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drawings/drawing8.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9.xml" ContentType="application/vnd.openxmlformats-officedocument.drawing+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codeName="{8C4F1C90-05EB-6A55-5F09-09C24B55AC0B}"/>
  <workbookPr codeName="ThisWorkbook"/>
  <bookViews>
    <workbookView xWindow="0" yWindow="0" windowWidth="20490" windowHeight="7455" tabRatio="573" firstSheet="12" activeTab="12"/>
  </bookViews>
  <sheets>
    <sheet name="INV" sheetId="2" r:id="rId1"/>
    <sheet name="LIST" sheetId="1" r:id="rId2"/>
    <sheet name="LISCAM" sheetId="3" r:id="rId3"/>
    <sheet name="MUE" sheetId="4" r:id="rId4"/>
    <sheet name="INV LIBROS" sheetId="5" r:id="rId5"/>
    <sheet name="INV HERRAMIENTAS" sheetId="6" r:id="rId6"/>
    <sheet name="I" sheetId="7" r:id="rId7"/>
    <sheet name="D5" sheetId="8" r:id="rId8"/>
    <sheet name="D10" sheetId="9" r:id="rId9"/>
    <sheet name="ACT" sheetId="10" r:id="rId10"/>
    <sheet name="FICHA" sheetId="11" r:id="rId11"/>
    <sheet name="MUEBLES DE OFI" sheetId="15" r:id="rId12"/>
    <sheet name="INMUEBLES 2016" sheetId="21" r:id="rId13"/>
  </sheets>
  <definedNames>
    <definedName name="_xlnm._FilterDatabase" localSheetId="9" hidden="1">ACT!$C$1:$N$472</definedName>
    <definedName name="_xlnm._FilterDatabase" localSheetId="3" hidden="1">MUE!$B$1:$O$609</definedName>
    <definedName name="_xlnm.Print_Area" localSheetId="9">ACT!$A$1:$N$476</definedName>
    <definedName name="_xlnm.Print_Area" localSheetId="8">'D10'!$A$1:$H$30</definedName>
    <definedName name="_xlnm.Print_Area" localSheetId="7">'D5'!$A$1:$H$28</definedName>
    <definedName name="_xlnm.Print_Area" localSheetId="10">FICHA!$A$1:$G$31</definedName>
    <definedName name="_xlnm.Print_Area" localSheetId="6">I!#REF!</definedName>
    <definedName name="_xlnm.Print_Area" localSheetId="3">MUE!$A$1:$O$455</definedName>
    <definedName name="_xlnm.Criteria" localSheetId="9">ACT!$C$1</definedName>
    <definedName name="_xlnm.Criteria" localSheetId="10">FICHA!#REF!</definedName>
    <definedName name="_xlnm.Criteria" localSheetId="3">MUE!$C$1</definedName>
    <definedName name="_xlnm.Print_Titles" localSheetId="9">ACT!$1:$1</definedName>
    <definedName name="_xlnm.Print_Titles" localSheetId="10">FICHA!#REF!</definedName>
    <definedName name="_xlnm.Print_Titles" localSheetId="3">MUE!$1:$1</definedName>
  </definedNames>
  <calcPr calcId="144525"/>
</workbook>
</file>

<file path=xl/calcChain.xml><?xml version="1.0" encoding="utf-8"?>
<calcChain xmlns="http://schemas.openxmlformats.org/spreadsheetml/2006/main">
  <c r="E34" i="21" l="1"/>
  <c r="F30" i="21"/>
  <c r="G30" i="21" s="1"/>
  <c r="F31" i="21"/>
  <c r="G31" i="21" s="1"/>
  <c r="F32" i="21"/>
  <c r="G32" i="21" s="1"/>
  <c r="F33" i="21"/>
  <c r="G33" i="21" s="1"/>
  <c r="I33" i="21" s="1"/>
  <c r="F29" i="21"/>
  <c r="F17" i="2" l="1"/>
  <c r="M10" i="4" l="1"/>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4" i="4"/>
  <c r="M5" i="4"/>
  <c r="M6" i="4"/>
  <c r="M7" i="4"/>
  <c r="M8" i="4"/>
  <c r="M9" i="4"/>
  <c r="M3" i="4"/>
  <c r="I32" i="21" l="1"/>
  <c r="I31" i="21"/>
  <c r="I30" i="21"/>
  <c r="G29" i="21"/>
  <c r="I29" i="21" s="1"/>
  <c r="F28" i="21"/>
  <c r="G28" i="21" s="1"/>
  <c r="I28" i="21" s="1"/>
  <c r="F27" i="21"/>
  <c r="G27" i="21" s="1"/>
  <c r="I27" i="21" s="1"/>
  <c r="F26" i="21"/>
  <c r="G26" i="21" s="1"/>
  <c r="I26" i="21" s="1"/>
  <c r="F25" i="21"/>
  <c r="G25" i="21" s="1"/>
  <c r="I25" i="21" s="1"/>
  <c r="F24" i="21"/>
  <c r="G24" i="21" s="1"/>
  <c r="I24" i="21" s="1"/>
  <c r="F23" i="21"/>
  <c r="G23" i="21" s="1"/>
  <c r="I23" i="21" s="1"/>
  <c r="F22" i="21"/>
  <c r="G22" i="21" s="1"/>
  <c r="I22" i="21" s="1"/>
  <c r="F21" i="21"/>
  <c r="G21" i="21" s="1"/>
  <c r="I21" i="21" s="1"/>
  <c r="F20" i="21"/>
  <c r="G20" i="21" s="1"/>
  <c r="I20" i="21" s="1"/>
  <c r="F19" i="21"/>
  <c r="G19" i="21" s="1"/>
  <c r="I19" i="21" s="1"/>
  <c r="F18" i="21"/>
  <c r="G18" i="21" s="1"/>
  <c r="I18" i="21" s="1"/>
  <c r="F17" i="21"/>
  <c r="G17" i="21" s="1"/>
  <c r="I17" i="21" s="1"/>
  <c r="F16" i="21"/>
  <c r="G16" i="21" s="1"/>
  <c r="I16" i="21" s="1"/>
  <c r="F15" i="21"/>
  <c r="G15" i="21" s="1"/>
  <c r="I15" i="21" s="1"/>
  <c r="F14" i="21"/>
  <c r="G14" i="21" s="1"/>
  <c r="I14" i="21" s="1"/>
  <c r="F13" i="21"/>
  <c r="G13" i="21" s="1"/>
  <c r="I13" i="21" s="1"/>
  <c r="F12" i="21"/>
  <c r="G12" i="21" s="1"/>
  <c r="I12" i="21" s="1"/>
  <c r="F11" i="21"/>
  <c r="G11" i="21" s="1"/>
  <c r="I11" i="21" s="1"/>
  <c r="F10" i="21"/>
  <c r="G10" i="21" s="1"/>
  <c r="I10" i="21" s="1"/>
  <c r="F9" i="21"/>
  <c r="G9" i="21" s="1"/>
  <c r="I9" i="21" s="1"/>
  <c r="F8" i="21"/>
  <c r="G8" i="21" s="1"/>
  <c r="I8" i="21" s="1"/>
  <c r="F7" i="21"/>
  <c r="G7" i="21" s="1"/>
  <c r="I7" i="21" s="1"/>
  <c r="F6" i="21"/>
  <c r="G6" i="21" s="1"/>
  <c r="I6" i="21" s="1"/>
  <c r="F5" i="21"/>
  <c r="G5" i="21" s="1"/>
  <c r="I5" i="21" s="1"/>
  <c r="I34" i="21" l="1"/>
  <c r="F34" i="21"/>
  <c r="G34" i="21"/>
  <c r="B9" i="15" l="1"/>
  <c r="C9" i="15" s="1"/>
  <c r="N4" i="15"/>
  <c r="O4" i="15" s="1"/>
  <c r="Q4" i="15" l="1"/>
  <c r="R4" i="15" s="1"/>
  <c r="T4" i="15" s="1"/>
  <c r="N5" i="15"/>
  <c r="O5" i="15" l="1"/>
  <c r="Q5" i="15"/>
  <c r="A609" i="4" l="1"/>
  <c r="A608" i="4"/>
  <c r="A607" i="4"/>
  <c r="A606" i="4"/>
  <c r="A605" i="4"/>
  <c r="A604" i="4"/>
  <c r="A603" i="4"/>
  <c r="A602" i="4"/>
  <c r="J2" i="4" l="1"/>
  <c r="F14" i="8"/>
  <c r="I10" i="7"/>
  <c r="F11" i="8" s="1"/>
  <c r="A7" i="8"/>
  <c r="K18" i="7"/>
  <c r="K16" i="7"/>
  <c r="C14" i="7"/>
  <c r="C12" i="7"/>
  <c r="A592" i="4" l="1"/>
  <c r="A593" i="4"/>
  <c r="A594" i="4"/>
  <c r="A595" i="4"/>
  <c r="A596" i="4"/>
  <c r="A597" i="4"/>
  <c r="A598" i="4"/>
  <c r="A599" i="4"/>
  <c r="A600" i="4"/>
  <c r="A569" i="4"/>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l="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l="1"/>
  <c r="A562" i="4" s="1"/>
  <c r="A563" i="4" s="1"/>
  <c r="A564" i="4" s="1"/>
  <c r="A565" i="4" s="1"/>
  <c r="A566" i="4" s="1"/>
  <c r="A567" i="4" s="1"/>
  <c r="A568" i="4" s="1"/>
  <c r="H17" i="2"/>
  <c r="D2" i="4" s="1"/>
  <c r="B16" i="11"/>
  <c r="F7" i="11"/>
  <c r="I7" i="11" s="1"/>
  <c r="B13" i="11"/>
  <c r="I13" i="11" s="1"/>
  <c r="I15" i="11" s="1"/>
  <c r="B15" i="11"/>
  <c r="E16" i="11"/>
  <c r="B139" i="10"/>
  <c r="C139" i="10"/>
  <c r="D139" i="10"/>
  <c r="E139" i="10"/>
  <c r="H139" i="10" s="1"/>
  <c r="F139" i="10"/>
  <c r="G139" i="10"/>
  <c r="B140" i="10"/>
  <c r="C140" i="10"/>
  <c r="D140" i="10"/>
  <c r="E140" i="10"/>
  <c r="H140" i="10" s="1"/>
  <c r="F140" i="10"/>
  <c r="G140" i="10"/>
  <c r="B141" i="10"/>
  <c r="C141" i="10"/>
  <c r="D141" i="10"/>
  <c r="E141" i="10"/>
  <c r="H141" i="10" s="1"/>
  <c r="F141" i="10"/>
  <c r="G141" i="10"/>
  <c r="B142" i="10"/>
  <c r="C142" i="10"/>
  <c r="D142" i="10"/>
  <c r="E142" i="10"/>
  <c r="H142" i="10" s="1"/>
  <c r="F142" i="10"/>
  <c r="G142" i="10"/>
  <c r="B143" i="10"/>
  <c r="C143" i="10"/>
  <c r="D143" i="10"/>
  <c r="E143" i="10"/>
  <c r="H143" i="10" s="1"/>
  <c r="F143" i="10"/>
  <c r="G143" i="10"/>
  <c r="B144" i="10"/>
  <c r="C144" i="10"/>
  <c r="D144" i="10"/>
  <c r="E144" i="10"/>
  <c r="H144" i="10" s="1"/>
  <c r="F144" i="10"/>
  <c r="G144" i="10"/>
  <c r="B145" i="10"/>
  <c r="C145" i="10"/>
  <c r="D145" i="10"/>
  <c r="E145" i="10"/>
  <c r="H145" i="10" s="1"/>
  <c r="F145" i="10"/>
  <c r="G145" i="10"/>
  <c r="B146" i="10"/>
  <c r="C146" i="10"/>
  <c r="D146" i="10"/>
  <c r="E146" i="10"/>
  <c r="H146" i="10" s="1"/>
  <c r="F146" i="10"/>
  <c r="G146" i="10"/>
  <c r="B147" i="10"/>
  <c r="C147" i="10"/>
  <c r="D147" i="10"/>
  <c r="E147" i="10"/>
  <c r="H147" i="10" s="1"/>
  <c r="F147" i="10"/>
  <c r="G147" i="10"/>
  <c r="B148" i="10"/>
  <c r="C148" i="10"/>
  <c r="D148" i="10"/>
  <c r="E148" i="10"/>
  <c r="H148" i="10" s="1"/>
  <c r="F148" i="10"/>
  <c r="G148" i="10"/>
  <c r="B149" i="10"/>
  <c r="C149" i="10"/>
  <c r="D149" i="10"/>
  <c r="E149" i="10"/>
  <c r="H149" i="10" s="1"/>
  <c r="F149" i="10"/>
  <c r="G149" i="10"/>
  <c r="B150" i="10"/>
  <c r="C150" i="10"/>
  <c r="D150" i="10"/>
  <c r="E150" i="10"/>
  <c r="H150" i="10" s="1"/>
  <c r="F150" i="10"/>
  <c r="G150" i="10"/>
  <c r="B151" i="10"/>
  <c r="C151" i="10"/>
  <c r="D151" i="10"/>
  <c r="E151" i="10"/>
  <c r="H151" i="10" s="1"/>
  <c r="F151" i="10"/>
  <c r="G151" i="10"/>
  <c r="B152" i="10"/>
  <c r="C152" i="10"/>
  <c r="D152" i="10"/>
  <c r="E152" i="10"/>
  <c r="H152" i="10" s="1"/>
  <c r="F152" i="10"/>
  <c r="G152" i="10"/>
  <c r="B153" i="10"/>
  <c r="C153" i="10"/>
  <c r="D153" i="10"/>
  <c r="E153" i="10"/>
  <c r="H153" i="10" s="1"/>
  <c r="F153" i="10"/>
  <c r="G153" i="10"/>
  <c r="B154" i="10"/>
  <c r="C154" i="10"/>
  <c r="D154" i="10"/>
  <c r="E154" i="10"/>
  <c r="H154" i="10" s="1"/>
  <c r="F154" i="10"/>
  <c r="G154" i="10"/>
  <c r="B155" i="10"/>
  <c r="C155" i="10"/>
  <c r="D155" i="10"/>
  <c r="E155" i="10"/>
  <c r="H155" i="10" s="1"/>
  <c r="F155" i="10"/>
  <c r="G155" i="10"/>
  <c r="B156" i="10"/>
  <c r="C156" i="10"/>
  <c r="D156" i="10"/>
  <c r="E156" i="10"/>
  <c r="H156" i="10" s="1"/>
  <c r="F156" i="10"/>
  <c r="G156" i="10"/>
  <c r="B157" i="10"/>
  <c r="C157" i="10"/>
  <c r="D157" i="10"/>
  <c r="E157" i="10"/>
  <c r="H157" i="10" s="1"/>
  <c r="F157" i="10"/>
  <c r="G157" i="10"/>
  <c r="B158" i="10"/>
  <c r="C158" i="10"/>
  <c r="D158" i="10"/>
  <c r="E158" i="10"/>
  <c r="H158" i="10" s="1"/>
  <c r="F158" i="10"/>
  <c r="G158" i="10"/>
  <c r="B159" i="10"/>
  <c r="C159" i="10"/>
  <c r="D159" i="10"/>
  <c r="E159" i="10"/>
  <c r="H159" i="10" s="1"/>
  <c r="F159" i="10"/>
  <c r="G159" i="10"/>
  <c r="B160" i="10"/>
  <c r="C160" i="10"/>
  <c r="D160" i="10"/>
  <c r="E160" i="10"/>
  <c r="H160" i="10" s="1"/>
  <c r="F160" i="10"/>
  <c r="G160" i="10"/>
  <c r="B161" i="10"/>
  <c r="C161" i="10"/>
  <c r="D161" i="10"/>
  <c r="E161" i="10"/>
  <c r="H161" i="10" s="1"/>
  <c r="F161" i="10"/>
  <c r="G161" i="10"/>
  <c r="B162" i="10"/>
  <c r="C162" i="10"/>
  <c r="D162" i="10"/>
  <c r="E162" i="10"/>
  <c r="H162" i="10" s="1"/>
  <c r="F162" i="10"/>
  <c r="G162" i="10"/>
  <c r="B163" i="10"/>
  <c r="C163" i="10"/>
  <c r="D163" i="10"/>
  <c r="E163" i="10"/>
  <c r="H163" i="10" s="1"/>
  <c r="F163" i="10"/>
  <c r="G163" i="10"/>
  <c r="B164" i="10"/>
  <c r="C164" i="10"/>
  <c r="D164" i="10"/>
  <c r="E164" i="10"/>
  <c r="H164" i="10" s="1"/>
  <c r="F164" i="10"/>
  <c r="G164" i="10"/>
  <c r="B165" i="10"/>
  <c r="C165" i="10"/>
  <c r="D165" i="10"/>
  <c r="E165" i="10"/>
  <c r="H165" i="10" s="1"/>
  <c r="F165" i="10"/>
  <c r="G165" i="10"/>
  <c r="B166" i="10"/>
  <c r="C166" i="10"/>
  <c r="D166" i="10"/>
  <c r="E166" i="10"/>
  <c r="H166" i="10" s="1"/>
  <c r="F166" i="10"/>
  <c r="G166" i="10"/>
  <c r="B167" i="10"/>
  <c r="C167" i="10"/>
  <c r="D167" i="10"/>
  <c r="E167" i="10"/>
  <c r="H167" i="10" s="1"/>
  <c r="F167" i="10"/>
  <c r="G167" i="10"/>
  <c r="B168" i="10"/>
  <c r="C168" i="10"/>
  <c r="D168" i="10"/>
  <c r="E168" i="10"/>
  <c r="H168" i="10" s="1"/>
  <c r="F168" i="10"/>
  <c r="G168" i="10"/>
  <c r="B169" i="10"/>
  <c r="C169" i="10"/>
  <c r="D169" i="10"/>
  <c r="E169" i="10"/>
  <c r="H169" i="10" s="1"/>
  <c r="F169" i="10"/>
  <c r="G169" i="10"/>
  <c r="B170" i="10"/>
  <c r="C170" i="10"/>
  <c r="D170" i="10"/>
  <c r="E170" i="10"/>
  <c r="H170" i="10" s="1"/>
  <c r="F170" i="10"/>
  <c r="G170" i="10"/>
  <c r="B171" i="10"/>
  <c r="C171" i="10"/>
  <c r="D171" i="10"/>
  <c r="E171" i="10"/>
  <c r="H171" i="10" s="1"/>
  <c r="F171" i="10"/>
  <c r="G171" i="10"/>
  <c r="B172" i="10"/>
  <c r="C172" i="10"/>
  <c r="D172" i="10"/>
  <c r="E172" i="10"/>
  <c r="H172" i="10" s="1"/>
  <c r="F172" i="10"/>
  <c r="G172" i="10"/>
  <c r="B173" i="10"/>
  <c r="C173" i="10"/>
  <c r="D173" i="10"/>
  <c r="E173" i="10"/>
  <c r="H173" i="10" s="1"/>
  <c r="F173" i="10"/>
  <c r="G173" i="10"/>
  <c r="B174" i="10"/>
  <c r="C174" i="10"/>
  <c r="D174" i="10"/>
  <c r="E174" i="10"/>
  <c r="H174" i="10" s="1"/>
  <c r="F174" i="10"/>
  <c r="G174" i="10"/>
  <c r="B175" i="10"/>
  <c r="C175" i="10"/>
  <c r="D175" i="10"/>
  <c r="E175" i="10"/>
  <c r="H175" i="10" s="1"/>
  <c r="F175" i="10"/>
  <c r="G175" i="10"/>
  <c r="B176" i="10"/>
  <c r="C176" i="10"/>
  <c r="D176" i="10"/>
  <c r="E176" i="10"/>
  <c r="H176" i="10" s="1"/>
  <c r="F176" i="10"/>
  <c r="G176" i="10"/>
  <c r="B177" i="10"/>
  <c r="C177" i="10"/>
  <c r="D177" i="10"/>
  <c r="E177" i="10"/>
  <c r="H177" i="10" s="1"/>
  <c r="F177" i="10"/>
  <c r="G177" i="10"/>
  <c r="B178" i="10"/>
  <c r="C178" i="10"/>
  <c r="D178" i="10"/>
  <c r="E178" i="10"/>
  <c r="H178" i="10" s="1"/>
  <c r="F178" i="10"/>
  <c r="G178" i="10"/>
  <c r="B179" i="10"/>
  <c r="C179" i="10"/>
  <c r="D179" i="10"/>
  <c r="E179" i="10"/>
  <c r="H179" i="10" s="1"/>
  <c r="F179" i="10"/>
  <c r="G179" i="10"/>
  <c r="B180" i="10"/>
  <c r="C180" i="10"/>
  <c r="D180" i="10"/>
  <c r="E180" i="10"/>
  <c r="H180" i="10" s="1"/>
  <c r="F180" i="10"/>
  <c r="G180" i="10"/>
  <c r="B181" i="10"/>
  <c r="C181" i="10"/>
  <c r="D181" i="10"/>
  <c r="E181" i="10"/>
  <c r="H181" i="10" s="1"/>
  <c r="F181" i="10"/>
  <c r="G181" i="10"/>
  <c r="B182" i="10"/>
  <c r="C182" i="10"/>
  <c r="D182" i="10"/>
  <c r="E182" i="10"/>
  <c r="H182" i="10" s="1"/>
  <c r="F182" i="10"/>
  <c r="G182" i="10"/>
  <c r="B183" i="10"/>
  <c r="C183" i="10"/>
  <c r="D183" i="10"/>
  <c r="E183" i="10"/>
  <c r="H183" i="10" s="1"/>
  <c r="F183" i="10"/>
  <c r="G183" i="10"/>
  <c r="B184" i="10"/>
  <c r="C184" i="10"/>
  <c r="D184" i="10"/>
  <c r="E184" i="10"/>
  <c r="H184" i="10" s="1"/>
  <c r="F184" i="10"/>
  <c r="G184" i="10"/>
  <c r="B185" i="10"/>
  <c r="C185" i="10"/>
  <c r="D185" i="10"/>
  <c r="E185" i="10"/>
  <c r="H185" i="10" s="1"/>
  <c r="F185" i="10"/>
  <c r="G185" i="10"/>
  <c r="B186" i="10"/>
  <c r="C186" i="10"/>
  <c r="D186" i="10"/>
  <c r="E186" i="10"/>
  <c r="H186" i="10" s="1"/>
  <c r="F186" i="10"/>
  <c r="G186" i="10"/>
  <c r="B187" i="10"/>
  <c r="C187" i="10"/>
  <c r="D187" i="10"/>
  <c r="E187" i="10"/>
  <c r="H187" i="10" s="1"/>
  <c r="F187" i="10"/>
  <c r="G187" i="10"/>
  <c r="B188" i="10"/>
  <c r="C188" i="10"/>
  <c r="D188" i="10"/>
  <c r="E188" i="10"/>
  <c r="H188" i="10" s="1"/>
  <c r="F188" i="10"/>
  <c r="G188" i="10"/>
  <c r="B189" i="10"/>
  <c r="C189" i="10"/>
  <c r="D189" i="10"/>
  <c r="E189" i="10"/>
  <c r="H189" i="10" s="1"/>
  <c r="F189" i="10"/>
  <c r="G189" i="10"/>
  <c r="B190" i="10"/>
  <c r="C190" i="10"/>
  <c r="D190" i="10"/>
  <c r="E190" i="10"/>
  <c r="H190" i="10" s="1"/>
  <c r="F190" i="10"/>
  <c r="G190" i="10"/>
  <c r="B191" i="10"/>
  <c r="C191" i="10"/>
  <c r="D191" i="10"/>
  <c r="E191" i="10"/>
  <c r="H191" i="10" s="1"/>
  <c r="F191" i="10"/>
  <c r="G191" i="10"/>
  <c r="B192" i="10"/>
  <c r="C192" i="10"/>
  <c r="D192" i="10"/>
  <c r="E192" i="10"/>
  <c r="H192" i="10" s="1"/>
  <c r="F192" i="10"/>
  <c r="G192" i="10"/>
  <c r="B193" i="10"/>
  <c r="C193" i="10"/>
  <c r="D193" i="10"/>
  <c r="E193" i="10"/>
  <c r="H193" i="10" s="1"/>
  <c r="F193" i="10"/>
  <c r="G193" i="10"/>
  <c r="B194" i="10"/>
  <c r="C194" i="10"/>
  <c r="D194" i="10"/>
  <c r="E194" i="10"/>
  <c r="H194" i="10" s="1"/>
  <c r="F194" i="10"/>
  <c r="G194" i="10"/>
  <c r="B195" i="10"/>
  <c r="C195" i="10"/>
  <c r="D195" i="10"/>
  <c r="E195" i="10"/>
  <c r="H195" i="10" s="1"/>
  <c r="F195" i="10"/>
  <c r="G195" i="10"/>
  <c r="B196" i="10"/>
  <c r="C196" i="10"/>
  <c r="D196" i="10"/>
  <c r="E196" i="10"/>
  <c r="H196" i="10" s="1"/>
  <c r="F196" i="10"/>
  <c r="G196" i="10"/>
  <c r="B197" i="10"/>
  <c r="C197" i="10"/>
  <c r="D197" i="10"/>
  <c r="E197" i="10"/>
  <c r="H197" i="10" s="1"/>
  <c r="F197" i="10"/>
  <c r="G197" i="10"/>
  <c r="B198" i="10"/>
  <c r="C198" i="10"/>
  <c r="D198" i="10"/>
  <c r="E198" i="10"/>
  <c r="H198" i="10" s="1"/>
  <c r="F198" i="10"/>
  <c r="G198" i="10"/>
  <c r="B199" i="10"/>
  <c r="C199" i="10"/>
  <c r="D199" i="10"/>
  <c r="E199" i="10"/>
  <c r="H199" i="10" s="1"/>
  <c r="F199" i="10"/>
  <c r="G199" i="10"/>
  <c r="B200" i="10"/>
  <c r="C200" i="10"/>
  <c r="D200" i="10"/>
  <c r="E200" i="10"/>
  <c r="H200" i="10" s="1"/>
  <c r="F200" i="10"/>
  <c r="G200" i="10"/>
  <c r="B201" i="10"/>
  <c r="C201" i="10"/>
  <c r="D201" i="10"/>
  <c r="E201" i="10"/>
  <c r="H201" i="10" s="1"/>
  <c r="F201" i="10"/>
  <c r="G201" i="10"/>
  <c r="B202" i="10"/>
  <c r="C202" i="10"/>
  <c r="D202" i="10"/>
  <c r="E202" i="10"/>
  <c r="H202" i="10" s="1"/>
  <c r="F202" i="10"/>
  <c r="G202" i="10"/>
  <c r="B203" i="10"/>
  <c r="C203" i="10"/>
  <c r="D203" i="10"/>
  <c r="E203" i="10"/>
  <c r="H203" i="10" s="1"/>
  <c r="F203" i="10"/>
  <c r="G203" i="10"/>
  <c r="B204" i="10"/>
  <c r="C204" i="10"/>
  <c r="D204" i="10"/>
  <c r="E204" i="10"/>
  <c r="H204" i="10" s="1"/>
  <c r="F204" i="10"/>
  <c r="G204" i="10"/>
  <c r="B205" i="10"/>
  <c r="C205" i="10"/>
  <c r="D205" i="10"/>
  <c r="E205" i="10"/>
  <c r="H205" i="10" s="1"/>
  <c r="F205" i="10"/>
  <c r="G205" i="10"/>
  <c r="B206" i="10"/>
  <c r="C206" i="10"/>
  <c r="D206" i="10"/>
  <c r="E206" i="10"/>
  <c r="H206" i="10" s="1"/>
  <c r="F206" i="10"/>
  <c r="G206" i="10"/>
  <c r="B207" i="10"/>
  <c r="C207" i="10"/>
  <c r="D207" i="10"/>
  <c r="E207" i="10"/>
  <c r="H207" i="10" s="1"/>
  <c r="F207" i="10"/>
  <c r="G207" i="10"/>
  <c r="B208" i="10"/>
  <c r="C208" i="10"/>
  <c r="D208" i="10"/>
  <c r="E208" i="10"/>
  <c r="H208" i="10" s="1"/>
  <c r="F208" i="10"/>
  <c r="G208" i="10"/>
  <c r="B209" i="10"/>
  <c r="C209" i="10"/>
  <c r="D209" i="10"/>
  <c r="E209" i="10"/>
  <c r="H209" i="10" s="1"/>
  <c r="F209" i="10"/>
  <c r="G209" i="10"/>
  <c r="B210" i="10"/>
  <c r="C210" i="10"/>
  <c r="D210" i="10"/>
  <c r="E210" i="10"/>
  <c r="H210" i="10" s="1"/>
  <c r="F210" i="10"/>
  <c r="G210" i="10"/>
  <c r="B211" i="10"/>
  <c r="C211" i="10"/>
  <c r="D211" i="10"/>
  <c r="E211" i="10"/>
  <c r="H211" i="10" s="1"/>
  <c r="F211" i="10"/>
  <c r="G211" i="10"/>
  <c r="B212" i="10"/>
  <c r="C212" i="10"/>
  <c r="D212" i="10"/>
  <c r="E212" i="10"/>
  <c r="H212" i="10" s="1"/>
  <c r="F212" i="10"/>
  <c r="G212" i="10"/>
  <c r="B213" i="10"/>
  <c r="C213" i="10"/>
  <c r="D213" i="10"/>
  <c r="E213" i="10"/>
  <c r="H213" i="10" s="1"/>
  <c r="F213" i="10"/>
  <c r="G213" i="10"/>
  <c r="B214" i="10"/>
  <c r="C214" i="10"/>
  <c r="D214" i="10"/>
  <c r="E214" i="10"/>
  <c r="H214" i="10" s="1"/>
  <c r="F214" i="10"/>
  <c r="G214" i="10"/>
  <c r="B215" i="10"/>
  <c r="C215" i="10"/>
  <c r="D215" i="10"/>
  <c r="E215" i="10"/>
  <c r="H215" i="10" s="1"/>
  <c r="F215" i="10"/>
  <c r="G215" i="10"/>
  <c r="B216" i="10"/>
  <c r="C216" i="10"/>
  <c r="D216" i="10"/>
  <c r="E216" i="10"/>
  <c r="H216" i="10" s="1"/>
  <c r="F216" i="10"/>
  <c r="G216" i="10"/>
  <c r="B217" i="10"/>
  <c r="C217" i="10"/>
  <c r="D217" i="10"/>
  <c r="E217" i="10"/>
  <c r="H217" i="10" s="1"/>
  <c r="F217" i="10"/>
  <c r="G217" i="10"/>
  <c r="B218" i="10"/>
  <c r="C218" i="10"/>
  <c r="D218" i="10"/>
  <c r="E218" i="10"/>
  <c r="H218" i="10" s="1"/>
  <c r="F218" i="10"/>
  <c r="G218" i="10"/>
  <c r="B219" i="10"/>
  <c r="C219" i="10"/>
  <c r="D219" i="10"/>
  <c r="E219" i="10"/>
  <c r="H219" i="10" s="1"/>
  <c r="F219" i="10"/>
  <c r="G219" i="10"/>
  <c r="B220" i="10"/>
  <c r="C220" i="10"/>
  <c r="D220" i="10"/>
  <c r="E220" i="10"/>
  <c r="H220" i="10" s="1"/>
  <c r="F220" i="10"/>
  <c r="G220" i="10"/>
  <c r="B221" i="10"/>
  <c r="C221" i="10"/>
  <c r="D221" i="10"/>
  <c r="E221" i="10"/>
  <c r="H221" i="10" s="1"/>
  <c r="F221" i="10"/>
  <c r="G221" i="10"/>
  <c r="B222" i="10"/>
  <c r="C222" i="10"/>
  <c r="D222" i="10"/>
  <c r="E222" i="10"/>
  <c r="H222" i="10" s="1"/>
  <c r="F222" i="10"/>
  <c r="G222" i="10"/>
  <c r="B223" i="10"/>
  <c r="C223" i="10"/>
  <c r="D223" i="10"/>
  <c r="E223" i="10"/>
  <c r="H223" i="10" s="1"/>
  <c r="F223" i="10"/>
  <c r="G223" i="10"/>
  <c r="B224" i="10"/>
  <c r="C224" i="10"/>
  <c r="D224" i="10"/>
  <c r="E224" i="10"/>
  <c r="H224" i="10" s="1"/>
  <c r="F224" i="10"/>
  <c r="G224" i="10"/>
  <c r="B225" i="10"/>
  <c r="C225" i="10"/>
  <c r="D225" i="10"/>
  <c r="E225" i="10"/>
  <c r="H225" i="10" s="1"/>
  <c r="F225" i="10"/>
  <c r="G225" i="10"/>
  <c r="B226" i="10"/>
  <c r="C226" i="10"/>
  <c r="D226" i="10"/>
  <c r="E226" i="10"/>
  <c r="H226" i="10" s="1"/>
  <c r="F226" i="10"/>
  <c r="G226" i="10"/>
  <c r="B227" i="10"/>
  <c r="C227" i="10"/>
  <c r="D227" i="10"/>
  <c r="E227" i="10"/>
  <c r="H227" i="10" s="1"/>
  <c r="F227" i="10"/>
  <c r="G227" i="10"/>
  <c r="B228" i="10"/>
  <c r="C228" i="10"/>
  <c r="D228" i="10"/>
  <c r="E228" i="10"/>
  <c r="H228" i="10" s="1"/>
  <c r="F228" i="10"/>
  <c r="G228" i="10"/>
  <c r="B229" i="10"/>
  <c r="C229" i="10"/>
  <c r="D229" i="10"/>
  <c r="E229" i="10"/>
  <c r="H229" i="10" s="1"/>
  <c r="F229" i="10"/>
  <c r="G229" i="10"/>
  <c r="B230" i="10"/>
  <c r="C230" i="10"/>
  <c r="D230" i="10"/>
  <c r="E230" i="10"/>
  <c r="H230" i="10" s="1"/>
  <c r="F230" i="10"/>
  <c r="G230" i="10"/>
  <c r="B231" i="10"/>
  <c r="C231" i="10"/>
  <c r="D231" i="10"/>
  <c r="E231" i="10"/>
  <c r="H231" i="10" s="1"/>
  <c r="F231" i="10"/>
  <c r="G231" i="10"/>
  <c r="B232" i="10"/>
  <c r="C232" i="10"/>
  <c r="D232" i="10"/>
  <c r="E232" i="10"/>
  <c r="H232" i="10" s="1"/>
  <c r="F232" i="10"/>
  <c r="G232" i="10"/>
  <c r="B233" i="10"/>
  <c r="C233" i="10"/>
  <c r="D233" i="10"/>
  <c r="E233" i="10"/>
  <c r="H233" i="10" s="1"/>
  <c r="F233" i="10"/>
  <c r="G233" i="10"/>
  <c r="B234" i="10"/>
  <c r="C234" i="10"/>
  <c r="D234" i="10"/>
  <c r="E234" i="10"/>
  <c r="H234" i="10" s="1"/>
  <c r="F234" i="10"/>
  <c r="G234" i="10"/>
  <c r="B235" i="10"/>
  <c r="C235" i="10"/>
  <c r="D235" i="10"/>
  <c r="E235" i="10"/>
  <c r="H235" i="10" s="1"/>
  <c r="F235" i="10"/>
  <c r="G235" i="10"/>
  <c r="B236" i="10"/>
  <c r="C236" i="10"/>
  <c r="D236" i="10"/>
  <c r="E236" i="10"/>
  <c r="H236" i="10" s="1"/>
  <c r="F236" i="10"/>
  <c r="G236" i="10"/>
  <c r="B237" i="10"/>
  <c r="C237" i="10"/>
  <c r="D237" i="10"/>
  <c r="E237" i="10"/>
  <c r="H237" i="10" s="1"/>
  <c r="F237" i="10"/>
  <c r="G237" i="10"/>
  <c r="B238" i="10"/>
  <c r="C238" i="10"/>
  <c r="D238" i="10"/>
  <c r="E238" i="10"/>
  <c r="H238" i="10" s="1"/>
  <c r="F238" i="10"/>
  <c r="G238" i="10"/>
  <c r="B239" i="10"/>
  <c r="C239" i="10"/>
  <c r="D239" i="10"/>
  <c r="E239" i="10"/>
  <c r="H239" i="10" s="1"/>
  <c r="F239" i="10"/>
  <c r="G239" i="10"/>
  <c r="B240" i="10"/>
  <c r="C240" i="10"/>
  <c r="D240" i="10"/>
  <c r="E240" i="10"/>
  <c r="H240" i="10" s="1"/>
  <c r="F240" i="10"/>
  <c r="G240" i="10"/>
  <c r="B241" i="10"/>
  <c r="C241" i="10"/>
  <c r="D241" i="10"/>
  <c r="E241" i="10"/>
  <c r="H241" i="10" s="1"/>
  <c r="F241" i="10"/>
  <c r="G241" i="10"/>
  <c r="B242" i="10"/>
  <c r="C242" i="10"/>
  <c r="D242" i="10"/>
  <c r="E242" i="10"/>
  <c r="H242" i="10" s="1"/>
  <c r="F242" i="10"/>
  <c r="G242" i="10"/>
  <c r="B243" i="10"/>
  <c r="C243" i="10"/>
  <c r="D243" i="10"/>
  <c r="E243" i="10"/>
  <c r="H243" i="10" s="1"/>
  <c r="F243" i="10"/>
  <c r="G243" i="10"/>
  <c r="B244" i="10"/>
  <c r="C244" i="10"/>
  <c r="D244" i="10"/>
  <c r="E244" i="10"/>
  <c r="H244" i="10" s="1"/>
  <c r="F244" i="10"/>
  <c r="G244" i="10"/>
  <c r="B245" i="10"/>
  <c r="C245" i="10"/>
  <c r="D245" i="10"/>
  <c r="E245" i="10"/>
  <c r="H245" i="10" s="1"/>
  <c r="F245" i="10"/>
  <c r="G245" i="10"/>
  <c r="B246" i="10"/>
  <c r="C246" i="10"/>
  <c r="D246" i="10"/>
  <c r="E246" i="10"/>
  <c r="H246" i="10" s="1"/>
  <c r="F246" i="10"/>
  <c r="G246" i="10"/>
  <c r="B247" i="10"/>
  <c r="C247" i="10"/>
  <c r="D247" i="10"/>
  <c r="E247" i="10"/>
  <c r="H247" i="10" s="1"/>
  <c r="F247" i="10"/>
  <c r="G247" i="10"/>
  <c r="B248" i="10"/>
  <c r="C248" i="10"/>
  <c r="D248" i="10"/>
  <c r="E248" i="10"/>
  <c r="H248" i="10" s="1"/>
  <c r="F248" i="10"/>
  <c r="G248" i="10"/>
  <c r="B249" i="10"/>
  <c r="C249" i="10"/>
  <c r="D249" i="10"/>
  <c r="E249" i="10"/>
  <c r="H249" i="10" s="1"/>
  <c r="F249" i="10"/>
  <c r="G249" i="10"/>
  <c r="B250" i="10"/>
  <c r="C250" i="10"/>
  <c r="D250" i="10"/>
  <c r="E250" i="10"/>
  <c r="H250" i="10" s="1"/>
  <c r="F250" i="10"/>
  <c r="G250" i="10"/>
  <c r="B251" i="10"/>
  <c r="C251" i="10"/>
  <c r="D251" i="10"/>
  <c r="E251" i="10"/>
  <c r="H251" i="10" s="1"/>
  <c r="F251" i="10"/>
  <c r="G251" i="10"/>
  <c r="B252" i="10"/>
  <c r="C252" i="10"/>
  <c r="D252" i="10"/>
  <c r="E252" i="10"/>
  <c r="H252" i="10" s="1"/>
  <c r="F252" i="10"/>
  <c r="G252" i="10"/>
  <c r="B253" i="10"/>
  <c r="C253" i="10"/>
  <c r="D253" i="10"/>
  <c r="E253" i="10"/>
  <c r="H253" i="10" s="1"/>
  <c r="F253" i="10"/>
  <c r="G253" i="10"/>
  <c r="B254" i="10"/>
  <c r="C254" i="10"/>
  <c r="D254" i="10"/>
  <c r="E254" i="10"/>
  <c r="H254" i="10" s="1"/>
  <c r="F254" i="10"/>
  <c r="G254" i="10"/>
  <c r="B255" i="10"/>
  <c r="C255" i="10"/>
  <c r="D255" i="10"/>
  <c r="E255" i="10"/>
  <c r="H255" i="10" s="1"/>
  <c r="F255" i="10"/>
  <c r="G255" i="10"/>
  <c r="B256" i="10"/>
  <c r="C256" i="10"/>
  <c r="D256" i="10"/>
  <c r="E256" i="10"/>
  <c r="H256" i="10" s="1"/>
  <c r="F256" i="10"/>
  <c r="G256" i="10"/>
  <c r="B257" i="10"/>
  <c r="C257" i="10"/>
  <c r="D257" i="10"/>
  <c r="E257" i="10"/>
  <c r="H257" i="10" s="1"/>
  <c r="F257" i="10"/>
  <c r="G257" i="10"/>
  <c r="B258" i="10"/>
  <c r="C258" i="10"/>
  <c r="D258" i="10"/>
  <c r="E258" i="10"/>
  <c r="H258" i="10" s="1"/>
  <c r="F258" i="10"/>
  <c r="G258" i="10"/>
  <c r="B259" i="10"/>
  <c r="C259" i="10"/>
  <c r="D259" i="10"/>
  <c r="E259" i="10"/>
  <c r="H259" i="10" s="1"/>
  <c r="F259" i="10"/>
  <c r="G259" i="10"/>
  <c r="B260" i="10"/>
  <c r="C260" i="10"/>
  <c r="D260" i="10"/>
  <c r="E260" i="10"/>
  <c r="H260" i="10" s="1"/>
  <c r="F260" i="10"/>
  <c r="G260" i="10"/>
  <c r="B261" i="10"/>
  <c r="C261" i="10"/>
  <c r="D261" i="10"/>
  <c r="E261" i="10"/>
  <c r="H261" i="10" s="1"/>
  <c r="F261" i="10"/>
  <c r="G261" i="10"/>
  <c r="B262" i="10"/>
  <c r="C262" i="10"/>
  <c r="D262" i="10"/>
  <c r="E262" i="10"/>
  <c r="H262" i="10" s="1"/>
  <c r="F262" i="10"/>
  <c r="G262" i="10"/>
  <c r="B263" i="10"/>
  <c r="C263" i="10"/>
  <c r="D263" i="10"/>
  <c r="E263" i="10"/>
  <c r="H263" i="10" s="1"/>
  <c r="F263" i="10"/>
  <c r="G263" i="10"/>
  <c r="B264" i="10"/>
  <c r="C264" i="10"/>
  <c r="D264" i="10"/>
  <c r="E264" i="10"/>
  <c r="H264" i="10" s="1"/>
  <c r="F264" i="10"/>
  <c r="G264" i="10"/>
  <c r="B265" i="10"/>
  <c r="C265" i="10"/>
  <c r="D265" i="10"/>
  <c r="E265" i="10"/>
  <c r="H265" i="10" s="1"/>
  <c r="F265" i="10"/>
  <c r="G265" i="10"/>
  <c r="B266" i="10"/>
  <c r="C266" i="10"/>
  <c r="D266" i="10"/>
  <c r="E266" i="10"/>
  <c r="H266" i="10" s="1"/>
  <c r="F266" i="10"/>
  <c r="G266" i="10"/>
  <c r="B267" i="10"/>
  <c r="C267" i="10"/>
  <c r="D267" i="10"/>
  <c r="E267" i="10"/>
  <c r="H267" i="10" s="1"/>
  <c r="F267" i="10"/>
  <c r="G267" i="10"/>
  <c r="B268" i="10"/>
  <c r="C268" i="10"/>
  <c r="D268" i="10"/>
  <c r="E268" i="10"/>
  <c r="H268" i="10" s="1"/>
  <c r="F268" i="10"/>
  <c r="G268" i="10"/>
  <c r="B269" i="10"/>
  <c r="C269" i="10"/>
  <c r="D269" i="10"/>
  <c r="E269" i="10"/>
  <c r="H269" i="10" s="1"/>
  <c r="F269" i="10"/>
  <c r="G269" i="10"/>
  <c r="B270" i="10"/>
  <c r="C270" i="10"/>
  <c r="D270" i="10"/>
  <c r="E270" i="10"/>
  <c r="H270" i="10" s="1"/>
  <c r="F270" i="10"/>
  <c r="G270" i="10"/>
  <c r="B271" i="10"/>
  <c r="C271" i="10"/>
  <c r="D271" i="10"/>
  <c r="E271" i="10"/>
  <c r="H271" i="10" s="1"/>
  <c r="F271" i="10"/>
  <c r="G271" i="10"/>
  <c r="B272" i="10"/>
  <c r="C272" i="10"/>
  <c r="D272" i="10"/>
  <c r="E272" i="10"/>
  <c r="H272" i="10" s="1"/>
  <c r="F272" i="10"/>
  <c r="G272" i="10"/>
  <c r="B273" i="10"/>
  <c r="C273" i="10"/>
  <c r="D273" i="10"/>
  <c r="E273" i="10"/>
  <c r="H273" i="10" s="1"/>
  <c r="F273" i="10"/>
  <c r="G273" i="10"/>
  <c r="B274" i="10"/>
  <c r="C274" i="10"/>
  <c r="D274" i="10"/>
  <c r="E274" i="10"/>
  <c r="H274" i="10" s="1"/>
  <c r="F274" i="10"/>
  <c r="G274" i="10"/>
  <c r="B275" i="10"/>
  <c r="C275" i="10"/>
  <c r="D275" i="10"/>
  <c r="E275" i="10"/>
  <c r="H275" i="10" s="1"/>
  <c r="F275" i="10"/>
  <c r="G275" i="10"/>
  <c r="B276" i="10"/>
  <c r="C276" i="10"/>
  <c r="D276" i="10"/>
  <c r="E276" i="10"/>
  <c r="H276" i="10" s="1"/>
  <c r="F276" i="10"/>
  <c r="G276" i="10"/>
  <c r="B277" i="10"/>
  <c r="C277" i="10"/>
  <c r="D277" i="10"/>
  <c r="E277" i="10"/>
  <c r="H277" i="10" s="1"/>
  <c r="F277" i="10"/>
  <c r="G277" i="10"/>
  <c r="B278" i="10"/>
  <c r="C278" i="10"/>
  <c r="D278" i="10"/>
  <c r="E278" i="10"/>
  <c r="H278" i="10" s="1"/>
  <c r="F278" i="10"/>
  <c r="G278" i="10"/>
  <c r="B279" i="10"/>
  <c r="C279" i="10"/>
  <c r="D279" i="10"/>
  <c r="E279" i="10"/>
  <c r="H279" i="10" s="1"/>
  <c r="F279" i="10"/>
  <c r="G279" i="10"/>
  <c r="B280" i="10"/>
  <c r="C280" i="10"/>
  <c r="D280" i="10"/>
  <c r="E280" i="10"/>
  <c r="H280" i="10" s="1"/>
  <c r="F280" i="10"/>
  <c r="G280" i="10"/>
  <c r="B281" i="10"/>
  <c r="C281" i="10"/>
  <c r="D281" i="10"/>
  <c r="E281" i="10"/>
  <c r="H281" i="10" s="1"/>
  <c r="F281" i="10"/>
  <c r="G281" i="10"/>
  <c r="B282" i="10"/>
  <c r="C282" i="10"/>
  <c r="D282" i="10"/>
  <c r="E282" i="10"/>
  <c r="H282" i="10" s="1"/>
  <c r="F282" i="10"/>
  <c r="G282" i="10"/>
  <c r="B283" i="10"/>
  <c r="C283" i="10"/>
  <c r="D283" i="10"/>
  <c r="E283" i="10"/>
  <c r="H283" i="10" s="1"/>
  <c r="F283" i="10"/>
  <c r="G283" i="10"/>
  <c r="B284" i="10"/>
  <c r="C284" i="10"/>
  <c r="D284" i="10"/>
  <c r="E284" i="10"/>
  <c r="H284" i="10" s="1"/>
  <c r="F284" i="10"/>
  <c r="G284" i="10"/>
  <c r="B285" i="10"/>
  <c r="C285" i="10"/>
  <c r="D285" i="10"/>
  <c r="E285" i="10"/>
  <c r="H285" i="10" s="1"/>
  <c r="F285" i="10"/>
  <c r="G285" i="10"/>
  <c r="B286" i="10"/>
  <c r="C286" i="10"/>
  <c r="D286" i="10"/>
  <c r="E286" i="10"/>
  <c r="H286" i="10" s="1"/>
  <c r="F286" i="10"/>
  <c r="G286" i="10"/>
  <c r="B287" i="10"/>
  <c r="C287" i="10"/>
  <c r="D287" i="10"/>
  <c r="E287" i="10"/>
  <c r="H287" i="10" s="1"/>
  <c r="F287" i="10"/>
  <c r="G287" i="10"/>
  <c r="B288" i="10"/>
  <c r="C288" i="10"/>
  <c r="D288" i="10"/>
  <c r="E288" i="10"/>
  <c r="H288" i="10" s="1"/>
  <c r="F288" i="10"/>
  <c r="G288" i="10"/>
  <c r="B289" i="10"/>
  <c r="C289" i="10"/>
  <c r="D289" i="10"/>
  <c r="E289" i="10"/>
  <c r="H289" i="10" s="1"/>
  <c r="F289" i="10"/>
  <c r="G289" i="10"/>
  <c r="B290" i="10"/>
  <c r="C290" i="10"/>
  <c r="D290" i="10"/>
  <c r="E290" i="10"/>
  <c r="H290" i="10" s="1"/>
  <c r="F290" i="10"/>
  <c r="G290" i="10"/>
  <c r="B291" i="10"/>
  <c r="C291" i="10"/>
  <c r="D291" i="10"/>
  <c r="E291" i="10"/>
  <c r="H291" i="10" s="1"/>
  <c r="F291" i="10"/>
  <c r="G291" i="10"/>
  <c r="B292" i="10"/>
  <c r="C292" i="10"/>
  <c r="D292" i="10"/>
  <c r="E292" i="10"/>
  <c r="H292" i="10" s="1"/>
  <c r="F292" i="10"/>
  <c r="G292" i="10"/>
  <c r="B293" i="10"/>
  <c r="C293" i="10"/>
  <c r="D293" i="10"/>
  <c r="E293" i="10"/>
  <c r="H293" i="10" s="1"/>
  <c r="F293" i="10"/>
  <c r="G293" i="10"/>
  <c r="B294" i="10"/>
  <c r="C294" i="10"/>
  <c r="D294" i="10"/>
  <c r="E294" i="10"/>
  <c r="H294" i="10" s="1"/>
  <c r="F294" i="10"/>
  <c r="G294" i="10"/>
  <c r="B295" i="10"/>
  <c r="C295" i="10"/>
  <c r="D295" i="10"/>
  <c r="E295" i="10"/>
  <c r="H295" i="10" s="1"/>
  <c r="F295" i="10"/>
  <c r="G295" i="10"/>
  <c r="B296" i="10"/>
  <c r="C296" i="10"/>
  <c r="D296" i="10"/>
  <c r="E296" i="10"/>
  <c r="H296" i="10" s="1"/>
  <c r="F296" i="10"/>
  <c r="G296" i="10"/>
  <c r="B297" i="10"/>
  <c r="C297" i="10"/>
  <c r="D297" i="10"/>
  <c r="E297" i="10"/>
  <c r="H297" i="10" s="1"/>
  <c r="F297" i="10"/>
  <c r="G297" i="10"/>
  <c r="B298" i="10"/>
  <c r="C298" i="10"/>
  <c r="D298" i="10"/>
  <c r="E298" i="10"/>
  <c r="H298" i="10" s="1"/>
  <c r="F298" i="10"/>
  <c r="G298" i="10"/>
  <c r="B299" i="10"/>
  <c r="C299" i="10"/>
  <c r="D299" i="10"/>
  <c r="E299" i="10"/>
  <c r="H299" i="10" s="1"/>
  <c r="F299" i="10"/>
  <c r="G299" i="10"/>
  <c r="B300" i="10"/>
  <c r="C300" i="10"/>
  <c r="D300" i="10"/>
  <c r="E300" i="10"/>
  <c r="H300" i="10" s="1"/>
  <c r="F300" i="10"/>
  <c r="G300" i="10"/>
  <c r="B301" i="10"/>
  <c r="C301" i="10"/>
  <c r="D301" i="10"/>
  <c r="E301" i="10"/>
  <c r="H301" i="10" s="1"/>
  <c r="F301" i="10"/>
  <c r="G301" i="10"/>
  <c r="B302" i="10"/>
  <c r="C302" i="10"/>
  <c r="D302" i="10"/>
  <c r="E302" i="10"/>
  <c r="H302" i="10" s="1"/>
  <c r="F302" i="10"/>
  <c r="G302" i="10"/>
  <c r="B303" i="10"/>
  <c r="C303" i="10"/>
  <c r="D303" i="10"/>
  <c r="E303" i="10"/>
  <c r="H303" i="10" s="1"/>
  <c r="F303" i="10"/>
  <c r="G303" i="10"/>
  <c r="B304" i="10"/>
  <c r="C304" i="10"/>
  <c r="D304" i="10"/>
  <c r="E304" i="10"/>
  <c r="H304" i="10" s="1"/>
  <c r="F304" i="10"/>
  <c r="G304" i="10"/>
  <c r="B305" i="10"/>
  <c r="C305" i="10"/>
  <c r="D305" i="10"/>
  <c r="E305" i="10"/>
  <c r="H305" i="10" s="1"/>
  <c r="F305" i="10"/>
  <c r="G305" i="10"/>
  <c r="B306" i="10"/>
  <c r="C306" i="10"/>
  <c r="D306" i="10"/>
  <c r="E306" i="10"/>
  <c r="H306" i="10" s="1"/>
  <c r="F306" i="10"/>
  <c r="G306" i="10"/>
  <c r="B307" i="10"/>
  <c r="C307" i="10"/>
  <c r="D307" i="10"/>
  <c r="E307" i="10"/>
  <c r="H307" i="10" s="1"/>
  <c r="F307" i="10"/>
  <c r="G307" i="10"/>
  <c r="B308" i="10"/>
  <c r="C308" i="10"/>
  <c r="D308" i="10"/>
  <c r="E308" i="10"/>
  <c r="H308" i="10" s="1"/>
  <c r="F308" i="10"/>
  <c r="G308" i="10"/>
  <c r="B309" i="10"/>
  <c r="C309" i="10"/>
  <c r="D309" i="10"/>
  <c r="E309" i="10"/>
  <c r="H309" i="10" s="1"/>
  <c r="F309" i="10"/>
  <c r="G309" i="10"/>
  <c r="B310" i="10"/>
  <c r="C310" i="10"/>
  <c r="D310" i="10"/>
  <c r="E310" i="10"/>
  <c r="H310" i="10" s="1"/>
  <c r="F310" i="10"/>
  <c r="G310" i="10"/>
  <c r="B311" i="10"/>
  <c r="C311" i="10"/>
  <c r="D311" i="10"/>
  <c r="E311" i="10"/>
  <c r="H311" i="10" s="1"/>
  <c r="F311" i="10"/>
  <c r="G311" i="10"/>
  <c r="B312" i="10"/>
  <c r="C312" i="10"/>
  <c r="D312" i="10"/>
  <c r="E312" i="10"/>
  <c r="H312" i="10" s="1"/>
  <c r="F312" i="10"/>
  <c r="G312" i="10"/>
  <c r="B313" i="10"/>
  <c r="C313" i="10"/>
  <c r="D313" i="10"/>
  <c r="E313" i="10"/>
  <c r="H313" i="10" s="1"/>
  <c r="F313" i="10"/>
  <c r="G313" i="10"/>
  <c r="B314" i="10"/>
  <c r="C314" i="10"/>
  <c r="D314" i="10"/>
  <c r="E314" i="10"/>
  <c r="H314" i="10" s="1"/>
  <c r="F314" i="10"/>
  <c r="G314" i="10"/>
  <c r="B315" i="10"/>
  <c r="C315" i="10"/>
  <c r="D315" i="10"/>
  <c r="E315" i="10"/>
  <c r="H315" i="10" s="1"/>
  <c r="F315" i="10"/>
  <c r="G315" i="10"/>
  <c r="B316" i="10"/>
  <c r="C316" i="10"/>
  <c r="D316" i="10"/>
  <c r="E316" i="10"/>
  <c r="H316" i="10" s="1"/>
  <c r="F316" i="10"/>
  <c r="G316" i="10"/>
  <c r="B317" i="10"/>
  <c r="C317" i="10"/>
  <c r="D317" i="10"/>
  <c r="E317" i="10"/>
  <c r="H317" i="10" s="1"/>
  <c r="F317" i="10"/>
  <c r="G317" i="10"/>
  <c r="B318" i="10"/>
  <c r="C318" i="10"/>
  <c r="D318" i="10"/>
  <c r="E318" i="10"/>
  <c r="H318" i="10" s="1"/>
  <c r="F318" i="10"/>
  <c r="G318" i="10"/>
  <c r="B319" i="10"/>
  <c r="C319" i="10"/>
  <c r="D319" i="10"/>
  <c r="E319" i="10"/>
  <c r="H319" i="10" s="1"/>
  <c r="F319" i="10"/>
  <c r="G319" i="10"/>
  <c r="B320" i="10"/>
  <c r="C320" i="10"/>
  <c r="D320" i="10"/>
  <c r="E320" i="10"/>
  <c r="H320" i="10" s="1"/>
  <c r="F320" i="10"/>
  <c r="G320" i="10"/>
  <c r="B321" i="10"/>
  <c r="C321" i="10"/>
  <c r="D321" i="10"/>
  <c r="E321" i="10"/>
  <c r="H321" i="10" s="1"/>
  <c r="F321" i="10"/>
  <c r="G321" i="10"/>
  <c r="B322" i="10"/>
  <c r="C322" i="10"/>
  <c r="D322" i="10"/>
  <c r="E322" i="10"/>
  <c r="H322" i="10" s="1"/>
  <c r="F322" i="10"/>
  <c r="G322" i="10"/>
  <c r="B323" i="10"/>
  <c r="C323" i="10"/>
  <c r="D323" i="10"/>
  <c r="E323" i="10"/>
  <c r="H323" i="10" s="1"/>
  <c r="F323" i="10"/>
  <c r="G323" i="10"/>
  <c r="B324" i="10"/>
  <c r="C324" i="10"/>
  <c r="D324" i="10"/>
  <c r="E324" i="10"/>
  <c r="H324" i="10" s="1"/>
  <c r="F324" i="10"/>
  <c r="G324" i="10"/>
  <c r="B325" i="10"/>
  <c r="C325" i="10"/>
  <c r="D325" i="10"/>
  <c r="E325" i="10"/>
  <c r="H325" i="10" s="1"/>
  <c r="F325" i="10"/>
  <c r="G325" i="10"/>
  <c r="B326" i="10"/>
  <c r="C326" i="10"/>
  <c r="D326" i="10"/>
  <c r="E326" i="10"/>
  <c r="H326" i="10" s="1"/>
  <c r="F326" i="10"/>
  <c r="G326" i="10"/>
  <c r="B327" i="10"/>
  <c r="C327" i="10"/>
  <c r="D327" i="10"/>
  <c r="E327" i="10"/>
  <c r="H327" i="10" s="1"/>
  <c r="F327" i="10"/>
  <c r="G327" i="10"/>
  <c r="B328" i="10"/>
  <c r="C328" i="10"/>
  <c r="D328" i="10"/>
  <c r="E328" i="10"/>
  <c r="H328" i="10" s="1"/>
  <c r="F328" i="10"/>
  <c r="G328" i="10"/>
  <c r="B329" i="10"/>
  <c r="C329" i="10"/>
  <c r="D329" i="10"/>
  <c r="E329" i="10"/>
  <c r="H329" i="10" s="1"/>
  <c r="F329" i="10"/>
  <c r="G329" i="10"/>
  <c r="B330" i="10"/>
  <c r="C330" i="10"/>
  <c r="D330" i="10"/>
  <c r="E330" i="10"/>
  <c r="H330" i="10" s="1"/>
  <c r="F330" i="10"/>
  <c r="G330" i="10"/>
  <c r="B331" i="10"/>
  <c r="C331" i="10"/>
  <c r="D331" i="10"/>
  <c r="E331" i="10"/>
  <c r="H331" i="10" s="1"/>
  <c r="F331" i="10"/>
  <c r="G331" i="10"/>
  <c r="B332" i="10"/>
  <c r="C332" i="10"/>
  <c r="D332" i="10"/>
  <c r="E332" i="10"/>
  <c r="H332" i="10" s="1"/>
  <c r="F332" i="10"/>
  <c r="G332" i="10"/>
  <c r="B333" i="10"/>
  <c r="C333" i="10"/>
  <c r="D333" i="10"/>
  <c r="E333" i="10"/>
  <c r="H333" i="10" s="1"/>
  <c r="F333" i="10"/>
  <c r="G333" i="10"/>
  <c r="B334" i="10"/>
  <c r="C334" i="10"/>
  <c r="D334" i="10"/>
  <c r="E334" i="10"/>
  <c r="H334" i="10" s="1"/>
  <c r="F334" i="10"/>
  <c r="G334" i="10"/>
  <c r="B335" i="10"/>
  <c r="C335" i="10"/>
  <c r="D335" i="10"/>
  <c r="E335" i="10"/>
  <c r="H335" i="10" s="1"/>
  <c r="F335" i="10"/>
  <c r="G335" i="10"/>
  <c r="B336" i="10"/>
  <c r="C336" i="10"/>
  <c r="D336" i="10"/>
  <c r="E336" i="10"/>
  <c r="H336" i="10" s="1"/>
  <c r="F336" i="10"/>
  <c r="G336" i="10"/>
  <c r="B337" i="10"/>
  <c r="C337" i="10"/>
  <c r="D337" i="10"/>
  <c r="E337" i="10"/>
  <c r="H337" i="10" s="1"/>
  <c r="F337" i="10"/>
  <c r="G337" i="10"/>
  <c r="B338" i="10"/>
  <c r="C338" i="10"/>
  <c r="D338" i="10"/>
  <c r="E338" i="10"/>
  <c r="H338" i="10" s="1"/>
  <c r="F338" i="10"/>
  <c r="G338" i="10"/>
  <c r="B339" i="10"/>
  <c r="C339" i="10"/>
  <c r="D339" i="10"/>
  <c r="E339" i="10"/>
  <c r="H339" i="10" s="1"/>
  <c r="F339" i="10"/>
  <c r="G339" i="10"/>
  <c r="B340" i="10"/>
  <c r="C340" i="10"/>
  <c r="D340" i="10"/>
  <c r="E340" i="10"/>
  <c r="H340" i="10" s="1"/>
  <c r="F340" i="10"/>
  <c r="G340" i="10"/>
  <c r="B341" i="10"/>
  <c r="C341" i="10"/>
  <c r="D341" i="10"/>
  <c r="E341" i="10"/>
  <c r="H341" i="10" s="1"/>
  <c r="F341" i="10"/>
  <c r="G341" i="10"/>
  <c r="B342" i="10"/>
  <c r="C342" i="10"/>
  <c r="D342" i="10"/>
  <c r="E342" i="10"/>
  <c r="H342" i="10" s="1"/>
  <c r="F342" i="10"/>
  <c r="G342" i="10"/>
  <c r="B343" i="10"/>
  <c r="C343" i="10"/>
  <c r="D343" i="10"/>
  <c r="E343" i="10"/>
  <c r="H343" i="10" s="1"/>
  <c r="F343" i="10"/>
  <c r="G343" i="10"/>
  <c r="B344" i="10"/>
  <c r="C344" i="10"/>
  <c r="D344" i="10"/>
  <c r="E344" i="10"/>
  <c r="H344" i="10" s="1"/>
  <c r="F344" i="10"/>
  <c r="G344" i="10"/>
  <c r="B345" i="10"/>
  <c r="C345" i="10"/>
  <c r="D345" i="10"/>
  <c r="E345" i="10"/>
  <c r="H345" i="10" s="1"/>
  <c r="F345" i="10"/>
  <c r="G345" i="10"/>
  <c r="B346" i="10"/>
  <c r="C346" i="10"/>
  <c r="D346" i="10"/>
  <c r="E346" i="10"/>
  <c r="H346" i="10" s="1"/>
  <c r="F346" i="10"/>
  <c r="G346" i="10"/>
  <c r="B347" i="10"/>
  <c r="C347" i="10"/>
  <c r="D347" i="10"/>
  <c r="E347" i="10"/>
  <c r="H347" i="10" s="1"/>
  <c r="F347" i="10"/>
  <c r="G347" i="10"/>
  <c r="B348" i="10"/>
  <c r="C348" i="10"/>
  <c r="D348" i="10"/>
  <c r="E348" i="10"/>
  <c r="H348" i="10" s="1"/>
  <c r="F348" i="10"/>
  <c r="G348" i="10"/>
  <c r="B349" i="10"/>
  <c r="C349" i="10"/>
  <c r="D349" i="10"/>
  <c r="E349" i="10"/>
  <c r="H349" i="10" s="1"/>
  <c r="F349" i="10"/>
  <c r="G349" i="10"/>
  <c r="B350" i="10"/>
  <c r="C350" i="10"/>
  <c r="D350" i="10"/>
  <c r="E350" i="10"/>
  <c r="H350" i="10" s="1"/>
  <c r="F350" i="10"/>
  <c r="G350" i="10"/>
  <c r="B351" i="10"/>
  <c r="C351" i="10"/>
  <c r="D351" i="10"/>
  <c r="E351" i="10"/>
  <c r="H351" i="10" s="1"/>
  <c r="F351" i="10"/>
  <c r="G351" i="10"/>
  <c r="B352" i="10"/>
  <c r="C352" i="10"/>
  <c r="D352" i="10"/>
  <c r="E352" i="10"/>
  <c r="H352" i="10" s="1"/>
  <c r="F352" i="10"/>
  <c r="G352" i="10"/>
  <c r="B353" i="10"/>
  <c r="C353" i="10"/>
  <c r="D353" i="10"/>
  <c r="E353" i="10"/>
  <c r="H353" i="10" s="1"/>
  <c r="F353" i="10"/>
  <c r="G353" i="10"/>
  <c r="B354" i="10"/>
  <c r="C354" i="10"/>
  <c r="D354" i="10"/>
  <c r="E354" i="10"/>
  <c r="H354" i="10" s="1"/>
  <c r="F354" i="10"/>
  <c r="G354" i="10"/>
  <c r="B355" i="10"/>
  <c r="C355" i="10"/>
  <c r="D355" i="10"/>
  <c r="E355" i="10"/>
  <c r="H355" i="10" s="1"/>
  <c r="F355" i="10"/>
  <c r="G355" i="10"/>
  <c r="B356" i="10"/>
  <c r="C356" i="10"/>
  <c r="D356" i="10"/>
  <c r="E356" i="10"/>
  <c r="H356" i="10" s="1"/>
  <c r="F356" i="10"/>
  <c r="G356" i="10"/>
  <c r="B357" i="10"/>
  <c r="C357" i="10"/>
  <c r="D357" i="10"/>
  <c r="E357" i="10"/>
  <c r="H357" i="10" s="1"/>
  <c r="F357" i="10"/>
  <c r="G357" i="10"/>
  <c r="B358" i="10"/>
  <c r="C358" i="10"/>
  <c r="D358" i="10"/>
  <c r="E358" i="10"/>
  <c r="H358" i="10" s="1"/>
  <c r="F358" i="10"/>
  <c r="G358" i="10"/>
  <c r="B359" i="10"/>
  <c r="C359" i="10"/>
  <c r="D359" i="10"/>
  <c r="E359" i="10"/>
  <c r="H359" i="10" s="1"/>
  <c r="F359" i="10"/>
  <c r="G359" i="10"/>
  <c r="B360" i="10"/>
  <c r="C360" i="10"/>
  <c r="D360" i="10"/>
  <c r="E360" i="10"/>
  <c r="H360" i="10" s="1"/>
  <c r="F360" i="10"/>
  <c r="G360" i="10"/>
  <c r="B361" i="10"/>
  <c r="C361" i="10"/>
  <c r="D361" i="10"/>
  <c r="E361" i="10"/>
  <c r="H361" i="10" s="1"/>
  <c r="F361" i="10"/>
  <c r="G361" i="10"/>
  <c r="B362" i="10"/>
  <c r="C362" i="10"/>
  <c r="D362" i="10"/>
  <c r="E362" i="10"/>
  <c r="H362" i="10" s="1"/>
  <c r="F362" i="10"/>
  <c r="G362" i="10"/>
  <c r="B363" i="10"/>
  <c r="C363" i="10"/>
  <c r="D363" i="10"/>
  <c r="E363" i="10"/>
  <c r="H363" i="10" s="1"/>
  <c r="F363" i="10"/>
  <c r="G363" i="10"/>
  <c r="B364" i="10"/>
  <c r="C364" i="10"/>
  <c r="D364" i="10"/>
  <c r="E364" i="10"/>
  <c r="H364" i="10" s="1"/>
  <c r="F364" i="10"/>
  <c r="G364" i="10"/>
  <c r="B365" i="10"/>
  <c r="C365" i="10"/>
  <c r="D365" i="10"/>
  <c r="E365" i="10"/>
  <c r="H365" i="10" s="1"/>
  <c r="F365" i="10"/>
  <c r="G365" i="10"/>
  <c r="B366" i="10"/>
  <c r="C366" i="10"/>
  <c r="D366" i="10"/>
  <c r="E366" i="10"/>
  <c r="H366" i="10" s="1"/>
  <c r="F366" i="10"/>
  <c r="G366" i="10"/>
  <c r="B367" i="10"/>
  <c r="C367" i="10"/>
  <c r="D367" i="10"/>
  <c r="E367" i="10"/>
  <c r="H367" i="10" s="1"/>
  <c r="F367" i="10"/>
  <c r="G367" i="10"/>
  <c r="B368" i="10"/>
  <c r="C368" i="10"/>
  <c r="D368" i="10"/>
  <c r="E368" i="10"/>
  <c r="H368" i="10" s="1"/>
  <c r="F368" i="10"/>
  <c r="G368" i="10"/>
  <c r="B369" i="10"/>
  <c r="C369" i="10"/>
  <c r="D369" i="10"/>
  <c r="E369" i="10"/>
  <c r="H369" i="10" s="1"/>
  <c r="F369" i="10"/>
  <c r="G369" i="10"/>
  <c r="B370" i="10"/>
  <c r="C370" i="10"/>
  <c r="D370" i="10"/>
  <c r="E370" i="10"/>
  <c r="H370" i="10" s="1"/>
  <c r="F370" i="10"/>
  <c r="G370" i="10"/>
  <c r="B371" i="10"/>
  <c r="C371" i="10"/>
  <c r="D371" i="10"/>
  <c r="E371" i="10"/>
  <c r="H371" i="10" s="1"/>
  <c r="F371" i="10"/>
  <c r="G371" i="10"/>
  <c r="B372" i="10"/>
  <c r="C372" i="10"/>
  <c r="D372" i="10"/>
  <c r="E372" i="10"/>
  <c r="H372" i="10" s="1"/>
  <c r="F372" i="10"/>
  <c r="G372" i="10"/>
  <c r="B373" i="10"/>
  <c r="C373" i="10"/>
  <c r="D373" i="10"/>
  <c r="E373" i="10"/>
  <c r="H373" i="10" s="1"/>
  <c r="F373" i="10"/>
  <c r="G373" i="10"/>
  <c r="B374" i="10"/>
  <c r="C374" i="10"/>
  <c r="D374" i="10"/>
  <c r="E374" i="10"/>
  <c r="H374" i="10" s="1"/>
  <c r="F374" i="10"/>
  <c r="G374" i="10"/>
  <c r="B375" i="10"/>
  <c r="C375" i="10"/>
  <c r="D375" i="10"/>
  <c r="E375" i="10"/>
  <c r="H375" i="10" s="1"/>
  <c r="F375" i="10"/>
  <c r="G375" i="10"/>
  <c r="B376" i="10"/>
  <c r="C376" i="10"/>
  <c r="D376" i="10"/>
  <c r="E376" i="10"/>
  <c r="H376" i="10" s="1"/>
  <c r="F376" i="10"/>
  <c r="G376" i="10"/>
  <c r="B377" i="10"/>
  <c r="C377" i="10"/>
  <c r="D377" i="10"/>
  <c r="E377" i="10"/>
  <c r="H377" i="10" s="1"/>
  <c r="F377" i="10"/>
  <c r="G377" i="10"/>
  <c r="B378" i="10"/>
  <c r="C378" i="10"/>
  <c r="D378" i="10"/>
  <c r="E378" i="10"/>
  <c r="H378" i="10" s="1"/>
  <c r="F378" i="10"/>
  <c r="G378" i="10"/>
  <c r="B379" i="10"/>
  <c r="C379" i="10"/>
  <c r="D379" i="10"/>
  <c r="E379" i="10"/>
  <c r="H379" i="10" s="1"/>
  <c r="F379" i="10"/>
  <c r="G379" i="10"/>
  <c r="B380" i="10"/>
  <c r="C380" i="10"/>
  <c r="D380" i="10"/>
  <c r="E380" i="10"/>
  <c r="H380" i="10" s="1"/>
  <c r="F380" i="10"/>
  <c r="G380" i="10"/>
  <c r="B381" i="10"/>
  <c r="C381" i="10"/>
  <c r="D381" i="10"/>
  <c r="E381" i="10"/>
  <c r="H381" i="10" s="1"/>
  <c r="F381" i="10"/>
  <c r="G381" i="10"/>
  <c r="B382" i="10"/>
  <c r="C382" i="10"/>
  <c r="D382" i="10"/>
  <c r="E382" i="10"/>
  <c r="H382" i="10" s="1"/>
  <c r="F382" i="10"/>
  <c r="G382" i="10"/>
  <c r="B383" i="10"/>
  <c r="C383" i="10"/>
  <c r="D383" i="10"/>
  <c r="E383" i="10"/>
  <c r="H383" i="10" s="1"/>
  <c r="F383" i="10"/>
  <c r="G383" i="10"/>
  <c r="B384" i="10"/>
  <c r="C384" i="10"/>
  <c r="D384" i="10"/>
  <c r="E384" i="10"/>
  <c r="H384" i="10" s="1"/>
  <c r="F384" i="10"/>
  <c r="G384" i="10"/>
  <c r="B385" i="10"/>
  <c r="C385" i="10"/>
  <c r="D385" i="10"/>
  <c r="E385" i="10"/>
  <c r="H385" i="10" s="1"/>
  <c r="F385" i="10"/>
  <c r="G385" i="10"/>
  <c r="B386" i="10"/>
  <c r="C386" i="10"/>
  <c r="D386" i="10"/>
  <c r="E386" i="10"/>
  <c r="H386" i="10" s="1"/>
  <c r="F386" i="10"/>
  <c r="G386" i="10"/>
  <c r="B387" i="10"/>
  <c r="C387" i="10"/>
  <c r="D387" i="10"/>
  <c r="E387" i="10"/>
  <c r="H387" i="10" s="1"/>
  <c r="F387" i="10"/>
  <c r="G387" i="10"/>
  <c r="B388" i="10"/>
  <c r="C388" i="10"/>
  <c r="D388" i="10"/>
  <c r="E388" i="10"/>
  <c r="H388" i="10" s="1"/>
  <c r="F388" i="10"/>
  <c r="G388" i="10"/>
  <c r="B389" i="10"/>
  <c r="C389" i="10"/>
  <c r="D389" i="10"/>
  <c r="E389" i="10"/>
  <c r="H389" i="10" s="1"/>
  <c r="F389" i="10"/>
  <c r="G389" i="10"/>
  <c r="B390" i="10"/>
  <c r="C390" i="10"/>
  <c r="D390" i="10"/>
  <c r="E390" i="10"/>
  <c r="H390" i="10" s="1"/>
  <c r="F390" i="10"/>
  <c r="G390" i="10"/>
  <c r="B391" i="10"/>
  <c r="C391" i="10"/>
  <c r="D391" i="10"/>
  <c r="E391" i="10"/>
  <c r="H391" i="10" s="1"/>
  <c r="F391" i="10"/>
  <c r="G391" i="10"/>
  <c r="B392" i="10"/>
  <c r="C392" i="10"/>
  <c r="D392" i="10"/>
  <c r="E392" i="10"/>
  <c r="H392" i="10" s="1"/>
  <c r="F392" i="10"/>
  <c r="G392" i="10"/>
  <c r="B393" i="10"/>
  <c r="C393" i="10"/>
  <c r="D393" i="10"/>
  <c r="E393" i="10"/>
  <c r="H393" i="10" s="1"/>
  <c r="F393" i="10"/>
  <c r="G393" i="10"/>
  <c r="B394" i="10"/>
  <c r="C394" i="10"/>
  <c r="D394" i="10"/>
  <c r="E394" i="10"/>
  <c r="H394" i="10" s="1"/>
  <c r="F394" i="10"/>
  <c r="G394" i="10"/>
  <c r="B395" i="10"/>
  <c r="C395" i="10"/>
  <c r="D395" i="10"/>
  <c r="E395" i="10"/>
  <c r="H395" i="10" s="1"/>
  <c r="F395" i="10"/>
  <c r="G395" i="10"/>
  <c r="B396" i="10"/>
  <c r="C396" i="10"/>
  <c r="D396" i="10"/>
  <c r="E396" i="10"/>
  <c r="H396" i="10" s="1"/>
  <c r="F396" i="10"/>
  <c r="G396" i="10"/>
  <c r="B397" i="10"/>
  <c r="C397" i="10"/>
  <c r="D397" i="10"/>
  <c r="E397" i="10"/>
  <c r="H397" i="10" s="1"/>
  <c r="F397" i="10"/>
  <c r="G397" i="10"/>
  <c r="B398" i="10"/>
  <c r="C398" i="10"/>
  <c r="D398" i="10"/>
  <c r="E398" i="10"/>
  <c r="H398" i="10" s="1"/>
  <c r="F398" i="10"/>
  <c r="G398" i="10"/>
  <c r="B399" i="10"/>
  <c r="C399" i="10"/>
  <c r="D399" i="10"/>
  <c r="E399" i="10"/>
  <c r="H399" i="10" s="1"/>
  <c r="F399" i="10"/>
  <c r="G399" i="10"/>
  <c r="B400" i="10"/>
  <c r="C400" i="10"/>
  <c r="D400" i="10"/>
  <c r="E400" i="10"/>
  <c r="H400" i="10" s="1"/>
  <c r="F400" i="10"/>
  <c r="G400" i="10"/>
  <c r="B401" i="10"/>
  <c r="C401" i="10"/>
  <c r="D401" i="10"/>
  <c r="E401" i="10"/>
  <c r="H401" i="10" s="1"/>
  <c r="F401" i="10"/>
  <c r="G401" i="10"/>
  <c r="B402" i="10"/>
  <c r="C402" i="10"/>
  <c r="D402" i="10"/>
  <c r="E402" i="10"/>
  <c r="H402" i="10" s="1"/>
  <c r="F402" i="10"/>
  <c r="G402" i="10"/>
  <c r="B403" i="10"/>
  <c r="C403" i="10"/>
  <c r="D403" i="10"/>
  <c r="E403" i="10"/>
  <c r="H403" i="10" s="1"/>
  <c r="F403" i="10"/>
  <c r="G403" i="10"/>
  <c r="B404" i="10"/>
  <c r="C404" i="10"/>
  <c r="D404" i="10"/>
  <c r="E404" i="10"/>
  <c r="H404" i="10" s="1"/>
  <c r="F404" i="10"/>
  <c r="G404" i="10"/>
  <c r="B405" i="10"/>
  <c r="C405" i="10"/>
  <c r="D405" i="10"/>
  <c r="E405" i="10"/>
  <c r="H405" i="10" s="1"/>
  <c r="F405" i="10"/>
  <c r="G405" i="10"/>
  <c r="B406" i="10"/>
  <c r="C406" i="10"/>
  <c r="D406" i="10"/>
  <c r="E406" i="10"/>
  <c r="H406" i="10" s="1"/>
  <c r="F406" i="10"/>
  <c r="G406" i="10"/>
  <c r="B407" i="10"/>
  <c r="C407" i="10"/>
  <c r="D407" i="10"/>
  <c r="E407" i="10"/>
  <c r="H407" i="10" s="1"/>
  <c r="F407" i="10"/>
  <c r="G407" i="10"/>
  <c r="B408" i="10"/>
  <c r="C408" i="10"/>
  <c r="D408" i="10"/>
  <c r="E408" i="10"/>
  <c r="H408" i="10" s="1"/>
  <c r="F408" i="10"/>
  <c r="G408" i="10"/>
  <c r="B409" i="10"/>
  <c r="C409" i="10"/>
  <c r="D409" i="10"/>
  <c r="E409" i="10"/>
  <c r="H409" i="10" s="1"/>
  <c r="F409" i="10"/>
  <c r="G409" i="10"/>
  <c r="B410" i="10"/>
  <c r="C410" i="10"/>
  <c r="D410" i="10"/>
  <c r="E410" i="10"/>
  <c r="H410" i="10" s="1"/>
  <c r="F410" i="10"/>
  <c r="G410" i="10"/>
  <c r="B411" i="10"/>
  <c r="C411" i="10"/>
  <c r="D411" i="10"/>
  <c r="E411" i="10"/>
  <c r="H411" i="10" s="1"/>
  <c r="F411" i="10"/>
  <c r="G411" i="10"/>
  <c r="B412" i="10"/>
  <c r="C412" i="10"/>
  <c r="D412" i="10"/>
  <c r="E412" i="10"/>
  <c r="H412" i="10" s="1"/>
  <c r="F412" i="10"/>
  <c r="G412" i="10"/>
  <c r="B413" i="10"/>
  <c r="C413" i="10"/>
  <c r="D413" i="10"/>
  <c r="E413" i="10"/>
  <c r="H413" i="10" s="1"/>
  <c r="F413" i="10"/>
  <c r="G413" i="10"/>
  <c r="B414" i="10"/>
  <c r="C414" i="10"/>
  <c r="D414" i="10"/>
  <c r="E414" i="10"/>
  <c r="H414" i="10" s="1"/>
  <c r="F414" i="10"/>
  <c r="G414" i="10"/>
  <c r="B415" i="10"/>
  <c r="C415" i="10"/>
  <c r="D415" i="10"/>
  <c r="E415" i="10"/>
  <c r="H415" i="10" s="1"/>
  <c r="F415" i="10"/>
  <c r="G415" i="10"/>
  <c r="B416" i="10"/>
  <c r="C416" i="10"/>
  <c r="D416" i="10"/>
  <c r="E416" i="10"/>
  <c r="H416" i="10" s="1"/>
  <c r="F416" i="10"/>
  <c r="G416" i="10"/>
  <c r="B417" i="10"/>
  <c r="C417" i="10"/>
  <c r="D417" i="10"/>
  <c r="E417" i="10"/>
  <c r="H417" i="10" s="1"/>
  <c r="F417" i="10"/>
  <c r="G417" i="10"/>
  <c r="B418" i="10"/>
  <c r="C418" i="10"/>
  <c r="D418" i="10"/>
  <c r="E418" i="10"/>
  <c r="H418" i="10" s="1"/>
  <c r="F418" i="10"/>
  <c r="G418" i="10"/>
  <c r="B419" i="10"/>
  <c r="C419" i="10"/>
  <c r="D419" i="10"/>
  <c r="E419" i="10"/>
  <c r="H419" i="10" s="1"/>
  <c r="F419" i="10"/>
  <c r="G419" i="10"/>
  <c r="B420" i="10"/>
  <c r="C420" i="10"/>
  <c r="D420" i="10"/>
  <c r="E420" i="10"/>
  <c r="H420" i="10" s="1"/>
  <c r="F420" i="10"/>
  <c r="G420" i="10"/>
  <c r="B421" i="10"/>
  <c r="C421" i="10"/>
  <c r="D421" i="10"/>
  <c r="E421" i="10"/>
  <c r="H421" i="10" s="1"/>
  <c r="F421" i="10"/>
  <c r="G421" i="10"/>
  <c r="B422" i="10"/>
  <c r="C422" i="10"/>
  <c r="D422" i="10"/>
  <c r="E422" i="10"/>
  <c r="H422" i="10" s="1"/>
  <c r="F422" i="10"/>
  <c r="G422" i="10"/>
  <c r="B423" i="10"/>
  <c r="C423" i="10"/>
  <c r="D423" i="10"/>
  <c r="E423" i="10"/>
  <c r="H423" i="10" s="1"/>
  <c r="F423" i="10"/>
  <c r="G423" i="10"/>
  <c r="B424" i="10"/>
  <c r="C424" i="10"/>
  <c r="D424" i="10"/>
  <c r="E424" i="10"/>
  <c r="H424" i="10" s="1"/>
  <c r="F424" i="10"/>
  <c r="G424" i="10"/>
  <c r="B425" i="10"/>
  <c r="C425" i="10"/>
  <c r="D425" i="10"/>
  <c r="E425" i="10"/>
  <c r="H425" i="10" s="1"/>
  <c r="F425" i="10"/>
  <c r="G425" i="10"/>
  <c r="B426" i="10"/>
  <c r="C426" i="10"/>
  <c r="D426" i="10"/>
  <c r="E426" i="10"/>
  <c r="H426" i="10" s="1"/>
  <c r="F426" i="10"/>
  <c r="G426" i="10"/>
  <c r="B427" i="10"/>
  <c r="C427" i="10"/>
  <c r="D427" i="10"/>
  <c r="E427" i="10"/>
  <c r="H427" i="10" s="1"/>
  <c r="F427" i="10"/>
  <c r="G427" i="10"/>
  <c r="B428" i="10"/>
  <c r="C428" i="10"/>
  <c r="D428" i="10"/>
  <c r="E428" i="10"/>
  <c r="H428" i="10" s="1"/>
  <c r="F428" i="10"/>
  <c r="G428" i="10"/>
  <c r="B429" i="10"/>
  <c r="C429" i="10"/>
  <c r="D429" i="10"/>
  <c r="E429" i="10"/>
  <c r="H429" i="10" s="1"/>
  <c r="F429" i="10"/>
  <c r="G429" i="10"/>
  <c r="B430" i="10"/>
  <c r="C430" i="10"/>
  <c r="D430" i="10"/>
  <c r="E430" i="10"/>
  <c r="H430" i="10" s="1"/>
  <c r="F430" i="10"/>
  <c r="G430" i="10"/>
  <c r="B431" i="10"/>
  <c r="C431" i="10"/>
  <c r="D431" i="10"/>
  <c r="E431" i="10"/>
  <c r="H431" i="10" s="1"/>
  <c r="F431" i="10"/>
  <c r="G431" i="10"/>
  <c r="B432" i="10"/>
  <c r="C432" i="10"/>
  <c r="D432" i="10"/>
  <c r="E432" i="10"/>
  <c r="H432" i="10" s="1"/>
  <c r="F432" i="10"/>
  <c r="G432" i="10"/>
  <c r="B433" i="10"/>
  <c r="C433" i="10"/>
  <c r="D433" i="10"/>
  <c r="E433" i="10"/>
  <c r="H433" i="10" s="1"/>
  <c r="F433" i="10"/>
  <c r="G433" i="10"/>
  <c r="B434" i="10"/>
  <c r="C434" i="10"/>
  <c r="D434" i="10"/>
  <c r="E434" i="10"/>
  <c r="H434" i="10" s="1"/>
  <c r="F434" i="10"/>
  <c r="G434" i="10"/>
  <c r="B435" i="10"/>
  <c r="C435" i="10"/>
  <c r="D435" i="10"/>
  <c r="E435" i="10"/>
  <c r="H435" i="10" s="1"/>
  <c r="F435" i="10"/>
  <c r="G435" i="10"/>
  <c r="B436" i="10"/>
  <c r="C436" i="10"/>
  <c r="D436" i="10"/>
  <c r="E436" i="10"/>
  <c r="H436" i="10" s="1"/>
  <c r="F436" i="10"/>
  <c r="G436" i="10"/>
  <c r="B437" i="10"/>
  <c r="C437" i="10"/>
  <c r="D437" i="10"/>
  <c r="E437" i="10"/>
  <c r="H437" i="10" s="1"/>
  <c r="F437" i="10"/>
  <c r="G437" i="10"/>
  <c r="B438" i="10"/>
  <c r="C438" i="10"/>
  <c r="D438" i="10"/>
  <c r="E438" i="10"/>
  <c r="H438" i="10" s="1"/>
  <c r="F438" i="10"/>
  <c r="G438" i="10"/>
  <c r="B439" i="10"/>
  <c r="C439" i="10"/>
  <c r="D439" i="10"/>
  <c r="E439" i="10"/>
  <c r="H439" i="10" s="1"/>
  <c r="F439" i="10"/>
  <c r="G439" i="10"/>
  <c r="B440" i="10"/>
  <c r="C440" i="10"/>
  <c r="D440" i="10"/>
  <c r="E440" i="10"/>
  <c r="H440" i="10" s="1"/>
  <c r="F440" i="10"/>
  <c r="G440" i="10"/>
  <c r="B441" i="10"/>
  <c r="C441" i="10"/>
  <c r="D441" i="10"/>
  <c r="E441" i="10"/>
  <c r="H441" i="10" s="1"/>
  <c r="F441" i="10"/>
  <c r="G441" i="10"/>
  <c r="B442" i="10"/>
  <c r="C442" i="10"/>
  <c r="D442" i="10"/>
  <c r="E442" i="10"/>
  <c r="H442" i="10" s="1"/>
  <c r="F442" i="10"/>
  <c r="G442" i="10"/>
  <c r="B443" i="10"/>
  <c r="C443" i="10"/>
  <c r="D443" i="10"/>
  <c r="E443" i="10"/>
  <c r="H443" i="10" s="1"/>
  <c r="F443" i="10"/>
  <c r="G443" i="10"/>
  <c r="B444" i="10"/>
  <c r="C444" i="10"/>
  <c r="D444" i="10"/>
  <c r="E444" i="10"/>
  <c r="H444" i="10" s="1"/>
  <c r="F444" i="10"/>
  <c r="G444" i="10"/>
  <c r="B445" i="10"/>
  <c r="C445" i="10"/>
  <c r="D445" i="10"/>
  <c r="E445" i="10"/>
  <c r="H445" i="10" s="1"/>
  <c r="F445" i="10"/>
  <c r="G445" i="10"/>
  <c r="B446" i="10"/>
  <c r="C446" i="10"/>
  <c r="D446" i="10"/>
  <c r="E446" i="10"/>
  <c r="H446" i="10" s="1"/>
  <c r="F446" i="10"/>
  <c r="G446" i="10"/>
  <c r="B447" i="10"/>
  <c r="C447" i="10"/>
  <c r="D447" i="10"/>
  <c r="E447" i="10"/>
  <c r="H447" i="10" s="1"/>
  <c r="F447" i="10"/>
  <c r="G447" i="10"/>
  <c r="B448" i="10"/>
  <c r="C448" i="10"/>
  <c r="D448" i="10"/>
  <c r="E448" i="10"/>
  <c r="H448" i="10" s="1"/>
  <c r="F448" i="10"/>
  <c r="G448" i="10"/>
  <c r="B449" i="10"/>
  <c r="C449" i="10"/>
  <c r="D449" i="10"/>
  <c r="E449" i="10"/>
  <c r="H449" i="10" s="1"/>
  <c r="F449" i="10"/>
  <c r="G449" i="10"/>
  <c r="B450" i="10"/>
  <c r="C450" i="10"/>
  <c r="D450" i="10"/>
  <c r="E450" i="10"/>
  <c r="H450" i="10" s="1"/>
  <c r="F450" i="10"/>
  <c r="G450" i="10"/>
  <c r="B451" i="10"/>
  <c r="C451" i="10"/>
  <c r="D451" i="10"/>
  <c r="E451" i="10"/>
  <c r="H451" i="10" s="1"/>
  <c r="F451" i="10"/>
  <c r="G451" i="10"/>
  <c r="B452" i="10"/>
  <c r="C452" i="10"/>
  <c r="D452" i="10"/>
  <c r="E452" i="10"/>
  <c r="H452" i="10" s="1"/>
  <c r="F452" i="10"/>
  <c r="G452" i="10"/>
  <c r="B453" i="10"/>
  <c r="C453" i="10"/>
  <c r="D453" i="10"/>
  <c r="E453" i="10"/>
  <c r="H453" i="10" s="1"/>
  <c r="F453" i="10"/>
  <c r="G453" i="10"/>
  <c r="B454" i="10"/>
  <c r="C454" i="10"/>
  <c r="D454" i="10"/>
  <c r="E454" i="10"/>
  <c r="H454" i="10" s="1"/>
  <c r="F454" i="10"/>
  <c r="G454" i="10"/>
  <c r="B455" i="10"/>
  <c r="C455" i="10"/>
  <c r="D455" i="10"/>
  <c r="E455" i="10"/>
  <c r="H455" i="10" s="1"/>
  <c r="F455" i="10"/>
  <c r="G455" i="10"/>
  <c r="B456" i="10"/>
  <c r="C456" i="10"/>
  <c r="D456" i="10"/>
  <c r="E456" i="10"/>
  <c r="H456" i="10" s="1"/>
  <c r="F456" i="10"/>
  <c r="G456" i="10"/>
  <c r="B457" i="10"/>
  <c r="C457" i="10"/>
  <c r="D457" i="10"/>
  <c r="E457" i="10"/>
  <c r="H457" i="10" s="1"/>
  <c r="F457" i="10"/>
  <c r="G457" i="10"/>
  <c r="B458" i="10"/>
  <c r="C458" i="10"/>
  <c r="D458" i="10"/>
  <c r="E458" i="10"/>
  <c r="H458" i="10" s="1"/>
  <c r="F458" i="10"/>
  <c r="G458" i="10"/>
  <c r="B459" i="10"/>
  <c r="C459" i="10"/>
  <c r="D459" i="10"/>
  <c r="E459" i="10"/>
  <c r="H459" i="10" s="1"/>
  <c r="F459" i="10"/>
  <c r="G459" i="10"/>
  <c r="A460" i="10"/>
  <c r="B460" i="10"/>
  <c r="C460" i="10"/>
  <c r="D460" i="10"/>
  <c r="E460" i="10"/>
  <c r="H460" i="10" s="1"/>
  <c r="F460" i="10"/>
  <c r="G460" i="10"/>
  <c r="A461" i="10"/>
  <c r="B461" i="10"/>
  <c r="C461" i="10"/>
  <c r="D461" i="10"/>
  <c r="E461" i="10"/>
  <c r="H461" i="10" s="1"/>
  <c r="F461" i="10"/>
  <c r="G461" i="10"/>
  <c r="A462" i="10"/>
  <c r="B462" i="10"/>
  <c r="C462" i="10"/>
  <c r="D462" i="10"/>
  <c r="E462" i="10"/>
  <c r="H462" i="10" s="1"/>
  <c r="F462" i="10"/>
  <c r="G462" i="10"/>
  <c r="B463" i="10"/>
  <c r="C463" i="10"/>
  <c r="D463" i="10"/>
  <c r="E463" i="10"/>
  <c r="H463" i="10" s="1"/>
  <c r="F463" i="10"/>
  <c r="G463" i="10"/>
  <c r="B464" i="10"/>
  <c r="C464" i="10"/>
  <c r="D464" i="10"/>
  <c r="E464" i="10"/>
  <c r="H464" i="10" s="1"/>
  <c r="F464" i="10"/>
  <c r="G464" i="10"/>
  <c r="B465" i="10"/>
  <c r="C465" i="10"/>
  <c r="D465" i="10"/>
  <c r="E465" i="10"/>
  <c r="H465" i="10" s="1"/>
  <c r="F465" i="10"/>
  <c r="G465" i="10"/>
  <c r="B466" i="10"/>
  <c r="C466" i="10"/>
  <c r="D466" i="10"/>
  <c r="E466" i="10"/>
  <c r="H466" i="10" s="1"/>
  <c r="F466" i="10"/>
  <c r="G466" i="10"/>
  <c r="B467" i="10"/>
  <c r="C467" i="10"/>
  <c r="D467" i="10"/>
  <c r="E467" i="10"/>
  <c r="H467" i="10" s="1"/>
  <c r="F467" i="10"/>
  <c r="G467" i="10"/>
  <c r="B468" i="10"/>
  <c r="C468" i="10"/>
  <c r="D468" i="10"/>
  <c r="E468" i="10"/>
  <c r="H468" i="10" s="1"/>
  <c r="F468" i="10"/>
  <c r="G468" i="10"/>
  <c r="B469" i="10"/>
  <c r="C469" i="10"/>
  <c r="D469" i="10"/>
  <c r="E469" i="10"/>
  <c r="H469" i="10" s="1"/>
  <c r="F469" i="10"/>
  <c r="G469" i="10"/>
  <c r="B470" i="10"/>
  <c r="C470" i="10"/>
  <c r="D470" i="10"/>
  <c r="E470" i="10"/>
  <c r="H470" i="10" s="1"/>
  <c r="F470" i="10"/>
  <c r="G470" i="10"/>
  <c r="B471" i="10"/>
  <c r="C471" i="10"/>
  <c r="D471" i="10"/>
  <c r="E471" i="10"/>
  <c r="H471" i="10" s="1"/>
  <c r="F471" i="10"/>
  <c r="G471" i="10"/>
  <c r="B472" i="10"/>
  <c r="C472" i="10"/>
  <c r="D472" i="10"/>
  <c r="E472" i="10"/>
  <c r="H472" i="10" s="1"/>
  <c r="F472" i="10"/>
  <c r="G472" i="10"/>
  <c r="E4" i="10"/>
  <c r="H4" i="10" s="1"/>
  <c r="E5" i="10"/>
  <c r="H5" i="10" s="1"/>
  <c r="E6" i="10"/>
  <c r="H6" i="10" s="1"/>
  <c r="E7" i="10"/>
  <c r="H7" i="10" s="1"/>
  <c r="E8" i="10"/>
  <c r="H8" i="10" s="1"/>
  <c r="E9" i="10"/>
  <c r="H9" i="10" s="1"/>
  <c r="E10" i="10"/>
  <c r="H10" i="10" s="1"/>
  <c r="E11" i="10"/>
  <c r="H11" i="10" s="1"/>
  <c r="E12" i="10"/>
  <c r="H12" i="10" s="1"/>
  <c r="E13" i="10"/>
  <c r="H13" i="10" s="1"/>
  <c r="E14" i="10"/>
  <c r="H14" i="10" s="1"/>
  <c r="E15" i="10"/>
  <c r="H15" i="10" s="1"/>
  <c r="E16" i="10"/>
  <c r="H16" i="10" s="1"/>
  <c r="E17" i="10"/>
  <c r="H17" i="10" s="1"/>
  <c r="E18" i="10"/>
  <c r="H18" i="10" s="1"/>
  <c r="E19" i="10"/>
  <c r="H19" i="10" s="1"/>
  <c r="E20" i="10"/>
  <c r="H20" i="10" s="1"/>
  <c r="E21" i="10"/>
  <c r="H21" i="10" s="1"/>
  <c r="E22" i="10"/>
  <c r="H22" i="10" s="1"/>
  <c r="E23" i="10"/>
  <c r="H23" i="10" s="1"/>
  <c r="E24" i="10"/>
  <c r="H24" i="10" s="1"/>
  <c r="E25" i="10"/>
  <c r="H25" i="10" s="1"/>
  <c r="E26" i="10"/>
  <c r="H26" i="10" s="1"/>
  <c r="E27" i="10"/>
  <c r="H27" i="10" s="1"/>
  <c r="E28" i="10"/>
  <c r="H28" i="10" s="1"/>
  <c r="E29" i="10"/>
  <c r="H29" i="10" s="1"/>
  <c r="E30" i="10"/>
  <c r="H30" i="10" s="1"/>
  <c r="E31" i="10"/>
  <c r="H31" i="10" s="1"/>
  <c r="E32" i="10"/>
  <c r="H32" i="10" s="1"/>
  <c r="E33" i="10"/>
  <c r="H33" i="10" s="1"/>
  <c r="E34" i="10"/>
  <c r="H34" i="10" s="1"/>
  <c r="E35" i="10"/>
  <c r="H35" i="10" s="1"/>
  <c r="E36" i="10"/>
  <c r="H36" i="10" s="1"/>
  <c r="E37" i="10"/>
  <c r="H37" i="10" s="1"/>
  <c r="E38" i="10"/>
  <c r="H38" i="10" s="1"/>
  <c r="E39" i="10"/>
  <c r="H39" i="10" s="1"/>
  <c r="E40" i="10"/>
  <c r="H40" i="10" s="1"/>
  <c r="E41" i="10"/>
  <c r="H41" i="10" s="1"/>
  <c r="E42" i="10"/>
  <c r="H42" i="10" s="1"/>
  <c r="E43" i="10"/>
  <c r="H43" i="10" s="1"/>
  <c r="E45" i="10"/>
  <c r="H45" i="10" s="1"/>
  <c r="E46" i="10"/>
  <c r="H46" i="10" s="1"/>
  <c r="E47" i="10"/>
  <c r="H47" i="10" s="1"/>
  <c r="E48" i="10"/>
  <c r="H48" i="10" s="1"/>
  <c r="E49" i="10"/>
  <c r="H49" i="10" s="1"/>
  <c r="E50" i="10"/>
  <c r="H50" i="10" s="1"/>
  <c r="E51" i="10"/>
  <c r="H51" i="10" s="1"/>
  <c r="E52" i="10"/>
  <c r="H52" i="10" s="1"/>
  <c r="E53" i="10"/>
  <c r="H53" i="10" s="1"/>
  <c r="E54" i="10"/>
  <c r="H54" i="10" s="1"/>
  <c r="E55" i="10"/>
  <c r="H55" i="10" s="1"/>
  <c r="E56" i="10"/>
  <c r="H56" i="10" s="1"/>
  <c r="E57" i="10"/>
  <c r="H57" i="10" s="1"/>
  <c r="E58" i="10"/>
  <c r="H58" i="10" s="1"/>
  <c r="E59" i="10"/>
  <c r="H59" i="10" s="1"/>
  <c r="E60" i="10"/>
  <c r="H60" i="10" s="1"/>
  <c r="E61" i="10"/>
  <c r="H61" i="10" s="1"/>
  <c r="E62" i="10"/>
  <c r="H62" i="10" s="1"/>
  <c r="E63" i="10"/>
  <c r="H63" i="10" s="1"/>
  <c r="E64" i="10"/>
  <c r="H64" i="10" s="1"/>
  <c r="E65" i="10"/>
  <c r="H65" i="10" s="1"/>
  <c r="E66" i="10"/>
  <c r="H66" i="10" s="1"/>
  <c r="E67" i="10"/>
  <c r="H67" i="10" s="1"/>
  <c r="E68" i="10"/>
  <c r="H68" i="10" s="1"/>
  <c r="E69" i="10"/>
  <c r="H69" i="10" s="1"/>
  <c r="E70" i="10"/>
  <c r="H70" i="10" s="1"/>
  <c r="E71" i="10"/>
  <c r="H71" i="10" s="1"/>
  <c r="E72" i="10"/>
  <c r="H72" i="10" s="1"/>
  <c r="E73" i="10"/>
  <c r="H73" i="10" s="1"/>
  <c r="E74" i="10"/>
  <c r="H74" i="10" s="1"/>
  <c r="E75" i="10"/>
  <c r="H75" i="10" s="1"/>
  <c r="E76" i="10"/>
  <c r="H76" i="10" s="1"/>
  <c r="E77" i="10"/>
  <c r="H77" i="10" s="1"/>
  <c r="E78" i="10"/>
  <c r="H78" i="10" s="1"/>
  <c r="E79" i="10"/>
  <c r="H79" i="10" s="1"/>
  <c r="E80" i="10"/>
  <c r="H80" i="10" s="1"/>
  <c r="E81" i="10"/>
  <c r="H81" i="10" s="1"/>
  <c r="E82" i="10"/>
  <c r="H82" i="10" s="1"/>
  <c r="E83" i="10"/>
  <c r="H83" i="10" s="1"/>
  <c r="E84" i="10"/>
  <c r="H84" i="10" s="1"/>
  <c r="E85" i="10"/>
  <c r="H85" i="10" s="1"/>
  <c r="E86" i="10"/>
  <c r="H86" i="10" s="1"/>
  <c r="E87" i="10"/>
  <c r="H87" i="10" s="1"/>
  <c r="E88" i="10"/>
  <c r="H88" i="10" s="1"/>
  <c r="E89" i="10"/>
  <c r="H89" i="10" s="1"/>
  <c r="E90" i="10"/>
  <c r="H90" i="10" s="1"/>
  <c r="E91" i="10"/>
  <c r="H91" i="10" s="1"/>
  <c r="E92" i="10"/>
  <c r="H92" i="10" s="1"/>
  <c r="E93" i="10"/>
  <c r="H93" i="10" s="1"/>
  <c r="E94" i="10"/>
  <c r="H94" i="10" s="1"/>
  <c r="E95" i="10"/>
  <c r="H95" i="10" s="1"/>
  <c r="E96" i="10"/>
  <c r="H96" i="10" s="1"/>
  <c r="E97" i="10"/>
  <c r="H97" i="10" s="1"/>
  <c r="E98" i="10"/>
  <c r="H98" i="10" s="1"/>
  <c r="E99" i="10"/>
  <c r="H99" i="10" s="1"/>
  <c r="E100" i="10"/>
  <c r="H100" i="10" s="1"/>
  <c r="E101" i="10"/>
  <c r="H101" i="10" s="1"/>
  <c r="E102" i="10"/>
  <c r="H102" i="10" s="1"/>
  <c r="E103" i="10"/>
  <c r="H103" i="10" s="1"/>
  <c r="E104" i="10"/>
  <c r="H104" i="10" s="1"/>
  <c r="E105" i="10"/>
  <c r="H105" i="10" s="1"/>
  <c r="E106" i="10"/>
  <c r="H106" i="10" s="1"/>
  <c r="E107" i="10"/>
  <c r="H107" i="10" s="1"/>
  <c r="E108" i="10"/>
  <c r="H108" i="10" s="1"/>
  <c r="E109" i="10"/>
  <c r="H109" i="10" s="1"/>
  <c r="E110" i="10"/>
  <c r="H110" i="10" s="1"/>
  <c r="E111" i="10"/>
  <c r="H111" i="10" s="1"/>
  <c r="E112" i="10"/>
  <c r="H112" i="10" s="1"/>
  <c r="E113" i="10"/>
  <c r="H113" i="10" s="1"/>
  <c r="E114" i="10"/>
  <c r="H114" i="10" s="1"/>
  <c r="E115" i="10"/>
  <c r="H115" i="10" s="1"/>
  <c r="E116" i="10"/>
  <c r="H116" i="10" s="1"/>
  <c r="E117" i="10"/>
  <c r="H117" i="10" s="1"/>
  <c r="E118" i="10"/>
  <c r="H118" i="10" s="1"/>
  <c r="E119" i="10"/>
  <c r="H119" i="10" s="1"/>
  <c r="E120" i="10"/>
  <c r="H120" i="10" s="1"/>
  <c r="E121" i="10"/>
  <c r="H121" i="10" s="1"/>
  <c r="E122" i="10"/>
  <c r="H122" i="10" s="1"/>
  <c r="E123" i="10"/>
  <c r="H123" i="10" s="1"/>
  <c r="E124" i="10"/>
  <c r="H124" i="10" s="1"/>
  <c r="E125" i="10"/>
  <c r="H125" i="10" s="1"/>
  <c r="E126" i="10"/>
  <c r="H126" i="10" s="1"/>
  <c r="E127" i="10"/>
  <c r="H127" i="10" s="1"/>
  <c r="E128" i="10"/>
  <c r="H128" i="10" s="1"/>
  <c r="E129" i="10"/>
  <c r="H129" i="10" s="1"/>
  <c r="E130" i="10"/>
  <c r="H130" i="10" s="1"/>
  <c r="E131" i="10"/>
  <c r="H131" i="10" s="1"/>
  <c r="E132" i="10"/>
  <c r="H132" i="10" s="1"/>
  <c r="E133" i="10"/>
  <c r="H133" i="10" s="1"/>
  <c r="E134" i="10"/>
  <c r="H134" i="10" s="1"/>
  <c r="E135" i="10"/>
  <c r="H135" i="10" s="1"/>
  <c r="E136" i="10"/>
  <c r="H136" i="10" s="1"/>
  <c r="E137" i="10"/>
  <c r="H137" i="10" s="1"/>
  <c r="E138" i="10"/>
  <c r="H138" i="10" s="1"/>
  <c r="F14" i="11"/>
  <c r="B14" i="11"/>
  <c r="B12" i="11"/>
  <c r="B11" i="11"/>
  <c r="B10" i="11"/>
  <c r="B9" i="11"/>
  <c r="B7" i="11"/>
  <c r="B8" i="11"/>
  <c r="AI25" i="2"/>
  <c r="AU23" i="2"/>
  <c r="M2" i="4" s="1"/>
  <c r="B61" i="10"/>
  <c r="G61" i="10"/>
  <c r="F61" i="10"/>
  <c r="D61" i="10"/>
  <c r="C61" i="10"/>
  <c r="C25" i="10"/>
  <c r="C2" i="10"/>
  <c r="C2" i="4"/>
  <c r="N17" i="2"/>
  <c r="F2" i="4" s="1"/>
  <c r="AC8" i="2"/>
  <c r="AG8" i="2"/>
  <c r="AI8" i="2"/>
  <c r="AK8" i="2"/>
  <c r="L17" i="2"/>
  <c r="E2" i="4" s="1"/>
  <c r="E44" i="10" s="1"/>
  <c r="H44" i="10" s="1"/>
  <c r="J17" i="2"/>
  <c r="I2" i="4" s="1"/>
  <c r="G3" i="10"/>
  <c r="N3" i="10" s="1"/>
  <c r="G4" i="10"/>
  <c r="N4" i="10" s="1"/>
  <c r="G5" i="10"/>
  <c r="N5" i="10" s="1"/>
  <c r="N6" i="10"/>
  <c r="R6" i="10" s="1"/>
  <c r="G7" i="10"/>
  <c r="N7" i="10" s="1"/>
  <c r="G8" i="10"/>
  <c r="N8" i="10" s="1"/>
  <c r="R8" i="10" s="1"/>
  <c r="G9" i="10"/>
  <c r="G10" i="10"/>
  <c r="N10" i="10" s="1"/>
  <c r="R10" i="10" s="1"/>
  <c r="G11" i="10"/>
  <c r="N11" i="10" s="1"/>
  <c r="R11" i="10" s="1"/>
  <c r="G12" i="10"/>
  <c r="N12" i="10" s="1"/>
  <c r="R12" i="10" s="1"/>
  <c r="G13" i="10"/>
  <c r="N13" i="10" s="1"/>
  <c r="G14" i="10"/>
  <c r="N14" i="10" s="1"/>
  <c r="F14" i="10"/>
  <c r="I14" i="10" s="1"/>
  <c r="J14" i="10" s="1"/>
  <c r="G15" i="10"/>
  <c r="N15" i="10" s="1"/>
  <c r="G16" i="10"/>
  <c r="N16" i="10" s="1"/>
  <c r="G2" i="10"/>
  <c r="N2" i="10" s="1"/>
  <c r="F2" i="10"/>
  <c r="I2" i="10" s="1"/>
  <c r="J2" i="10" s="1"/>
  <c r="E2" i="10"/>
  <c r="H2" i="10" s="1"/>
  <c r="F3" i="10"/>
  <c r="I3" i="10" s="1"/>
  <c r="J3" i="10" s="1"/>
  <c r="E3" i="10"/>
  <c r="H3" i="10" s="1"/>
  <c r="F4" i="10"/>
  <c r="I4" i="10" s="1"/>
  <c r="J4" i="10" s="1"/>
  <c r="F5" i="10"/>
  <c r="I5" i="10" s="1"/>
  <c r="J5" i="10" s="1"/>
  <c r="F6" i="10"/>
  <c r="I6" i="10" s="1"/>
  <c r="J6" i="10" s="1"/>
  <c r="F7" i="10"/>
  <c r="I7" i="10" s="1"/>
  <c r="J7" i="10" s="1"/>
  <c r="F8" i="10"/>
  <c r="I8" i="10" s="1"/>
  <c r="J8" i="10" s="1"/>
  <c r="F9" i="10"/>
  <c r="I9" i="10" s="1"/>
  <c r="J9" i="10" s="1"/>
  <c r="F10" i="10"/>
  <c r="I10" i="10" s="1"/>
  <c r="J10" i="10" s="1"/>
  <c r="F11" i="10"/>
  <c r="I11" i="10" s="1"/>
  <c r="J11" i="10" s="1"/>
  <c r="F12" i="10"/>
  <c r="I12" i="10" s="1"/>
  <c r="J12" i="10" s="1"/>
  <c r="F13" i="10"/>
  <c r="I13" i="10" s="1"/>
  <c r="J13" i="10" s="1"/>
  <c r="F15" i="10"/>
  <c r="I15" i="10" s="1"/>
  <c r="J15" i="10" s="1"/>
  <c r="F16" i="10"/>
  <c r="I16" i="10" s="1"/>
  <c r="J16" i="10" s="1"/>
  <c r="M6" i="10"/>
  <c r="L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F17" i="10"/>
  <c r="F18" i="10"/>
  <c r="L2" i="4"/>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A2" i="10"/>
  <c r="B2" i="10"/>
  <c r="D2" i="10"/>
  <c r="B3" i="10"/>
  <c r="C3" i="10"/>
  <c r="D3" i="10"/>
  <c r="A4" i="10"/>
  <c r="B4" i="10"/>
  <c r="C4" i="10"/>
  <c r="D4" i="10"/>
  <c r="A5" i="10"/>
  <c r="B5" i="10"/>
  <c r="C5" i="10"/>
  <c r="D5" i="10"/>
  <c r="A6" i="10"/>
  <c r="B6" i="10"/>
  <c r="C6" i="10"/>
  <c r="D6" i="10"/>
  <c r="A7" i="10"/>
  <c r="B7" i="10"/>
  <c r="C7" i="10"/>
  <c r="D7" i="10"/>
  <c r="A8" i="10"/>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D25" i="10"/>
  <c r="B26" i="10"/>
  <c r="C26" i="10"/>
  <c r="D26" i="10"/>
  <c r="B27" i="10"/>
  <c r="C27" i="10"/>
  <c r="D27" i="10"/>
  <c r="B28" i="10"/>
  <c r="C28" i="10"/>
  <c r="D28" i="10"/>
  <c r="B29" i="10"/>
  <c r="C29" i="10"/>
  <c r="D29" i="10"/>
  <c r="B30" i="10"/>
  <c r="C30" i="10"/>
  <c r="D30" i="10"/>
  <c r="B31" i="10"/>
  <c r="C31" i="10"/>
  <c r="D31" i="10"/>
  <c r="B32" i="10"/>
  <c r="C32" i="10"/>
  <c r="D32" i="10"/>
  <c r="B33" i="10"/>
  <c r="C33" i="10"/>
  <c r="D33" i="10"/>
  <c r="B34" i="10"/>
  <c r="C34" i="10"/>
  <c r="D34" i="10"/>
  <c r="B35" i="10"/>
  <c r="C35" i="10"/>
  <c r="D35" i="10"/>
  <c r="B36" i="10"/>
  <c r="C36" i="10"/>
  <c r="D36" i="10"/>
  <c r="B37" i="10"/>
  <c r="C37" i="10"/>
  <c r="D37" i="10"/>
  <c r="B38" i="10"/>
  <c r="C38" i="10"/>
  <c r="D38" i="10"/>
  <c r="B39" i="10"/>
  <c r="C39" i="10"/>
  <c r="D39" i="10"/>
  <c r="B40" i="10"/>
  <c r="C40" i="10"/>
  <c r="D40" i="10"/>
  <c r="B41" i="10"/>
  <c r="C41" i="10"/>
  <c r="D41" i="10"/>
  <c r="B42" i="10"/>
  <c r="C42" i="10"/>
  <c r="D42" i="10"/>
  <c r="B43" i="10"/>
  <c r="C43" i="10"/>
  <c r="D43"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B80" i="10"/>
  <c r="C80" i="10"/>
  <c r="D80" i="10"/>
  <c r="B81" i="10"/>
  <c r="C81" i="10"/>
  <c r="D81" i="10"/>
  <c r="B82" i="10"/>
  <c r="C82" i="10"/>
  <c r="D82" i="10"/>
  <c r="B83" i="10"/>
  <c r="C83" i="10"/>
  <c r="D83" i="10"/>
  <c r="B84" i="10"/>
  <c r="C84" i="10"/>
  <c r="D84" i="10"/>
  <c r="B85" i="10"/>
  <c r="C85" i="10"/>
  <c r="D85" i="10"/>
  <c r="B86" i="10"/>
  <c r="C86" i="10"/>
  <c r="D86" i="10"/>
  <c r="B87" i="10"/>
  <c r="C87" i="10"/>
  <c r="D87" i="10"/>
  <c r="B88" i="10"/>
  <c r="C88" i="10"/>
  <c r="D88" i="10"/>
  <c r="B89" i="10"/>
  <c r="C89" i="10"/>
  <c r="D89" i="10"/>
  <c r="B90" i="10"/>
  <c r="C90" i="10"/>
  <c r="D90" i="10"/>
  <c r="B91" i="10"/>
  <c r="C91" i="10"/>
  <c r="D91" i="10"/>
  <c r="B92" i="10"/>
  <c r="C92" i="10"/>
  <c r="D92" i="10"/>
  <c r="B93" i="10"/>
  <c r="C93" i="10"/>
  <c r="D93" i="10"/>
  <c r="B94" i="10"/>
  <c r="C94" i="10"/>
  <c r="D94" i="10"/>
  <c r="B95" i="10"/>
  <c r="C95" i="10"/>
  <c r="D95" i="10"/>
  <c r="B96" i="10"/>
  <c r="C96" i="10"/>
  <c r="D96" i="10"/>
  <c r="B97" i="10"/>
  <c r="C97" i="10"/>
  <c r="D97" i="10"/>
  <c r="B98" i="10"/>
  <c r="C98" i="10"/>
  <c r="D98" i="10"/>
  <c r="B99" i="10"/>
  <c r="C99" i="10"/>
  <c r="D99" i="10"/>
  <c r="B100" i="10"/>
  <c r="C100" i="10"/>
  <c r="D100" i="10"/>
  <c r="B101" i="10"/>
  <c r="C101" i="10"/>
  <c r="D101" i="10"/>
  <c r="B102" i="10"/>
  <c r="C102" i="10"/>
  <c r="D102" i="10"/>
  <c r="B103" i="10"/>
  <c r="C103" i="10"/>
  <c r="D103" i="10"/>
  <c r="B104" i="10"/>
  <c r="C104" i="10"/>
  <c r="D104" i="10"/>
  <c r="B105" i="10"/>
  <c r="C105" i="10"/>
  <c r="D105" i="10"/>
  <c r="B106" i="10"/>
  <c r="C106" i="10"/>
  <c r="D106" i="10"/>
  <c r="B107" i="10"/>
  <c r="C107" i="10"/>
  <c r="D107" i="10"/>
  <c r="B108" i="10"/>
  <c r="C108" i="10"/>
  <c r="D108" i="10"/>
  <c r="B109" i="10"/>
  <c r="C109" i="10"/>
  <c r="D109" i="10"/>
  <c r="B110" i="10"/>
  <c r="C110" i="10"/>
  <c r="D110" i="10"/>
  <c r="B111" i="10"/>
  <c r="C111" i="10"/>
  <c r="D111" i="10"/>
  <c r="B112" i="10"/>
  <c r="C112" i="10"/>
  <c r="D112" i="10"/>
  <c r="B113" i="10"/>
  <c r="C113" i="10"/>
  <c r="D113" i="10"/>
  <c r="B114" i="10"/>
  <c r="C114" i="10"/>
  <c r="D114" i="10"/>
  <c r="B115" i="10"/>
  <c r="C115" i="10"/>
  <c r="D115" i="10"/>
  <c r="B116" i="10"/>
  <c r="C116" i="10"/>
  <c r="D116" i="10"/>
  <c r="B117" i="10"/>
  <c r="C117" i="10"/>
  <c r="D117" i="10"/>
  <c r="B118" i="10"/>
  <c r="C118" i="10"/>
  <c r="D118" i="10"/>
  <c r="B119" i="10"/>
  <c r="C119" i="10"/>
  <c r="D119" i="10"/>
  <c r="B120" i="10"/>
  <c r="C120" i="10"/>
  <c r="D120" i="10"/>
  <c r="B121" i="10"/>
  <c r="C121" i="10"/>
  <c r="D121" i="10"/>
  <c r="B122" i="10"/>
  <c r="C122" i="10"/>
  <c r="D122" i="10"/>
  <c r="B123" i="10"/>
  <c r="C123" i="10"/>
  <c r="D123" i="10"/>
  <c r="B124" i="10"/>
  <c r="C124" i="10"/>
  <c r="D124" i="10"/>
  <c r="B125" i="10"/>
  <c r="C125" i="10"/>
  <c r="D125" i="10"/>
  <c r="B126" i="10"/>
  <c r="C126" i="10"/>
  <c r="D126" i="10"/>
  <c r="B127" i="10"/>
  <c r="C127" i="10"/>
  <c r="D127" i="10"/>
  <c r="B128" i="10"/>
  <c r="C128" i="10"/>
  <c r="D128" i="10"/>
  <c r="B129" i="10"/>
  <c r="C129" i="10"/>
  <c r="D129" i="10"/>
  <c r="B130" i="10"/>
  <c r="C130" i="10"/>
  <c r="D130" i="10"/>
  <c r="B131" i="10"/>
  <c r="C131" i="10"/>
  <c r="D131" i="10"/>
  <c r="B132" i="10"/>
  <c r="C132" i="10"/>
  <c r="D132" i="10"/>
  <c r="B133" i="10"/>
  <c r="C133" i="10"/>
  <c r="D133" i="10"/>
  <c r="B134" i="10"/>
  <c r="C134" i="10"/>
  <c r="D134" i="10"/>
  <c r="B135" i="10"/>
  <c r="C135" i="10"/>
  <c r="D135" i="10"/>
  <c r="B136" i="10"/>
  <c r="C136" i="10"/>
  <c r="D136" i="10"/>
  <c r="B137" i="10"/>
  <c r="C137" i="10"/>
  <c r="D137" i="10"/>
  <c r="B138" i="10"/>
  <c r="C138" i="10"/>
  <c r="D138" i="10"/>
  <c r="A473" i="10"/>
  <c r="F14" i="9"/>
  <c r="K22" i="7"/>
  <c r="A6" i="8"/>
  <c r="A6" i="9" s="1"/>
  <c r="A7" i="9"/>
  <c r="F11" i="9"/>
  <c r="D11" i="8"/>
  <c r="A5" i="8"/>
  <c r="A5" i="9" s="1"/>
  <c r="U21" i="7"/>
  <c r="B1" i="8"/>
  <c r="H1" i="8"/>
  <c r="B2" i="8"/>
  <c r="D12" i="8"/>
  <c r="B1" i="9"/>
  <c r="B2" i="9"/>
  <c r="D12" i="9"/>
  <c r="AI13" i="2"/>
  <c r="E4" i="6"/>
  <c r="E5" i="6"/>
  <c r="E6" i="6"/>
  <c r="E7" i="6"/>
  <c r="E8" i="6"/>
  <c r="E9" i="6"/>
  <c r="E10" i="6"/>
  <c r="E11" i="6"/>
  <c r="E12" i="6"/>
  <c r="E13" i="6"/>
  <c r="E14" i="6"/>
  <c r="E15" i="6"/>
  <c r="E16" i="6"/>
  <c r="E17" i="6"/>
  <c r="E18" i="6"/>
  <c r="A5" i="6"/>
  <c r="A6" i="6"/>
  <c r="A7" i="6"/>
  <c r="A8" i="6"/>
  <c r="A9" i="6"/>
  <c r="A10" i="6"/>
  <c r="A11" i="6"/>
  <c r="A12" i="6"/>
  <c r="A13" i="6"/>
  <c r="A14" i="6"/>
  <c r="A15" i="6"/>
  <c r="A16" i="6"/>
  <c r="A17" i="6"/>
  <c r="A18" i="6"/>
  <c r="A20" i="6"/>
  <c r="A21" i="6"/>
  <c r="A22" i="6"/>
  <c r="A23" i="6"/>
  <c r="A24" i="6"/>
  <c r="A25" i="6"/>
  <c r="A26" i="6"/>
  <c r="A27" i="6"/>
  <c r="A28" i="6"/>
  <c r="A29" i="6"/>
  <c r="A30" i="6"/>
  <c r="A31" i="6"/>
  <c r="A32" i="6"/>
  <c r="A33" i="6"/>
  <c r="A34" i="6"/>
  <c r="A35" i="6"/>
  <c r="N2" i="4"/>
  <c r="K2" i="4"/>
  <c r="H2" i="4"/>
  <c r="G2" i="4"/>
  <c r="L8" i="10" l="1"/>
  <c r="M14" i="10"/>
  <c r="K13" i="10"/>
  <c r="K11" i="10"/>
  <c r="K9" i="10"/>
  <c r="K7" i="10"/>
  <c r="K5" i="10"/>
  <c r="E19" i="6"/>
  <c r="K12" i="10"/>
  <c r="K8" i="10"/>
  <c r="K4" i="10"/>
  <c r="K14" i="10"/>
  <c r="K16" i="10"/>
  <c r="L12" i="10"/>
  <c r="L15" i="10"/>
  <c r="L10" i="10"/>
  <c r="M11" i="10"/>
  <c r="N9" i="10"/>
  <c r="R9" i="10" s="1"/>
  <c r="W9" i="10" s="1"/>
  <c r="M9" i="10"/>
  <c r="R14" i="10"/>
  <c r="W14" i="10" s="1"/>
  <c r="O14" i="10"/>
  <c r="P14" i="10" s="1"/>
  <c r="A9" i="10"/>
  <c r="L14" i="10"/>
  <c r="L11" i="10"/>
  <c r="L9" i="10"/>
  <c r="M12" i="10"/>
  <c r="M10" i="10"/>
  <c r="M8" i="10"/>
  <c r="M4" i="10"/>
  <c r="K15" i="10"/>
  <c r="L13" i="10"/>
  <c r="L7" i="10"/>
  <c r="L5" i="10"/>
  <c r="M13" i="10"/>
  <c r="M7" i="10"/>
  <c r="M5" i="10"/>
  <c r="M16" i="10"/>
  <c r="I25" i="10"/>
  <c r="J25" i="10" s="1"/>
  <c r="I23" i="10"/>
  <c r="J23" i="10" s="1"/>
  <c r="I21" i="10"/>
  <c r="J21" i="10" s="1"/>
  <c r="I19" i="10"/>
  <c r="J19" i="10" s="1"/>
  <c r="I18" i="10"/>
  <c r="J18" i="10" s="1"/>
  <c r="I26" i="10"/>
  <c r="J26" i="10" s="1"/>
  <c r="I24" i="10"/>
  <c r="J24" i="10" s="1"/>
  <c r="I22" i="10"/>
  <c r="J22" i="10" s="1"/>
  <c r="I20" i="10"/>
  <c r="J20" i="10" s="1"/>
  <c r="I17" i="10"/>
  <c r="J17" i="10" s="1"/>
  <c r="A10" i="10"/>
  <c r="K28" i="7"/>
  <c r="B25" i="8" s="1"/>
  <c r="D10" i="8"/>
  <c r="R13" i="10"/>
  <c r="U13" i="10" s="1"/>
  <c r="O13" i="10"/>
  <c r="P13" i="10" s="1"/>
  <c r="O11" i="10"/>
  <c r="P11" i="10" s="1"/>
  <c r="K10" i="10"/>
  <c r="K6" i="10"/>
  <c r="M3" i="10"/>
  <c r="R7" i="10"/>
  <c r="W7" i="10" s="1"/>
  <c r="O7" i="10"/>
  <c r="P7" i="10" s="1"/>
  <c r="Q7" i="10" s="1"/>
  <c r="D11" i="9"/>
  <c r="B21" i="9" s="1"/>
  <c r="B22" i="9" s="1"/>
  <c r="B23" i="9" s="1"/>
  <c r="B24" i="9" s="1"/>
  <c r="B25" i="9" s="1"/>
  <c r="B26" i="9" s="1"/>
  <c r="B27" i="9" s="1"/>
  <c r="B28" i="9" s="1"/>
  <c r="B29" i="9" s="1"/>
  <c r="L2" i="10"/>
  <c r="L3" i="10"/>
  <c r="D10" i="9"/>
  <c r="L4" i="10"/>
  <c r="A3" i="10"/>
  <c r="B6" i="11"/>
  <c r="K3" i="10"/>
  <c r="D15" i="11"/>
  <c r="I9" i="11" s="1"/>
  <c r="I11" i="11" s="1"/>
  <c r="F15" i="11" s="1"/>
  <c r="K24" i="7"/>
  <c r="D14" i="8" s="1"/>
  <c r="E21" i="8" s="1"/>
  <c r="D13" i="8"/>
  <c r="D25" i="8" s="1"/>
  <c r="D13" i="9"/>
  <c r="D30" i="9" s="1"/>
  <c r="B20" i="8"/>
  <c r="A20" i="8"/>
  <c r="D17" i="2"/>
  <c r="B2" i="4" s="1"/>
  <c r="B44" i="10" s="1"/>
  <c r="R16" i="10"/>
  <c r="O16" i="10"/>
  <c r="P16" i="10" s="1"/>
  <c r="K2" i="10"/>
  <c r="O2" i="10"/>
  <c r="P2" i="10" s="1"/>
  <c r="R2" i="10"/>
  <c r="O15" i="10"/>
  <c r="P15" i="10" s="1"/>
  <c r="R15" i="10"/>
  <c r="R5" i="10"/>
  <c r="O5" i="10"/>
  <c r="P5" i="10" s="1"/>
  <c r="R3" i="10"/>
  <c r="O3" i="10"/>
  <c r="P3" i="10" s="1"/>
  <c r="U12" i="10"/>
  <c r="W12" i="10"/>
  <c r="S12" i="10"/>
  <c r="T12" i="10"/>
  <c r="V12" i="10"/>
  <c r="X12" i="10"/>
  <c r="U11" i="10"/>
  <c r="W11" i="10"/>
  <c r="T11" i="10"/>
  <c r="V11" i="10"/>
  <c r="X11" i="10"/>
  <c r="S11" i="10"/>
  <c r="U10" i="10"/>
  <c r="W10" i="10"/>
  <c r="S10" i="10"/>
  <c r="T10" i="10"/>
  <c r="V10" i="10"/>
  <c r="X10" i="10"/>
  <c r="U8" i="10"/>
  <c r="W8" i="10"/>
  <c r="S8" i="10"/>
  <c r="T8" i="10"/>
  <c r="V8" i="10"/>
  <c r="X8" i="10"/>
  <c r="U7" i="10"/>
  <c r="U6" i="10"/>
  <c r="W6" i="10"/>
  <c r="S6" i="10"/>
  <c r="T6" i="10"/>
  <c r="V6" i="10"/>
  <c r="X6" i="10"/>
  <c r="O4" i="10"/>
  <c r="P4" i="10" s="1"/>
  <c r="R4" i="10"/>
  <c r="B21" i="8"/>
  <c r="B22" i="8" s="1"/>
  <c r="B23" i="8" s="1"/>
  <c r="B24" i="8" s="1"/>
  <c r="L16" i="10"/>
  <c r="M2" i="10"/>
  <c r="M15" i="10"/>
  <c r="O12" i="10"/>
  <c r="P12" i="10" s="1"/>
  <c r="O10" i="10"/>
  <c r="P10" i="10" s="1"/>
  <c r="O8" i="10"/>
  <c r="P8" i="10" s="1"/>
  <c r="O6" i="10"/>
  <c r="P6" i="10" s="1"/>
  <c r="I17" i="11"/>
  <c r="G16" i="11" s="1"/>
  <c r="Q16" i="10" l="1"/>
  <c r="Q8" i="10"/>
  <c r="Q11" i="10"/>
  <c r="Q5" i="10"/>
  <c r="Q13" i="10"/>
  <c r="Q12" i="10"/>
  <c r="Q4" i="10"/>
  <c r="Q14" i="10"/>
  <c r="X9" i="10"/>
  <c r="U9" i="10"/>
  <c r="T9" i="10"/>
  <c r="X14" i="10"/>
  <c r="X7" i="10"/>
  <c r="T7" i="10"/>
  <c r="D16" i="8"/>
  <c r="S9" i="10"/>
  <c r="V9" i="10"/>
  <c r="T14" i="10"/>
  <c r="U14" i="10"/>
  <c r="Q6" i="10"/>
  <c r="Q10" i="10"/>
  <c r="S7" i="10"/>
  <c r="V7" i="10"/>
  <c r="V14" i="10"/>
  <c r="S14" i="10"/>
  <c r="Q15" i="10"/>
  <c r="O9" i="10"/>
  <c r="P9" i="10" s="1"/>
  <c r="Q9" i="10" s="1"/>
  <c r="V13" i="10"/>
  <c r="S13" i="10"/>
  <c r="W13" i="10"/>
  <c r="X13" i="10"/>
  <c r="T13" i="10"/>
  <c r="D16" i="9"/>
  <c r="B30" i="9" s="1"/>
  <c r="A11" i="10"/>
  <c r="C19" i="8"/>
  <c r="G19" i="8"/>
  <c r="Q3" i="10"/>
  <c r="B20" i="9"/>
  <c r="A20" i="9"/>
  <c r="G19" i="9"/>
  <c r="C19" i="9"/>
  <c r="K26" i="7"/>
  <c r="D14" i="9"/>
  <c r="E21" i="9" s="1"/>
  <c r="T4" i="10"/>
  <c r="V4" i="10"/>
  <c r="X4" i="10"/>
  <c r="S4" i="10"/>
  <c r="U4" i="10"/>
  <c r="W4" i="10"/>
  <c r="T3" i="10"/>
  <c r="V3" i="10"/>
  <c r="X3" i="10"/>
  <c r="U3" i="10"/>
  <c r="W3" i="10"/>
  <c r="S3" i="10"/>
  <c r="T5" i="10"/>
  <c r="V5" i="10"/>
  <c r="X5" i="10"/>
  <c r="U5" i="10"/>
  <c r="W5" i="10"/>
  <c r="S5" i="10"/>
  <c r="T15" i="10"/>
  <c r="V15" i="10"/>
  <c r="X15" i="10"/>
  <c r="U15" i="10"/>
  <c r="W15" i="10"/>
  <c r="S15" i="10"/>
  <c r="X2" i="10"/>
  <c r="V2" i="10"/>
  <c r="T2" i="10"/>
  <c r="W2" i="10"/>
  <c r="U2" i="10"/>
  <c r="S2" i="10"/>
  <c r="Q2" i="10"/>
  <c r="T16" i="10"/>
  <c r="V16" i="10"/>
  <c r="X16" i="10"/>
  <c r="S16" i="10"/>
  <c r="U16" i="10"/>
  <c r="W16" i="10"/>
  <c r="A12" i="10" l="1"/>
  <c r="D15" i="9"/>
  <c r="D15" i="8"/>
  <c r="A13" i="10" l="1"/>
  <c r="F22" i="8"/>
  <c r="E22" i="8" s="1"/>
  <c r="C20" i="8"/>
  <c r="G20" i="8" s="1"/>
  <c r="F21" i="8"/>
  <c r="H21" i="8" s="1"/>
  <c r="F24" i="8"/>
  <c r="F23" i="8"/>
  <c r="F23" i="9"/>
  <c r="F27" i="9"/>
  <c r="F20" i="9"/>
  <c r="G20" i="9" s="1"/>
  <c r="F22" i="9"/>
  <c r="E22" i="9" s="1"/>
  <c r="F26" i="9"/>
  <c r="F25" i="9"/>
  <c r="F29" i="9"/>
  <c r="F21" i="9"/>
  <c r="H21" i="9" s="1"/>
  <c r="H22" i="9" s="1"/>
  <c r="F24" i="9"/>
  <c r="F28" i="9"/>
  <c r="H22" i="8" l="1"/>
  <c r="H23" i="8" s="1"/>
  <c r="H24" i="8" s="1"/>
  <c r="A14" i="10"/>
  <c r="H23" i="9"/>
  <c r="H24" i="9" s="1"/>
  <c r="H25" i="9" s="1"/>
  <c r="H26" i="9" s="1"/>
  <c r="H27" i="9" s="1"/>
  <c r="H28" i="9" s="1"/>
  <c r="H29" i="9" s="1"/>
  <c r="E23" i="9"/>
  <c r="E24" i="9" s="1"/>
  <c r="E25" i="9" s="1"/>
  <c r="E26" i="9" s="1"/>
  <c r="E27" i="9" s="1"/>
  <c r="E28" i="9" s="1"/>
  <c r="E29" i="9" s="1"/>
  <c r="G21" i="9"/>
  <c r="G22" i="9" s="1"/>
  <c r="G23" i="9" s="1"/>
  <c r="G24" i="9" s="1"/>
  <c r="G25" i="9" s="1"/>
  <c r="G26" i="9" s="1"/>
  <c r="G27" i="9" s="1"/>
  <c r="G28" i="9" s="1"/>
  <c r="G29" i="9" s="1"/>
  <c r="F30" i="9" s="1"/>
  <c r="F20" i="8"/>
  <c r="G21" i="8"/>
  <c r="G22" i="8" s="1"/>
  <c r="G23" i="8" s="1"/>
  <c r="G24" i="8" s="1"/>
  <c r="F25" i="8" s="1"/>
  <c r="E23" i="8"/>
  <c r="E24" i="8" s="1"/>
  <c r="H30" i="9" l="1"/>
  <c r="A15" i="10"/>
  <c r="E25" i="8"/>
  <c r="E30" i="9"/>
  <c r="G30" i="9"/>
  <c r="H25" i="8"/>
  <c r="G25" i="8"/>
  <c r="A16" i="10" l="1"/>
  <c r="A17" i="10" l="1"/>
  <c r="A18" i="10" l="1"/>
  <c r="A19" i="10" l="1"/>
  <c r="A20" i="10" l="1"/>
  <c r="A21" i="10" l="1"/>
  <c r="A22" i="10" l="1"/>
  <c r="A23" i="10" l="1"/>
  <c r="A24" i="10" l="1"/>
  <c r="A25" i="10" l="1"/>
  <c r="A26" i="10" l="1"/>
  <c r="A27" i="10" l="1"/>
  <c r="A28" i="10" l="1"/>
  <c r="A29" i="10" l="1"/>
  <c r="A30" i="10" l="1"/>
  <c r="A31" i="10" l="1"/>
  <c r="A32" i="10" l="1"/>
  <c r="A33" i="10" l="1"/>
  <c r="A34" i="10" l="1"/>
  <c r="A35" i="10" l="1"/>
  <c r="A36" i="10" l="1"/>
  <c r="A37" i="10" l="1"/>
  <c r="A38" i="10" l="1"/>
  <c r="A39" i="10" l="1"/>
  <c r="A40" i="10" l="1"/>
  <c r="A41" i="10" l="1"/>
  <c r="A42" i="10" l="1"/>
  <c r="A43" i="10" l="1"/>
  <c r="A44" i="10" l="1"/>
  <c r="A45" i="10" l="1"/>
  <c r="A46" i="10" l="1"/>
  <c r="A47" i="10" l="1"/>
  <c r="A48" i="10" l="1"/>
  <c r="A49" i="10" l="1"/>
  <c r="A50" i="10" l="1"/>
  <c r="A51" i="10" l="1"/>
  <c r="A52" i="10" l="1"/>
  <c r="A53" i="10" l="1"/>
  <c r="A54" i="10" l="1"/>
  <c r="A55" i="10" l="1"/>
  <c r="A56" i="10" l="1"/>
  <c r="A57" i="10" l="1"/>
  <c r="A58" i="10" l="1"/>
  <c r="A59" i="10" l="1"/>
  <c r="A60" i="10" l="1"/>
  <c r="A62" i="10" l="1"/>
  <c r="A61" i="10"/>
  <c r="A63" i="10" l="1"/>
  <c r="A64" i="10" l="1"/>
  <c r="A65" i="10" l="1"/>
  <c r="A66" i="10" l="1"/>
  <c r="A67" i="10" l="1"/>
  <c r="A68" i="10" l="1"/>
  <c r="A69" i="10" l="1"/>
  <c r="A70" i="10" l="1"/>
  <c r="A71" i="10" l="1"/>
  <c r="A72" i="10" l="1"/>
  <c r="A73" i="10" l="1"/>
  <c r="A74" i="10" l="1"/>
  <c r="A75" i="10" l="1"/>
  <c r="A76" i="10" l="1"/>
  <c r="A77" i="10" l="1"/>
  <c r="A78" i="10" l="1"/>
  <c r="A79" i="10" l="1"/>
  <c r="A80" i="10" l="1"/>
  <c r="A81" i="10" l="1"/>
  <c r="A82" i="10" l="1"/>
  <c r="A83" i="10" l="1"/>
  <c r="A84" i="10" l="1"/>
  <c r="A85" i="10" l="1"/>
  <c r="A86" i="10" l="1"/>
  <c r="A87" i="10" l="1"/>
  <c r="A88" i="10" l="1"/>
  <c r="A89" i="10" l="1"/>
  <c r="A90" i="10" l="1"/>
  <c r="A91" i="10" l="1"/>
  <c r="A92" i="10" l="1"/>
  <c r="A93" i="10" l="1"/>
  <c r="A94" i="10" l="1"/>
  <c r="A95" i="10" l="1"/>
  <c r="A96" i="10" l="1"/>
  <c r="A97" i="10" l="1"/>
  <c r="A98" i="10" l="1"/>
  <c r="A99" i="10" l="1"/>
  <c r="A100" i="10" l="1"/>
  <c r="A101" i="10" l="1"/>
  <c r="A102" i="10" l="1"/>
  <c r="A103" i="10" l="1"/>
  <c r="A104" i="10" l="1"/>
  <c r="A105" i="10" l="1"/>
  <c r="A106" i="10" l="1"/>
  <c r="A107" i="10" l="1"/>
  <c r="A108" i="10" l="1"/>
  <c r="A109" i="10" l="1"/>
  <c r="A110" i="10" l="1"/>
  <c r="A111" i="10" l="1"/>
  <c r="A112" i="10" l="1"/>
  <c r="A113" i="10" l="1"/>
  <c r="A114" i="10" l="1"/>
  <c r="A115" i="10" l="1"/>
  <c r="A116" i="10" l="1"/>
  <c r="A117" i="10" l="1"/>
  <c r="A118" i="10" l="1"/>
  <c r="A119" i="10" l="1"/>
  <c r="A120" i="10" l="1"/>
  <c r="A121" i="10" l="1"/>
  <c r="A122" i="10" l="1"/>
  <c r="A123" i="10" l="1"/>
  <c r="A124" i="10" l="1"/>
  <c r="A125" i="10" l="1"/>
  <c r="A126" i="10" l="1"/>
  <c r="A127" i="10" l="1"/>
  <c r="A128" i="10" l="1"/>
  <c r="A129" i="10" l="1"/>
  <c r="A130" i="10" l="1"/>
  <c r="A131" i="10" l="1"/>
  <c r="A132" i="10" l="1"/>
  <c r="A133" i="10" l="1"/>
  <c r="A134" i="10" l="1"/>
  <c r="A135" i="10" l="1"/>
  <c r="A136" i="10" l="1"/>
  <c r="A137" i="10" l="1"/>
  <c r="A138" i="10" l="1"/>
  <c r="A139" i="10" l="1"/>
  <c r="A140" i="10" l="1"/>
  <c r="A141" i="10" l="1"/>
  <c r="A142" i="10" l="1"/>
  <c r="A143" i="10" l="1"/>
  <c r="A144" i="10" l="1"/>
  <c r="A145" i="10" l="1"/>
  <c r="A146" i="10" l="1"/>
  <c r="A147" i="10" l="1"/>
  <c r="A148" i="10" l="1"/>
  <c r="A149" i="10" l="1"/>
  <c r="A150" i="10" l="1"/>
  <c r="A151" i="10" l="1"/>
  <c r="A152" i="10" l="1"/>
  <c r="A153" i="10" l="1"/>
  <c r="A154" i="10" l="1"/>
  <c r="A155" i="10" l="1"/>
  <c r="A156" i="10" l="1"/>
  <c r="A157" i="10" l="1"/>
  <c r="A158" i="10" l="1"/>
  <c r="A159" i="10" l="1"/>
  <c r="A160" i="10" l="1"/>
  <c r="A161" i="10" l="1"/>
  <c r="A162" i="10" l="1"/>
  <c r="A163" i="10" l="1"/>
  <c r="A164" i="10" l="1"/>
  <c r="A165" i="10" l="1"/>
  <c r="A166" i="10" l="1"/>
  <c r="A167" i="10" l="1"/>
  <c r="A168" i="10" l="1"/>
  <c r="A169" i="10" l="1"/>
  <c r="A170" i="10" l="1"/>
  <c r="A171" i="10" l="1"/>
  <c r="A172" i="10" l="1"/>
  <c r="A173" i="10" l="1"/>
  <c r="A174" i="10" l="1"/>
  <c r="A175" i="10" l="1"/>
  <c r="A176" i="10" l="1"/>
  <c r="A177" i="10" l="1"/>
  <c r="A178" i="10" l="1"/>
  <c r="A179" i="10" l="1"/>
  <c r="A180" i="10" l="1"/>
  <c r="A181" i="10" l="1"/>
  <c r="A182" i="10" l="1"/>
  <c r="A183" i="10" l="1"/>
  <c r="A184" i="10" l="1"/>
  <c r="A185" i="10" l="1"/>
  <c r="A186" i="10" l="1"/>
  <c r="A187" i="10" l="1"/>
  <c r="A188" i="10" l="1"/>
  <c r="A189" i="10" l="1"/>
  <c r="A190" i="10" l="1"/>
  <c r="A191" i="10" l="1"/>
  <c r="A192" i="10" l="1"/>
  <c r="A193" i="10" l="1"/>
  <c r="A194" i="10" l="1"/>
  <c r="A195" i="10" l="1"/>
  <c r="A196" i="10" l="1"/>
  <c r="A197" i="10" l="1"/>
  <c r="A198" i="10" l="1"/>
  <c r="A199" i="10" l="1"/>
  <c r="A200" i="10" l="1"/>
  <c r="A201" i="10" l="1"/>
  <c r="A202" i="10" l="1"/>
  <c r="A203" i="10" l="1"/>
  <c r="A204" i="10" l="1"/>
  <c r="A205" i="10" l="1"/>
  <c r="A206" i="10" l="1"/>
  <c r="A207" i="10" l="1"/>
  <c r="A208" i="10" l="1"/>
  <c r="A209" i="10" l="1"/>
  <c r="A210" i="10" l="1"/>
  <c r="A211" i="10" l="1"/>
  <c r="A212" i="10" l="1"/>
  <c r="A213" i="10" l="1"/>
  <c r="A214" i="10" l="1"/>
  <c r="A215" i="10" l="1"/>
  <c r="A216" i="10" l="1"/>
  <c r="A217" i="10" l="1"/>
  <c r="A218" i="10" l="1"/>
  <c r="A219" i="10" l="1"/>
  <c r="A220" i="10" l="1"/>
  <c r="A221" i="10" l="1"/>
  <c r="A222" i="10" l="1"/>
  <c r="A223" i="10" l="1"/>
  <c r="A224" i="10" l="1"/>
  <c r="A225" i="10" l="1"/>
  <c r="A226" i="10" l="1"/>
  <c r="A227" i="10" l="1"/>
  <c r="A228" i="10" l="1"/>
  <c r="A229" i="10" l="1"/>
  <c r="A230" i="10" l="1"/>
  <c r="A231" i="10" l="1"/>
  <c r="A232" i="10" l="1"/>
  <c r="A233" i="10" l="1"/>
  <c r="A234" i="10" l="1"/>
  <c r="A235" i="10" l="1"/>
  <c r="A236" i="10" l="1"/>
  <c r="A237" i="10" l="1"/>
  <c r="A238" i="10" l="1"/>
  <c r="A239" i="10" l="1"/>
  <c r="A240" i="10" l="1"/>
  <c r="A241" i="10" l="1"/>
  <c r="A242" i="10" l="1"/>
  <c r="A243" i="10" l="1"/>
  <c r="A244" i="10" l="1"/>
  <c r="A245" i="10" l="1"/>
  <c r="A246" i="10" l="1"/>
  <c r="A247" i="10" l="1"/>
  <c r="A248" i="10" l="1"/>
  <c r="A249" i="10" l="1"/>
  <c r="A250" i="10" l="1"/>
  <c r="A251" i="10" l="1"/>
  <c r="A252" i="10" l="1"/>
  <c r="A253" i="10" l="1"/>
  <c r="A254" i="10" l="1"/>
  <c r="A255" i="10" l="1"/>
  <c r="A256" i="10" l="1"/>
  <c r="A257" i="10" l="1"/>
  <c r="A258" i="10" l="1"/>
  <c r="A259" i="10" l="1"/>
  <c r="A260" i="10" l="1"/>
  <c r="A261" i="10" l="1"/>
  <c r="A262" i="10" l="1"/>
  <c r="A263" i="10" l="1"/>
  <c r="A264" i="10" l="1"/>
  <c r="A265" i="10" l="1"/>
  <c r="A266" i="10" l="1"/>
  <c r="A267" i="10" l="1"/>
  <c r="A268" i="10" l="1"/>
  <c r="A269" i="10" l="1"/>
  <c r="A270" i="10" l="1"/>
  <c r="A271" i="10" l="1"/>
  <c r="A272" i="10" l="1"/>
  <c r="A273" i="10" l="1"/>
  <c r="A274" i="10" l="1"/>
  <c r="A275" i="10" l="1"/>
  <c r="A276" i="10" l="1"/>
  <c r="A277" i="10" l="1"/>
  <c r="A278" i="10" l="1"/>
  <c r="A279" i="10" l="1"/>
  <c r="A280" i="10" l="1"/>
  <c r="A281" i="10" l="1"/>
  <c r="A282" i="10" l="1"/>
  <c r="A283" i="10" l="1"/>
  <c r="A284" i="10" l="1"/>
  <c r="A285" i="10" l="1"/>
  <c r="A286" i="10" l="1"/>
  <c r="A287" i="10" l="1"/>
  <c r="A288" i="10" l="1"/>
  <c r="A289" i="10" l="1"/>
  <c r="A290" i="10" l="1"/>
  <c r="A291" i="10" l="1"/>
  <c r="A292" i="10" l="1"/>
  <c r="A293" i="10" l="1"/>
  <c r="A294" i="10" l="1"/>
  <c r="A295" i="10" l="1"/>
  <c r="A296" i="10" l="1"/>
  <c r="A297" i="10" l="1"/>
  <c r="A298" i="10" l="1"/>
  <c r="A299" i="10" l="1"/>
  <c r="A300" i="10" l="1"/>
  <c r="A301" i="10" l="1"/>
  <c r="A302" i="10" l="1"/>
  <c r="A303" i="10" l="1"/>
  <c r="A304" i="10" l="1"/>
  <c r="A305" i="10" l="1"/>
  <c r="A306" i="10" l="1"/>
  <c r="A307" i="10" l="1"/>
  <c r="A308" i="10" l="1"/>
  <c r="A309" i="10" l="1"/>
  <c r="A310" i="10" l="1"/>
  <c r="A311" i="10" l="1"/>
  <c r="A312" i="10" l="1"/>
  <c r="A313" i="10" l="1"/>
  <c r="A314" i="10" l="1"/>
  <c r="A315" i="10" l="1"/>
  <c r="A316" i="10" l="1"/>
  <c r="A317" i="10" l="1"/>
  <c r="A318" i="10" l="1"/>
  <c r="A319" i="10" l="1"/>
  <c r="A320" i="10" l="1"/>
  <c r="A321" i="10" l="1"/>
  <c r="A322" i="10" l="1"/>
  <c r="A323" i="10" l="1"/>
  <c r="A324" i="10" l="1"/>
  <c r="A325" i="10" l="1"/>
  <c r="A326" i="10" l="1"/>
  <c r="A327" i="10" l="1"/>
  <c r="A328" i="10" l="1"/>
  <c r="A329" i="10" l="1"/>
  <c r="A330" i="10" l="1"/>
  <c r="A331" i="10" l="1"/>
  <c r="A332" i="10" l="1"/>
  <c r="A333" i="10" l="1"/>
  <c r="A334" i="10" l="1"/>
  <c r="A335" i="10" l="1"/>
  <c r="A336" i="10" l="1"/>
  <c r="A337" i="10" l="1"/>
  <c r="A338" i="10" l="1"/>
  <c r="A339" i="10" l="1"/>
  <c r="A340" i="10" l="1"/>
  <c r="A341" i="10" l="1"/>
  <c r="A342" i="10" l="1"/>
  <c r="A343" i="10" l="1"/>
  <c r="A344" i="10" l="1"/>
  <c r="A345" i="10" l="1"/>
  <c r="A346" i="10" l="1"/>
  <c r="A347" i="10" l="1"/>
  <c r="A348" i="10" l="1"/>
  <c r="A349" i="10" l="1"/>
  <c r="A350" i="10" l="1"/>
  <c r="A351" i="10" l="1"/>
  <c r="A352" i="10" l="1"/>
  <c r="A353" i="10" l="1"/>
  <c r="A354" i="10" l="1"/>
  <c r="A355" i="10" l="1"/>
  <c r="A356" i="10" l="1"/>
  <c r="A357" i="10" l="1"/>
  <c r="A358" i="10" l="1"/>
  <c r="A359" i="10" l="1"/>
  <c r="A360" i="10" l="1"/>
  <c r="A361" i="10" l="1"/>
  <c r="A362" i="10" l="1"/>
  <c r="A363" i="10" l="1"/>
  <c r="A364" i="10" l="1"/>
  <c r="A365" i="10" l="1"/>
  <c r="A366" i="10" l="1"/>
  <c r="A367" i="10" l="1"/>
  <c r="A368" i="10" l="1"/>
  <c r="A369" i="10" l="1"/>
  <c r="A370" i="10" l="1"/>
  <c r="A371" i="10" l="1"/>
  <c r="A372" i="10" l="1"/>
  <c r="A373" i="10" l="1"/>
  <c r="A374" i="10" l="1"/>
  <c r="A375" i="10" l="1"/>
  <c r="A376" i="10" l="1"/>
  <c r="A377" i="10" l="1"/>
  <c r="A378" i="10" l="1"/>
  <c r="A379" i="10" l="1"/>
  <c r="A380" i="10" l="1"/>
  <c r="A381" i="10" l="1"/>
  <c r="A382" i="10" l="1"/>
  <c r="A383" i="10" l="1"/>
  <c r="A384" i="10" l="1"/>
  <c r="A385" i="10" l="1"/>
  <c r="A386" i="10" l="1"/>
  <c r="A387" i="10" l="1"/>
  <c r="A388" i="10" l="1"/>
  <c r="A389" i="10" l="1"/>
  <c r="A390" i="10" l="1"/>
  <c r="A391" i="10" l="1"/>
  <c r="A392" i="10" l="1"/>
  <c r="A393" i="10" l="1"/>
  <c r="A394" i="10" l="1"/>
  <c r="A395" i="10" l="1"/>
  <c r="A396" i="10" l="1"/>
  <c r="A397" i="10" l="1"/>
  <c r="A398" i="10" l="1"/>
  <c r="A399" i="10" l="1"/>
  <c r="A400" i="10" l="1"/>
  <c r="A401" i="10" l="1"/>
  <c r="A402" i="10" l="1"/>
  <c r="A403" i="10" l="1"/>
  <c r="A404" i="10" l="1"/>
  <c r="A405" i="10" l="1"/>
  <c r="A406" i="10" l="1"/>
  <c r="A407" i="10" l="1"/>
  <c r="A408" i="10" l="1"/>
  <c r="A409" i="10" l="1"/>
  <c r="A410" i="10" l="1"/>
  <c r="A411" i="10" l="1"/>
  <c r="A412" i="10" l="1"/>
  <c r="A413" i="10" l="1"/>
  <c r="A414" i="10" l="1"/>
  <c r="A415" i="10" l="1"/>
  <c r="A416" i="10" l="1"/>
  <c r="A417" i="10" l="1"/>
  <c r="A418" i="10" l="1"/>
  <c r="A419" i="10" l="1"/>
  <c r="A420" i="10" l="1"/>
  <c r="A421" i="10" l="1"/>
  <c r="A422" i="10" l="1"/>
  <c r="A423" i="10" l="1"/>
  <c r="A424" i="10" l="1"/>
  <c r="A425" i="10" l="1"/>
  <c r="A426" i="10" l="1"/>
  <c r="A427" i="10" l="1"/>
  <c r="A428" i="10" l="1"/>
  <c r="A429" i="10" l="1"/>
  <c r="A430" i="10" l="1"/>
  <c r="A431" i="10" l="1"/>
  <c r="A432" i="10" l="1"/>
  <c r="A433" i="10" l="1"/>
  <c r="A434" i="10" l="1"/>
  <c r="A435" i="10" l="1"/>
  <c r="A436" i="10" l="1"/>
  <c r="A437" i="10" l="1"/>
  <c r="A438" i="10" l="1"/>
  <c r="A439" i="10" l="1"/>
  <c r="A440" i="10" l="1"/>
  <c r="A441" i="10" l="1"/>
  <c r="A442" i="10" l="1"/>
  <c r="A443" i="10" l="1"/>
  <c r="A444" i="10" l="1"/>
  <c r="A445" i="10" l="1"/>
  <c r="A446" i="10" l="1"/>
  <c r="A447" i="10" l="1"/>
  <c r="A448" i="10" l="1"/>
  <c r="A449" i="10" l="1"/>
  <c r="A450" i="10" l="1"/>
  <c r="A451" i="10" l="1"/>
  <c r="A452" i="10" l="1"/>
  <c r="A453" i="10" l="1"/>
  <c r="A454" i="10" l="1"/>
  <c r="A455" i="10" l="1"/>
  <c r="A456" i="10" l="1"/>
  <c r="A457" i="10" l="1"/>
  <c r="A458" i="10" l="1"/>
  <c r="A459" i="10" l="1"/>
  <c r="A463" i="10" l="1"/>
  <c r="A464" i="10" l="1"/>
  <c r="A465" i="10" l="1"/>
  <c r="A466" i="10" l="1"/>
  <c r="A467" i="10" l="1"/>
  <c r="A468" i="10" l="1"/>
  <c r="A469" i="10" l="1"/>
  <c r="A470" i="10" l="1"/>
  <c r="A471" i="10" l="1"/>
  <c r="A472" i="10" l="1"/>
</calcChain>
</file>

<file path=xl/sharedStrings.xml><?xml version="1.0" encoding="utf-8"?>
<sst xmlns="http://schemas.openxmlformats.org/spreadsheetml/2006/main" count="5940" uniqueCount="1105">
  <si>
    <t>TIPO</t>
  </si>
  <si>
    <t>MUEBLES OFICINA</t>
  </si>
  <si>
    <t>SILLA SECRETARIAL ERGONOMICA CON GAS SIN BRAZO</t>
  </si>
  <si>
    <t>SILLA SECRETARIAL ERGONOMICA CON GAS CON BRAZO</t>
  </si>
  <si>
    <t>SILLA SECRETARIAL ERGONOMICA SIN GAS CON BRAZO</t>
  </si>
  <si>
    <t>SILLA SECRETARIAL ERGONOMICA SIN GAS SIN BRAZO</t>
  </si>
  <si>
    <t>SILLA DE METAL</t>
  </si>
  <si>
    <t>ESCRITORIO EJECUTIVO</t>
  </si>
  <si>
    <t>ESCRITORIO DE METAL CON FORMICA DE 3 GAVETAS</t>
  </si>
  <si>
    <t>ESCRITORIO DE METAL CON FORMICA SIN GAVETAS</t>
  </si>
  <si>
    <t>ARCHIVO METAL 2 GAVETAS</t>
  </si>
  <si>
    <t>ARCHIVO METAL 3 GAVETAS</t>
  </si>
  <si>
    <t>ARCHIVO METAL 4 GAVETAS</t>
  </si>
  <si>
    <t>MESA DE REUNIONES</t>
  </si>
  <si>
    <t>SILLA DE PLASTICO CON BRAZO</t>
  </si>
  <si>
    <t>SILLA DE PLASTICO SIN BRAZO</t>
  </si>
  <si>
    <t>TELEVISOR</t>
  </si>
  <si>
    <t>REFRIGERADORA</t>
  </si>
  <si>
    <t>EQUIPOS OFICINA</t>
  </si>
  <si>
    <t>MUEBLE PARA COMPUTADORA PEQUEÑO SIN TOP</t>
  </si>
  <si>
    <t>MUEBLE PARA COMPUTADORA PEQUEÑO CON TOP</t>
  </si>
  <si>
    <t>MUEBLE PARA COMPUTADORA MEDIANO SIN TOP</t>
  </si>
  <si>
    <t>MUEBLE PARA COMPUTADORA GRANDE</t>
  </si>
  <si>
    <t>CONTOMETRO</t>
  </si>
  <si>
    <t>CALCULADORA</t>
  </si>
  <si>
    <t>MAQUINA DE ESCRIBIR ELECTRICA</t>
  </si>
  <si>
    <t>MAQUINA DE ESCRIBIR MANUAL</t>
  </si>
  <si>
    <t>GUILLOTINA PEQUEÑA</t>
  </si>
  <si>
    <t>GUILLOTINA GRANDE</t>
  </si>
  <si>
    <t>FOTOCOPIADORA</t>
  </si>
  <si>
    <t>FACSIMILE</t>
  </si>
  <si>
    <t>EQUIPO INFORMATICO</t>
  </si>
  <si>
    <t>COMPUTADORA DESKTOP</t>
  </si>
  <si>
    <t>COMPUTADORA MINITORRE</t>
  </si>
  <si>
    <t>COMPUTADORA TORRE</t>
  </si>
  <si>
    <t>IMPRESOR MATRICIAL CARRO ANCHO</t>
  </si>
  <si>
    <t>IMPRESOR MATRICIAL CARRO CORTO</t>
  </si>
  <si>
    <t>IMPRESOR DE INYECCION</t>
  </si>
  <si>
    <t>IMPRESOR LASSER</t>
  </si>
  <si>
    <t>IMPRESOR MULTIFUCION</t>
  </si>
  <si>
    <t>EQUIPO TRANSPORTE</t>
  </si>
  <si>
    <t>AUTOMOVIL SEDAN</t>
  </si>
  <si>
    <t>CAMIONETA TODOTERRENO 4X2</t>
  </si>
  <si>
    <t>CAMIONETA TODOTERRENO 4X4</t>
  </si>
  <si>
    <t>PICK UP DOBLE CABINA 4X2</t>
  </si>
  <si>
    <t>PICK UP DOBLE CABINA 4X4</t>
  </si>
  <si>
    <t>PICK UP CABINA SENCILLA 4X4</t>
  </si>
  <si>
    <t>PICK UP CABINA SENCILLA 4X2</t>
  </si>
  <si>
    <t>CAMION DE 2 A 4 TON</t>
  </si>
  <si>
    <t>CAMION DE MAS DE 4 TON</t>
  </si>
  <si>
    <t>CAMION DE VOLTEO</t>
  </si>
  <si>
    <t>DATA SHOW</t>
  </si>
  <si>
    <t>LAPTOP</t>
  </si>
  <si>
    <t>ESTUCHE LAPTOP</t>
  </si>
  <si>
    <t>CAMION CERRADO</t>
  </si>
  <si>
    <t>CAMION ARENERO</t>
  </si>
  <si>
    <t>TRACTOR D5 / D6</t>
  </si>
  <si>
    <t>RETROEXCAVADORA</t>
  </si>
  <si>
    <t>EQUIPO DE SONIDO</t>
  </si>
  <si>
    <t>EQUIPO AUDIO</t>
  </si>
  <si>
    <t>AMPLIFICADOR</t>
  </si>
  <si>
    <t>PARLANTES</t>
  </si>
  <si>
    <t>MIXER</t>
  </si>
  <si>
    <t>CONSOLA</t>
  </si>
  <si>
    <t>DECK</t>
  </si>
  <si>
    <t>DEPARTAMENTO</t>
  </si>
  <si>
    <t>MUNICIPIO</t>
  </si>
  <si>
    <t>-</t>
  </si>
  <si>
    <t>UNIDAD</t>
  </si>
  <si>
    <t>CONCEJO MUNICIPAL</t>
  </si>
  <si>
    <t>SECRETARIA MUNICIPAL</t>
  </si>
  <si>
    <t>SINDICATURA</t>
  </si>
  <si>
    <t>DESPACHO ALCALDE</t>
  </si>
  <si>
    <t>FUENTE FINANCIAMIENTO</t>
  </si>
  <si>
    <t>PROPIOS</t>
  </si>
  <si>
    <t>FODES</t>
  </si>
  <si>
    <t>PRESTAMO</t>
  </si>
  <si>
    <t>DONACION</t>
  </si>
  <si>
    <t>X</t>
  </si>
  <si>
    <t>MUEBLES DE OFICINA</t>
  </si>
  <si>
    <t>EQUIPO DE OFICINA</t>
  </si>
  <si>
    <t>EQUIPO DE TRANSPORTE</t>
  </si>
  <si>
    <t>RETROPROYECTOR</t>
  </si>
  <si>
    <t>TELEFONO</t>
  </si>
  <si>
    <t>MEGAFONO</t>
  </si>
  <si>
    <t>MICROFONO</t>
  </si>
  <si>
    <t>DE</t>
  </si>
  <si>
    <t>UNIDAD ORGANIZATIVA</t>
  </si>
  <si>
    <t>FUENTE DE FINANCIAMIENTO</t>
  </si>
  <si>
    <t>TIPO DE BIEN</t>
  </si>
  <si>
    <t>DESCRIPCION DEL BIEN</t>
  </si>
  <si>
    <t>UO</t>
  </si>
  <si>
    <t>DEP</t>
  </si>
  <si>
    <t>MUN</t>
  </si>
  <si>
    <t>FF</t>
  </si>
  <si>
    <t>TI</t>
  </si>
  <si>
    <t>CO</t>
  </si>
  <si>
    <t>--</t>
  </si>
  <si>
    <t>EQUIPO DE AUDIO Y VIDEO</t>
  </si>
  <si>
    <t>MUEBLES VARIOS</t>
  </si>
  <si>
    <t>CANOPI</t>
  </si>
  <si>
    <t>TERRAJA</t>
  </si>
  <si>
    <t>AIRE ACONDICIONADO INTERNO</t>
  </si>
  <si>
    <t>PIZARRA ACRILICA</t>
  </si>
  <si>
    <t>PODIO</t>
  </si>
  <si>
    <t>LISTADO DE BIENES MUEBLES</t>
  </si>
  <si>
    <t>CODIGO</t>
  </si>
  <si>
    <t>ARTICULO</t>
  </si>
  <si>
    <t xml:space="preserve">MARCA </t>
  </si>
  <si>
    <t>COLOR</t>
  </si>
  <si>
    <t>RESPONSABLE</t>
  </si>
  <si>
    <t>JEFE O ENCARGADO DE LA UNIDAD</t>
  </si>
  <si>
    <t>FECHA DEL LEVANTAMIENTO</t>
  </si>
  <si>
    <t>MARCA</t>
  </si>
  <si>
    <t>FECHA COMPRA</t>
  </si>
  <si>
    <t>PRECIO</t>
  </si>
  <si>
    <t>COD DEPREC</t>
  </si>
  <si>
    <t>MOTOCICLETA</t>
  </si>
  <si>
    <t>No.</t>
  </si>
  <si>
    <t>FUENTE FINANCIA</t>
  </si>
  <si>
    <t>COD DEPREC.</t>
  </si>
  <si>
    <t>AFECTA ACTIVO . . . . .</t>
  </si>
  <si>
    <t xml:space="preserve">UNIDAD ORGANIZATIVA :                                                    </t>
  </si>
  <si>
    <t>REF</t>
  </si>
  <si>
    <t>SILLA PLEGABLE</t>
  </si>
  <si>
    <t>ESCRITORIO PRESIDENCIAL DE 6 GAVETAS</t>
  </si>
  <si>
    <t>ESTADO</t>
  </si>
  <si>
    <t>Y</t>
  </si>
  <si>
    <t>BUENO</t>
  </si>
  <si>
    <t>REGULAR</t>
  </si>
  <si>
    <t>MALO</t>
  </si>
  <si>
    <t>DESECHADO</t>
  </si>
  <si>
    <t>VICTOR A. REYES COURTADE</t>
  </si>
  <si>
    <t>ASESOR MUNICIPAL</t>
  </si>
  <si>
    <t>C O N T R O L   D E   I N V E N T A R I O</t>
  </si>
  <si>
    <t>Z</t>
  </si>
  <si>
    <t>PUESTOS</t>
  </si>
  <si>
    <t>ALCALDE MUNICIPAL</t>
  </si>
  <si>
    <t>UPS</t>
  </si>
  <si>
    <t>SCANNER</t>
  </si>
  <si>
    <t>LIBRERA DE METAL Y VIDRIO CON LLAVE</t>
  </si>
  <si>
    <t xml:space="preserve">LIBRERA DE METAL Y VIDRIO </t>
  </si>
  <si>
    <t>ENFRIADOR / CALENTADOR DE AGUA</t>
  </si>
  <si>
    <t>ENGRAPADORA</t>
  </si>
  <si>
    <t>SACABOCADO</t>
  </si>
  <si>
    <t>ORGANIZADOR DE PAPELES METALICO 3 NIVELES</t>
  </si>
  <si>
    <t>BICICLETA</t>
  </si>
  <si>
    <t>MOTO DE CARGA</t>
  </si>
  <si>
    <t>B I E N E S   M U E B L E S</t>
  </si>
  <si>
    <t>MUEBLE PARA COMPUTADORA MEDIANO CON TOP</t>
  </si>
  <si>
    <t>PORTA CINTA</t>
  </si>
  <si>
    <t>MUEBLE PARA IMPRESOR</t>
  </si>
  <si>
    <t>ARCHIVO METAL 5 GAVETAS</t>
  </si>
  <si>
    <t>BASCULA</t>
  </si>
  <si>
    <t>LIBRERA METALICA 5 ESTANTES</t>
  </si>
  <si>
    <t>ORGANIZADOR DE PAPELES METALICO 2 NIVELES</t>
  </si>
  <si>
    <t>IDENTIFICADOR DE BILLETES FALSO</t>
  </si>
  <si>
    <t xml:space="preserve">ESTANTES DE METAL 6 NIVELES </t>
  </si>
  <si>
    <t>ESCALERA EXTENCIBLE</t>
  </si>
  <si>
    <t>MICROFONO INALAMBRICO</t>
  </si>
  <si>
    <t>BAFLE 2000 W.</t>
  </si>
  <si>
    <t>EXISTENCIA</t>
  </si>
  <si>
    <t>HERRAMIENTA</t>
  </si>
  <si>
    <t>COSTO UNITARIO</t>
  </si>
  <si>
    <t>COSTO TOTAL</t>
  </si>
  <si>
    <t>TOTAL</t>
  </si>
  <si>
    <t>CANT</t>
  </si>
  <si>
    <t xml:space="preserve">INVENTARIO DE HERRAMIENTAS </t>
  </si>
  <si>
    <t>ESCRITORIO DE METAL CON FORMICA 6 GAVETAS</t>
  </si>
  <si>
    <t>VICTOR A REYES COURTADE                                                  CONSULTOR</t>
  </si>
  <si>
    <t>TEL. 22 24 24 38  /   78 41 77 21</t>
  </si>
  <si>
    <t>REGULADOR DE VOLTAJE</t>
  </si>
  <si>
    <t>PANTALLA PROYECTORA</t>
  </si>
  <si>
    <t>TECLADO</t>
  </si>
  <si>
    <t>MOUSE</t>
  </si>
  <si>
    <t>MONITOR CRT</t>
  </si>
  <si>
    <t>MONITOR LCD</t>
  </si>
  <si>
    <t>CAMARA DIGITAL</t>
  </si>
  <si>
    <t>CAMARA DE VIDEO</t>
  </si>
  <si>
    <t>NEGRO</t>
  </si>
  <si>
    <t>GRIS</t>
  </si>
  <si>
    <t>VENTILADOR DE PIE</t>
  </si>
  <si>
    <t>VENTILADOR DE PARED</t>
  </si>
  <si>
    <t>VENTILADOR DE TECHO</t>
  </si>
  <si>
    <t>HORNO MICRO ONDAS</t>
  </si>
  <si>
    <t>BLANCO</t>
  </si>
  <si>
    <t>DVD</t>
  </si>
  <si>
    <t>BANDERA DEL MUNICIPIO</t>
  </si>
  <si>
    <t>BANDERA DE EL SALVADOR</t>
  </si>
  <si>
    <t>ASTA PARA BENDERA</t>
  </si>
  <si>
    <t>ESCUDO DE EL SALVADOR</t>
  </si>
  <si>
    <t>CAFETERA</t>
  </si>
  <si>
    <t>CORTAGRAMA</t>
  </si>
  <si>
    <t>OCRE</t>
  </si>
  <si>
    <t>CENTRAL TELEFONICA</t>
  </si>
  <si>
    <t>RELOJ MARCADOR</t>
  </si>
  <si>
    <t>REPUBLICA DE EL SALVADOR</t>
  </si>
  <si>
    <t>MODULO DE CALCULO DE DEPRECIACIONES DE BIENES</t>
  </si>
  <si>
    <t>CODIGO DEL BIEN</t>
  </si>
  <si>
    <t>FECHA DE COMPRA</t>
  </si>
  <si>
    <t>PRECIO DE COMPRA</t>
  </si>
  <si>
    <t>PORCENTAJE RESIDUAL</t>
  </si>
  <si>
    <t>VALOR RESIDUAL</t>
  </si>
  <si>
    <t>VALOR A DEPRECIAR</t>
  </si>
  <si>
    <t>CUOTA ANUAL  DEPRECIACION</t>
  </si>
  <si>
    <t>FECHA FINAL  DEPRECIACION</t>
  </si>
  <si>
    <t>CUADRO DE DEPRECIACIONES - 5 AÑOS</t>
  </si>
  <si>
    <t>CODIGO INVENTARIO</t>
  </si>
  <si>
    <t>CODIGO DEPRECIACION</t>
  </si>
  <si>
    <t>CUOTA ANUAL DE DEP</t>
  </si>
  <si>
    <t>FECHA FINAL DEPRECIACION</t>
  </si>
  <si>
    <t>FECHA-COMP</t>
  </si>
  <si>
    <t>A DIC DE</t>
  </si>
  <si>
    <t>VALOR ORIGINAL</t>
  </si>
  <si>
    <t xml:space="preserve">CUOTA ANUAL DEPREC. </t>
  </si>
  <si>
    <t>VALOR EN LIBROS</t>
  </si>
  <si>
    <t>DEPRECIACION ACUMULADA</t>
  </si>
  <si>
    <t>COMPRA</t>
  </si>
  <si>
    <t>CUADRO DE DEPRECIACIONES - 10 AÑOS</t>
  </si>
  <si>
    <t>AÑO</t>
  </si>
  <si>
    <t>FECHA</t>
  </si>
  <si>
    <t>TIEMPO</t>
  </si>
  <si>
    <t>RESIDUAL</t>
  </si>
  <si>
    <t>CUOTA DEPRECIAR</t>
  </si>
  <si>
    <t>DIA</t>
  </si>
  <si>
    <t>MES</t>
  </si>
  <si>
    <t>ANO</t>
  </si>
  <si>
    <t>ULTIMO ANO</t>
  </si>
  <si>
    <t>DIAS</t>
  </si>
  <si>
    <t>EN EL ANO</t>
  </si>
  <si>
    <t>ANO COMPRA</t>
  </si>
  <si>
    <t>TANQUE AGUA</t>
  </si>
  <si>
    <t>SERVICIOS MUNICIPALES</t>
  </si>
  <si>
    <t>DISCO DURO EXTERNO</t>
  </si>
  <si>
    <t>UNIDAD MEMORIA USB</t>
  </si>
  <si>
    <t>No. CONTROL</t>
  </si>
  <si>
    <t>FECHA EMISION</t>
  </si>
  <si>
    <t>02 jun. 08</t>
  </si>
  <si>
    <t xml:space="preserve">ARTICULO </t>
  </si>
  <si>
    <t>UNIDAD ASIGNADA</t>
  </si>
  <si>
    <t>ESTADO DEL BIEN</t>
  </si>
  <si>
    <t>AFECTA AL ACTIVO</t>
  </si>
  <si>
    <t xml:space="preserve">T R A S L A D O S  </t>
  </si>
  <si>
    <t>NOMBRE RESPONSABLE</t>
  </si>
  <si>
    <t>FECHA DE TRASLADO</t>
  </si>
  <si>
    <t>FUENTE FINANCIAMIENTO:</t>
  </si>
  <si>
    <t>NUEVA FICHA</t>
  </si>
  <si>
    <t>____________________</t>
  </si>
  <si>
    <t>INVENTARIO</t>
  </si>
  <si>
    <t>UNIDAD DESCARGO</t>
  </si>
  <si>
    <t>NUEVA UNIDAD</t>
  </si>
  <si>
    <t>MOSTRADOR</t>
  </si>
  <si>
    <t>MESA PLASTICAS</t>
  </si>
  <si>
    <t>SILLA DE MADERA</t>
  </si>
  <si>
    <t>VICTOR A REYES COURTADE / CONSULTOR</t>
  </si>
  <si>
    <t>CUOTA MENSUAL DEPRECIACION</t>
  </si>
  <si>
    <t>FIN ANO DEPRECIA</t>
  </si>
  <si>
    <t>ALCALDIA MUNICIPAL DE TEJUTLA</t>
  </si>
  <si>
    <t>INVENTARIO AL 31 DE DICIEMBRE DEL 2008</t>
  </si>
  <si>
    <t>ITEM</t>
  </si>
  <si>
    <t>LIBROS DE TEXTO</t>
  </si>
  <si>
    <t>LIBROS DEL REGISTRO DEL ESTADO FAMILIAR</t>
  </si>
  <si>
    <t>TIPO ASENTAMIENTO</t>
  </si>
  <si>
    <t>No REG.</t>
  </si>
  <si>
    <t>PAGINAS</t>
  </si>
  <si>
    <t>REGISTROS CONTABLES</t>
  </si>
  <si>
    <t>DESCRIPCION</t>
  </si>
  <si>
    <t>LIBROS DE ACTAS DEL CONCEJO</t>
  </si>
  <si>
    <t>No ACTAS</t>
  </si>
  <si>
    <t>NUMERO PAGINAS</t>
  </si>
  <si>
    <t>CONCEJAL</t>
  </si>
  <si>
    <t>GPS</t>
  </si>
  <si>
    <t>ACTIVO FIJO</t>
  </si>
  <si>
    <t>ESTADO FISICO</t>
  </si>
  <si>
    <t>SITUACION</t>
  </si>
  <si>
    <t>R.E.F.</t>
  </si>
  <si>
    <t>SINDICO MUNICIPAL</t>
  </si>
  <si>
    <t>JEFE DEL REGISTRO DEL ESTADO FAMILIAR</t>
  </si>
  <si>
    <t>SAN VICENTE</t>
  </si>
  <si>
    <t>TEPETITAN</t>
  </si>
  <si>
    <t>12</t>
  </si>
  <si>
    <t>UACI</t>
  </si>
  <si>
    <t>CONTABILIDAD</t>
  </si>
  <si>
    <t>TESORERIA</t>
  </si>
  <si>
    <t>MEDIO AMBENTE</t>
  </si>
  <si>
    <t>CATASTRO</t>
  </si>
  <si>
    <t>CUENTAS CORRIENTES</t>
  </si>
  <si>
    <t>PROMOCION SOCIAL</t>
  </si>
  <si>
    <t>C.A.M.</t>
  </si>
  <si>
    <t>SERVICIOS GENERALES</t>
  </si>
  <si>
    <t>JEFE UACI</t>
  </si>
  <si>
    <t>ENCARGADO CATASTRO</t>
  </si>
  <si>
    <t>ENCARGADO CUENTAS CORRIENTES</t>
  </si>
  <si>
    <t>PROMOTORA SOCIAL</t>
  </si>
  <si>
    <t>AGENTE DEL CAM</t>
  </si>
  <si>
    <t>ORDENANZA</t>
  </si>
  <si>
    <t>CONTADOR</t>
  </si>
  <si>
    <t>TESORERO</t>
  </si>
  <si>
    <t>AUDITORA</t>
  </si>
  <si>
    <t>AUDITORIA</t>
  </si>
  <si>
    <t>ENCARGADA U MUJER</t>
  </si>
  <si>
    <t>OFICIAL ACCESO INFORMACION</t>
  </si>
  <si>
    <t>ALCALDIA MUNICIPAL DE TEPETITAN</t>
  </si>
  <si>
    <t>DEPARTAMENTO DE SAN VICENTE</t>
  </si>
  <si>
    <t>BEIGE</t>
  </si>
  <si>
    <t>SI</t>
  </si>
  <si>
    <t>UNIDAD DE LA MUJER</t>
  </si>
  <si>
    <t>HP STM-504 TOUCH SMART</t>
  </si>
  <si>
    <t>90122 - 02033 - 1</t>
  </si>
  <si>
    <t>BLANCO Y NEGRO</t>
  </si>
  <si>
    <t>CUADRO DE VIDRIO</t>
  </si>
  <si>
    <t>SILLA EJECUTIVA</t>
  </si>
  <si>
    <t>DECRETO DE TRATADO DE MUNICIPIO</t>
  </si>
  <si>
    <t>90122 - 020630 - 1</t>
  </si>
  <si>
    <t>RETRATO DE CORONEL SALVADOR VILLA REAL</t>
  </si>
  <si>
    <t>PLACA</t>
  </si>
  <si>
    <t>S/M</t>
  </si>
  <si>
    <t>DORADO</t>
  </si>
  <si>
    <t>90122 - 020631 - 1</t>
  </si>
  <si>
    <t>SILLA DE ESPERA</t>
  </si>
  <si>
    <t>90122 - 020137 - 1</t>
  </si>
  <si>
    <t xml:space="preserve">CAFÉ </t>
  </si>
  <si>
    <t>90122 - 02018 - 1</t>
  </si>
  <si>
    <t>BEIGE/CREMA</t>
  </si>
  <si>
    <t>90124 - 02013 - 1</t>
  </si>
  <si>
    <t>GRIS/BEIGE</t>
  </si>
  <si>
    <t>90124 - 02013 - 2</t>
  </si>
  <si>
    <t>NOMBRAMIENTO DE TITULO DE CIUDAD</t>
  </si>
  <si>
    <t>90124 - 02033 - 2</t>
  </si>
  <si>
    <t>METALICO</t>
  </si>
  <si>
    <t>90124 - 020222 - 1</t>
  </si>
  <si>
    <t>BEIGE/CAFÉ</t>
  </si>
  <si>
    <t>CAFÉ</t>
  </si>
  <si>
    <t>90124 - 02017 - 3</t>
  </si>
  <si>
    <t>90124 - 02016 - 2</t>
  </si>
  <si>
    <t>CANON IP 2700</t>
  </si>
  <si>
    <t>90124 - 02039 - 1</t>
  </si>
  <si>
    <t>TELEFAX</t>
  </si>
  <si>
    <t>90124 - 020223 - 1</t>
  </si>
  <si>
    <t>90124 - 020133 - 1</t>
  </si>
  <si>
    <t>PANASONIC KX-17730</t>
  </si>
  <si>
    <t>90124 - 020218 - 1</t>
  </si>
  <si>
    <t>PLANTA TELEFONICA</t>
  </si>
  <si>
    <t>PANASONIC KX-TES-824</t>
  </si>
  <si>
    <t>90124 - 020224 - 1</t>
  </si>
  <si>
    <t>BEIGE Y CAFÉ</t>
  </si>
  <si>
    <t>90125 - 02016 - 4</t>
  </si>
  <si>
    <t>MESA MECANOGRAFICA CON GAVETA</t>
  </si>
  <si>
    <t>GRIS-CAFÉ</t>
  </si>
  <si>
    <t>90125 - 020120 - 1</t>
  </si>
  <si>
    <t>90125 - 02013 - 4</t>
  </si>
  <si>
    <t>90125 - 02013 - 3</t>
  </si>
  <si>
    <t>CANON IP 1900</t>
  </si>
  <si>
    <t>90125 - 02039 - 2</t>
  </si>
  <si>
    <t>90125 - 020222 - 2</t>
  </si>
  <si>
    <t>WHITE WESTINGHOUSE</t>
  </si>
  <si>
    <t>HP TOUCH SMART 24" PANTALLA TOUCH</t>
  </si>
  <si>
    <t>90125 - 02033 - 3</t>
  </si>
  <si>
    <t>HP</t>
  </si>
  <si>
    <t>90125 - 020323 - 1</t>
  </si>
  <si>
    <t>90125 - 020317 - 1</t>
  </si>
  <si>
    <t>90125 - 020133 - 2</t>
  </si>
  <si>
    <t>CASIO DR 250 HD</t>
  </si>
  <si>
    <t xml:space="preserve">FORZA AT-500 </t>
  </si>
  <si>
    <t>BLANCO HUESO</t>
  </si>
  <si>
    <t>WHITE WENTINGHOUSE</t>
  </si>
  <si>
    <t>90125 - 040138 - 6</t>
  </si>
  <si>
    <t>90124 - 040138 - 4</t>
  </si>
  <si>
    <t>90124 - 040138 - 5</t>
  </si>
  <si>
    <t>90122 - 040138 - 1</t>
  </si>
  <si>
    <t>90122 - 040138 - 2</t>
  </si>
  <si>
    <t>90122 - 040138 - 3</t>
  </si>
  <si>
    <t>DELL OPTIFLEX 780</t>
  </si>
  <si>
    <t>90127 - 02033 - 5</t>
  </si>
  <si>
    <t>DELL DE 17"</t>
  </si>
  <si>
    <t>OMEGA</t>
  </si>
  <si>
    <t>DELL</t>
  </si>
  <si>
    <t>CASIO DE 140 N</t>
  </si>
  <si>
    <t>90127 - 02022 - 2</t>
  </si>
  <si>
    <t>90127 - 020325 - 2</t>
  </si>
  <si>
    <t>90127 - 020122 - 1</t>
  </si>
  <si>
    <t>CANON iP 2700</t>
  </si>
  <si>
    <t>90127 - 02039 - 3</t>
  </si>
  <si>
    <t>GRIS Y BEIGE</t>
  </si>
  <si>
    <t>90127 - 02013 - 7</t>
  </si>
  <si>
    <t>90127 - 02013 - 8</t>
  </si>
  <si>
    <t>CASIO 150</t>
  </si>
  <si>
    <t>90127 - 02022 - 3</t>
  </si>
  <si>
    <t>GRIS / CAFÉ</t>
  </si>
  <si>
    <t>90127 - 020120 - 2</t>
  </si>
  <si>
    <t>90127 - 020222 - 4</t>
  </si>
  <si>
    <t>90127 - 02016 - 6</t>
  </si>
  <si>
    <t>90127 - 020133 - 4</t>
  </si>
  <si>
    <t>90127 - 020134 - 1</t>
  </si>
  <si>
    <t>901211 - 02018 - 7</t>
  </si>
  <si>
    <t>GRIS / BEIGE</t>
  </si>
  <si>
    <t>901211 - 02013 - 9</t>
  </si>
  <si>
    <t>901211 - 02013 - 10</t>
  </si>
  <si>
    <t>901211 - 02033 - 6</t>
  </si>
  <si>
    <t>901211 - 020134 - 2</t>
  </si>
  <si>
    <t>901211 - 020133 - 5</t>
  </si>
  <si>
    <t>BEIGE / CAFÉ</t>
  </si>
  <si>
    <t>901210 - 02016 - 8</t>
  </si>
  <si>
    <t>VOLCANO</t>
  </si>
  <si>
    <t>901210 - 02013 - 11</t>
  </si>
  <si>
    <t>901210 - 02013 - 12</t>
  </si>
  <si>
    <t xml:space="preserve">COMPAQ PRESARIO CQ11-140/LA </t>
  </si>
  <si>
    <t>901210 - 02033 - 7</t>
  </si>
  <si>
    <t>COMPAQ</t>
  </si>
  <si>
    <t>901210 - 020133 - 6</t>
  </si>
  <si>
    <t>90129 - 020134 - 3</t>
  </si>
  <si>
    <t>90129 - 020122 - 2</t>
  </si>
  <si>
    <t xml:space="preserve">DELL SLIM TOWER INSPIRON 560 </t>
  </si>
  <si>
    <t>90129 - 02033 - 8</t>
  </si>
  <si>
    <t>90127 - 020316 - 1</t>
  </si>
  <si>
    <t>90129 - 020316 - 2</t>
  </si>
  <si>
    <t>MONITOR LCD 18.5"</t>
  </si>
  <si>
    <t>90127 - 020320 - 1</t>
  </si>
  <si>
    <t>90129 - 020320 - 2</t>
  </si>
  <si>
    <t>XEROX WORK CENTRE 3550</t>
  </si>
  <si>
    <t>BLANCO Y AZUL</t>
  </si>
  <si>
    <t>90129 - 02026 - 1</t>
  </si>
  <si>
    <t>90129 - 020120 - 3</t>
  </si>
  <si>
    <t>90129 - 020133 - 7</t>
  </si>
  <si>
    <t>CONTINENTAL</t>
  </si>
  <si>
    <t>VINO</t>
  </si>
  <si>
    <t>90129 - 02016 - 9</t>
  </si>
  <si>
    <t>HP 8 100 ELITE MT INTEL CORE i3-540</t>
  </si>
  <si>
    <t>HP 18.5"</t>
  </si>
  <si>
    <t>901212 - 020316 - 3</t>
  </si>
  <si>
    <t>APC</t>
  </si>
  <si>
    <t>FORZA</t>
  </si>
  <si>
    <t xml:space="preserve">FORZA </t>
  </si>
  <si>
    <t>90129 - 02033 - 9</t>
  </si>
  <si>
    <t>901212 - 020133 - 8</t>
  </si>
  <si>
    <t>NEGRO / VINO</t>
  </si>
  <si>
    <t>DELL SLIM TOWER INSPIRON 560</t>
  </si>
  <si>
    <t>90128 - 02033 - 10</t>
  </si>
  <si>
    <t>DELL 18.5"</t>
  </si>
  <si>
    <t>90128 - 020316 - 4</t>
  </si>
  <si>
    <t>90125 - 020323 - 2</t>
  </si>
  <si>
    <t>90125 - 020317 - 2</t>
  </si>
  <si>
    <t>90125 - 020323 - 3</t>
  </si>
  <si>
    <t>90125 - 020317 - 3</t>
  </si>
  <si>
    <t>90127 - 020317 - 5</t>
  </si>
  <si>
    <t>90127 - 020323 - 5</t>
  </si>
  <si>
    <t>901211 - 020323 - 6</t>
  </si>
  <si>
    <t>901211 - 020317 - 6</t>
  </si>
  <si>
    <t>901210 - 020323 - 7</t>
  </si>
  <si>
    <t>901210 - 020317 - 7</t>
  </si>
  <si>
    <t>90129 - 020323 - 8</t>
  </si>
  <si>
    <t>90129 - 020317 - 8</t>
  </si>
  <si>
    <t>901212 - 020323 - 9</t>
  </si>
  <si>
    <t>901212 - 020317 - 9</t>
  </si>
  <si>
    <t>90128 - 020323 - 10</t>
  </si>
  <si>
    <t>ENCARGADA MEDIO AMBIENTE</t>
  </si>
  <si>
    <t>90128 - 020317 - 10</t>
  </si>
  <si>
    <t>90128 - 020320 - 3</t>
  </si>
  <si>
    <t>90128 - 02039 - 4</t>
  </si>
  <si>
    <t>90128 - 020133 - 9</t>
  </si>
  <si>
    <t>90128 - 020222 - 5</t>
  </si>
  <si>
    <t>901213 - 020317 - 11</t>
  </si>
  <si>
    <t>901213 - 020323 - 11</t>
  </si>
  <si>
    <t>901213 - 020133 - 10</t>
  </si>
  <si>
    <t>90129 - 02013 - 13</t>
  </si>
  <si>
    <t>901212 - 02013 - 14</t>
  </si>
  <si>
    <t>90128 - 02013 - 15</t>
  </si>
  <si>
    <t>901213 - 02013 - 16</t>
  </si>
  <si>
    <t>ESCRITORIO EJECUTIVO (FISDL)</t>
  </si>
  <si>
    <t>901212 - 02016 - 10</t>
  </si>
  <si>
    <t>90128 - 02016 - 11</t>
  </si>
  <si>
    <t>901213 - 02016 - 12</t>
  </si>
  <si>
    <t>ESCRITORIO DE METAL CON FORMICA DE  5 GAVETAS</t>
  </si>
  <si>
    <t>CAFÉ / BEIGE</t>
  </si>
  <si>
    <t>90123 - 02019 - 13</t>
  </si>
  <si>
    <t>90123 - 020137 - 2</t>
  </si>
  <si>
    <t>90125 - 020138 - 7</t>
  </si>
  <si>
    <t>90123 - 020138 - 9</t>
  </si>
  <si>
    <t>90123 - 020138 - 10</t>
  </si>
  <si>
    <t>90123 - 020138 - 11</t>
  </si>
  <si>
    <t>COMPAQ 18-3004</t>
  </si>
  <si>
    <t>901213 - 02033 - 11</t>
  </si>
  <si>
    <t>90123 - 02033 - 12</t>
  </si>
  <si>
    <t>90123 - 020323 - 12</t>
  </si>
  <si>
    <t>90123 - 020317 - 12</t>
  </si>
  <si>
    <t>ENC. DE BODEGA</t>
  </si>
  <si>
    <t>CAFÉ / NEGRO</t>
  </si>
  <si>
    <t>901215 - 02017 - 14</t>
  </si>
  <si>
    <t>901215 - 02017 - 15</t>
  </si>
  <si>
    <t>901215 - 020222 - 6</t>
  </si>
  <si>
    <t>901215 - 020222 - 7</t>
  </si>
  <si>
    <t>901215 - 020222 - 8</t>
  </si>
  <si>
    <t>901215 - 020623 - 1</t>
  </si>
  <si>
    <t xml:space="preserve">ISUZU 2000 NPR </t>
  </si>
  <si>
    <t>901215 - 02045 - 1</t>
  </si>
  <si>
    <t>SILLA DE ESPERA DE FIBRA</t>
  </si>
  <si>
    <t>ROJO</t>
  </si>
  <si>
    <t>901215 - 020139 - 1</t>
  </si>
  <si>
    <t>901215 - 020139 - 2</t>
  </si>
  <si>
    <t>VERDE</t>
  </si>
  <si>
    <t>901215 - 020139 - 3</t>
  </si>
  <si>
    <t>CELESTE</t>
  </si>
  <si>
    <t>901215 - 020139 - 4</t>
  </si>
  <si>
    <t>901215 - 020139 - 5</t>
  </si>
  <si>
    <t>901215 - 020139 - 6</t>
  </si>
  <si>
    <t>NARANJA</t>
  </si>
  <si>
    <t>901215 - 020139 - 9</t>
  </si>
  <si>
    <t>901215 - 020139 - 7</t>
  </si>
  <si>
    <t>901215 - 020139 - 8</t>
  </si>
  <si>
    <t>MEGA</t>
  </si>
  <si>
    <t>901215 - 020130 - 9</t>
  </si>
  <si>
    <t>901215 - 020130 - 1</t>
  </si>
  <si>
    <t>901215 - 020130 - 2</t>
  </si>
  <si>
    <t>901215 - 020130 - 3</t>
  </si>
  <si>
    <t>901215 - 020130 - 4</t>
  </si>
  <si>
    <t>901215 - 020130 - 5</t>
  </si>
  <si>
    <t>901215 - 020130 - 6</t>
  </si>
  <si>
    <t>901215 - 020130 - 7</t>
  </si>
  <si>
    <t>901215 - 020130 - 8</t>
  </si>
  <si>
    <t>901215 - 020130 - 10</t>
  </si>
  <si>
    <t>901215 - 020130 - 11</t>
  </si>
  <si>
    <t>901215 - 020130 - 12</t>
  </si>
  <si>
    <t>901215 - 020130 - 13</t>
  </si>
  <si>
    <t>901215 - 020130 - 14</t>
  </si>
  <si>
    <t>901215 - 020130 - 15</t>
  </si>
  <si>
    <t>901215 - 020130 - 16</t>
  </si>
  <si>
    <t>901215 - 020130 - 17</t>
  </si>
  <si>
    <t>901215 - 020130 - 18</t>
  </si>
  <si>
    <t>901215 - 020130 - 19</t>
  </si>
  <si>
    <t>901215 - 020130 - 20</t>
  </si>
  <si>
    <t>901215 - 020130 - 21</t>
  </si>
  <si>
    <t>901215 - 020130 - 22</t>
  </si>
  <si>
    <t>901215 - 020130 - 23</t>
  </si>
  <si>
    <t>901215 - 020130 - 24</t>
  </si>
  <si>
    <t>901215 - 020130 - 25</t>
  </si>
  <si>
    <t>901215 - 020130 - 26</t>
  </si>
  <si>
    <t>901215 - 020130 - 27</t>
  </si>
  <si>
    <t>901215 - 020130 - 28</t>
  </si>
  <si>
    <t>901215 - 020130 - 29</t>
  </si>
  <si>
    <t>901215 - 020130 - 30</t>
  </si>
  <si>
    <t>901215 - 020130 - 31</t>
  </si>
  <si>
    <t>901215 - 020130 - 32</t>
  </si>
  <si>
    <t>901215 - 020130 - 33</t>
  </si>
  <si>
    <t>901215 - 020130 - 34</t>
  </si>
  <si>
    <t>901215 - 020130 - 35</t>
  </si>
  <si>
    <t>901215 - 020130 - 36</t>
  </si>
  <si>
    <t>901215 - 020130 - 37</t>
  </si>
  <si>
    <t>901215 - 020130 - 38</t>
  </si>
  <si>
    <t>901215 - 020130 - 39</t>
  </si>
  <si>
    <t>901215 - 020130 - 40</t>
  </si>
  <si>
    <t>901215 - 020130 - 41</t>
  </si>
  <si>
    <t>901215 - 020130 - 42</t>
  </si>
  <si>
    <t>901215 - 020130 - 43</t>
  </si>
  <si>
    <t>901215 - 020130 - 44</t>
  </si>
  <si>
    <t>901215 - 020130 - 45</t>
  </si>
  <si>
    <t>901215 - 020130 - 46</t>
  </si>
  <si>
    <t>901215 - 020130 - 47</t>
  </si>
  <si>
    <t>901215 - 020130 - 48</t>
  </si>
  <si>
    <t>901215 - 020130 - 49</t>
  </si>
  <si>
    <t>901215 - 020130 - 50</t>
  </si>
  <si>
    <t>901215 - 020130 - 51</t>
  </si>
  <si>
    <t>901215 - 020130 - 52</t>
  </si>
  <si>
    <t>901215 - 020130 - 53</t>
  </si>
  <si>
    <t>901215 - 020130 - 54</t>
  </si>
  <si>
    <t>901215 - 020130 - 55</t>
  </si>
  <si>
    <t>901215 - 020130 - 56</t>
  </si>
  <si>
    <t>901215 - 020130 - 57</t>
  </si>
  <si>
    <t>901215 - 020130 - 58</t>
  </si>
  <si>
    <t>901215 - 020130 - 59</t>
  </si>
  <si>
    <t>901215 - 020130 - 60</t>
  </si>
  <si>
    <t>901215 - 020130 - 61</t>
  </si>
  <si>
    <t>901215 - 020130 - 62</t>
  </si>
  <si>
    <t>901215 - 020130 - 63</t>
  </si>
  <si>
    <t>901215 - 020130 - 64</t>
  </si>
  <si>
    <t>901215 - 020130 - 65</t>
  </si>
  <si>
    <t>901215 - 020130 - 66</t>
  </si>
  <si>
    <t>901215 - 020130 - 67</t>
  </si>
  <si>
    <t>901215 - 020130 - 68</t>
  </si>
  <si>
    <t>901215 - 020130 - 69</t>
  </si>
  <si>
    <t>901215 - 020130 - 70</t>
  </si>
  <si>
    <t>901215 - 020130 - 71</t>
  </si>
  <si>
    <t>901215 - 020130 - 72</t>
  </si>
  <si>
    <t>901215 - 020130 - 73</t>
  </si>
  <si>
    <t>901215 - 020130 - 74</t>
  </si>
  <si>
    <t>901215 - 020130 - 75</t>
  </si>
  <si>
    <t>901215 - 020130 - 76</t>
  </si>
  <si>
    <t>901215 - 020130 - 77</t>
  </si>
  <si>
    <t>901215 - 020130 - 78</t>
  </si>
  <si>
    <t>901215 - 020130 - 79</t>
  </si>
  <si>
    <t>901215 - 020130 - 80</t>
  </si>
  <si>
    <t>901215 - 020130 - 81</t>
  </si>
  <si>
    <t>901215 - 020130 - 82</t>
  </si>
  <si>
    <t>901215 - 020130 - 83</t>
  </si>
  <si>
    <t>901215 - 020130 - 84</t>
  </si>
  <si>
    <t>901215 - 020130 - 85</t>
  </si>
  <si>
    <t>901215 - 020130 - 86</t>
  </si>
  <si>
    <t>901215 - 020130 - 87</t>
  </si>
  <si>
    <t>901215 - 020130 - 88</t>
  </si>
  <si>
    <t>901215 - 020130 - 89</t>
  </si>
  <si>
    <t>901215 - 020130 - 90</t>
  </si>
  <si>
    <t>901215 - 020130 - 91</t>
  </si>
  <si>
    <t>901215 - 020130 - 92</t>
  </si>
  <si>
    <t>901215 - 020130 - 93</t>
  </si>
  <si>
    <t>901215 - 020130 - 94</t>
  </si>
  <si>
    <t>901215 - 020130 - 95</t>
  </si>
  <si>
    <t>901215 - 020130 - 96</t>
  </si>
  <si>
    <t>901215 - 020130 - 97</t>
  </si>
  <si>
    <t>901215 - 020130 - 98</t>
  </si>
  <si>
    <t>901215 - 020130 - 99</t>
  </si>
  <si>
    <t>901215 - 020130 - 100</t>
  </si>
  <si>
    <t>EXTINTOR</t>
  </si>
  <si>
    <t>CENTURY FACTORY</t>
  </si>
  <si>
    <t>901215 - 020632 - 1</t>
  </si>
  <si>
    <t>901215 - 020632 - 2</t>
  </si>
  <si>
    <t>901215 - 020632 - 3</t>
  </si>
  <si>
    <t>901215 - 020632 - 4</t>
  </si>
  <si>
    <t>901215 - 020632 - 5</t>
  </si>
  <si>
    <t>S/M PR625 Y 22S HP</t>
  </si>
  <si>
    <t>901215 - 020615 - 1</t>
  </si>
  <si>
    <t>SHURE</t>
  </si>
  <si>
    <t>901215 - 020121 - 1</t>
  </si>
  <si>
    <t>901215 - 020121 - 2</t>
  </si>
  <si>
    <t>901215 - 020121 - 3</t>
  </si>
  <si>
    <t>901215 - 020121 - 4</t>
  </si>
  <si>
    <t>901215 - 020121 - 5</t>
  </si>
  <si>
    <t>901215 - 020121 - 6</t>
  </si>
  <si>
    <t>901215 - 020121 - 7</t>
  </si>
  <si>
    <t>901215 - 020121 - 8</t>
  </si>
  <si>
    <t>901215 - 020121 - 9</t>
  </si>
  <si>
    <t>MESA DE VALIJA</t>
  </si>
  <si>
    <t>901215 - 020119 - 1</t>
  </si>
  <si>
    <t>901215 - 020119 - 2</t>
  </si>
  <si>
    <t>BIO-OFFICE</t>
  </si>
  <si>
    <t>901215 - 020625 - 1</t>
  </si>
  <si>
    <t>SOPLADORA DE MOCHILA</t>
  </si>
  <si>
    <t>STIHL</t>
  </si>
  <si>
    <t>BLANCO / NARANJA</t>
  </si>
  <si>
    <t>901215 - 020633 - 1</t>
  </si>
  <si>
    <t>901215 - 020118 - 1</t>
  </si>
  <si>
    <t>EPSON W12</t>
  </si>
  <si>
    <t>901215 - 020216 - 1</t>
  </si>
  <si>
    <t>901215 - 020314 - 1</t>
  </si>
  <si>
    <t>901215 - 020631 - 1</t>
  </si>
  <si>
    <t>901215 - 020631 - 2</t>
  </si>
  <si>
    <t>901215 - 02063 - 1</t>
  </si>
  <si>
    <t>AZUL / BLANCO</t>
  </si>
  <si>
    <t>901215 - 02066 - 1</t>
  </si>
  <si>
    <t>PEDESTAL</t>
  </si>
  <si>
    <t xml:space="preserve">PEAVEY DE 4 VIAS </t>
  </si>
  <si>
    <t>901215 - 02052 - 1</t>
  </si>
  <si>
    <t>901215 - 02052 - 2</t>
  </si>
  <si>
    <t>PEAVEY 6 CH XLR 2ST</t>
  </si>
  <si>
    <t>901215 - 020511 - 1</t>
  </si>
  <si>
    <t>901215 - 020510 - 1</t>
  </si>
  <si>
    <t>901215 - 020510 - 2</t>
  </si>
  <si>
    <t>901215 - 02062 - 1</t>
  </si>
  <si>
    <t>CONDENSADOR</t>
  </si>
  <si>
    <t>INNOVAIR 10,000/BTU 220 V.</t>
  </si>
  <si>
    <t>901215 - 020635 - 1</t>
  </si>
  <si>
    <t>INNOVAIR 13,000/BTU 220 V.</t>
  </si>
  <si>
    <t>901215 - 02062 - 2</t>
  </si>
  <si>
    <t>901215 - 02062 - 3</t>
  </si>
  <si>
    <t>INNOVAIR 13,000/BTU 220V</t>
  </si>
  <si>
    <t>901215 - 020635 - 2</t>
  </si>
  <si>
    <t>901215 - 020635 - 3</t>
  </si>
  <si>
    <t>901215 - 02011 - 1</t>
  </si>
  <si>
    <t>901215 - 02012 - 1</t>
  </si>
  <si>
    <t>901215 - 02013 - 17</t>
  </si>
  <si>
    <t>BLANCO, NARANJA, AMARILLO, BEIGE</t>
  </si>
  <si>
    <t>901215 - 02013 - 18</t>
  </si>
  <si>
    <t>ARCHIVO METAL 4 GAVETAS(SEC.)</t>
  </si>
  <si>
    <t>901215 - 02013 - 19</t>
  </si>
  <si>
    <t>ARCHIVO METAL 4 GAVETAS(UACI)</t>
  </si>
  <si>
    <t>NARANJA, AMARILLO, GRIS, BLANCO</t>
  </si>
  <si>
    <t>901215 - 02013 - 20</t>
  </si>
  <si>
    <t>ARCHIVO METAL 4 GAVETAS(R.E.F.)</t>
  </si>
  <si>
    <t>ARCHIVO METAL 2 GAVETAS (CONTAB.)</t>
  </si>
  <si>
    <t>ARCHIVO METAL 3 GAVETAS (CONTAB.)</t>
  </si>
  <si>
    <t>ARCHIVO METAL 4 GAVETAS (CONTAB.)</t>
  </si>
  <si>
    <t>ARCHIVO DE 8 GAVETAS</t>
  </si>
  <si>
    <t>901215 - 020140 - 1</t>
  </si>
  <si>
    <t>901215 - 020140 - 2</t>
  </si>
  <si>
    <t>ESTANTE DE METAL 4 NIVELES</t>
  </si>
  <si>
    <t>ESTANTE DE METAL 5 NIVELES</t>
  </si>
  <si>
    <t>901215 - 020112 - 2</t>
  </si>
  <si>
    <t>901215 - 020112 - 1</t>
  </si>
  <si>
    <t>901215 - 020111 - 1</t>
  </si>
  <si>
    <t>HEALTH O METTER</t>
  </si>
  <si>
    <t>BLANCO / NEGRO</t>
  </si>
  <si>
    <t>901215 - 02069 - 1</t>
  </si>
  <si>
    <t>BOMBA TERMONEBULIZADORA</t>
  </si>
  <si>
    <t>SUPER HANK 2605 SERIE 7322</t>
  </si>
  <si>
    <t>901215 - 020636 - 1</t>
  </si>
  <si>
    <t>901215 - 020636 - 2</t>
  </si>
  <si>
    <t>SUPER HANK 2605 SERIE 7323</t>
  </si>
  <si>
    <t>STHILL FS 55 2 CICLOS</t>
  </si>
  <si>
    <t>901215 - 020615 - 2</t>
  </si>
  <si>
    <t>SERIE 625 HW 961220024</t>
  </si>
  <si>
    <t>901215 - 020615 - 3</t>
  </si>
  <si>
    <t>BLANCO CON ESCUDO ALCALDIA</t>
  </si>
  <si>
    <t>901215 - 020612 - 1</t>
  </si>
  <si>
    <t>ROJO Y PLATEADO</t>
  </si>
  <si>
    <t>901215 - 020616 - 1</t>
  </si>
  <si>
    <t>MAPAS</t>
  </si>
  <si>
    <t>CAJA DE HERRAMIENTAS</t>
  </si>
  <si>
    <t>A COLORES</t>
  </si>
  <si>
    <t>901215 - 020637 - 1</t>
  </si>
  <si>
    <t>901215 - 020637 - 2</t>
  </si>
  <si>
    <t>901215 - 020637 - 3</t>
  </si>
  <si>
    <t>901215 - 020637 - 4</t>
  </si>
  <si>
    <t>901215 - 020638 - 1</t>
  </si>
  <si>
    <t>MALLA</t>
  </si>
  <si>
    <t>S/M DE 35 YDAS.</t>
  </si>
  <si>
    <t>901215 - 020639 - 1</t>
  </si>
  <si>
    <t>S/M CON MITAD DE CORCHO</t>
  </si>
  <si>
    <t>901215 - 020623 - 2</t>
  </si>
  <si>
    <t>S/M 4x6 CON ESTRUCT</t>
  </si>
  <si>
    <t>901215 - 020612 - 2</t>
  </si>
  <si>
    <t>PIZARRA ACRILICA (PERIODICO MURAL)</t>
  </si>
  <si>
    <t>CONCRETERA</t>
  </si>
  <si>
    <t>M-POWER DE 9 HP</t>
  </si>
  <si>
    <t>AMARILLO</t>
  </si>
  <si>
    <t>901215 - 020640 - 2</t>
  </si>
  <si>
    <t>INVERTIDOR</t>
  </si>
  <si>
    <t>COBRA DE 2500 W</t>
  </si>
  <si>
    <t>MOTOSIERRA</t>
  </si>
  <si>
    <t xml:space="preserve">STHILL </t>
  </si>
  <si>
    <t>NARANJA - BLANCO</t>
  </si>
  <si>
    <t>901215 - 020641 - 1</t>
  </si>
  <si>
    <t>BROTHER TERMICO 275</t>
  </si>
  <si>
    <t>901215 - 020514 - 1</t>
  </si>
  <si>
    <t>PANASONIC KX-TGA652</t>
  </si>
  <si>
    <t>901211 - 020218 - 1</t>
  </si>
  <si>
    <t>901215 - 020139 - 10</t>
  </si>
  <si>
    <t>COMPRESOR</t>
  </si>
  <si>
    <t>ROJO / NEGRO</t>
  </si>
  <si>
    <t>901215 - 020622 - 1</t>
  </si>
  <si>
    <t>PRO FORCE 3G. 125 PSI</t>
  </si>
  <si>
    <t>CORTA SETOS</t>
  </si>
  <si>
    <t>STHILL</t>
  </si>
  <si>
    <t>901215 - 020642 - 1</t>
  </si>
  <si>
    <t>INNOVAIR 60,000/BTU</t>
  </si>
  <si>
    <t>901215 - 02062 - 4</t>
  </si>
  <si>
    <t>901215 - 020635 - 4</t>
  </si>
  <si>
    <t>LIBRERA DE MADERA 3 ESTANTES</t>
  </si>
  <si>
    <t xml:space="preserve">CONTINENTAL </t>
  </si>
  <si>
    <t>90125 - 020114 - 1</t>
  </si>
  <si>
    <t>901215 - 020130 - 101</t>
  </si>
  <si>
    <t>901215 - 020130 - 102</t>
  </si>
  <si>
    <t>901215 - 020130 - 103</t>
  </si>
  <si>
    <t>901215 - 020130 - 104</t>
  </si>
  <si>
    <t>901215 - 020130 - 105</t>
  </si>
  <si>
    <t>901215 - 020130 - 106</t>
  </si>
  <si>
    <t>901215 - 020130 - 107</t>
  </si>
  <si>
    <t>901215 - 020130 - 108</t>
  </si>
  <si>
    <t>901215 - 020130 - 109</t>
  </si>
  <si>
    <t>901215 - 020130 - 110</t>
  </si>
  <si>
    <t>901215 - 020130 - 111</t>
  </si>
  <si>
    <t>901215 - 020130 - 112</t>
  </si>
  <si>
    <t>901215 - 020130 - 113</t>
  </si>
  <si>
    <t>901215 - 020130 - 114</t>
  </si>
  <si>
    <t>901215 - 020130 - 115</t>
  </si>
  <si>
    <t>901215 - 020130 - 116</t>
  </si>
  <si>
    <t>901215 - 020130 - 117</t>
  </si>
  <si>
    <t>901215 - 020130 - 118</t>
  </si>
  <si>
    <t>901215 - 020130 - 119</t>
  </si>
  <si>
    <t>901215 - 020130 - 120</t>
  </si>
  <si>
    <t>901215 - 020130 - 121</t>
  </si>
  <si>
    <t>901215 - 020130 - 122</t>
  </si>
  <si>
    <t>901215 - 020130 - 123</t>
  </si>
  <si>
    <t>901215 - 020130 - 124</t>
  </si>
  <si>
    <t>901215 - 020130 - 125</t>
  </si>
  <si>
    <t>901215 - 020130 - 126</t>
  </si>
  <si>
    <t>901215 - 020130 - 127</t>
  </si>
  <si>
    <t>901215 - 020130 - 128</t>
  </si>
  <si>
    <t>901215 - 020130 - 129</t>
  </si>
  <si>
    <t>901215 - 020130 - 130</t>
  </si>
  <si>
    <t>901215 - 020130 - 131</t>
  </si>
  <si>
    <t>901215 - 020130 - 132</t>
  </si>
  <si>
    <t>901215 - 020130 - 133</t>
  </si>
  <si>
    <t>MESA  DE VALIJA</t>
  </si>
  <si>
    <t>901215 - 020119 - 3</t>
  </si>
  <si>
    <t>901215 - 020119 - 4</t>
  </si>
  <si>
    <t>GENERADOR</t>
  </si>
  <si>
    <t>POWER</t>
  </si>
  <si>
    <t>901215 - 020628 - 1</t>
  </si>
  <si>
    <t>ORBITEC</t>
  </si>
  <si>
    <t>90127 - 020325 - 3</t>
  </si>
  <si>
    <t>901212 - 020325 - 4</t>
  </si>
  <si>
    <t>90128 - 020325 - 5</t>
  </si>
  <si>
    <t>90124 - 020325 - 6</t>
  </si>
  <si>
    <t>90124 - 020325 - 7</t>
  </si>
  <si>
    <t>90124 - 020325 - 9</t>
  </si>
  <si>
    <t>GENIUS</t>
  </si>
  <si>
    <t>90124 - 020323 - 13</t>
  </si>
  <si>
    <t>GENIUS WIRELESS KB-8000</t>
  </si>
  <si>
    <t>MICROBUS</t>
  </si>
  <si>
    <t>MOTORISTA</t>
  </si>
  <si>
    <t>901215 - 010412 - 1</t>
  </si>
  <si>
    <t>901215 - 010627 - 1</t>
  </si>
  <si>
    <t>90125 - 01032 - 1</t>
  </si>
  <si>
    <t>CANON POWER SHOT G5 PC1049</t>
  </si>
  <si>
    <t xml:space="preserve">BLANCO </t>
  </si>
  <si>
    <t>901215 - 010612 - 3</t>
  </si>
  <si>
    <t>BAFLE 300 W.</t>
  </si>
  <si>
    <t xml:space="preserve">PEAVEY PVLS 115 </t>
  </si>
  <si>
    <t>901215 - 02053 - 1</t>
  </si>
  <si>
    <t>901215 - 02053 - 2</t>
  </si>
  <si>
    <t>SOUND BARRIER 300 WATTS</t>
  </si>
  <si>
    <t>901215 - 02054 - 1</t>
  </si>
  <si>
    <t>INNOVAIR 60,000 / BTU</t>
  </si>
  <si>
    <t>DIGITAL S/M PARA BEBES</t>
  </si>
  <si>
    <t>MESA DE EXAMEN GENERAL</t>
  </si>
  <si>
    <t>MECANICA S/M</t>
  </si>
  <si>
    <t>CILINDRO</t>
  </si>
  <si>
    <t>DE ALUMINIO S/M</t>
  </si>
  <si>
    <t>CARRETILLA</t>
  </si>
  <si>
    <t>PARA CILINDRO S/M</t>
  </si>
  <si>
    <t>MECANICA KG/LBS</t>
  </si>
  <si>
    <t>TENSIOMETRO</t>
  </si>
  <si>
    <t>MERCURIO DE MESA</t>
  </si>
  <si>
    <t>MERCURIO PEDESTAL</t>
  </si>
  <si>
    <t>NEBULIZADOR</t>
  </si>
  <si>
    <t>SILLAS DE RUEDAS</t>
  </si>
  <si>
    <t>CARRO DE CURACION</t>
  </si>
  <si>
    <t>GABINETE</t>
  </si>
  <si>
    <t>ESTERILIZADOR</t>
  </si>
  <si>
    <t>S/M BRAZOS MOVIBLES</t>
  </si>
  <si>
    <t>BANCA GIRATORIA</t>
  </si>
  <si>
    <t>901215 - 020133 - 11</t>
  </si>
  <si>
    <t>901215 - 020133 - 12</t>
  </si>
  <si>
    <t>901215 - 020133 - 13</t>
  </si>
  <si>
    <t>901215 - 020133 - 14</t>
  </si>
  <si>
    <t>901215 - 020133 - 15</t>
  </si>
  <si>
    <t>901215 - 020133 - 16</t>
  </si>
  <si>
    <t>901215 - 020133 - 17</t>
  </si>
  <si>
    <t>P/COLOCAR INST. S/M</t>
  </si>
  <si>
    <t>901212 - 020325 - 10</t>
  </si>
  <si>
    <t>90125 - 020114 - 2</t>
  </si>
  <si>
    <t>90125 - 020114 - 4</t>
  </si>
  <si>
    <t>901216 - 020325 - 11</t>
  </si>
  <si>
    <t xml:space="preserve">TRIPP LITE SMART </t>
  </si>
  <si>
    <t>901215 - 020222 - 9</t>
  </si>
  <si>
    <t>901215 - 020118 - 2</t>
  </si>
  <si>
    <t>GRIS /CAFÉ</t>
  </si>
  <si>
    <t>PULIDORA</t>
  </si>
  <si>
    <t>901215 - 020644 - 1</t>
  </si>
  <si>
    <t>DEWALT</t>
  </si>
  <si>
    <t>HIELERA</t>
  </si>
  <si>
    <t>901215 - 020645 - 1</t>
  </si>
  <si>
    <t>RUBBERMAID</t>
  </si>
  <si>
    <t>COMBO</t>
  </si>
  <si>
    <t>901215 - 020515 - 1</t>
  </si>
  <si>
    <t xml:space="preserve">PEAVEY </t>
  </si>
  <si>
    <t>901215 - 020513 - 1</t>
  </si>
  <si>
    <t>SONY</t>
  </si>
  <si>
    <t>SONY 40"</t>
  </si>
  <si>
    <t>AUTOESTEREO</t>
  </si>
  <si>
    <t>901215 - 020516 - 1</t>
  </si>
  <si>
    <t>901215 - 01051 - 1</t>
  </si>
  <si>
    <t>PEAVEY</t>
  </si>
  <si>
    <t>901215 - 02059 - 2</t>
  </si>
  <si>
    <t>901215 - 02059 - 1</t>
  </si>
  <si>
    <t xml:space="preserve">MICROFONO </t>
  </si>
  <si>
    <t>901215 - 010624 - 1</t>
  </si>
  <si>
    <t>HP CELERON</t>
  </si>
  <si>
    <t>90123 - 020323 - 13</t>
  </si>
  <si>
    <t>90123 - 020317 - 13</t>
  </si>
  <si>
    <t xml:space="preserve">HP </t>
  </si>
  <si>
    <t>ESCRITORIO SECRETARIAL DE 3 GAVETAS</t>
  </si>
  <si>
    <t>S/M DE CUERO</t>
  </si>
  <si>
    <t xml:space="preserve">ARCHIVO METAL 3 GAVETAS </t>
  </si>
  <si>
    <t>S/M EN "L"</t>
  </si>
  <si>
    <t>PERCOLADOR (CAFETERA)</t>
  </si>
  <si>
    <t>WEST BEND</t>
  </si>
  <si>
    <t xml:space="preserve"> ACER</t>
  </si>
  <si>
    <t xml:space="preserve"> ACER ASPIRE ZC609</t>
  </si>
  <si>
    <t>LG LED SMART TV</t>
  </si>
  <si>
    <t>IEM</t>
  </si>
  <si>
    <t>CT MEDIC</t>
  </si>
  <si>
    <t>DIRECTORA CLINICA</t>
  </si>
  <si>
    <t>CLINICA MUNICIPAL</t>
  </si>
  <si>
    <t>DIRECTORA DE CLINICA</t>
  </si>
  <si>
    <t>BIOMBO ALUMINIO</t>
  </si>
  <si>
    <t>CTMEDIC</t>
  </si>
  <si>
    <t>901218 - 040646 - 1</t>
  </si>
  <si>
    <t>901218 - 020646 - 2</t>
  </si>
  <si>
    <t>901218 - 020111 - 2</t>
  </si>
  <si>
    <t>ESCRITORIO TIPO L</t>
  </si>
  <si>
    <t>MADERA</t>
  </si>
  <si>
    <t>VEISH</t>
  </si>
  <si>
    <t>90127 - 020141 - 1</t>
  </si>
  <si>
    <t xml:space="preserve">COMPUTADORA ESC HP </t>
  </si>
  <si>
    <t>ESC HP</t>
  </si>
  <si>
    <t>90122 - 020326 - 16</t>
  </si>
  <si>
    <t>MANTENIMIENTO DE ZONAS VERDES</t>
  </si>
  <si>
    <t>OTROS</t>
  </si>
  <si>
    <t>ENCARGADO DE MANTENIMIENTO DE ZONAS VERDES</t>
  </si>
  <si>
    <t>ESCALERA  DE FIBRA DE VIDRIO 36"</t>
  </si>
  <si>
    <t>METALICA</t>
  </si>
  <si>
    <t>901219 - 010647 - 1</t>
  </si>
  <si>
    <t>SISTEMA BIOMETRICO DE HUELLA DACTILAR</t>
  </si>
  <si>
    <t>DIGITAL</t>
  </si>
  <si>
    <t>901215 - 020225 - 1</t>
  </si>
  <si>
    <t>HIGH WHEEL</t>
  </si>
  <si>
    <t>LAPTOP TOSHIBA</t>
  </si>
  <si>
    <t>COORDINADOR E PROGRAMA</t>
  </si>
  <si>
    <t>ESCRITORIO SECRETARIAL 3 GAVETAS</t>
  </si>
  <si>
    <t>LITE SMART</t>
  </si>
  <si>
    <t>90124 - 020325 - 11</t>
  </si>
  <si>
    <t>KLIP XTREME</t>
  </si>
  <si>
    <t>90125 - 020323 - 16</t>
  </si>
  <si>
    <t>GENIUS TRAVELER</t>
  </si>
  <si>
    <t>90124 - 020317 - 16</t>
  </si>
  <si>
    <t>ORBITEC 750</t>
  </si>
  <si>
    <t>PRESUPUESTO</t>
  </si>
  <si>
    <t>ENCARGADO DE PRESUPUESTO</t>
  </si>
  <si>
    <t>ENFRIADOR DE AGUA</t>
  </si>
  <si>
    <t>HACER</t>
  </si>
  <si>
    <t>901218 - 020648 - 1</t>
  </si>
  <si>
    <t>REGULADOR DE OXIGENO</t>
  </si>
  <si>
    <t>901218 - 010649 - 1</t>
  </si>
  <si>
    <t>901218 - 01060 - 1</t>
  </si>
  <si>
    <t xml:space="preserve"> PICK-UP TOYOTA HILUX DOBLE CABINA 4X4</t>
  </si>
  <si>
    <t>VALOR SUJETO A DEPRECIACION</t>
  </si>
  <si>
    <t>VALOR RESUDUAL  10%</t>
  </si>
  <si>
    <t>FACOTR ANUAL</t>
  </si>
  <si>
    <t xml:space="preserve">BERFALIA DEL CARMEN MURCIA </t>
  </si>
  <si>
    <t>CONTADORA MUNICIPAL</t>
  </si>
  <si>
    <t>F_________________________________________</t>
  </si>
  <si>
    <t>S</t>
  </si>
  <si>
    <t>DEPRECIACION MENSUAL</t>
  </si>
  <si>
    <t>DEPRECIACION ANUAL</t>
  </si>
  <si>
    <t>BIENES INMUEBLES REGISTRADOS EN EL REGISTRO DE LA PROPIEDAD, RAIZ E HIPOTECA.       (CODIGO IMR)</t>
  </si>
  <si>
    <t>CONCEPTO</t>
  </si>
  <si>
    <t>901202-2-1-1-2-001</t>
  </si>
  <si>
    <t xml:space="preserve">Solar situado en el Bo. El Centrode esta Villa ,inscrito en el Registro de la propiedad Raíz e hipoteca bajo el número l9 Tomo l06 en el esta construido el Edificio municipal y se valora en ................ </t>
  </si>
  <si>
    <t>901202-2-1-2-1-002</t>
  </si>
  <si>
    <t>Un  Terreno rústico en el lugar denominado Rios Caliente, Suburbios del Barrio San José de esta Villa, inscrito bajo  el No. 19 Tomo 106 del Registro de la propiedad de este Departamento y se valora en</t>
  </si>
  <si>
    <t>901202-2-1-1-2-003</t>
  </si>
  <si>
    <t xml:space="preserve">Solar situado en el Barrio El Centro, de esta Villa, que servía de plaza pública, hoy parque central, existe const. de cancha de  Basquetbol y una casa comunal, está inscrita en la Propiedad Raíz e hipoteca, bajo el número 19  Tomo 106 del Registro de la Propiedad Raíz del Departamento de San Vicente,  Area  6.792.96 m2.-  </t>
  </si>
  <si>
    <t>901202-2-1-2-2-004</t>
  </si>
  <si>
    <t>Un Terreno  rústico situado en el Antiguo Tepetitán, que  sirve de cancha de futbol municipal de 7.31025 M2 , inscrito en el Registro de la propiedad bajo el numero 278 ,folio 477 y siguientes del tomo 66 de este Departamento, hay cerca al rededor y se valora así.-</t>
  </si>
  <si>
    <t>901202-2-1-2-2-005</t>
  </si>
  <si>
    <t xml:space="preserve">Un Terreno rústico, denominado " Los Quevedos " que sirve de Cementerio Municipal, de 70 Areas, de extensión, inscrito en el Registro de la propiedad bajo el numero 278 ,folio 477 y siguientes del tomo 66 de este Departamento, valorado en....... </t>
  </si>
  <si>
    <t>901202-2-1-2-1-006</t>
  </si>
  <si>
    <t xml:space="preserve">Un Terreno rústico de la capacidad superficial, situado al norte de esta de esta Villa, divididos en varias parcelas" denominado "los encuentros" inscrito bajo el número 133 del Libro 132     (Antiguos baños públicos) valorado en………………. </t>
  </si>
  <si>
    <t>901202-2-1-2-1-007</t>
  </si>
  <si>
    <t>Un Terreno rústico de dos porciones uno 90 M2 y el otro 300 M2, formando un solo cuerpo comprado al señor  FRANCISCO ALBERTO MARTINEZ FUENTES, registrado en la Propiedad Raíz bajo el número 68 tomo 513, Folios 356-361, Departamento de San vicente, está ubicado en Cantón La Virgen, se  valora en.-</t>
  </si>
  <si>
    <t>901202-2-1-2-1-008</t>
  </si>
  <si>
    <t>Un Terreno rústico situado en el Cantón La Virgen de la capacidad superficial de 256 M2 con 20 Cms. comprado al señor JOSE MARIA LOPEZ RAMOS, Inscrito en el Registro de la Propiedad bajo el número 39 Tomo 643, Folios 327-330 Departamento de San Vicente y se valora en ........................</t>
  </si>
  <si>
    <t>901202-2-1-2-1-009</t>
  </si>
  <si>
    <t>Terreno rústico situado en  el Cantón La Virgen de Doscientos setenta y ocho metros cuadrados, Comprado a la Sra. ANASTACIA CARCAMO TAMBIEN CONOCIDA POR MARIA IGNACIA CARCAMO, registrado en No. 74 Tomo 724, folio 381-385 del Registro de la Propiedad Raíz del Departamento de San Vicente para ampliación del Cementerio del Cantón La Virgen.-</t>
  </si>
  <si>
    <t>901202-2-1-2-1-010</t>
  </si>
  <si>
    <t>Un Terreno rústico situado en el Barrio San Lucas, de la villa de Tepetitán, comprado al Sr. JOSE HECTOR PANIAGUA RAMIREZ O JOSE HECTOR, tiene la capacidad de l095 M2, registrado, en el Registro de la propiedad bajo el No. 27 tomo 763 folio 119-122 valorado en...........................</t>
  </si>
  <si>
    <t>901202-2-1-2-1-011</t>
  </si>
  <si>
    <t>Terreno rústico, situado calle a la vuelta de glovo, Comprado al Sr. JOSE SANTOS CHACON CANIZALES, con derecho  a la Microregión Jiboa, Guadalupe, Verapaz, Tepetitán, y San Cayetano Istepeque, inscrito en el Registro de la  Propiedad Raíz, bajo el No. 86 , Tomo 811, folios 395-403, el valor proporcionado es de ............................................</t>
  </si>
  <si>
    <t>901202-2-1-1-1-012</t>
  </si>
  <si>
    <t>Un Terreno rústico, situado en el caserío "Cárcamo "  de la capacidad superificial de 6,677.07 V2, Comprado al Sr. ABEL DE JESUS MEJIA, el  cual está inscrito en Registro de la Propiedad Raíz bajo el número 35, Tomo 818, folios 176-180, valorado en…………....</t>
  </si>
  <si>
    <t>901202-2-3-2-1-013</t>
  </si>
  <si>
    <t>Inmueble de naturaleza rustica situado en el cantón loma alta de 36M2  de capacidad, Donado por el señor Juan Chacón el dia 9 de agosto de 2004 registrado bajo matricula No. 70018697-00000 inscrito en el registro de la propiedad, raiz e hipoteca bajo el No.12, Folio 250-253, de este Departamento</t>
  </si>
  <si>
    <t>901202-2-1-2-1-014</t>
  </si>
  <si>
    <t>Inmueble de natureleza rústica, situado en el Cantón La virgen, jurisdicción de Nuevo Tepetitán, de 15 Areas de Extensión Superficial comprado a la Sra. MARTA TERESA SERRANO DE FERNANDEZ, inscrita en el Registro de la propiedad, bajo el número  25, Tomo 853, folio 117-120 del Departamento de San Vicente,  valorado según valuo de la Dirección General de presupuesto en..................</t>
  </si>
  <si>
    <t>901202-2-1-1-1-015</t>
  </si>
  <si>
    <t xml:space="preserve">Inmueble de naturaleza rustica situado en esta población comprado a la Sra. Gloria Gomez Velazco de Mendez de una capacidad superficial de 16,641.82 M2 registrado bajo matricula 70018967-00000 Tomo 13 Folio 224 y 227 valorado en la suma de …………………………. </t>
  </si>
  <si>
    <t>901202-2-1-2-1-016</t>
  </si>
  <si>
    <t>Inmueble de naturaleza rustica situado en el cantón concepción Cañas jurisdicción de Nuevo Tepetitán de una extención superficial de 931 M2  Comprado a la Sra. CRISTINA ROGEL RODRIGUEZ, el cual esta inscrito segun matricula No. 70027408-00000 registrado bajo Tomo No. 27 Folio 268-270  valorado en …………………</t>
  </si>
  <si>
    <t>901202-2-1-2-1-017</t>
  </si>
  <si>
    <t>Un inmueble de naturaleza rustica, situado en Canton la Virgen, Jurisdicción de Tepetitan, Dpto. de San Vicente, del cual desmembra una porción de la Extencion Superficial de 64 M2 , Comprado a la Sra. SOFIA DE JESUS MONTANO OSORIO, El cual esta inscrito segun matricula 70039637-00000, registrado bajo el No. 1, Folios 60-61, con un valor de………………….</t>
  </si>
  <si>
    <t>901202-2-1-2-1-018</t>
  </si>
  <si>
    <t>Un Terreno de Naturaleza Rustico, situado en el Barrio San Jose, Antiguo Tepetitán, el cual tiene una extension Superficial de 1,999, 50 Decimetros, comprado a la Sra. ROSELIA MARGARITA MARTINEZ LOPEZ, Valorado en ………………………………….</t>
  </si>
  <si>
    <t>901202-2-1-2-1-019</t>
  </si>
  <si>
    <t>Un inmueble de naturaleza rustica, situado en canton Concepción Cañas. Jurisdicción de Tepetitán, Dpto de San Vicente, tiene una extención superficial de 493 M2, comprado al Sr. JUAN HUMBERTO RIVAS, Inscrito según matricula 70044716-00000 y registrado bajo el No. 4, Folios 41-42, valorado  en……………..</t>
  </si>
  <si>
    <t>901202-2-3-2-1-020</t>
  </si>
  <si>
    <t>Inmueble de naturaleza rustica, situado en el cantón Loma Alta de esta jurisdicción de una capacidad superficial de 569.94 varas cuadradas equivalentes a 398.34 M2 Donado por la Sra. Rosa Maria Hernández Urquilla,registrado bajo matricula No.70023421-00000, inscrito en el registro de la propiedad raiz e hipoteca bajo el No. 17 Folio 489-490 Valorado en...........</t>
  </si>
  <si>
    <t>901202-2-3-1-1-021</t>
  </si>
  <si>
    <t xml:space="preserve">Inmueble de naturaleza rustica, situado en la población de Nuevo Tepetitán con una extención de 148.62 M2 Donado por el Sr. Tiburcio Lopez Bautista, inscrito en el registro de la propiedad raiz e hipoteca bajo el libro 3, Folio No. 30-34 de este Departamento valorado en......... .................. </t>
  </si>
  <si>
    <t>901202-2-1-2-1-022</t>
  </si>
  <si>
    <t>Un inmueble de naturaleza rustica, situado en Tepetitán Viejo, jurisdicción de la Villa de Tepetitán, que formo parte de la Lotificación "El Zapotillo" del barrio San José, el cual tiene una extensión superficial de 276 M2 , comprado al Sr. LUIS ALFREDO MORENO SERRANO, Inscrito segun matricula 70043704-00000, registrado bajo el No. 1, folio 40-41, el cual esta valorado en ……………</t>
  </si>
  <si>
    <t>901202-2-3-2-1-023</t>
  </si>
  <si>
    <t>Un terreno rústico situado en el Cantón LaVirgen de esta jurisdicción, donado por la señora Blanca Cecilia Castro de Aguirre, según Escritura Pública No- 27 del mes de noviembre otorgada ante los oficios del Dr. Gilberto Aguirre,  no está inscrita , su valor con toda la construcción que contiene es valorado en   .....................................</t>
  </si>
  <si>
    <t>901202-2-3-2-1-024</t>
  </si>
  <si>
    <t>Un inmueble de naturaleza rustica, situado en el barrio San Lucas, de Tepetitán, de una extensión superficial de 305 M2 y 8 decimetros cuadrados, comprado a Lorena Beatriz Cornejo de Carmona, inscrito segun matricula 70047859-00000, el cual servira para la ampliación del Turicentro Municipal, Valorado en ...............</t>
  </si>
  <si>
    <t>901202-2-3-2-1-025</t>
  </si>
  <si>
    <t>Un terreno Rustico de regular feracidad, situado en el Cantón Loma Alta, Jurisdiccion de Tepetitan, compuesto de 81 Areas de extensión, comprado a Salome Delgado Vda. De Carcamo, el cual ha sido cmprado para Venderlo a los Afectados del Huracan IDA, valorado en .....................</t>
  </si>
  <si>
    <t>BIENES PROPIEDAD DE LA MUNICIPALIDAD QUE ESTAN EN PROCESO DE LEGALIZACION</t>
  </si>
  <si>
    <t>AMBULANCIA</t>
  </si>
  <si>
    <t>901215 - 010419 - 1</t>
  </si>
  <si>
    <t>DEP MENSUAL</t>
  </si>
  <si>
    <t>MESES DE USO</t>
  </si>
  <si>
    <t>DEP ACOMULADA</t>
  </si>
  <si>
    <t xml:space="preserve">TOYOTA HAILUX </t>
  </si>
  <si>
    <t>FICHA DE BIEN MUEBLE</t>
  </si>
  <si>
    <t>90126 - 02013 - 1</t>
  </si>
  <si>
    <t>ENCARGADO PRESUPUESTO</t>
  </si>
  <si>
    <t/>
  </si>
  <si>
    <t>NINEZ  ADOLESCENCIA Y JUVENTUD</t>
  </si>
  <si>
    <t>901215 - 02033 - 1</t>
  </si>
  <si>
    <t>901215 - 020323 - 1</t>
  </si>
  <si>
    <t>901215 - 020317 - 1</t>
  </si>
  <si>
    <t>901215 - 020325 - 1</t>
  </si>
  <si>
    <t>NINEZ ADOLESCENCIA Y JUVENTUD</t>
  </si>
  <si>
    <t>ENCARGADO UNI NI JU ADO Y JUV</t>
  </si>
  <si>
    <t>90126 - 040138 - 1</t>
  </si>
  <si>
    <t>HP-MXL</t>
  </si>
  <si>
    <t>HP-V221</t>
  </si>
  <si>
    <t>CLARO</t>
  </si>
  <si>
    <t>AOC</t>
  </si>
  <si>
    <t>90126 - 01033 - 1</t>
  </si>
  <si>
    <t>90126 - 020325 - 2</t>
  </si>
  <si>
    <t>90126 - 020325 - 1</t>
  </si>
  <si>
    <t>90126 - 020323 - 1</t>
  </si>
  <si>
    <t>BOCINA</t>
  </si>
  <si>
    <t>90126 - 010327 - 1</t>
  </si>
  <si>
    <t>90126 - 010123 - 1</t>
  </si>
  <si>
    <t>STARPIEW</t>
  </si>
  <si>
    <t>90126 - 010316 - 1</t>
  </si>
  <si>
    <t>OUTPUT</t>
  </si>
  <si>
    <t>MADERA/GRIS</t>
  </si>
  <si>
    <t>90126 - 01016 - 1</t>
  </si>
  <si>
    <t>90126 - 010127 - 1</t>
  </si>
  <si>
    <t>LIBRERA DE MEMTAL Y MADERA 3 ESTANTES</t>
  </si>
  <si>
    <t>90126 - 010114 - 1</t>
  </si>
  <si>
    <t>90126 - 010133 - 1</t>
  </si>
  <si>
    <t>90126 - 010138 - 1</t>
  </si>
  <si>
    <t>90126 - 01013 - 1</t>
  </si>
  <si>
    <t xml:space="preserve">STARPIEW </t>
  </si>
  <si>
    <t>NEGRO/ TRANSPARENTE</t>
  </si>
  <si>
    <t>90126 - 010317 - 1</t>
  </si>
  <si>
    <t>CANON/ IP2700</t>
  </si>
  <si>
    <t>90126 - 010312 - 1</t>
  </si>
  <si>
    <t>90126 - 010325 - 3</t>
  </si>
  <si>
    <t>901218 - 020215 - 1</t>
  </si>
  <si>
    <t>901220 - 02015 - 1</t>
  </si>
  <si>
    <t>901220 - 02013 - 1</t>
  </si>
  <si>
    <t>901220 - 02022 - 1</t>
  </si>
  <si>
    <t>901220 - 020222 - 1</t>
  </si>
  <si>
    <t>901220 - 020133 - 1</t>
  </si>
  <si>
    <t>901220 - 020114 - 1</t>
  </si>
  <si>
    <t>901220 - 01033 - 1</t>
  </si>
  <si>
    <t>901220 - 010316 - 1</t>
  </si>
  <si>
    <t>901220 - 010317 - 1</t>
  </si>
  <si>
    <t>901220 - 010323 - 1</t>
  </si>
  <si>
    <t>901220 - 010218 - 1</t>
  </si>
  <si>
    <t>901218 - 01069 - 2</t>
  </si>
  <si>
    <t>901218 - 010620 - 1</t>
  </si>
  <si>
    <t>901218 - 010614 - 1</t>
  </si>
  <si>
    <t>901218 - 010611 - 1</t>
  </si>
  <si>
    <t>901218 - 010626 - 1</t>
  </si>
  <si>
    <t>901218 - 010626 - 2</t>
  </si>
  <si>
    <t>901218 - 01061 - 1</t>
  </si>
  <si>
    <t>901218 - 01065 - 1</t>
  </si>
  <si>
    <t>901218 - 01064 - 1</t>
  </si>
  <si>
    <t>901218 - 020619 - 1</t>
  </si>
  <si>
    <t>901218 - 02068 - 1</t>
  </si>
  <si>
    <t>901218 - 020619 - 2</t>
  </si>
  <si>
    <t>901218 - 02012 - 2</t>
  </si>
  <si>
    <t>901218 - 010610 - 1</t>
  </si>
  <si>
    <t>901218 - 02062 - 1</t>
  </si>
  <si>
    <t>901218- 020635 - 1</t>
  </si>
  <si>
    <t>901218 - 01069 - 1</t>
  </si>
  <si>
    <t>901218 - 02033 - 1</t>
  </si>
  <si>
    <t>901218 - 02033 - 2</t>
  </si>
  <si>
    <t>901218 - 020323 - 1</t>
  </si>
  <si>
    <t>901218 - 020317 - 1</t>
  </si>
  <si>
    <t>901218 - 02019 - 1</t>
  </si>
  <si>
    <t>901218 - 02019 - 2</t>
  </si>
  <si>
    <t>901218 - 020133 - 1</t>
  </si>
  <si>
    <t>901218 - 020133 - 2</t>
  </si>
  <si>
    <t>901218 - 020133 - 3</t>
  </si>
  <si>
    <t>901218 - 020133 - 4</t>
  </si>
  <si>
    <t>901218 - 020134 - 1</t>
  </si>
  <si>
    <t>901218 - 020134 - 2</t>
  </si>
  <si>
    <t>901218 - 02012 - 1</t>
  </si>
  <si>
    <t>901218 - 02033 - 3</t>
  </si>
  <si>
    <t>901218 - 020323 - 2</t>
  </si>
  <si>
    <t>901218 - 020317 - 2</t>
  </si>
  <si>
    <t>901218 - 020111 - 1</t>
  </si>
  <si>
    <t>901218 - 020325 - 1</t>
  </si>
  <si>
    <t>901218 - 020325 - 2</t>
  </si>
  <si>
    <t>901218 - 020621 - 1</t>
  </si>
  <si>
    <t>901218 - 020621 - 2</t>
  </si>
  <si>
    <t>ESTANTE DE MADERA DE 4 PELDAÑOS</t>
  </si>
  <si>
    <t>MUEBLE DE MADERA DE 3 GAVETAS</t>
  </si>
  <si>
    <t>901218 - 020144 - 2</t>
  </si>
  <si>
    <t>901218 - 020144 - 1</t>
  </si>
  <si>
    <t>901218 - 020143 - 1</t>
  </si>
  <si>
    <t>901218 - 020143 - 2</t>
  </si>
  <si>
    <t>901218 - 020643 - 1</t>
  </si>
  <si>
    <t>ATRIL METALICO HOSPITALARIO</t>
  </si>
  <si>
    <t>901218 - 020649 - 1</t>
  </si>
  <si>
    <t xml:space="preserve">CANAPE METALICO HOSPITALARIO </t>
  </si>
  <si>
    <t xml:space="preserve">Alcaldía Municipal de Tepetitán, Departamento de San Vicente, a los treinta y un dias del mes de diciembre de dos mil dies y seis.- </t>
  </si>
  <si>
    <t xml:space="preserve">ALCALDIA MUNICIPAL DE TEPETITAN  </t>
  </si>
  <si>
    <t>901202-2-3-2-1-026</t>
  </si>
  <si>
    <r>
      <t xml:space="preserve">Terreno Rustico sieuado do en canton Concepcion de Cañas para cancha de Futbol con una capacidad superficial de 5,632099 M2  con escritura hacentado en el libro 3 tomo 1 del año 2015, otorgado por </t>
    </r>
    <r>
      <rPr>
        <b/>
        <sz val="8"/>
        <color indexed="8"/>
        <rFont val="Century Gothic"/>
        <family val="2"/>
      </rPr>
      <t>Paula Romero de Olivar</t>
    </r>
    <r>
      <rPr>
        <sz val="8"/>
        <color indexed="8"/>
        <rFont val="Century Gothic"/>
        <family val="2"/>
      </rPr>
      <t xml:space="preserve"> ante los oficios de </t>
    </r>
    <r>
      <rPr>
        <b/>
        <sz val="8"/>
        <color indexed="8"/>
        <rFont val="Century Gothic"/>
        <family val="2"/>
      </rPr>
      <t>Angelica Maria Ponce de  Hernandez con fecha 11 de Mayo  de 2015.</t>
    </r>
  </si>
  <si>
    <t>901202-2-3-2-1-027</t>
  </si>
  <si>
    <r>
      <t xml:space="preserve">Terreno Rustico situado en Canton la Virgen Municipio de Tepetitan , notario : </t>
    </r>
    <r>
      <rPr>
        <b/>
        <sz val="8"/>
        <color indexed="8"/>
        <rFont val="Century Gothic"/>
        <family val="2"/>
      </rPr>
      <t>Glicerio Oswaldo Medina</t>
    </r>
    <r>
      <rPr>
        <sz val="8"/>
        <color indexed="8"/>
        <rFont val="Century Gothic"/>
        <family val="2"/>
      </rPr>
      <t xml:space="preserve"> Cornejo escritura Matriz, por la compara de 5 zonas Verdes: </t>
    </r>
    <r>
      <rPr>
        <b/>
        <sz val="8"/>
        <color indexed="8"/>
        <rFont val="Century Gothic"/>
        <family val="2"/>
      </rPr>
      <t>Zona Verde uno:</t>
    </r>
    <r>
      <rPr>
        <sz val="8"/>
        <color indexed="8"/>
        <rFont val="Century Gothic"/>
        <family val="2"/>
      </rPr>
      <t xml:space="preserve"> con extencion superficial 279.82 M2, </t>
    </r>
    <r>
      <rPr>
        <b/>
        <sz val="8"/>
        <color indexed="8"/>
        <rFont val="Century Gothic"/>
        <family val="2"/>
      </rPr>
      <t>Zona verde dos:</t>
    </r>
    <r>
      <rPr>
        <sz val="8"/>
        <color indexed="8"/>
        <rFont val="Century Gothic"/>
        <family val="2"/>
      </rPr>
      <t>579.75 M2</t>
    </r>
    <r>
      <rPr>
        <b/>
        <sz val="8"/>
        <color indexed="8"/>
        <rFont val="Century Gothic"/>
        <family val="2"/>
      </rPr>
      <t xml:space="preserve"> , Zona Verde tres: </t>
    </r>
    <r>
      <rPr>
        <sz val="8"/>
        <color indexed="8"/>
        <rFont val="Century Gothic"/>
        <family val="2"/>
      </rPr>
      <t xml:space="preserve">238.75M2, </t>
    </r>
    <r>
      <rPr>
        <b/>
        <sz val="8"/>
        <color indexed="8"/>
        <rFont val="Century Gothic"/>
        <family val="2"/>
      </rPr>
      <t xml:space="preserve">Zona verde Cuatro </t>
    </r>
    <r>
      <rPr>
        <sz val="8"/>
        <color indexed="8"/>
        <rFont val="Century Gothic"/>
        <family val="2"/>
      </rPr>
      <t xml:space="preserve">106.08 M2, </t>
    </r>
    <r>
      <rPr>
        <b/>
        <sz val="8"/>
        <color indexed="8"/>
        <rFont val="Century Gothic"/>
        <family val="2"/>
      </rPr>
      <t>Zona Verde Cinco</t>
    </r>
    <r>
      <rPr>
        <sz val="8"/>
        <color indexed="8"/>
        <rFont val="Century Gothic"/>
        <family val="2"/>
      </rPr>
      <t xml:space="preserve">: 949.72 M2 con un valor de VAluo de  $5,000.00 por cada Zona Verde,   Donado por  </t>
    </r>
    <r>
      <rPr>
        <b/>
        <sz val="8"/>
        <color indexed="8"/>
        <rFont val="Century Gothic"/>
        <family val="2"/>
      </rPr>
      <t>Jose Osmin Argueta Rivas con fehca 11 de Marzo de 2015.</t>
    </r>
  </si>
  <si>
    <t>total</t>
  </si>
  <si>
    <t>FACTOR ANUAL</t>
  </si>
  <si>
    <t>F____________________________________</t>
  </si>
  <si>
    <t>BERFALIA DEL CARMEN MURCIA DE AGUILLON</t>
  </si>
  <si>
    <t>CONTADORA MUNIUCIPAL</t>
  </si>
  <si>
    <t>El presente Inventario de Bienes Inmuebles asciende a la Cantidad de Trescientos cuarenta y siete mil quinientos secente y dos con 30/100 de dolares.-</t>
  </si>
  <si>
    <t>BIENES INMUEBLES  201</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</si>
</sst>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uot;\ * #,##0.00_);_(&quot;$&quot;\ * \(#,##0.00\);_(&quot;$&quot;\ * &quot;-&quot;??_);_(@_)"/>
    <numFmt numFmtId="165" formatCode="0#"/>
    <numFmt numFmtId="166" formatCode="&quot;$&quot;\ #,##0.00"/>
    <numFmt numFmtId="167" formatCode="[$-409]d\-mmm\-yy;@"/>
    <numFmt numFmtId="168" formatCode="&quot;$&quot;#,##0.00"/>
    <numFmt numFmtId="169" formatCode="##&quot; %&quot;"/>
    <numFmt numFmtId="170" formatCode="yyyy"/>
    <numFmt numFmtId="171" formatCode="[$-C0A]d\-mmm\-yy;@"/>
    <numFmt numFmtId="172" formatCode="&quot;A Dic.&quot;\ yyyy"/>
    <numFmt numFmtId="173" formatCode="&quot;A Dic. &quot;yyyy"/>
    <numFmt numFmtId="174" formatCode="dd\ mmm\ yyyy"/>
    <numFmt numFmtId="175" formatCode="[$-F800]dddd\,\ mmmm\ dd\,\ yyyy"/>
    <numFmt numFmtId="176" formatCode="m/d/yy;@"/>
    <numFmt numFmtId="177" formatCode="_([$$-409]* #,##0.00_);_([$$-409]* \(#,##0.00\);_([$$-409]* &quot;-&quot;??_);_(@_)"/>
  </numFmts>
  <fonts count="79">
    <font>
      <sz val="10"/>
      <name val="Arial"/>
    </font>
    <font>
      <sz val="10"/>
      <name val="Arial"/>
      <family val="2"/>
    </font>
    <font>
      <b/>
      <sz val="10"/>
      <name val="Arial"/>
      <family val="2"/>
    </font>
    <font>
      <sz val="8"/>
      <name val="Tahoma"/>
      <family val="2"/>
    </font>
    <font>
      <b/>
      <sz val="8"/>
      <name val="Tahoma"/>
      <family val="2"/>
    </font>
    <font>
      <b/>
      <sz val="12"/>
      <name val="Tahoma"/>
      <family val="2"/>
    </font>
    <font>
      <b/>
      <sz val="16"/>
      <color indexed="62"/>
      <name val="Tahoma"/>
      <family val="2"/>
    </font>
    <font>
      <b/>
      <sz val="10"/>
      <color indexed="62"/>
      <name val="Tahoma"/>
      <family val="2"/>
    </font>
    <font>
      <sz val="8"/>
      <color indexed="62"/>
      <name val="Tahoma"/>
      <family val="2"/>
    </font>
    <font>
      <sz val="11"/>
      <name val="Tahoma"/>
      <family val="2"/>
    </font>
    <font>
      <b/>
      <sz val="11"/>
      <color indexed="10"/>
      <name val="Tahoma"/>
      <family val="2"/>
    </font>
    <font>
      <b/>
      <sz val="16"/>
      <name val="Verdana"/>
      <family val="2"/>
    </font>
    <font>
      <sz val="10"/>
      <name val="Verdana"/>
      <family val="2"/>
    </font>
    <font>
      <b/>
      <sz val="12"/>
      <name val="Verdana"/>
      <family val="2"/>
    </font>
    <font>
      <b/>
      <sz val="10"/>
      <name val="Verdana"/>
      <family val="2"/>
    </font>
    <font>
      <sz val="10"/>
      <color indexed="62"/>
      <name val="Tahoma"/>
      <family val="2"/>
    </font>
    <font>
      <sz val="11"/>
      <color indexed="62"/>
      <name val="Tahoma"/>
      <family val="2"/>
    </font>
    <font>
      <b/>
      <sz val="11"/>
      <color indexed="62"/>
      <name val="Tahoma"/>
      <family val="2"/>
    </font>
    <font>
      <sz val="8"/>
      <name val="Verdana"/>
      <family val="2"/>
    </font>
    <font>
      <sz val="10"/>
      <name val="Tahoma"/>
      <family val="2"/>
    </font>
    <font>
      <sz val="8"/>
      <color indexed="22"/>
      <name val="Tahoma"/>
      <family val="2"/>
    </font>
    <font>
      <b/>
      <sz val="8"/>
      <color indexed="22"/>
      <name val="Tahoma"/>
      <family val="2"/>
    </font>
    <font>
      <b/>
      <sz val="11"/>
      <name val="Tahoma"/>
      <family val="2"/>
    </font>
    <font>
      <b/>
      <sz val="22"/>
      <color indexed="62"/>
      <name val="Tahoma"/>
      <family val="2"/>
    </font>
    <font>
      <b/>
      <sz val="8"/>
      <name val="Verdana"/>
      <family val="2"/>
    </font>
    <font>
      <i/>
      <sz val="6"/>
      <name val="Verdana"/>
      <family val="2"/>
    </font>
    <font>
      <sz val="8"/>
      <color indexed="9"/>
      <name val="Verdana"/>
      <family val="2"/>
    </font>
    <font>
      <b/>
      <sz val="12"/>
      <color indexed="22"/>
      <name val="Tahoma"/>
      <family val="2"/>
    </font>
    <font>
      <sz val="8"/>
      <color indexed="8"/>
      <name val="Tahoma"/>
      <family val="2"/>
    </font>
    <font>
      <sz val="8"/>
      <color indexed="8"/>
      <name val="Verdana"/>
      <family val="2"/>
    </font>
    <font>
      <b/>
      <sz val="12"/>
      <name val="Arial"/>
      <family val="2"/>
    </font>
    <font>
      <sz val="10"/>
      <name val="Arial"/>
      <family val="2"/>
    </font>
    <font>
      <sz val="8"/>
      <name val="Arial"/>
      <family val="2"/>
    </font>
    <font>
      <b/>
      <sz val="16"/>
      <name val="Arial"/>
      <family val="2"/>
    </font>
    <font>
      <sz val="8"/>
      <color indexed="22"/>
      <name val="Verdana"/>
      <family val="2"/>
    </font>
    <font>
      <b/>
      <sz val="18"/>
      <name val="Arial"/>
      <family val="2"/>
    </font>
    <font>
      <sz val="16"/>
      <name val="Arial"/>
      <family val="2"/>
    </font>
    <font>
      <sz val="8"/>
      <color indexed="12"/>
      <name val="Bookman Old Style"/>
      <family val="1"/>
    </font>
    <font>
      <sz val="8"/>
      <color indexed="22"/>
      <name val="Arial"/>
      <family val="2"/>
    </font>
    <font>
      <sz val="14"/>
      <color indexed="62"/>
      <name val="Verdana"/>
      <family val="2"/>
    </font>
    <font>
      <b/>
      <sz val="14"/>
      <color indexed="62"/>
      <name val="Verdana"/>
      <family val="2"/>
    </font>
    <font>
      <sz val="14"/>
      <color indexed="62"/>
      <name val="Arial"/>
      <family val="2"/>
    </font>
    <font>
      <b/>
      <sz val="11"/>
      <color indexed="62"/>
      <name val="Verdana"/>
      <family val="2"/>
    </font>
    <font>
      <b/>
      <sz val="10"/>
      <color indexed="8"/>
      <name val="Verdana"/>
      <family val="2"/>
    </font>
    <font>
      <b/>
      <sz val="14"/>
      <name val="Verdana"/>
      <family val="2"/>
    </font>
    <font>
      <b/>
      <sz val="8"/>
      <name val="Arial"/>
      <family val="2"/>
    </font>
    <font>
      <sz val="9"/>
      <name val="Verdana"/>
      <family val="2"/>
    </font>
    <font>
      <sz val="11"/>
      <name val="Arial"/>
      <family val="2"/>
    </font>
    <font>
      <sz val="12"/>
      <name val="Arial"/>
      <family val="2"/>
    </font>
    <font>
      <b/>
      <sz val="9"/>
      <name val="Verdana"/>
      <family val="2"/>
    </font>
    <font>
      <sz val="8"/>
      <color indexed="9"/>
      <name val="Arial"/>
      <family val="2"/>
    </font>
    <font>
      <sz val="9"/>
      <color indexed="9"/>
      <name val="Verdana"/>
      <family val="2"/>
    </font>
    <font>
      <b/>
      <sz val="14"/>
      <color indexed="8"/>
      <name val="Verdana"/>
      <family val="2"/>
    </font>
    <font>
      <sz val="8"/>
      <color indexed="10"/>
      <name val="Arial"/>
      <family val="2"/>
    </font>
    <font>
      <sz val="12"/>
      <name val="Times New Roman"/>
      <family val="1"/>
    </font>
    <font>
      <sz val="10"/>
      <name val="Times New Roman"/>
      <family val="1"/>
    </font>
    <font>
      <sz val="8"/>
      <name val="Times New Roman"/>
      <family val="1"/>
    </font>
    <font>
      <sz val="14"/>
      <name val="Verdana"/>
      <family val="2"/>
    </font>
    <font>
      <sz val="6"/>
      <name val="Verdana"/>
      <family val="2"/>
    </font>
    <font>
      <b/>
      <sz val="7"/>
      <name val="Verdana"/>
      <family val="2"/>
    </font>
    <font>
      <sz val="7"/>
      <name val="Verdana"/>
      <family val="2"/>
    </font>
    <font>
      <sz val="8"/>
      <color rgb="FF000000"/>
      <name val="Tahoma"/>
      <family val="2"/>
    </font>
    <font>
      <sz val="8"/>
      <color rgb="FF000000"/>
      <name val="Verdana"/>
      <family val="2"/>
    </font>
    <font>
      <sz val="10"/>
      <color rgb="FF000000"/>
      <name val="Verdana"/>
      <family val="2"/>
    </font>
    <font>
      <sz val="7"/>
      <color rgb="FF000000"/>
      <name val="Tahoma"/>
      <family val="2"/>
    </font>
    <font>
      <sz val="10"/>
      <color rgb="FF000000"/>
      <name val="Arial"/>
      <family val="2"/>
    </font>
    <font>
      <sz val="10"/>
      <color rgb="FF000000"/>
      <name val="PortlandRoman"/>
    </font>
    <font>
      <sz val="8"/>
      <color rgb="FFFF0000"/>
      <name val="Verdana"/>
      <family val="2"/>
    </font>
    <font>
      <sz val="8"/>
      <color theme="1"/>
      <name val="Verdana"/>
      <family val="2"/>
    </font>
    <font>
      <sz val="8"/>
      <color theme="1"/>
      <name val="Tahoma"/>
      <family val="2"/>
    </font>
    <font>
      <sz val="10"/>
      <name val="Arial"/>
      <family val="2"/>
    </font>
    <font>
      <b/>
      <sz val="10"/>
      <color rgb="FFFF0000"/>
      <name val="Arial"/>
      <family val="2"/>
    </font>
    <font>
      <sz val="10"/>
      <color rgb="FFFF0000"/>
      <name val="Arial"/>
      <family val="2"/>
    </font>
    <font>
      <sz val="8"/>
      <color rgb="FFFF0000"/>
      <name val="Tahoma"/>
      <family val="2"/>
    </font>
    <font>
      <sz val="14"/>
      <color rgb="FFFF0000"/>
      <name val="Arial"/>
      <family val="2"/>
    </font>
    <font>
      <sz val="8"/>
      <name val="Century Gothic"/>
      <family val="2"/>
    </font>
    <font>
      <sz val="8"/>
      <color indexed="8"/>
      <name val="Century Gothic"/>
      <family val="2"/>
    </font>
    <font>
      <b/>
      <sz val="8"/>
      <color indexed="8"/>
      <name val="Century Gothic"/>
      <family val="2"/>
    </font>
    <font>
      <b/>
      <sz val="12"/>
      <name val="Century Gothic"/>
      <family val="2"/>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63"/>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ashed">
        <color indexed="64"/>
      </left>
      <right style="dashed">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dotted">
        <color indexed="64"/>
      </top>
      <bottom style="dotted">
        <color indexed="64"/>
      </bottom>
      <diagonal/>
    </border>
    <border>
      <left style="dashed">
        <color indexed="64"/>
      </left>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43" fontId="70" fillId="0" borderId="0" applyFont="0" applyFill="0" applyBorder="0" applyAlignment="0" applyProtection="0"/>
  </cellStyleXfs>
  <cellXfs count="544">
    <xf numFmtId="0" fontId="0" fillId="0" borderId="0" xfId="0"/>
    <xf numFmtId="0" fontId="2" fillId="2" borderId="0" xfId="0" applyFont="1" applyFill="1" applyAlignment="1">
      <alignment horizontal="center"/>
    </xf>
    <xf numFmtId="0" fontId="2" fillId="2" borderId="0" xfId="0" applyFont="1" applyFill="1"/>
    <xf numFmtId="0" fontId="0" fillId="2" borderId="0" xfId="0" applyFill="1" applyAlignment="1">
      <alignment horizontal="center"/>
    </xf>
    <xf numFmtId="0" fontId="0" fillId="2" borderId="0" xfId="0" applyFill="1"/>
    <xf numFmtId="0" fontId="2" fillId="3" borderId="0" xfId="0" applyFont="1" applyFill="1" applyAlignment="1">
      <alignment horizontal="center"/>
    </xf>
    <xf numFmtId="0" fontId="2" fillId="5" borderId="0" xfId="0" applyFont="1" applyFill="1" applyAlignment="1">
      <alignment horizontal="center"/>
    </xf>
    <xf numFmtId="0" fontId="2" fillId="5" borderId="0" xfId="0" applyFont="1" applyFill="1"/>
    <xf numFmtId="0" fontId="0" fillId="5" borderId="0" xfId="0" applyFill="1" applyAlignment="1">
      <alignment horizontal="center"/>
    </xf>
    <xf numFmtId="0" fontId="0" fillId="5" borderId="0" xfId="0" applyFill="1"/>
    <xf numFmtId="0" fontId="3" fillId="6" borderId="0" xfId="0" applyFont="1" applyFill="1" applyProtection="1">
      <protection locked="0"/>
    </xf>
    <xf numFmtId="0" fontId="6" fillId="6" borderId="0" xfId="0" applyFont="1" applyFill="1" applyAlignment="1" applyProtection="1">
      <alignment horizontal="center"/>
      <protection locked="0"/>
    </xf>
    <xf numFmtId="0" fontId="6" fillId="6" borderId="0" xfId="0" applyFont="1" applyFill="1" applyAlignment="1" applyProtection="1">
      <alignment horizontal="center" vertical="center"/>
      <protection locked="0"/>
    </xf>
    <xf numFmtId="0" fontId="8" fillId="6" borderId="0" xfId="0" applyFont="1" applyFill="1" applyAlignment="1" applyProtection="1">
      <alignment horizontal="center" vertical="center"/>
      <protection locked="0"/>
    </xf>
    <xf numFmtId="0" fontId="3" fillId="6" borderId="0" xfId="0" applyFont="1" applyFill="1" applyAlignment="1" applyProtection="1">
      <alignment vertical="center"/>
      <protection locked="0"/>
    </xf>
    <xf numFmtId="0" fontId="9" fillId="6" borderId="0" xfId="0" applyFont="1" applyFill="1" applyAlignment="1" applyProtection="1">
      <alignment vertical="center"/>
      <protection locked="0"/>
    </xf>
    <xf numFmtId="0" fontId="3" fillId="6" borderId="0" xfId="0" applyFont="1" applyFill="1" applyAlignment="1" applyProtection="1">
      <alignment horizontal="center"/>
      <protection locked="0"/>
    </xf>
    <xf numFmtId="0" fontId="4" fillId="6" borderId="0" xfId="0" applyFont="1" applyFill="1" applyAlignment="1" applyProtection="1">
      <alignment horizontal="center"/>
      <protection locked="0"/>
    </xf>
    <xf numFmtId="0" fontId="15" fillId="6" borderId="0" xfId="0" applyFont="1" applyFill="1" applyAlignment="1" applyProtection="1">
      <alignment horizontal="center"/>
      <protection locked="0"/>
    </xf>
    <xf numFmtId="0" fontId="5" fillId="6" borderId="0" xfId="0" quotePrefix="1" applyFont="1" applyFill="1" applyBorder="1" applyAlignment="1" applyProtection="1">
      <alignment horizontal="center"/>
      <protection locked="0"/>
    </xf>
    <xf numFmtId="0" fontId="4" fillId="6" borderId="0" xfId="0"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0" fontId="3" fillId="6" borderId="0" xfId="0" applyFont="1" applyFill="1" applyAlignment="1" applyProtection="1">
      <protection locked="0"/>
    </xf>
    <xf numFmtId="0" fontId="3" fillId="6" borderId="0" xfId="0" applyFont="1" applyFill="1" applyBorder="1" applyAlignment="1" applyProtection="1">
      <alignment horizontal="left"/>
      <protection locked="0"/>
    </xf>
    <xf numFmtId="0" fontId="3" fillId="7" borderId="0" xfId="0" applyFont="1" applyFill="1" applyAlignment="1" applyProtection="1">
      <alignment horizontal="left" vertical="center"/>
      <protection locked="0"/>
    </xf>
    <xf numFmtId="0" fontId="3" fillId="2" borderId="0" xfId="0" applyFont="1" applyFill="1" applyAlignment="1" applyProtection="1">
      <protection locked="0"/>
    </xf>
    <xf numFmtId="166"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6" borderId="0" xfId="0" applyFont="1" applyFill="1" applyBorder="1" applyProtection="1">
      <protection locked="0"/>
    </xf>
    <xf numFmtId="0" fontId="7" fillId="6" borderId="0" xfId="0" applyFont="1" applyFill="1" applyAlignment="1" applyProtection="1">
      <alignment horizontal="left" vertical="center"/>
      <protection hidden="1"/>
    </xf>
    <xf numFmtId="0" fontId="3" fillId="6" borderId="0" xfId="0" applyFont="1" applyFill="1" applyProtection="1">
      <protection hidden="1"/>
    </xf>
    <xf numFmtId="0" fontId="3" fillId="6" borderId="0" xfId="0" applyFont="1" applyFill="1" applyBorder="1" applyAlignment="1" applyProtection="1">
      <alignment horizontal="center"/>
      <protection hidden="1"/>
    </xf>
    <xf numFmtId="0" fontId="3" fillId="6" borderId="0" xfId="0" applyFont="1" applyFill="1" applyBorder="1" applyProtection="1">
      <protection hidden="1"/>
    </xf>
    <xf numFmtId="0" fontId="18" fillId="8" borderId="1" xfId="0" applyFont="1" applyFill="1" applyBorder="1" applyAlignment="1">
      <alignment horizontal="center" vertical="center" wrapText="1"/>
    </xf>
    <xf numFmtId="0" fontId="18" fillId="2" borderId="0" xfId="0" applyFont="1" applyFill="1" applyAlignment="1">
      <alignment horizontal="center" vertical="center" wrapText="1"/>
    </xf>
    <xf numFmtId="15" fontId="12" fillId="2" borderId="0" xfId="0" applyNumberFormat="1" applyFont="1" applyFill="1" applyAlignment="1" applyProtection="1">
      <alignment horizontal="center" vertical="center"/>
      <protection locked="0"/>
    </xf>
    <xf numFmtId="166" fontId="18" fillId="8" borderId="1" xfId="0" applyNumberFormat="1"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xf numFmtId="0" fontId="12" fillId="0" borderId="2" xfId="0" applyFont="1" applyFill="1" applyBorder="1" applyAlignment="1">
      <alignment horizontal="center"/>
    </xf>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applyAlignment="1">
      <alignment vertical="center"/>
    </xf>
    <xf numFmtId="164" fontId="12" fillId="0" borderId="2" xfId="1" applyFont="1" applyFill="1" applyBorder="1" applyAlignment="1">
      <alignment horizontal="center"/>
    </xf>
    <xf numFmtId="164" fontId="14" fillId="0" borderId="2" xfId="1" applyFont="1" applyFill="1" applyBorder="1" applyAlignment="1">
      <alignment horizontal="center"/>
    </xf>
    <xf numFmtId="164" fontId="12" fillId="0" borderId="0" xfId="1" applyFont="1" applyFill="1" applyAlignment="1">
      <alignment horizontal="center"/>
    </xf>
    <xf numFmtId="0" fontId="11" fillId="2" borderId="0" xfId="0" applyFont="1" applyFill="1" applyAlignment="1" applyProtection="1">
      <alignment horizontal="center"/>
      <protection hidden="1"/>
    </xf>
    <xf numFmtId="0" fontId="12" fillId="2" borderId="0" xfId="0" applyFont="1" applyFill="1" applyProtection="1">
      <protection hidden="1"/>
    </xf>
    <xf numFmtId="0" fontId="13" fillId="2" borderId="0" xfId="0" applyFont="1" applyFill="1" applyAlignment="1" applyProtection="1">
      <protection hidden="1"/>
    </xf>
    <xf numFmtId="0" fontId="13" fillId="2" borderId="3" xfId="0" applyFont="1" applyFill="1" applyBorder="1" applyAlignment="1" applyProtection="1">
      <protection hidden="1"/>
    </xf>
    <xf numFmtId="0" fontId="12" fillId="2" borderId="0" xfId="0" applyFont="1" applyFill="1" applyAlignment="1" applyProtection="1">
      <alignment vertical="center" wrapText="1"/>
      <protection hidden="1"/>
    </xf>
    <xf numFmtId="0" fontId="12" fillId="2" borderId="3" xfId="0" applyFont="1" applyFill="1" applyBorder="1" applyProtection="1">
      <protection hidden="1"/>
    </xf>
    <xf numFmtId="0" fontId="23" fillId="6" borderId="0" xfId="0" applyFont="1" applyFill="1" applyAlignment="1" applyProtection="1">
      <alignment horizontal="center"/>
      <protection locked="0"/>
    </xf>
    <xf numFmtId="0" fontId="7" fillId="6" borderId="0" xfId="0" applyFont="1" applyFill="1" applyAlignment="1" applyProtection="1">
      <alignment horizontal="left" vertical="center"/>
      <protection locked="0"/>
    </xf>
    <xf numFmtId="0" fontId="3" fillId="2" borderId="0" xfId="0" applyFont="1" applyFill="1" applyAlignment="1" applyProtection="1">
      <alignment horizontal="center"/>
      <protection locked="0"/>
    </xf>
    <xf numFmtId="0" fontId="3" fillId="6" borderId="0" xfId="0" applyFont="1" applyFill="1" applyBorder="1" applyAlignment="1" applyProtection="1">
      <protection locked="0"/>
    </xf>
    <xf numFmtId="0" fontId="18" fillId="8" borderId="1" xfId="0" applyNumberFormat="1"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2"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166" fontId="18" fillId="0" borderId="4" xfId="0" applyNumberFormat="1" applyFont="1" applyFill="1" applyBorder="1" applyAlignment="1">
      <alignment horizontal="center" vertical="center" wrapText="1"/>
    </xf>
    <xf numFmtId="0" fontId="18" fillId="2" borderId="0" xfId="0" applyFont="1" applyFill="1" applyAlignment="1">
      <alignment vertical="center" wrapText="1"/>
    </xf>
    <xf numFmtId="0" fontId="18" fillId="2" borderId="0" xfId="0" applyFont="1" applyFill="1" applyAlignment="1">
      <alignment wrapText="1"/>
    </xf>
    <xf numFmtId="0" fontId="18" fillId="2" borderId="0" xfId="0" applyFont="1" applyFill="1" applyAlignment="1">
      <alignment horizontal="center" wrapText="1"/>
    </xf>
    <xf numFmtId="0" fontId="18" fillId="2" borderId="0" xfId="0" applyFont="1" applyFill="1" applyAlignment="1">
      <alignment horizontal="left" wrapText="1"/>
    </xf>
    <xf numFmtId="166" fontId="18" fillId="2" borderId="0" xfId="0" applyNumberFormat="1" applyFont="1" applyFill="1" applyAlignment="1">
      <alignment horizontal="center" wrapText="1"/>
    </xf>
    <xf numFmtId="167" fontId="18" fillId="0" borderId="4" xfId="0" applyNumberFormat="1" applyFont="1" applyFill="1" applyBorder="1" applyAlignment="1">
      <alignment horizontal="center" vertical="center" wrapText="1"/>
    </xf>
    <xf numFmtId="0" fontId="27" fillId="6" borderId="0" xfId="0" applyFont="1" applyFill="1" applyBorder="1" applyAlignment="1" applyProtection="1">
      <alignment horizontal="center"/>
      <protection locked="0"/>
    </xf>
    <xf numFmtId="0" fontId="20" fillId="7" borderId="0" xfId="0" applyFont="1" applyFill="1" applyAlignment="1" applyProtection="1">
      <alignment horizontal="left" vertical="center"/>
      <protection locked="0"/>
    </xf>
    <xf numFmtId="0" fontId="20" fillId="6" borderId="0" xfId="0" applyFont="1" applyFill="1" applyProtection="1">
      <protection locked="0"/>
    </xf>
    <xf numFmtId="0" fontId="18" fillId="2" borderId="6" xfId="0" applyFont="1" applyFill="1" applyBorder="1" applyAlignment="1">
      <alignment horizontal="center" vertical="center"/>
    </xf>
    <xf numFmtId="0" fontId="18" fillId="2" borderId="6" xfId="0" applyFont="1" applyFill="1" applyBorder="1" applyAlignment="1">
      <alignment horizontal="left" vertical="center"/>
    </xf>
    <xf numFmtId="0" fontId="3" fillId="0" borderId="6" xfId="0" applyFont="1" applyFill="1" applyBorder="1" applyAlignment="1">
      <alignment horizontal="center" vertical="center"/>
    </xf>
    <xf numFmtId="0" fontId="18" fillId="2" borderId="6" xfId="0" applyFont="1" applyFill="1" applyBorder="1" applyAlignment="1">
      <alignment vertical="center"/>
    </xf>
    <xf numFmtId="168" fontId="18" fillId="2" borderId="6" xfId="0" applyNumberFormat="1" applyFont="1" applyFill="1" applyBorder="1" applyAlignment="1">
      <alignment horizontal="center" vertical="center"/>
    </xf>
    <xf numFmtId="0" fontId="3" fillId="0" borderId="6" xfId="0" applyFont="1" applyFill="1" applyBorder="1" applyAlignment="1">
      <alignment horizontal="left" vertical="center"/>
    </xf>
    <xf numFmtId="168" fontId="3" fillId="0" borderId="6" xfId="0" applyNumberFormat="1" applyFont="1" applyFill="1" applyBorder="1" applyAlignment="1">
      <alignment horizontal="center" vertical="center"/>
    </xf>
    <xf numFmtId="167" fontId="3" fillId="0" borderId="6" xfId="0" applyNumberFormat="1" applyFont="1" applyFill="1" applyBorder="1" applyAlignment="1">
      <alignment horizontal="center" vertical="center"/>
    </xf>
    <xf numFmtId="167" fontId="18" fillId="2" borderId="6" xfId="0" applyNumberFormat="1" applyFont="1" applyFill="1" applyBorder="1" applyAlignment="1">
      <alignment horizontal="center" vertical="center"/>
    </xf>
    <xf numFmtId="0" fontId="18" fillId="2" borderId="6" xfId="0" applyFont="1" applyFill="1" applyBorder="1" applyAlignment="1">
      <alignment horizontal="left" vertical="center" wrapText="1"/>
    </xf>
    <xf numFmtId="0" fontId="28" fillId="0" borderId="6" xfId="0" applyFont="1" applyFill="1" applyBorder="1" applyAlignment="1">
      <alignment vertical="center"/>
    </xf>
    <xf numFmtId="0" fontId="29" fillId="0" borderId="4"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6" xfId="0" applyFont="1" applyFill="1" applyBorder="1" applyAlignment="1">
      <alignment vertical="center" wrapText="1"/>
    </xf>
    <xf numFmtId="0" fontId="29" fillId="2" borderId="6" xfId="0" applyFont="1" applyFill="1" applyBorder="1" applyAlignment="1">
      <alignment horizontal="left" vertical="center"/>
    </xf>
    <xf numFmtId="0" fontId="32" fillId="6" borderId="0" xfId="0" applyFont="1" applyFill="1" applyProtection="1">
      <protection locked="0"/>
    </xf>
    <xf numFmtId="0" fontId="33" fillId="6" borderId="0" xfId="0" applyFont="1" applyFill="1" applyAlignment="1" applyProtection="1">
      <alignment horizontal="center"/>
      <protection locked="0"/>
    </xf>
    <xf numFmtId="0" fontId="30" fillId="6" borderId="0" xfId="0" applyFont="1" applyFill="1" applyAlignment="1" applyProtection="1">
      <alignment horizontal="center"/>
      <protection locked="0"/>
    </xf>
    <xf numFmtId="0" fontId="2" fillId="6" borderId="0" xfId="0" applyFont="1" applyFill="1" applyAlignment="1" applyProtection="1">
      <alignment horizontal="center"/>
      <protection locked="0"/>
    </xf>
    <xf numFmtId="0" fontId="35" fillId="6" borderId="0" xfId="0" applyFont="1" applyFill="1" applyAlignment="1" applyProtection="1">
      <alignment horizontal="center"/>
      <protection locked="0"/>
    </xf>
    <xf numFmtId="0" fontId="32" fillId="6" borderId="0" xfId="0" applyFont="1" applyFill="1" applyAlignment="1" applyProtection="1">
      <protection locked="0"/>
    </xf>
    <xf numFmtId="0" fontId="32" fillId="6" borderId="0" xfId="0" applyFont="1" applyFill="1" applyProtection="1">
      <protection hidden="1"/>
    </xf>
    <xf numFmtId="0" fontId="36" fillId="6" borderId="0" xfId="0" quotePrefix="1" applyFont="1" applyFill="1" applyAlignment="1" applyProtection="1">
      <alignment horizontal="center"/>
      <protection locked="0"/>
    </xf>
    <xf numFmtId="0" fontId="37" fillId="7" borderId="0" xfId="0" applyFont="1" applyFill="1" applyProtection="1">
      <protection locked="0"/>
    </xf>
    <xf numFmtId="0" fontId="38" fillId="6" borderId="0" xfId="0" applyFont="1" applyFill="1" applyProtection="1">
      <protection locked="0"/>
    </xf>
    <xf numFmtId="0" fontId="32" fillId="6" borderId="0" xfId="0" applyFont="1" applyFill="1" applyBorder="1" applyAlignment="1" applyProtection="1">
      <alignment horizontal="left"/>
      <protection locked="0"/>
    </xf>
    <xf numFmtId="0" fontId="32" fillId="6" borderId="0" xfId="0" applyFont="1" applyFill="1" applyBorder="1" applyAlignment="1" applyProtection="1">
      <alignment horizontal="left" vertical="center"/>
      <protection locked="0"/>
    </xf>
    <xf numFmtId="0" fontId="32" fillId="6" borderId="0" xfId="0" applyFont="1" applyFill="1" applyAlignment="1" applyProtection="1">
      <alignment vertical="center"/>
      <protection locked="0"/>
    </xf>
    <xf numFmtId="0" fontId="14" fillId="6" borderId="0" xfId="0" applyFont="1" applyFill="1" applyAlignment="1" applyProtection="1">
      <alignment vertical="center"/>
      <protection hidden="1"/>
    </xf>
    <xf numFmtId="0" fontId="32" fillId="6" borderId="0" xfId="0" applyFont="1" applyFill="1" applyBorder="1" applyProtection="1">
      <protection locked="0"/>
    </xf>
    <xf numFmtId="0" fontId="38" fillId="6" borderId="0" xfId="0" applyFont="1" applyFill="1" applyProtection="1">
      <protection hidden="1"/>
    </xf>
    <xf numFmtId="0" fontId="32" fillId="6" borderId="0" xfId="0" applyFont="1" applyFill="1" applyAlignment="1" applyProtection="1">
      <alignment vertical="center"/>
      <protection hidden="1"/>
    </xf>
    <xf numFmtId="0" fontId="39" fillId="2" borderId="0" xfId="0" applyFont="1" applyFill="1" applyAlignment="1" applyProtection="1">
      <alignment vertical="top"/>
      <protection hidden="1"/>
    </xf>
    <xf numFmtId="0" fontId="40" fillId="2" borderId="0" xfId="0" applyFont="1" applyFill="1" applyAlignment="1" applyProtection="1">
      <alignment horizontal="center" vertical="top"/>
      <protection hidden="1"/>
    </xf>
    <xf numFmtId="14" fontId="26" fillId="2" borderId="0" xfId="0" applyNumberFormat="1" applyFont="1" applyFill="1" applyAlignment="1" applyProtection="1">
      <alignment vertical="top"/>
      <protection hidden="1"/>
    </xf>
    <xf numFmtId="0" fontId="41" fillId="2" borderId="0" xfId="0" applyFont="1" applyFill="1" applyAlignment="1" applyProtection="1">
      <alignment horizontal="center" vertical="top"/>
      <protection locked="0"/>
    </xf>
    <xf numFmtId="0" fontId="32" fillId="2" borderId="0" xfId="0" applyFont="1" applyFill="1" applyProtection="1">
      <protection locked="0"/>
    </xf>
    <xf numFmtId="0" fontId="32" fillId="0" borderId="0" xfId="0" applyFont="1" applyProtection="1">
      <protection locked="0"/>
    </xf>
    <xf numFmtId="0" fontId="18" fillId="2" borderId="0" xfId="0" applyFont="1" applyFill="1" applyProtection="1">
      <protection hidden="1"/>
    </xf>
    <xf numFmtId="0" fontId="32" fillId="7" borderId="7" xfId="0" applyFont="1" applyFill="1" applyBorder="1" applyAlignment="1" applyProtection="1">
      <alignment horizontal="left" vertical="center"/>
      <protection hidden="1"/>
    </xf>
    <xf numFmtId="0" fontId="32" fillId="7" borderId="8" xfId="0" applyFont="1" applyFill="1" applyBorder="1" applyAlignment="1" applyProtection="1">
      <alignment horizontal="left" vertical="center"/>
      <protection hidden="1"/>
    </xf>
    <xf numFmtId="166" fontId="46" fillId="7" borderId="9" xfId="0" applyNumberFormat="1" applyFont="1" applyFill="1" applyBorder="1" applyAlignment="1" applyProtection="1">
      <alignment horizontal="center" vertical="center"/>
      <protection hidden="1"/>
    </xf>
    <xf numFmtId="0" fontId="32" fillId="2" borderId="0" xfId="0" applyFont="1" applyFill="1" applyBorder="1" applyProtection="1">
      <protection hidden="1"/>
    </xf>
    <xf numFmtId="0" fontId="32" fillId="7" borderId="10" xfId="0" applyFont="1" applyFill="1" applyBorder="1" applyAlignment="1" applyProtection="1">
      <alignment horizontal="left" vertical="center"/>
      <protection hidden="1"/>
    </xf>
    <xf numFmtId="0" fontId="32" fillId="7" borderId="2" xfId="0" applyFont="1" applyFill="1" applyBorder="1" applyAlignment="1" applyProtection="1">
      <alignment horizontal="left" vertical="center"/>
      <protection hidden="1"/>
    </xf>
    <xf numFmtId="171" fontId="46" fillId="7" borderId="11" xfId="0" applyNumberFormat="1" applyFont="1" applyFill="1" applyBorder="1" applyAlignment="1" applyProtection="1">
      <alignment horizontal="center" vertical="center"/>
      <protection hidden="1"/>
    </xf>
    <xf numFmtId="169" fontId="46" fillId="7" borderId="11" xfId="0" applyNumberFormat="1" applyFont="1" applyFill="1" applyBorder="1" applyAlignment="1" applyProtection="1">
      <alignment horizontal="center" vertical="center"/>
      <protection hidden="1"/>
    </xf>
    <xf numFmtId="166" fontId="46" fillId="7" borderId="11" xfId="0" applyNumberFormat="1" applyFont="1" applyFill="1" applyBorder="1" applyAlignment="1" applyProtection="1">
      <alignment horizontal="center" vertical="center"/>
      <protection hidden="1"/>
    </xf>
    <xf numFmtId="0" fontId="32" fillId="7" borderId="12" xfId="0" applyFont="1" applyFill="1" applyBorder="1" applyAlignment="1" applyProtection="1">
      <alignment horizontal="left" vertical="center"/>
      <protection hidden="1"/>
    </xf>
    <xf numFmtId="0" fontId="32" fillId="7" borderId="1" xfId="0" applyFont="1" applyFill="1" applyBorder="1" applyAlignment="1" applyProtection="1">
      <alignment horizontal="left" vertical="center"/>
      <protection hidden="1"/>
    </xf>
    <xf numFmtId="166" fontId="46" fillId="7" borderId="13" xfId="0" applyNumberFormat="1" applyFont="1" applyFill="1" applyBorder="1" applyAlignment="1" applyProtection="1">
      <alignment horizontal="center" vertical="center"/>
      <protection hidden="1"/>
    </xf>
    <xf numFmtId="0" fontId="32" fillId="7" borderId="14" xfId="0" applyFont="1" applyFill="1" applyBorder="1" applyAlignment="1" applyProtection="1">
      <alignment horizontal="left" vertical="center"/>
      <protection hidden="1"/>
    </xf>
    <xf numFmtId="0" fontId="32" fillId="7" borderId="15" xfId="0" applyFont="1" applyFill="1" applyBorder="1" applyAlignment="1" applyProtection="1">
      <alignment horizontal="left" vertical="center"/>
      <protection hidden="1"/>
    </xf>
    <xf numFmtId="171" fontId="46" fillId="7" borderId="16" xfId="0" applyNumberFormat="1" applyFont="1" applyFill="1" applyBorder="1" applyAlignment="1" applyProtection="1">
      <alignment horizontal="center" vertical="center"/>
      <protection hidden="1"/>
    </xf>
    <xf numFmtId="0" fontId="24" fillId="0" borderId="7" xfId="0" applyFont="1" applyFill="1" applyBorder="1" applyAlignment="1" applyProtection="1">
      <alignment horizontal="center" vertical="center" wrapText="1"/>
      <protection hidden="1"/>
    </xf>
    <xf numFmtId="0" fontId="24" fillId="0" borderId="8" xfId="0" applyFont="1" applyFill="1" applyBorder="1" applyAlignment="1" applyProtection="1">
      <alignment horizontal="center" vertical="center" wrapText="1"/>
      <protection hidden="1"/>
    </xf>
    <xf numFmtId="0" fontId="24" fillId="0" borderId="9" xfId="0" applyFont="1" applyFill="1" applyBorder="1" applyAlignment="1" applyProtection="1">
      <alignment horizontal="center" vertical="center" wrapText="1"/>
      <protection hidden="1"/>
    </xf>
    <xf numFmtId="170" fontId="46" fillId="0" borderId="10" xfId="0" applyNumberFormat="1" applyFont="1" applyFill="1" applyBorder="1" applyAlignment="1" applyProtection="1">
      <alignment horizontal="center" vertical="center"/>
      <protection hidden="1"/>
    </xf>
    <xf numFmtId="166" fontId="46" fillId="0" borderId="17" xfId="0" applyNumberFormat="1" applyFont="1" applyFill="1" applyBorder="1" applyAlignment="1" applyProtection="1">
      <alignment horizontal="center" vertical="center" wrapText="1"/>
      <protection hidden="1"/>
    </xf>
    <xf numFmtId="166" fontId="49" fillId="0" borderId="17" xfId="0" applyNumberFormat="1" applyFont="1" applyFill="1" applyBorder="1" applyAlignment="1" applyProtection="1">
      <alignment horizontal="center" vertical="center" wrapText="1"/>
      <protection hidden="1"/>
    </xf>
    <xf numFmtId="166" fontId="49" fillId="0" borderId="18" xfId="0" applyNumberFormat="1" applyFont="1" applyFill="1" applyBorder="1" applyAlignment="1" applyProtection="1">
      <alignment horizontal="center" vertical="center" wrapText="1"/>
      <protection hidden="1"/>
    </xf>
    <xf numFmtId="172" fontId="46" fillId="0" borderId="10" xfId="0" applyNumberFormat="1" applyFont="1" applyFill="1" applyBorder="1" applyAlignment="1" applyProtection="1">
      <alignment horizontal="center" vertical="center"/>
      <protection hidden="1"/>
    </xf>
    <xf numFmtId="166" fontId="51" fillId="0" borderId="17" xfId="0" applyNumberFormat="1" applyFont="1" applyFill="1" applyBorder="1" applyAlignment="1" applyProtection="1">
      <alignment horizontal="center" vertical="center" wrapText="1"/>
      <protection hidden="1"/>
    </xf>
    <xf numFmtId="166" fontId="46" fillId="0" borderId="2" xfId="0" applyNumberFormat="1" applyFont="1" applyFill="1" applyBorder="1" applyAlignment="1" applyProtection="1">
      <alignment horizontal="center" vertical="center"/>
      <protection hidden="1"/>
    </xf>
    <xf numFmtId="166" fontId="49" fillId="0" borderId="2" xfId="0" applyNumberFormat="1" applyFont="1" applyFill="1" applyBorder="1" applyAlignment="1" applyProtection="1">
      <alignment horizontal="center" vertical="center"/>
      <protection hidden="1"/>
    </xf>
    <xf numFmtId="166" fontId="46" fillId="0" borderId="11" xfId="0" applyNumberFormat="1" applyFont="1" applyFill="1" applyBorder="1" applyAlignment="1" applyProtection="1">
      <alignment horizontal="center" vertical="center"/>
      <protection hidden="1"/>
    </xf>
    <xf numFmtId="0" fontId="32" fillId="2" borderId="0" xfId="0" applyFont="1" applyFill="1" applyAlignment="1" applyProtection="1">
      <protection locked="0"/>
    </xf>
    <xf numFmtId="171" fontId="46" fillId="0" borderId="19" xfId="0" applyNumberFormat="1" applyFont="1" applyFill="1" applyBorder="1" applyAlignment="1" applyProtection="1">
      <alignment horizontal="center" vertical="center"/>
      <protection hidden="1"/>
    </xf>
    <xf numFmtId="166" fontId="46" fillId="0" borderId="20" xfId="0" applyNumberFormat="1" applyFont="1" applyFill="1" applyBorder="1" applyAlignment="1" applyProtection="1">
      <alignment horizontal="center" vertical="center"/>
      <protection hidden="1"/>
    </xf>
    <xf numFmtId="166" fontId="49" fillId="0" borderId="20" xfId="0" applyNumberFormat="1" applyFont="1" applyFill="1" applyBorder="1" applyAlignment="1" applyProtection="1">
      <alignment horizontal="center" vertical="center"/>
      <protection hidden="1"/>
    </xf>
    <xf numFmtId="166" fontId="46" fillId="0" borderId="16" xfId="0" applyNumberFormat="1" applyFont="1" applyFill="1" applyBorder="1" applyAlignment="1" applyProtection="1">
      <alignment horizontal="center" vertical="center"/>
      <protection hidden="1"/>
    </xf>
    <xf numFmtId="0" fontId="32" fillId="2" borderId="0" xfId="0" applyFont="1" applyFill="1" applyBorder="1" applyProtection="1">
      <protection locked="0"/>
    </xf>
    <xf numFmtId="0" fontId="32" fillId="2" borderId="0" xfId="0" applyFont="1" applyFill="1" applyBorder="1" applyAlignment="1" applyProtection="1">
      <protection locked="0"/>
    </xf>
    <xf numFmtId="0" fontId="32" fillId="0" borderId="0" xfId="0" applyFont="1" applyAlignment="1" applyProtection="1">
      <protection locked="0"/>
    </xf>
    <xf numFmtId="168" fontId="18"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8" fillId="2" borderId="6"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2" borderId="6" xfId="1"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18" fillId="2" borderId="0" xfId="0" applyNumberFormat="1" applyFont="1" applyFill="1" applyAlignment="1">
      <alignment vertical="center" wrapText="1"/>
    </xf>
    <xf numFmtId="168" fontId="18" fillId="2" borderId="0" xfId="0" applyNumberFormat="1" applyFont="1" applyFill="1" applyAlignment="1">
      <alignment vertical="center" wrapText="1"/>
    </xf>
    <xf numFmtId="0" fontId="20" fillId="6" borderId="0" xfId="0" applyFont="1" applyFill="1" applyAlignment="1" applyProtection="1">
      <alignment horizontal="left" vertical="center"/>
      <protection hidden="1"/>
    </xf>
    <xf numFmtId="0" fontId="20" fillId="6" borderId="0" xfId="0" applyFont="1" applyFill="1" applyBorder="1" applyAlignment="1" applyProtection="1">
      <alignment horizontal="center"/>
      <protection hidden="1"/>
    </xf>
    <xf numFmtId="0" fontId="20" fillId="6" borderId="0" xfId="0" applyFont="1" applyFill="1" applyAlignment="1" applyProtection="1">
      <alignment horizontal="left"/>
      <protection hidden="1"/>
    </xf>
    <xf numFmtId="0" fontId="20" fillId="6" borderId="0" xfId="0" applyFont="1" applyFill="1" applyBorder="1" applyAlignment="1" applyProtection="1">
      <alignment horizontal="left"/>
      <protection hidden="1"/>
    </xf>
    <xf numFmtId="0" fontId="21" fillId="6" borderId="0" xfId="0" applyFont="1" applyFill="1" applyBorder="1" applyAlignment="1" applyProtection="1">
      <alignment horizontal="center"/>
      <protection hidden="1"/>
    </xf>
    <xf numFmtId="0" fontId="4" fillId="6" borderId="0" xfId="0" applyFont="1" applyFill="1" applyBorder="1" applyAlignment="1" applyProtection="1">
      <alignment horizontal="center"/>
      <protection hidden="1"/>
    </xf>
    <xf numFmtId="0" fontId="13" fillId="6" borderId="0" xfId="0" applyFont="1" applyFill="1" applyAlignment="1" applyProtection="1">
      <alignment horizontal="left"/>
      <protection hidden="1"/>
    </xf>
    <xf numFmtId="0" fontId="32" fillId="6" borderId="0" xfId="0" applyFont="1" applyFill="1" applyAlignment="1" applyProtection="1">
      <alignment horizontal="center" vertical="center"/>
      <protection hidden="1"/>
    </xf>
    <xf numFmtId="0" fontId="32" fillId="6" borderId="0" xfId="0" applyFont="1" applyFill="1" applyAlignment="1" applyProtection="1">
      <protection hidden="1"/>
    </xf>
    <xf numFmtId="0" fontId="39" fillId="2" borderId="0" xfId="0" applyFont="1" applyFill="1" applyAlignment="1" applyProtection="1">
      <alignment vertical="top"/>
      <protection locked="0"/>
    </xf>
    <xf numFmtId="0" fontId="40" fillId="2" borderId="0" xfId="0" applyFont="1" applyFill="1" applyAlignment="1" applyProtection="1">
      <alignment horizontal="center" vertical="top"/>
      <protection locked="0"/>
    </xf>
    <xf numFmtId="0" fontId="18" fillId="2" borderId="0" xfId="0" applyFont="1" applyFill="1" applyProtection="1">
      <protection locked="0"/>
    </xf>
    <xf numFmtId="0" fontId="13" fillId="2" borderId="0" xfId="0" applyFont="1" applyFill="1" applyAlignment="1" applyProtection="1">
      <alignment horizontal="center"/>
      <protection locked="0"/>
    </xf>
    <xf numFmtId="0" fontId="32" fillId="2" borderId="0" xfId="0" applyFont="1" applyFill="1" applyBorder="1" applyAlignment="1" applyProtection="1">
      <alignment horizontal="left"/>
      <protection locked="0"/>
    </xf>
    <xf numFmtId="0" fontId="32" fillId="7" borderId="7" xfId="0" applyFont="1" applyFill="1" applyBorder="1" applyAlignment="1" applyProtection="1">
      <alignment horizontal="left" vertical="center"/>
      <protection locked="0"/>
    </xf>
    <xf numFmtId="0" fontId="32" fillId="7" borderId="8" xfId="0" applyFont="1" applyFill="1" applyBorder="1" applyAlignment="1" applyProtection="1">
      <alignment horizontal="left" vertical="center"/>
      <protection locked="0"/>
    </xf>
    <xf numFmtId="4" fontId="32" fillId="2" borderId="0" xfId="0" applyNumberFormat="1" applyFont="1" applyFill="1" applyBorder="1" applyAlignment="1" applyProtection="1">
      <alignment horizontal="center"/>
      <protection locked="0"/>
    </xf>
    <xf numFmtId="0" fontId="32" fillId="7" borderId="10" xfId="0" applyFont="1" applyFill="1" applyBorder="1" applyAlignment="1" applyProtection="1">
      <alignment horizontal="left" vertical="center"/>
      <protection locked="0"/>
    </xf>
    <xf numFmtId="0" fontId="32" fillId="7" borderId="2" xfId="0" applyFont="1" applyFill="1" applyBorder="1" applyAlignment="1" applyProtection="1">
      <alignment horizontal="left" vertical="center"/>
      <protection locked="0"/>
    </xf>
    <xf numFmtId="171" fontId="46" fillId="7" borderId="11" xfId="0" applyNumberFormat="1" applyFont="1" applyFill="1" applyBorder="1" applyAlignment="1" applyProtection="1">
      <alignment horizontal="center" vertical="center"/>
      <protection locked="0"/>
    </xf>
    <xf numFmtId="0" fontId="32" fillId="2" borderId="0" xfId="0" applyFont="1" applyFill="1" applyBorder="1" applyAlignment="1" applyProtection="1">
      <alignment horizontal="center"/>
      <protection locked="0"/>
    </xf>
    <xf numFmtId="14" fontId="32" fillId="2" borderId="0" xfId="0" applyNumberFormat="1" applyFont="1" applyFill="1" applyBorder="1" applyProtection="1">
      <protection locked="0"/>
    </xf>
    <xf numFmtId="0" fontId="32" fillId="7" borderId="12" xfId="0" applyFont="1" applyFill="1" applyBorder="1" applyAlignment="1" applyProtection="1">
      <alignment horizontal="left" vertical="center"/>
      <protection locked="0"/>
    </xf>
    <xf numFmtId="0" fontId="32" fillId="7" borderId="1" xfId="0" applyFont="1" applyFill="1" applyBorder="1" applyAlignment="1" applyProtection="1">
      <alignment horizontal="left" vertical="center"/>
      <protection locked="0"/>
    </xf>
    <xf numFmtId="0" fontId="32" fillId="7" borderId="14" xfId="0" applyFont="1" applyFill="1" applyBorder="1" applyAlignment="1" applyProtection="1">
      <alignment horizontal="left" vertical="center"/>
      <protection locked="0"/>
    </xf>
    <xf numFmtId="0" fontId="32" fillId="7" borderId="15" xfId="0" applyFont="1" applyFill="1" applyBorder="1" applyAlignment="1" applyProtection="1">
      <alignment horizontal="left" vertical="center"/>
      <protection locked="0"/>
    </xf>
    <xf numFmtId="171" fontId="46" fillId="7" borderId="16" xfId="0" applyNumberFormat="1" applyFont="1" applyFill="1" applyBorder="1" applyAlignment="1" applyProtection="1">
      <alignment horizontal="center" vertical="center"/>
      <protection locked="0"/>
    </xf>
    <xf numFmtId="4" fontId="32" fillId="0" borderId="0" xfId="0" applyNumberFormat="1" applyFont="1" applyFill="1" applyBorder="1" applyAlignment="1" applyProtection="1">
      <alignment horizontal="center"/>
      <protection locked="0"/>
    </xf>
    <xf numFmtId="0" fontId="45" fillId="7" borderId="21" xfId="0" applyFont="1" applyFill="1" applyBorder="1" applyAlignment="1" applyProtection="1">
      <alignment horizontal="left" vertical="center"/>
      <protection locked="0"/>
    </xf>
    <xf numFmtId="15" fontId="12" fillId="2" borderId="22" xfId="0" applyNumberFormat="1"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protection locked="0"/>
    </xf>
    <xf numFmtId="0" fontId="24" fillId="0" borderId="9" xfId="0" applyFont="1" applyFill="1" applyBorder="1" applyAlignment="1" applyProtection="1">
      <alignment horizontal="center" vertical="center" wrapText="1"/>
      <protection locked="0"/>
    </xf>
    <xf numFmtId="0" fontId="50" fillId="2" borderId="0" xfId="0" applyFont="1" applyFill="1" applyAlignment="1" applyProtection="1">
      <alignment horizontal="center"/>
      <protection locked="0"/>
    </xf>
    <xf numFmtId="0" fontId="32" fillId="2" borderId="0" xfId="0" applyFont="1" applyFill="1" applyAlignment="1" applyProtection="1">
      <alignment horizontal="center"/>
      <protection locked="0"/>
    </xf>
    <xf numFmtId="0" fontId="32" fillId="2" borderId="0" xfId="0" applyFont="1" applyFill="1" applyBorder="1" applyAlignment="1" applyProtection="1">
      <alignment horizontal="center" vertical="center"/>
      <protection locked="0"/>
    </xf>
    <xf numFmtId="4" fontId="32" fillId="2" borderId="0" xfId="0" applyNumberFormat="1" applyFont="1" applyFill="1" applyBorder="1" applyAlignment="1" applyProtection="1">
      <alignment horizontal="center" vertical="center"/>
      <protection locked="0"/>
    </xf>
    <xf numFmtId="4" fontId="32" fillId="2" borderId="0" xfId="0" applyNumberFormat="1" applyFont="1" applyFill="1" applyBorder="1" applyAlignment="1" applyProtection="1">
      <alignment vertical="center"/>
      <protection locked="0"/>
    </xf>
    <xf numFmtId="166" fontId="18" fillId="7" borderId="9" xfId="0" applyNumberFormat="1" applyFont="1" applyFill="1" applyBorder="1" applyAlignment="1" applyProtection="1">
      <alignment horizontal="center" vertical="center"/>
      <protection locked="0"/>
    </xf>
    <xf numFmtId="169" fontId="18" fillId="7" borderId="11" xfId="0" applyNumberFormat="1" applyFont="1" applyFill="1" applyBorder="1" applyAlignment="1" applyProtection="1">
      <alignment horizontal="center" vertical="center"/>
      <protection locked="0"/>
    </xf>
    <xf numFmtId="166" fontId="18" fillId="7" borderId="11" xfId="0" applyNumberFormat="1" applyFont="1" applyFill="1" applyBorder="1" applyAlignment="1" applyProtection="1">
      <alignment horizontal="center" vertical="center"/>
      <protection locked="0"/>
    </xf>
    <xf numFmtId="166" fontId="18" fillId="7" borderId="13" xfId="0" applyNumberFormat="1" applyFont="1" applyFill="1" applyBorder="1" applyAlignment="1" applyProtection="1">
      <alignment horizontal="center" vertical="center"/>
      <protection locked="0"/>
    </xf>
    <xf numFmtId="0" fontId="45" fillId="7" borderId="21" xfId="0" applyFont="1" applyFill="1" applyBorder="1" applyAlignment="1" applyProtection="1">
      <alignment horizontal="left"/>
      <protection locked="0"/>
    </xf>
    <xf numFmtId="15" fontId="31" fillId="2" borderId="22" xfId="0" applyNumberFormat="1" applyFont="1" applyFill="1" applyBorder="1" applyAlignment="1" applyProtection="1">
      <alignment horizontal="center"/>
      <protection locked="0"/>
    </xf>
    <xf numFmtId="170" fontId="18" fillId="0" borderId="10" xfId="0" applyNumberFormat="1" applyFont="1" applyFill="1" applyBorder="1" applyAlignment="1" applyProtection="1">
      <alignment horizontal="center" vertical="center"/>
      <protection locked="0"/>
    </xf>
    <xf numFmtId="166" fontId="18" fillId="0" borderId="2" xfId="0" applyNumberFormat="1" applyFont="1" applyFill="1" applyBorder="1" applyAlignment="1" applyProtection="1">
      <alignment horizontal="center" vertical="center" wrapText="1"/>
      <protection locked="0"/>
    </xf>
    <xf numFmtId="166" fontId="24" fillId="0" borderId="2" xfId="0" applyNumberFormat="1" applyFont="1" applyFill="1" applyBorder="1" applyAlignment="1" applyProtection="1">
      <alignment horizontal="center" vertical="center" wrapText="1"/>
      <protection locked="0"/>
    </xf>
    <xf numFmtId="166" fontId="24" fillId="0" borderId="11" xfId="0" applyNumberFormat="1" applyFont="1" applyFill="1" applyBorder="1" applyAlignment="1" applyProtection="1">
      <alignment horizontal="center" vertical="center" wrapText="1"/>
      <protection locked="0"/>
    </xf>
    <xf numFmtId="0" fontId="50" fillId="2" borderId="0" xfId="0" applyFont="1" applyFill="1" applyProtection="1">
      <protection locked="0"/>
    </xf>
    <xf numFmtId="173" fontId="18" fillId="0" borderId="10" xfId="0" applyNumberFormat="1" applyFont="1" applyFill="1" applyBorder="1" applyAlignment="1" applyProtection="1">
      <alignment horizontal="center" vertical="center"/>
      <protection locked="0"/>
    </xf>
    <xf numFmtId="166" fontId="18" fillId="0" borderId="2" xfId="0" applyNumberFormat="1" applyFont="1" applyFill="1" applyBorder="1" applyAlignment="1" applyProtection="1">
      <alignment horizontal="center" vertical="center"/>
      <protection locked="0"/>
    </xf>
    <xf numFmtId="166" fontId="24" fillId="0" borderId="2" xfId="0" applyNumberFormat="1" applyFont="1" applyFill="1" applyBorder="1" applyAlignment="1" applyProtection="1">
      <alignment horizontal="center" vertical="center"/>
      <protection locked="0"/>
    </xf>
    <xf numFmtId="166" fontId="18" fillId="0" borderId="11" xfId="0" applyNumberFormat="1" applyFont="1" applyFill="1" applyBorder="1" applyAlignment="1" applyProtection="1">
      <alignment horizontal="center" vertical="center"/>
      <protection locked="0"/>
    </xf>
    <xf numFmtId="174" fontId="18" fillId="0" borderId="19" xfId="0" applyNumberFormat="1" applyFont="1" applyFill="1" applyBorder="1" applyAlignment="1" applyProtection="1">
      <alignment horizontal="center" vertical="center"/>
      <protection locked="0"/>
    </xf>
    <xf numFmtId="166" fontId="18" fillId="0" borderId="20" xfId="0" applyNumberFormat="1" applyFont="1" applyFill="1" applyBorder="1" applyAlignment="1" applyProtection="1">
      <alignment horizontal="center" vertical="center"/>
      <protection locked="0"/>
    </xf>
    <xf numFmtId="166" fontId="24" fillId="0" borderId="20" xfId="0" applyNumberFormat="1" applyFont="1" applyFill="1" applyBorder="1" applyAlignment="1" applyProtection="1">
      <alignment horizontal="center" vertical="center"/>
      <protection locked="0"/>
    </xf>
    <xf numFmtId="166" fontId="18" fillId="0" borderId="16" xfId="0" applyNumberFormat="1" applyFont="1" applyFill="1" applyBorder="1" applyAlignment="1" applyProtection="1">
      <alignment horizontal="center" vertical="center"/>
      <protection locked="0"/>
    </xf>
    <xf numFmtId="0" fontId="8" fillId="6" borderId="0" xfId="0" applyFont="1" applyFill="1" applyAlignment="1" applyProtection="1">
      <alignment horizontal="center" vertical="center"/>
      <protection hidden="1"/>
    </xf>
    <xf numFmtId="0" fontId="6" fillId="6" borderId="0" xfId="0" applyFont="1" applyFill="1" applyAlignment="1" applyProtection="1">
      <alignment horizontal="center"/>
      <protection hidden="1"/>
    </xf>
    <xf numFmtId="0" fontId="6" fillId="6" borderId="0" xfId="0" applyFont="1" applyFill="1" applyAlignment="1" applyProtection="1">
      <alignment horizontal="center" vertical="center"/>
      <protection hidden="1"/>
    </xf>
    <xf numFmtId="0" fontId="3" fillId="6" borderId="0" xfId="0" applyFont="1" applyFill="1" applyAlignment="1" applyProtection="1">
      <alignment vertical="center"/>
      <protection hidden="1"/>
    </xf>
    <xf numFmtId="0" fontId="5" fillId="6" borderId="0" xfId="0" quotePrefix="1" applyFont="1" applyFill="1" applyBorder="1" applyAlignment="1" applyProtection="1">
      <alignment horizontal="center"/>
      <protection hidden="1"/>
    </xf>
    <xf numFmtId="0" fontId="3" fillId="6" borderId="0" xfId="0" applyFont="1" applyFill="1" applyAlignment="1" applyProtection="1">
      <protection hidden="1"/>
    </xf>
    <xf numFmtId="0" fontId="19"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54" fillId="2" borderId="0" xfId="0" applyFont="1" applyFill="1" applyProtection="1">
      <protection locked="0"/>
    </xf>
    <xf numFmtId="0" fontId="0" fillId="2" borderId="0" xfId="0" applyFill="1" applyProtection="1">
      <protection locked="0"/>
    </xf>
    <xf numFmtId="0" fontId="18" fillId="2" borderId="0" xfId="0" applyFont="1" applyFill="1" applyAlignment="1" applyProtection="1">
      <alignment horizontal="center" wrapText="1"/>
      <protection locked="0"/>
    </xf>
    <xf numFmtId="166" fontId="18" fillId="2" borderId="0" xfId="0" applyNumberFormat="1" applyFont="1" applyFill="1" applyAlignment="1" applyProtection="1">
      <alignment horizontal="center" wrapText="1"/>
      <protection locked="0"/>
    </xf>
    <xf numFmtId="0" fontId="18" fillId="2" borderId="0" xfId="0" applyFont="1" applyFill="1" applyAlignment="1" applyProtection="1">
      <alignment wrapText="1"/>
      <protection locked="0"/>
    </xf>
    <xf numFmtId="0" fontId="18" fillId="2" borderId="0" xfId="0" applyFont="1" applyFill="1" applyAlignment="1" applyProtection="1">
      <alignment horizontal="left" wrapText="1"/>
      <protection locked="0"/>
    </xf>
    <xf numFmtId="0" fontId="49" fillId="2" borderId="23" xfId="0" applyFont="1" applyFill="1" applyBorder="1" applyAlignment="1" applyProtection="1">
      <alignment wrapText="1"/>
      <protection hidden="1"/>
    </xf>
    <xf numFmtId="0" fontId="18" fillId="2" borderId="24" xfId="0" applyFont="1" applyFill="1" applyBorder="1" applyAlignment="1" applyProtection="1">
      <alignment horizontal="center" wrapText="1"/>
      <protection hidden="1"/>
    </xf>
    <xf numFmtId="0" fontId="24" fillId="2" borderId="24" xfId="0" applyFont="1" applyFill="1" applyBorder="1" applyAlignment="1" applyProtection="1">
      <alignment wrapText="1"/>
      <protection hidden="1"/>
    </xf>
    <xf numFmtId="0" fontId="24" fillId="2" borderId="7" xfId="0" applyFont="1" applyFill="1" applyBorder="1" applyAlignment="1" applyProtection="1">
      <alignment vertical="center" wrapText="1"/>
      <protection hidden="1"/>
    </xf>
    <xf numFmtId="0" fontId="49" fillId="2" borderId="8" xfId="0" applyFont="1" applyFill="1" applyBorder="1" applyAlignment="1" applyProtection="1">
      <alignment vertical="center" wrapText="1"/>
      <protection hidden="1"/>
    </xf>
    <xf numFmtId="0" fontId="24" fillId="2" borderId="10" xfId="0" applyFont="1" applyFill="1" applyBorder="1" applyAlignment="1" applyProtection="1">
      <alignment vertical="center" wrapText="1"/>
      <protection hidden="1"/>
    </xf>
    <xf numFmtId="0" fontId="24" fillId="2" borderId="19" xfId="0" applyFont="1" applyFill="1" applyBorder="1" applyAlignment="1" applyProtection="1">
      <alignment vertical="center" wrapText="1"/>
      <protection hidden="1"/>
    </xf>
    <xf numFmtId="0" fontId="55" fillId="2" borderId="0" xfId="0" applyFont="1" applyFill="1" applyAlignment="1" applyProtection="1">
      <alignment wrapText="1"/>
      <protection hidden="1"/>
    </xf>
    <xf numFmtId="0" fontId="57" fillId="2" borderId="0" xfId="0" applyFont="1" applyFill="1" applyProtection="1">
      <protection hidden="1"/>
    </xf>
    <xf numFmtId="0" fontId="0" fillId="2" borderId="0" xfId="0" applyFill="1" applyProtection="1">
      <protection hidden="1"/>
    </xf>
    <xf numFmtId="0" fontId="46" fillId="2" borderId="7" xfId="0" applyFont="1" applyFill="1" applyBorder="1" applyAlignment="1" applyProtection="1">
      <alignment vertical="center" wrapText="1"/>
      <protection hidden="1"/>
    </xf>
    <xf numFmtId="0" fontId="46" fillId="2" borderId="10" xfId="0" applyFont="1" applyFill="1" applyBorder="1" applyAlignment="1" applyProtection="1">
      <alignment vertical="center" wrapText="1"/>
      <protection hidden="1"/>
    </xf>
    <xf numFmtId="0" fontId="46" fillId="2" borderId="19" xfId="0" applyFont="1" applyFill="1" applyBorder="1" applyAlignment="1" applyProtection="1">
      <alignment vertical="center" wrapText="1"/>
      <protection hidden="1"/>
    </xf>
    <xf numFmtId="0" fontId="46" fillId="2" borderId="20" xfId="0" applyFont="1" applyFill="1" applyBorder="1" applyAlignment="1" applyProtection="1">
      <alignment horizontal="center" vertical="center"/>
      <protection hidden="1"/>
    </xf>
    <xf numFmtId="168" fontId="18" fillId="2" borderId="2" xfId="0" applyNumberFormat="1" applyFont="1" applyFill="1" applyBorder="1" applyAlignment="1" applyProtection="1">
      <alignment horizontal="center" vertical="center" wrapText="1"/>
      <protection hidden="1"/>
    </xf>
    <xf numFmtId="168" fontId="24" fillId="2" borderId="25" xfId="0" applyNumberFormat="1" applyFont="1" applyFill="1" applyBorder="1" applyAlignment="1" applyProtection="1">
      <alignment horizontal="center" vertical="center" wrapText="1"/>
      <protection hidden="1"/>
    </xf>
    <xf numFmtId="168" fontId="18" fillId="2" borderId="26" xfId="0" applyNumberFormat="1" applyFont="1" applyFill="1" applyBorder="1" applyAlignment="1" applyProtection="1">
      <alignment vertical="center" wrapText="1"/>
      <protection hidden="1"/>
    </xf>
    <xf numFmtId="168" fontId="59" fillId="2" borderId="25" xfId="0" applyNumberFormat="1" applyFont="1" applyFill="1" applyBorder="1" applyAlignment="1" applyProtection="1">
      <alignment vertical="center" wrapText="1"/>
      <protection hidden="1"/>
    </xf>
    <xf numFmtId="168" fontId="18" fillId="2" borderId="26" xfId="0" applyNumberFormat="1" applyFont="1" applyFill="1" applyBorder="1" applyAlignment="1" applyProtection="1">
      <alignment horizontal="left" vertical="center" wrapText="1"/>
      <protection hidden="1"/>
    </xf>
    <xf numFmtId="0" fontId="18" fillId="2" borderId="27" xfId="0" applyNumberFormat="1" applyFont="1" applyFill="1" applyBorder="1" applyAlignment="1" applyProtection="1">
      <alignment vertical="center" wrapText="1"/>
      <protection hidden="1"/>
    </xf>
    <xf numFmtId="0" fontId="18" fillId="2" borderId="15" xfId="0" applyFont="1" applyFill="1" applyBorder="1" applyAlignment="1" applyProtection="1">
      <alignment horizontal="center" vertical="center" wrapText="1"/>
      <protection hidden="1"/>
    </xf>
    <xf numFmtId="0" fontId="24" fillId="2" borderId="28" xfId="0" applyFont="1" applyFill="1" applyBorder="1" applyAlignment="1" applyProtection="1">
      <alignment horizontal="center" vertical="center" wrapText="1"/>
      <protection hidden="1"/>
    </xf>
    <xf numFmtId="0" fontId="18" fillId="2" borderId="20" xfId="0" applyFont="1" applyFill="1" applyBorder="1" applyAlignment="1" applyProtection="1">
      <alignment horizontal="center" vertical="center" wrapText="1"/>
      <protection hidden="1"/>
    </xf>
    <xf numFmtId="0" fontId="26" fillId="2" borderId="0" xfId="0" applyFont="1" applyFill="1" applyAlignment="1" applyProtection="1">
      <alignment horizontal="center" wrapText="1"/>
      <protection locked="0"/>
    </xf>
    <xf numFmtId="3" fontId="18" fillId="2" borderId="29" xfId="0" applyNumberFormat="1" applyFont="1" applyFill="1" applyBorder="1" applyAlignment="1" applyProtection="1">
      <alignment horizontal="center" vertical="center" wrapText="1"/>
      <protection hidden="1"/>
    </xf>
    <xf numFmtId="0" fontId="18" fillId="2" borderId="0" xfId="0" applyFont="1" applyFill="1" applyAlignment="1" applyProtection="1">
      <alignment horizontal="center" wrapText="1"/>
      <protection hidden="1"/>
    </xf>
    <xf numFmtId="0" fontId="26" fillId="2" borderId="0" xfId="0" applyFont="1" applyFill="1" applyAlignment="1" applyProtection="1">
      <alignment horizontal="center" wrapText="1"/>
      <protection hidden="1"/>
    </xf>
    <xf numFmtId="168" fontId="26" fillId="2" borderId="0" xfId="0" applyNumberFormat="1" applyFont="1" applyFill="1" applyAlignment="1" applyProtection="1">
      <alignment horizontal="center" wrapText="1"/>
      <protection hidden="1"/>
    </xf>
    <xf numFmtId="176" fontId="26" fillId="2" borderId="0" xfId="0" applyNumberFormat="1" applyFont="1" applyFill="1" applyAlignment="1" applyProtection="1">
      <alignment horizontal="center" wrapText="1"/>
      <protection hidden="1"/>
    </xf>
    <xf numFmtId="0" fontId="55" fillId="2" borderId="0" xfId="0" applyFont="1" applyFill="1" applyBorder="1" applyAlignment="1" applyProtection="1">
      <alignment wrapText="1"/>
      <protection hidden="1"/>
    </xf>
    <xf numFmtId="0" fontId="55" fillId="2" borderId="0" xfId="0" applyFont="1" applyFill="1" applyAlignment="1" applyProtection="1">
      <alignment horizontal="center" wrapText="1"/>
      <protection hidden="1"/>
    </xf>
    <xf numFmtId="0" fontId="46" fillId="2" borderId="0" xfId="0" applyFont="1" applyFill="1" applyProtection="1">
      <protection hidden="1"/>
    </xf>
    <xf numFmtId="0" fontId="18" fillId="2" borderId="0" xfId="0" applyFont="1" applyFill="1" applyAlignment="1" applyProtection="1">
      <alignment horizontal="left" wrapText="1"/>
      <protection hidden="1"/>
    </xf>
    <xf numFmtId="0" fontId="18" fillId="0" borderId="30" xfId="0" applyFont="1" applyFill="1" applyBorder="1" applyAlignment="1">
      <alignment horizontal="center"/>
    </xf>
    <xf numFmtId="0" fontId="18" fillId="0" borderId="4" xfId="0" applyFont="1" applyFill="1" applyBorder="1" applyAlignment="1">
      <alignment horizontal="center"/>
    </xf>
    <xf numFmtId="0" fontId="18" fillId="0" borderId="31" xfId="0" applyFont="1" applyFill="1" applyBorder="1" applyAlignment="1">
      <alignment horizontal="center"/>
    </xf>
    <xf numFmtId="0" fontId="18" fillId="0" borderId="32" xfId="0" applyFont="1" applyFill="1" applyBorder="1" applyAlignment="1">
      <alignment horizontal="center"/>
    </xf>
    <xf numFmtId="0" fontId="18" fillId="0" borderId="33" xfId="0" applyFont="1" applyFill="1" applyBorder="1" applyAlignment="1"/>
    <xf numFmtId="0" fontId="18" fillId="0" borderId="34" xfId="0" applyFont="1" applyFill="1" applyBorder="1" applyAlignment="1">
      <alignment horizontal="center"/>
    </xf>
    <xf numFmtId="0" fontId="18" fillId="0" borderId="35" xfId="0" applyFont="1" applyFill="1" applyBorder="1" applyAlignment="1">
      <alignment horizontal="center"/>
    </xf>
    <xf numFmtId="0" fontId="18" fillId="0" borderId="1" xfId="0" applyFont="1" applyFill="1" applyBorder="1" applyAlignment="1">
      <alignment horizontal="center"/>
    </xf>
    <xf numFmtId="0" fontId="18" fillId="0" borderId="4" xfId="0" applyFont="1" applyFill="1" applyBorder="1" applyAlignment="1"/>
    <xf numFmtId="0" fontId="18" fillId="0" borderId="36" xfId="0" applyFont="1" applyFill="1" applyBorder="1" applyAlignment="1">
      <alignment horizontal="center"/>
    </xf>
    <xf numFmtId="0" fontId="18" fillId="0" borderId="37" xfId="0" applyFont="1" applyFill="1" applyBorder="1" applyAlignment="1">
      <alignment horizontal="center"/>
    </xf>
    <xf numFmtId="0" fontId="18" fillId="0" borderId="37" xfId="0" applyFont="1" applyFill="1" applyBorder="1" applyAlignment="1"/>
    <xf numFmtId="0" fontId="18" fillId="0" borderId="38" xfId="0" applyFont="1" applyFill="1" applyBorder="1" applyAlignment="1"/>
    <xf numFmtId="0" fontId="18" fillId="0" borderId="32" xfId="0" applyFont="1" applyFill="1" applyBorder="1" applyAlignment="1"/>
    <xf numFmtId="0" fontId="18" fillId="0" borderId="39" xfId="0" applyFont="1" applyFill="1" applyBorder="1" applyAlignment="1"/>
    <xf numFmtId="0" fontId="60"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8" fillId="2" borderId="0" xfId="0" applyFont="1" applyFill="1" applyBorder="1"/>
    <xf numFmtId="0" fontId="18" fillId="2" borderId="0" xfId="0" applyFont="1" applyFill="1" applyBorder="1" applyAlignment="1">
      <alignment horizontal="center"/>
    </xf>
    <xf numFmtId="0" fontId="14" fillId="2" borderId="0" xfId="0" applyFont="1" applyFill="1" applyBorder="1" applyAlignment="1">
      <alignment vertical="center"/>
    </xf>
    <xf numFmtId="0" fontId="18" fillId="2" borderId="0" xfId="0" applyFont="1" applyFill="1" applyBorder="1" applyAlignment="1">
      <alignment vertical="center"/>
    </xf>
    <xf numFmtId="0" fontId="18" fillId="0" borderId="42" xfId="0" applyFont="1" applyFill="1" applyBorder="1" applyAlignment="1">
      <alignment horizontal="center" vertical="center" wrapText="1"/>
    </xf>
    <xf numFmtId="0" fontId="18" fillId="2" borderId="43" xfId="0" applyFont="1" applyFill="1" applyBorder="1" applyAlignment="1">
      <alignment horizontal="center" vertical="center"/>
    </xf>
    <xf numFmtId="0" fontId="3" fillId="0" borderId="4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4" xfId="0" applyFont="1" applyFill="1" applyBorder="1" applyAlignment="1">
      <alignment horizontal="left" vertical="center"/>
    </xf>
    <xf numFmtId="168" fontId="3" fillId="2" borderId="4" xfId="1"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167" fontId="18" fillId="2" borderId="4" xfId="0" applyNumberFormat="1" applyFont="1" applyFill="1" applyBorder="1" applyAlignment="1">
      <alignment horizontal="center" vertical="center"/>
    </xf>
    <xf numFmtId="168" fontId="18" fillId="2"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168" fontId="3" fillId="0" borderId="4" xfId="0" applyNumberFormat="1" applyFont="1" applyFill="1" applyBorder="1" applyAlignment="1">
      <alignment horizontal="center" vertical="center"/>
    </xf>
    <xf numFmtId="0" fontId="31" fillId="2" borderId="0" xfId="0" applyFont="1" applyFill="1"/>
    <xf numFmtId="0" fontId="2" fillId="4" borderId="0" xfId="0" applyFont="1" applyFill="1"/>
    <xf numFmtId="0" fontId="1" fillId="2" borderId="0" xfId="0" applyFont="1" applyFill="1"/>
    <xf numFmtId="0" fontId="67" fillId="0"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6" xfId="0" applyFont="1" applyFill="1" applyBorder="1" applyAlignment="1">
      <alignment horizontal="center" vertical="center"/>
    </xf>
    <xf numFmtId="0" fontId="68" fillId="0" borderId="4" xfId="0" applyFont="1" applyFill="1" applyBorder="1" applyAlignment="1">
      <alignment horizontal="center" vertical="center" wrapText="1"/>
    </xf>
    <xf numFmtId="0" fontId="68" fillId="0" borderId="6" xfId="0" applyFont="1" applyFill="1" applyBorder="1" applyAlignment="1">
      <alignment horizontal="center" vertical="center"/>
    </xf>
    <xf numFmtId="0" fontId="68" fillId="0" borderId="6" xfId="0" applyFont="1" applyFill="1" applyBorder="1" applyAlignment="1">
      <alignment horizontal="left" vertical="center"/>
    </xf>
    <xf numFmtId="0" fontId="68" fillId="0" borderId="43" xfId="0" applyFont="1" applyFill="1" applyBorder="1" applyAlignment="1">
      <alignment horizontal="center" vertical="center"/>
    </xf>
    <xf numFmtId="0" fontId="68" fillId="0" borderId="4" xfId="0" applyFont="1" applyFill="1" applyBorder="1" applyAlignment="1">
      <alignment horizontal="center" vertical="center"/>
    </xf>
    <xf numFmtId="0" fontId="68" fillId="0" borderId="4" xfId="0" applyFont="1" applyFill="1" applyBorder="1" applyAlignment="1">
      <alignment horizontal="left" vertical="center"/>
    </xf>
    <xf numFmtId="0" fontId="69" fillId="0" borderId="4" xfId="0" applyFont="1" applyFill="1" applyBorder="1" applyAlignment="1">
      <alignment horizontal="center" vertical="center"/>
    </xf>
    <xf numFmtId="168" fontId="68" fillId="0" borderId="4" xfId="0" applyNumberFormat="1"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0" applyNumberFormat="1" applyFont="1" applyFill="1" applyBorder="1" applyAlignment="1">
      <alignment horizontal="center" vertical="center" wrapText="1"/>
    </xf>
    <xf numFmtId="166" fontId="18" fillId="9" borderId="1" xfId="0" applyNumberFormat="1" applyFont="1" applyFill="1" applyBorder="1" applyAlignment="1">
      <alignment horizontal="center" vertical="center" wrapText="1"/>
    </xf>
    <xf numFmtId="0" fontId="18" fillId="2" borderId="4" xfId="0" applyFont="1" applyFill="1" applyBorder="1" applyAlignment="1">
      <alignment horizontal="left" vertical="center" wrapText="1"/>
    </xf>
    <xf numFmtId="0" fontId="18" fillId="2" borderId="4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0" borderId="4" xfId="0" applyNumberFormat="1" applyFont="1" applyFill="1" applyBorder="1" applyAlignment="1">
      <alignment horizontal="center" vertical="center" wrapText="1"/>
    </xf>
    <xf numFmtId="0" fontId="68" fillId="0" borderId="4" xfId="0" applyFont="1" applyFill="1" applyBorder="1" applyAlignment="1">
      <alignment horizontal="left" vertical="center" wrapText="1"/>
    </xf>
    <xf numFmtId="0" fontId="68" fillId="0" borderId="42" xfId="0" applyFont="1" applyFill="1" applyBorder="1" applyAlignment="1">
      <alignment horizontal="center" vertical="center" wrapText="1"/>
    </xf>
    <xf numFmtId="167" fontId="18" fillId="0" borderId="4" xfId="0" applyNumberFormat="1" applyFont="1" applyFill="1" applyBorder="1" applyAlignment="1">
      <alignment horizontal="center" vertical="center"/>
    </xf>
    <xf numFmtId="0" fontId="18" fillId="0" borderId="6"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6" xfId="0" applyFont="1" applyFill="1" applyBorder="1" applyAlignment="1">
      <alignment horizontal="left" vertical="center" wrapText="1"/>
    </xf>
    <xf numFmtId="168" fontId="3" fillId="0" borderId="4" xfId="1" applyNumberFormat="1" applyFont="1" applyFill="1" applyBorder="1" applyAlignment="1">
      <alignment horizontal="center" vertical="center"/>
    </xf>
    <xf numFmtId="0" fontId="18" fillId="0" borderId="6" xfId="0" applyFont="1" applyFill="1" applyBorder="1" applyAlignment="1">
      <alignment horizontal="left" vertical="center"/>
    </xf>
    <xf numFmtId="0" fontId="67" fillId="2" borderId="6" xfId="0" applyFont="1" applyFill="1" applyBorder="1" applyAlignment="1">
      <alignment horizontal="left" vertical="center"/>
    </xf>
    <xf numFmtId="168" fontId="3" fillId="11" borderId="4" xfId="1" applyNumberFormat="1" applyFont="1" applyFill="1" applyBorder="1" applyAlignment="1">
      <alignment horizontal="center" vertical="center"/>
    </xf>
    <xf numFmtId="166" fontId="18" fillId="11" borderId="4" xfId="0" applyNumberFormat="1" applyFont="1" applyFill="1" applyBorder="1" applyAlignment="1">
      <alignment horizontal="center" vertical="center" wrapText="1"/>
    </xf>
    <xf numFmtId="168" fontId="18" fillId="11" borderId="4" xfId="0" applyNumberFormat="1" applyFont="1" applyFill="1" applyBorder="1" applyAlignment="1">
      <alignment horizontal="center" vertical="center"/>
    </xf>
    <xf numFmtId="0" fontId="3" fillId="10" borderId="0" xfId="0" applyFont="1" applyFill="1" applyBorder="1" applyAlignment="1">
      <alignment horizontal="center" vertical="center" wrapText="1"/>
    </xf>
    <xf numFmtId="0" fontId="18" fillId="2" borderId="42" xfId="0" applyFont="1" applyFill="1" applyBorder="1" applyAlignment="1">
      <alignment horizontal="center" vertical="center" wrapText="1"/>
    </xf>
    <xf numFmtId="166" fontId="18" fillId="2" borderId="2" xfId="0" applyNumberFormat="1" applyFont="1" applyFill="1" applyBorder="1" applyAlignment="1">
      <alignment vertical="center" wrapText="1"/>
    </xf>
    <xf numFmtId="0" fontId="18" fillId="2" borderId="2" xfId="0" applyFont="1" applyFill="1" applyBorder="1" applyAlignment="1">
      <alignment wrapText="1"/>
    </xf>
    <xf numFmtId="168" fontId="18" fillId="2" borderId="2" xfId="0" applyNumberFormat="1" applyFont="1" applyFill="1" applyBorder="1" applyAlignment="1">
      <alignment vertical="center" wrapText="1"/>
    </xf>
    <xf numFmtId="0" fontId="18" fillId="2" borderId="2" xfId="0" applyFont="1" applyFill="1" applyBorder="1" applyAlignment="1">
      <alignment horizontal="center" vertical="center" wrapText="1"/>
    </xf>
    <xf numFmtId="164" fontId="18" fillId="11" borderId="2" xfId="1" applyFont="1" applyFill="1" applyBorder="1" applyAlignment="1">
      <alignment horizontal="center" vertical="center" wrapText="1"/>
    </xf>
    <xf numFmtId="43" fontId="18" fillId="2" borderId="2" xfId="2" applyFont="1" applyFill="1" applyBorder="1" applyAlignment="1">
      <alignment vertical="center" wrapText="1"/>
    </xf>
    <xf numFmtId="0" fontId="0" fillId="0" borderId="2" xfId="0" applyBorder="1"/>
    <xf numFmtId="0" fontId="18" fillId="2" borderId="2" xfId="0" applyFont="1" applyFill="1" applyBorder="1" applyAlignment="1">
      <alignment horizontal="center" vertical="center"/>
    </xf>
    <xf numFmtId="167" fontId="18" fillId="2"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166" fontId="18" fillId="0" borderId="2" xfId="0" applyNumberFormat="1" applyFont="1" applyFill="1" applyBorder="1" applyAlignment="1">
      <alignment horizontal="center" vertical="center" wrapText="1"/>
    </xf>
    <xf numFmtId="164" fontId="24" fillId="11" borderId="2" xfId="0" applyNumberFormat="1" applyFont="1" applyFill="1" applyBorder="1" applyAlignment="1">
      <alignment horizontal="center" vertical="center" wrapText="1"/>
    </xf>
    <xf numFmtId="0" fontId="1" fillId="0" borderId="2" xfId="0" applyFont="1" applyBorder="1"/>
    <xf numFmtId="0" fontId="18" fillId="12" borderId="2" xfId="0" applyFont="1" applyFill="1" applyBorder="1" applyAlignment="1">
      <alignment horizontal="center" vertical="center" wrapText="1"/>
    </xf>
    <xf numFmtId="0" fontId="18" fillId="12" borderId="2" xfId="0" applyNumberFormat="1" applyFont="1" applyFill="1" applyBorder="1" applyAlignment="1">
      <alignment horizontal="center" vertical="center" wrapText="1"/>
    </xf>
    <xf numFmtId="9" fontId="18" fillId="12" borderId="2" xfId="0" applyNumberFormat="1" applyFont="1" applyFill="1" applyBorder="1" applyAlignment="1">
      <alignment horizontal="center" vertical="center" wrapText="1"/>
    </xf>
    <xf numFmtId="166" fontId="71" fillId="0" borderId="2" xfId="0" applyNumberFormat="1" applyFont="1" applyBorder="1"/>
    <xf numFmtId="0" fontId="67" fillId="12" borderId="2" xfId="0" applyFont="1" applyFill="1" applyBorder="1" applyAlignment="1">
      <alignment horizontal="center" vertical="center" wrapText="1"/>
    </xf>
    <xf numFmtId="168" fontId="24" fillId="2" borderId="2" xfId="0" applyNumberFormat="1" applyFont="1" applyFill="1" applyBorder="1" applyAlignment="1">
      <alignment vertical="center" wrapText="1"/>
    </xf>
    <xf numFmtId="168" fontId="71" fillId="0" borderId="2" xfId="0" applyNumberFormat="1" applyFont="1" applyBorder="1"/>
    <xf numFmtId="0" fontId="18" fillId="9" borderId="67" xfId="0" applyFont="1" applyFill="1" applyBorder="1" applyAlignment="1">
      <alignment horizontal="center" vertical="center" wrapText="1"/>
    </xf>
    <xf numFmtId="166" fontId="18" fillId="12" borderId="2" xfId="0" applyNumberFormat="1" applyFont="1" applyFill="1" applyBorder="1" applyAlignment="1">
      <alignment horizontal="center" vertical="center" wrapText="1"/>
    </xf>
    <xf numFmtId="0" fontId="1" fillId="0" borderId="0" xfId="0" applyFont="1"/>
    <xf numFmtId="164" fontId="72" fillId="0" borderId="0" xfId="1" applyFont="1"/>
    <xf numFmtId="164" fontId="72" fillId="0" borderId="2" xfId="1" applyFont="1" applyBorder="1"/>
    <xf numFmtId="164" fontId="0" fillId="0" borderId="2" xfId="1" applyFont="1" applyBorder="1"/>
    <xf numFmtId="0" fontId="1" fillId="0" borderId="2" xfId="0" applyFont="1" applyBorder="1" applyAlignment="1">
      <alignment wrapText="1"/>
    </xf>
    <xf numFmtId="0" fontId="1" fillId="0" borderId="2" xfId="0" applyFont="1" applyBorder="1" applyAlignment="1">
      <alignment horizontal="center" wrapText="1"/>
    </xf>
    <xf numFmtId="0" fontId="18" fillId="13" borderId="4"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42" xfId="0"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4" xfId="0" applyFont="1" applyFill="1" applyBorder="1" applyAlignment="1">
      <alignment horizontal="left" vertical="center" wrapText="1"/>
    </xf>
    <xf numFmtId="167" fontId="18" fillId="13" borderId="4" xfId="0" applyNumberFormat="1" applyFont="1" applyFill="1" applyBorder="1" applyAlignment="1">
      <alignment horizontal="center" vertical="center"/>
    </xf>
    <xf numFmtId="0" fontId="3" fillId="13" borderId="4" xfId="0" applyFont="1" applyFill="1" applyBorder="1" applyAlignment="1">
      <alignment horizontal="center" vertical="center"/>
    </xf>
    <xf numFmtId="166" fontId="18" fillId="13" borderId="4" xfId="0" applyNumberFormat="1" applyFont="1" applyFill="1" applyBorder="1" applyAlignment="1">
      <alignment horizontal="center" vertical="center" wrapText="1"/>
    </xf>
    <xf numFmtId="0" fontId="68" fillId="13" borderId="4" xfId="0" applyFont="1" applyFill="1" applyBorder="1" applyAlignment="1">
      <alignment horizontal="center" vertical="center" wrapText="1"/>
    </xf>
    <xf numFmtId="0" fontId="18" fillId="13" borderId="0" xfId="0" applyFont="1" applyFill="1" applyAlignment="1">
      <alignment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5" xfId="0" applyFont="1" applyFill="1" applyBorder="1" applyAlignment="1">
      <alignment horizontal="left" vertical="center" wrapText="1"/>
    </xf>
    <xf numFmtId="0" fontId="3" fillId="11" borderId="0" xfId="0" applyFont="1" applyFill="1" applyBorder="1" applyAlignment="1">
      <alignment horizontal="center" vertical="center" wrapText="1"/>
    </xf>
    <xf numFmtId="0" fontId="3" fillId="11" borderId="0" xfId="0" applyFont="1" applyFill="1" applyBorder="1" applyAlignment="1">
      <alignment horizontal="left" vertical="center" wrapText="1"/>
    </xf>
    <xf numFmtId="0" fontId="18" fillId="11" borderId="6" xfId="0" applyFont="1" applyFill="1" applyBorder="1" applyAlignment="1">
      <alignment horizontal="left" vertical="center"/>
    </xf>
    <xf numFmtId="15" fontId="18" fillId="11" borderId="4" xfId="0" applyNumberFormat="1" applyFont="1" applyFill="1" applyBorder="1" applyAlignment="1">
      <alignment horizontal="center" vertical="center" wrapText="1"/>
    </xf>
    <xf numFmtId="166" fontId="3" fillId="11" borderId="0" xfId="0" applyNumberFormat="1" applyFont="1" applyFill="1" applyBorder="1" applyAlignment="1">
      <alignment horizontal="center" vertical="center" wrapText="1"/>
    </xf>
    <xf numFmtId="0" fontId="18" fillId="11" borderId="0" xfId="0" applyFont="1" applyFill="1" applyAlignment="1">
      <alignment vertical="center" wrapText="1"/>
    </xf>
    <xf numFmtId="0" fontId="18" fillId="11" borderId="4" xfId="0" applyFont="1" applyFill="1" applyBorder="1" applyAlignment="1">
      <alignment horizontal="center" vertical="center" wrapText="1"/>
    </xf>
    <xf numFmtId="0" fontId="18" fillId="11" borderId="42" xfId="0" applyFont="1" applyFill="1" applyBorder="1" applyAlignment="1">
      <alignment horizontal="center" vertical="center" wrapText="1"/>
    </xf>
    <xf numFmtId="0" fontId="18" fillId="11" borderId="4" xfId="0" applyFont="1" applyFill="1" applyBorder="1" applyAlignment="1">
      <alignment horizontal="center" vertical="center"/>
    </xf>
    <xf numFmtId="0" fontId="18" fillId="11" borderId="4" xfId="0" applyFont="1" applyFill="1" applyBorder="1" applyAlignment="1">
      <alignment horizontal="left" vertical="center" wrapText="1"/>
    </xf>
    <xf numFmtId="167" fontId="18" fillId="11" borderId="4" xfId="0" applyNumberFormat="1" applyFont="1" applyFill="1" applyBorder="1" applyAlignment="1">
      <alignment horizontal="center" vertical="center"/>
    </xf>
    <xf numFmtId="0" fontId="3" fillId="11" borderId="4" xfId="0" applyFont="1" applyFill="1" applyBorder="1" applyAlignment="1">
      <alignment horizontal="center" vertical="center"/>
    </xf>
    <xf numFmtId="0" fontId="68" fillId="11" borderId="4" xfId="0" applyFont="1" applyFill="1" applyBorder="1" applyAlignment="1">
      <alignment horizontal="center" vertical="center" wrapText="1"/>
    </xf>
    <xf numFmtId="0" fontId="18" fillId="11" borderId="0" xfId="0" applyFont="1" applyFill="1" applyAlignment="1">
      <alignment wrapText="1"/>
    </xf>
    <xf numFmtId="0" fontId="18" fillId="11" borderId="6" xfId="0" applyFont="1" applyFill="1" applyBorder="1" applyAlignment="1">
      <alignment horizontal="center" vertical="center"/>
    </xf>
    <xf numFmtId="0" fontId="18" fillId="11" borderId="43" xfId="0" applyFont="1" applyFill="1" applyBorder="1" applyAlignment="1">
      <alignment horizontal="center" vertical="center"/>
    </xf>
    <xf numFmtId="0" fontId="18" fillId="11" borderId="4" xfId="0" applyFont="1" applyFill="1" applyBorder="1" applyAlignment="1">
      <alignment horizontal="left" vertical="center"/>
    </xf>
    <xf numFmtId="0" fontId="73" fillId="6" borderId="0" xfId="0" applyFont="1" applyFill="1" applyProtection="1">
      <protection locked="0"/>
    </xf>
    <xf numFmtId="0" fontId="76" fillId="11" borderId="2" xfId="0" applyFont="1" applyFill="1" applyBorder="1" applyAlignment="1">
      <alignment vertical="center" wrapText="1"/>
    </xf>
    <xf numFmtId="0" fontId="75" fillId="0" borderId="2" xfId="0" applyFont="1" applyFill="1" applyBorder="1" applyAlignment="1">
      <alignment horizontal="center" vertical="center"/>
    </xf>
    <xf numFmtId="177" fontId="75" fillId="0" borderId="2" xfId="0" applyNumberFormat="1" applyFont="1" applyFill="1" applyBorder="1" applyAlignment="1">
      <alignment vertical="center"/>
    </xf>
    <xf numFmtId="0" fontId="30" fillId="0" borderId="2" xfId="0" applyFont="1" applyBorder="1"/>
    <xf numFmtId="164" fontId="30" fillId="0" borderId="2" xfId="0" applyNumberFormat="1" applyFont="1" applyBorder="1"/>
    <xf numFmtId="164" fontId="30" fillId="0" borderId="2" xfId="1" applyFont="1" applyBorder="1"/>
    <xf numFmtId="177" fontId="78" fillId="0" borderId="2" xfId="0" applyNumberFormat="1" applyFont="1" applyFill="1" applyBorder="1" applyAlignment="1">
      <alignment vertical="center"/>
    </xf>
    <xf numFmtId="0" fontId="33" fillId="0" borderId="2" xfId="0" applyFont="1" applyFill="1" applyBorder="1" applyAlignment="1">
      <alignment wrapText="1"/>
    </xf>
    <xf numFmtId="0" fontId="0" fillId="0" borderId="2" xfId="0" applyBorder="1" applyAlignment="1">
      <alignment horizontal="center" wrapText="1"/>
    </xf>
    <xf numFmtId="0" fontId="0" fillId="0" borderId="2" xfId="0" applyBorder="1" applyAlignment="1">
      <alignment wrapText="1"/>
    </xf>
    <xf numFmtId="164" fontId="0" fillId="0" borderId="2" xfId="1" applyFont="1" applyBorder="1" applyAlignment="1">
      <alignment wrapText="1"/>
    </xf>
    <xf numFmtId="0" fontId="23" fillId="6" borderId="0" xfId="0" applyFont="1" applyFill="1" applyAlignment="1" applyProtection="1">
      <alignment horizontal="center"/>
      <protection hidden="1"/>
    </xf>
    <xf numFmtId="0" fontId="6" fillId="6" borderId="0" xfId="0" applyFont="1" applyFill="1" applyAlignment="1" applyProtection="1">
      <alignment horizontal="center"/>
      <protection hidden="1"/>
    </xf>
    <xf numFmtId="0" fontId="18" fillId="6" borderId="0" xfId="0" applyFont="1" applyFill="1" applyAlignment="1" applyProtection="1">
      <alignment horizontal="center"/>
      <protection hidden="1"/>
    </xf>
    <xf numFmtId="0" fontId="10" fillId="2" borderId="0" xfId="0" applyFont="1" applyFill="1" applyAlignment="1" applyProtection="1">
      <alignment horizontal="center" vertical="center"/>
      <protection locked="0"/>
    </xf>
    <xf numFmtId="0" fontId="16" fillId="2" borderId="0" xfId="0" applyFont="1" applyFill="1" applyAlignment="1" applyProtection="1">
      <alignment horizontal="left" vertical="center"/>
      <protection hidden="1"/>
    </xf>
    <xf numFmtId="0" fontId="22" fillId="6" borderId="0" xfId="0" applyFont="1" applyFill="1" applyAlignment="1" applyProtection="1">
      <alignment horizontal="center"/>
      <protection hidden="1"/>
    </xf>
    <xf numFmtId="0" fontId="3" fillId="6" borderId="0" xfId="0" applyFont="1" applyFill="1" applyAlignment="1" applyProtection="1">
      <alignment horizontal="center"/>
      <protection hidden="1"/>
    </xf>
    <xf numFmtId="0" fontId="3" fillId="6" borderId="0" xfId="0" applyFont="1" applyFill="1" applyAlignment="1" applyProtection="1">
      <alignment horizontal="center"/>
      <protection locked="0"/>
    </xf>
    <xf numFmtId="0" fontId="7" fillId="6" borderId="0" xfId="0" applyFont="1" applyFill="1" applyAlignment="1" applyProtection="1">
      <alignment horizontal="right" vertical="center"/>
      <protection hidden="1"/>
    </xf>
    <xf numFmtId="0" fontId="15" fillId="6" borderId="0" xfId="0" applyFont="1" applyFill="1" applyAlignment="1" applyProtection="1">
      <alignment horizontal="center"/>
      <protection hidden="1"/>
    </xf>
    <xf numFmtId="0" fontId="4" fillId="6" borderId="0" xfId="0" applyFont="1" applyFill="1" applyAlignment="1" applyProtection="1">
      <alignment horizontal="center"/>
      <protection hidden="1"/>
    </xf>
    <xf numFmtId="0" fontId="15" fillId="2" borderId="0" xfId="0" applyFont="1" applyFill="1" applyAlignment="1" applyProtection="1">
      <alignment horizontal="center" vertical="center"/>
      <protection hidden="1"/>
    </xf>
    <xf numFmtId="0" fontId="8" fillId="6" borderId="0" xfId="0" applyFont="1" applyFill="1" applyAlignment="1" applyProtection="1">
      <alignment horizontal="center" vertical="center"/>
      <protection hidden="1"/>
    </xf>
    <xf numFmtId="0" fontId="7" fillId="6" borderId="0" xfId="0" quotePrefix="1" applyFont="1" applyFill="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8" fillId="6" borderId="0" xfId="0" applyFont="1" applyFill="1" applyAlignment="1" applyProtection="1">
      <alignment horizontal="right" vertical="center"/>
      <protection hidden="1"/>
    </xf>
    <xf numFmtId="0" fontId="8" fillId="6" borderId="0" xfId="0" applyFont="1" applyFill="1" applyAlignment="1" applyProtection="1">
      <alignment horizontal="left" vertical="center"/>
      <protection hidden="1"/>
    </xf>
    <xf numFmtId="165" fontId="16" fillId="2" borderId="0" xfId="0" applyNumberFormat="1" applyFont="1" applyFill="1" applyAlignment="1" applyProtection="1">
      <alignment horizontal="center" vertical="center"/>
      <protection hidden="1"/>
    </xf>
    <xf numFmtId="0" fontId="17" fillId="2" borderId="0" xfId="0" quotePrefix="1" applyFont="1" applyFill="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hidden="1"/>
    </xf>
    <xf numFmtId="0" fontId="3" fillId="6" borderId="0" xfId="0" applyFont="1" applyFill="1" applyBorder="1" applyAlignment="1" applyProtection="1">
      <alignment horizontal="center"/>
      <protection locked="0"/>
    </xf>
    <xf numFmtId="0" fontId="16" fillId="2" borderId="0" xfId="0" applyFont="1" applyFill="1" applyAlignment="1" applyProtection="1">
      <alignment horizontal="center" vertical="center"/>
      <protection hidden="1"/>
    </xf>
    <xf numFmtId="49" fontId="16" fillId="2" borderId="0" xfId="0" applyNumberFormat="1" applyFont="1" applyFill="1" applyAlignment="1" applyProtection="1">
      <alignment horizontal="center" vertical="center"/>
      <protection hidden="1"/>
    </xf>
    <xf numFmtId="0" fontId="17" fillId="2" borderId="0" xfId="0" quotePrefix="1"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 fontId="16" fillId="2" borderId="0" xfId="0" applyNumberFormat="1" applyFont="1" applyFill="1" applyAlignment="1" applyProtection="1">
      <alignment horizontal="right" vertical="center"/>
      <protection hidden="1"/>
    </xf>
    <xf numFmtId="0" fontId="12" fillId="2" borderId="2"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12" fillId="2" borderId="20" xfId="0" applyFont="1" applyFill="1" applyBorder="1" applyAlignment="1" applyProtection="1">
      <alignment horizontal="center" vertical="center" wrapText="1"/>
      <protection hidden="1"/>
    </xf>
    <xf numFmtId="0" fontId="12" fillId="2" borderId="16" xfId="0"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0" fontId="12" fillId="2" borderId="19" xfId="0" applyFont="1" applyFill="1" applyBorder="1" applyAlignment="1" applyProtection="1">
      <alignment horizontal="center" vertical="center" wrapText="1"/>
      <protection hidden="1"/>
    </xf>
    <xf numFmtId="0" fontId="25"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protection hidden="1"/>
    </xf>
    <xf numFmtId="0" fontId="13" fillId="2" borderId="0" xfId="0" applyFont="1" applyFill="1" applyAlignment="1" applyProtection="1">
      <alignment horizontal="center"/>
      <protection hidden="1"/>
    </xf>
    <xf numFmtId="0" fontId="14" fillId="2" borderId="44" xfId="0" applyFont="1" applyFill="1" applyBorder="1" applyAlignment="1" applyProtection="1">
      <alignment horizontal="center" vertical="center"/>
      <protection hidden="1"/>
    </xf>
    <xf numFmtId="0" fontId="14" fillId="2" borderId="45" xfId="0" applyFont="1" applyFill="1" applyBorder="1" applyAlignment="1" applyProtection="1">
      <alignment horizontal="center" vertical="center"/>
      <protection hidden="1"/>
    </xf>
    <xf numFmtId="0" fontId="12" fillId="2" borderId="7" xfId="0" applyFont="1" applyFill="1" applyBorder="1" applyAlignment="1" applyProtection="1">
      <alignment horizontal="center" vertical="center" wrapText="1"/>
      <protection hidden="1"/>
    </xf>
    <xf numFmtId="0" fontId="12" fillId="2" borderId="8" xfId="0" applyFont="1" applyFill="1" applyBorder="1" applyAlignment="1" applyProtection="1">
      <alignment horizontal="center" vertical="center" wrapText="1"/>
      <protection hidden="1"/>
    </xf>
    <xf numFmtId="0" fontId="14" fillId="2" borderId="46"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wrapText="1"/>
      <protection hidden="1"/>
    </xf>
    <xf numFmtId="0" fontId="18" fillId="0" borderId="55" xfId="0" applyFont="1" applyFill="1" applyBorder="1" applyAlignment="1">
      <alignment horizontal="center"/>
    </xf>
    <xf numFmtId="0" fontId="18" fillId="0" borderId="39" xfId="0" applyFont="1" applyFill="1" applyBorder="1" applyAlignment="1">
      <alignment horizontal="center"/>
    </xf>
    <xf numFmtId="0" fontId="18" fillId="0" borderId="54" xfId="0" applyFont="1" applyFill="1" applyBorder="1" applyAlignment="1">
      <alignment horizontal="center"/>
    </xf>
    <xf numFmtId="0" fontId="18" fillId="0" borderId="42" xfId="0" applyFont="1" applyFill="1" applyBorder="1" applyAlignment="1">
      <alignment horizontal="center"/>
    </xf>
    <xf numFmtId="0" fontId="18" fillId="0" borderId="33" xfId="0" applyFont="1" applyFill="1" applyBorder="1" applyAlignment="1">
      <alignment horizontal="center"/>
    </xf>
    <xf numFmtId="0" fontId="18" fillId="0" borderId="51" xfId="0" applyFont="1" applyFill="1" applyBorder="1" applyAlignment="1">
      <alignment horizontal="center"/>
    </xf>
    <xf numFmtId="0" fontId="60" fillId="0" borderId="7" xfId="0" applyFont="1" applyFill="1" applyBorder="1" applyAlignment="1">
      <alignment horizontal="center" vertical="center" wrapText="1"/>
    </xf>
    <xf numFmtId="0" fontId="0" fillId="0" borderId="12" xfId="0" applyBorder="1" applyAlignment="1">
      <alignment horizontal="center" wrapText="1"/>
    </xf>
    <xf numFmtId="0" fontId="14" fillId="0" borderId="8" xfId="0"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0" applyFont="1" applyFill="1" applyBorder="1" applyAlignment="1">
      <alignment horizontal="center"/>
    </xf>
    <xf numFmtId="0" fontId="18" fillId="0" borderId="13" xfId="0" applyFont="1" applyFill="1" applyBorder="1" applyAlignment="1">
      <alignment horizont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8" fillId="0" borderId="52" xfId="0" applyFont="1" applyFill="1" applyBorder="1" applyAlignment="1">
      <alignment horizontal="center"/>
    </xf>
    <xf numFmtId="0" fontId="18" fillId="0" borderId="38" xfId="0" applyFont="1" applyFill="1" applyBorder="1" applyAlignment="1">
      <alignment horizontal="center"/>
    </xf>
    <xf numFmtId="0" fontId="18" fillId="0" borderId="53" xfId="0" applyFont="1" applyFill="1" applyBorder="1" applyAlignment="1">
      <alignment horizontal="center"/>
    </xf>
    <xf numFmtId="0" fontId="18" fillId="0" borderId="28" xfId="0" applyFont="1" applyFill="1" applyBorder="1" applyAlignment="1">
      <alignment horizontal="center"/>
    </xf>
    <xf numFmtId="0" fontId="18" fillId="0" borderId="56" xfId="0" applyFont="1" applyFill="1" applyBorder="1" applyAlignment="1">
      <alignment horizontal="center"/>
    </xf>
    <xf numFmtId="0" fontId="18" fillId="0" borderId="29" xfId="0" applyFont="1" applyFill="1" applyBorder="1" applyAlignment="1">
      <alignment horizontal="center"/>
    </xf>
    <xf numFmtId="0" fontId="18" fillId="0" borderId="4" xfId="0" applyFont="1" applyFill="1" applyBorder="1" applyAlignment="1">
      <alignment horizontal="center"/>
    </xf>
    <xf numFmtId="0" fontId="18" fillId="0" borderId="47" xfId="0" applyFont="1" applyFill="1" applyBorder="1" applyAlignment="1">
      <alignment horizontal="center"/>
    </xf>
    <xf numFmtId="0" fontId="44" fillId="2" borderId="0" xfId="0" applyFont="1" applyFill="1" applyBorder="1" applyAlignment="1">
      <alignment horizontal="center"/>
    </xf>
    <xf numFmtId="0" fontId="24" fillId="2" borderId="0" xfId="0" applyFont="1" applyFill="1" applyBorder="1" applyAlignment="1">
      <alignment horizontal="center"/>
    </xf>
    <xf numFmtId="0" fontId="14" fillId="0" borderId="41" xfId="0" applyFont="1" applyFill="1" applyBorder="1" applyAlignment="1">
      <alignment horizontal="center" vertical="center"/>
    </xf>
    <xf numFmtId="0" fontId="14" fillId="0" borderId="48" xfId="0" applyFont="1" applyFill="1" applyBorder="1" applyAlignment="1">
      <alignment horizontal="center" vertical="center"/>
    </xf>
    <xf numFmtId="0" fontId="18" fillId="0" borderId="35" xfId="0" applyFont="1" applyFill="1" applyBorder="1" applyAlignment="1">
      <alignment horizontal="center"/>
    </xf>
    <xf numFmtId="0" fontId="18" fillId="0" borderId="49" xfId="0" applyFont="1" applyFill="1" applyBorder="1" applyAlignment="1">
      <alignment horizontal="center"/>
    </xf>
    <xf numFmtId="0" fontId="18" fillId="0" borderId="32" xfId="0" applyFont="1" applyFill="1" applyBorder="1" applyAlignment="1">
      <alignment horizontal="center"/>
    </xf>
    <xf numFmtId="0" fontId="18" fillId="0" borderId="50" xfId="0" applyFont="1" applyFill="1" applyBorder="1" applyAlignment="1">
      <alignment horizontal="center"/>
    </xf>
    <xf numFmtId="0" fontId="14" fillId="0" borderId="3" xfId="0" applyFont="1" applyFill="1" applyBorder="1" applyAlignment="1">
      <alignment horizontal="center" vertical="center"/>
    </xf>
    <xf numFmtId="171" fontId="12" fillId="2" borderId="0" xfId="0" applyNumberFormat="1" applyFont="1" applyFill="1" applyAlignment="1" applyProtection="1">
      <alignment horizontal="center" vertical="center"/>
      <protection hidden="1"/>
    </xf>
    <xf numFmtId="0" fontId="33" fillId="6" borderId="0" xfId="0" applyFont="1" applyFill="1" applyAlignment="1" applyProtection="1">
      <alignment horizontal="center"/>
      <protection hidden="1"/>
    </xf>
    <xf numFmtId="0" fontId="30" fillId="6" borderId="0" xfId="0" applyFont="1" applyFill="1" applyAlignment="1" applyProtection="1">
      <alignment horizontal="center"/>
      <protection hidden="1"/>
    </xf>
    <xf numFmtId="0" fontId="2" fillId="6" borderId="0" xfId="0" applyFont="1" applyFill="1" applyAlignment="1" applyProtection="1">
      <alignment horizontal="center"/>
      <protection hidden="1"/>
    </xf>
    <xf numFmtId="0" fontId="35" fillId="6" borderId="0" xfId="0" applyFont="1" applyFill="1" applyAlignment="1" applyProtection="1">
      <alignment horizontal="center"/>
      <protection hidden="1"/>
    </xf>
    <xf numFmtId="0" fontId="53" fillId="7" borderId="0" xfId="0" applyFont="1" applyFill="1" applyAlignment="1" applyProtection="1">
      <alignment horizontal="center"/>
      <protection locked="0"/>
    </xf>
    <xf numFmtId="0" fontId="32" fillId="7" borderId="0" xfId="0" applyFont="1" applyFill="1" applyAlignment="1" applyProtection="1">
      <alignment horizontal="center" vertical="center"/>
      <protection hidden="1"/>
    </xf>
    <xf numFmtId="0" fontId="32" fillId="6" borderId="0" xfId="0" applyFont="1" applyFill="1" applyAlignment="1" applyProtection="1">
      <alignment horizontal="center"/>
      <protection locked="0"/>
    </xf>
    <xf numFmtId="14" fontId="34" fillId="6" borderId="0" xfId="0" applyNumberFormat="1" applyFont="1" applyFill="1" applyAlignment="1" applyProtection="1">
      <alignment horizontal="center"/>
      <protection locked="0"/>
    </xf>
    <xf numFmtId="0" fontId="34" fillId="6" borderId="0" xfId="0" applyFont="1" applyFill="1" applyAlignment="1" applyProtection="1">
      <alignment horizontal="center"/>
      <protection locked="0"/>
    </xf>
    <xf numFmtId="0" fontId="32" fillId="6" borderId="0" xfId="0" applyFont="1" applyFill="1" applyAlignment="1" applyProtection="1">
      <alignment horizontal="center"/>
      <protection hidden="1"/>
    </xf>
    <xf numFmtId="166" fontId="12" fillId="2" borderId="0" xfId="0" applyNumberFormat="1" applyFont="1" applyFill="1" applyAlignment="1" applyProtection="1">
      <alignment horizontal="center" vertical="center"/>
      <protection hidden="1"/>
    </xf>
    <xf numFmtId="169" fontId="12" fillId="2" borderId="0" xfId="0" applyNumberFormat="1" applyFont="1" applyFill="1" applyAlignment="1" applyProtection="1">
      <alignment horizontal="center" vertical="center"/>
      <protection hidden="1"/>
    </xf>
    <xf numFmtId="0" fontId="38" fillId="6" borderId="0" xfId="0" applyFont="1" applyFill="1" applyAlignment="1" applyProtection="1">
      <alignment horizontal="center"/>
      <protection locked="0"/>
    </xf>
    <xf numFmtId="0" fontId="12" fillId="2" borderId="0" xfId="0" applyFont="1" applyFill="1" applyAlignment="1" applyProtection="1">
      <alignment horizontal="center" vertical="center"/>
      <protection hidden="1"/>
    </xf>
    <xf numFmtId="0" fontId="45" fillId="7" borderId="57" xfId="0" applyFont="1" applyFill="1" applyBorder="1" applyAlignment="1" applyProtection="1">
      <alignment horizontal="center" vertical="center"/>
      <protection hidden="1"/>
    </xf>
    <xf numFmtId="0" fontId="45" fillId="7" borderId="58" xfId="0" applyFont="1" applyFill="1" applyBorder="1" applyAlignment="1" applyProtection="1">
      <alignment horizontal="center" vertical="center"/>
      <protection hidden="1"/>
    </xf>
    <xf numFmtId="0" fontId="48" fillId="7" borderId="59" xfId="0" applyFont="1" applyFill="1" applyBorder="1" applyAlignment="1" applyProtection="1">
      <alignment horizontal="center" vertical="center"/>
      <protection hidden="1"/>
    </xf>
    <xf numFmtId="0" fontId="48" fillId="7" borderId="60" xfId="0" applyFont="1" applyFill="1" applyBorder="1" applyAlignment="1" applyProtection="1">
      <alignment horizontal="center" vertical="center"/>
      <protection hidden="1"/>
    </xf>
    <xf numFmtId="0" fontId="47" fillId="7" borderId="59" xfId="0" applyFont="1" applyFill="1" applyBorder="1" applyAlignment="1" applyProtection="1">
      <alignment horizontal="center" vertical="center"/>
      <protection hidden="1"/>
    </xf>
    <xf numFmtId="0" fontId="47" fillId="7" borderId="60" xfId="0" applyFont="1" applyFill="1" applyBorder="1" applyAlignment="1" applyProtection="1">
      <alignment horizontal="center" vertical="center"/>
      <protection hidden="1"/>
    </xf>
    <xf numFmtId="0" fontId="40" fillId="2" borderId="0" xfId="0" applyFont="1" applyFill="1" applyAlignment="1" applyProtection="1">
      <alignment horizontal="center" vertical="top"/>
      <protection hidden="1"/>
    </xf>
    <xf numFmtId="0" fontId="42" fillId="2" borderId="0" xfId="0" applyFont="1" applyFill="1" applyAlignment="1" applyProtection="1">
      <alignment horizontal="center" vertical="top"/>
      <protection hidden="1"/>
    </xf>
    <xf numFmtId="0" fontId="43" fillId="2" borderId="0" xfId="0" applyFont="1" applyFill="1" applyAlignment="1" applyProtection="1">
      <alignment horizontal="center" vertical="top"/>
      <protection hidden="1"/>
    </xf>
    <xf numFmtId="0" fontId="45" fillId="2" borderId="0" xfId="0" applyFont="1" applyFill="1" applyBorder="1" applyAlignment="1" applyProtection="1">
      <alignment horizontal="center"/>
      <protection locked="0"/>
    </xf>
    <xf numFmtId="0" fontId="44" fillId="2" borderId="0" xfId="0" applyFont="1" applyFill="1" applyAlignment="1" applyProtection="1">
      <alignment horizontal="center"/>
      <protection hidden="1"/>
    </xf>
    <xf numFmtId="0" fontId="14" fillId="2" borderId="0" xfId="0" applyFont="1" applyFill="1" applyAlignment="1" applyProtection="1">
      <alignment horizontal="center"/>
      <protection hidden="1"/>
    </xf>
    <xf numFmtId="0" fontId="45" fillId="7" borderId="57" xfId="0" applyFont="1" applyFill="1" applyBorder="1" applyAlignment="1" applyProtection="1">
      <alignment horizontal="center" vertical="center"/>
      <protection locked="0"/>
    </xf>
    <xf numFmtId="0" fontId="45" fillId="7" borderId="58" xfId="0" applyFont="1" applyFill="1" applyBorder="1" applyAlignment="1" applyProtection="1">
      <alignment horizontal="center" vertical="center"/>
      <protection locked="0"/>
    </xf>
    <xf numFmtId="0" fontId="12" fillId="7" borderId="59" xfId="0" applyFont="1" applyFill="1" applyBorder="1" applyAlignment="1" applyProtection="1">
      <alignment horizontal="center" vertical="center"/>
      <protection locked="0"/>
    </xf>
    <xf numFmtId="0" fontId="12" fillId="7" borderId="60" xfId="0" applyFont="1" applyFill="1" applyBorder="1" applyAlignment="1" applyProtection="1">
      <alignment horizontal="center" vertical="center"/>
      <protection locked="0"/>
    </xf>
    <xf numFmtId="0" fontId="40" fillId="2" borderId="0" xfId="0" applyFont="1" applyFill="1" applyAlignment="1" applyProtection="1">
      <alignment horizontal="center" vertical="top"/>
      <protection locked="0"/>
    </xf>
    <xf numFmtId="0" fontId="42" fillId="2" borderId="0" xfId="0" applyFont="1" applyFill="1" applyAlignment="1" applyProtection="1">
      <alignment horizontal="center" vertical="top"/>
      <protection locked="0"/>
    </xf>
    <xf numFmtId="0" fontId="52" fillId="2" borderId="0" xfId="0" applyFont="1" applyFill="1" applyAlignment="1" applyProtection="1">
      <alignment horizontal="center" vertical="top"/>
      <protection locked="0"/>
    </xf>
    <xf numFmtId="0" fontId="13" fillId="2" borderId="0" xfId="0" applyFont="1" applyFill="1" applyAlignment="1" applyProtection="1">
      <alignment horizontal="center"/>
      <protection locked="0"/>
    </xf>
    <xf numFmtId="0" fontId="14" fillId="2" borderId="0" xfId="0" applyFont="1" applyFill="1" applyAlignment="1" applyProtection="1">
      <alignment horizontal="center"/>
      <protection locked="0"/>
    </xf>
    <xf numFmtId="0" fontId="18" fillId="2" borderId="2" xfId="0" applyFont="1" applyFill="1" applyBorder="1" applyAlignment="1" applyProtection="1">
      <alignment horizontal="center" vertical="center" wrapText="1"/>
      <protection hidden="1"/>
    </xf>
    <xf numFmtId="0" fontId="24" fillId="2" borderId="25" xfId="0" applyFont="1" applyFill="1" applyBorder="1" applyAlignment="1" applyProtection="1">
      <alignment horizontal="center" vertical="center" wrapText="1"/>
      <protection hidden="1"/>
    </xf>
    <xf numFmtId="0" fontId="24" fillId="2" borderId="61" xfId="0" applyFont="1" applyFill="1" applyBorder="1" applyAlignment="1" applyProtection="1">
      <alignment horizontal="center" vertical="center" wrapText="1"/>
      <protection hidden="1"/>
    </xf>
    <xf numFmtId="0" fontId="18" fillId="2" borderId="61" xfId="0" applyFont="1" applyFill="1" applyBorder="1" applyAlignment="1" applyProtection="1">
      <alignment horizontal="center" vertical="center" wrapText="1"/>
      <protection hidden="1"/>
    </xf>
    <xf numFmtId="0" fontId="18" fillId="2" borderId="27" xfId="0" applyFont="1" applyFill="1" applyBorder="1" applyAlignment="1" applyProtection="1">
      <alignment horizontal="center" vertical="center" wrapText="1"/>
      <protection hidden="1"/>
    </xf>
    <xf numFmtId="0" fontId="58" fillId="2" borderId="0" xfId="0" applyFont="1" applyFill="1" applyAlignment="1" applyProtection="1">
      <alignment horizontal="right" wrapText="1"/>
      <protection hidden="1"/>
    </xf>
    <xf numFmtId="0" fontId="55" fillId="2" borderId="0" xfId="0" applyFont="1" applyFill="1" applyAlignment="1" applyProtection="1">
      <alignment horizontal="center" wrapText="1"/>
      <protection hidden="1"/>
    </xf>
    <xf numFmtId="0" fontId="46" fillId="2" borderId="8" xfId="0" applyFont="1" applyFill="1" applyBorder="1" applyAlignment="1" applyProtection="1">
      <alignment horizontal="center" vertical="center" wrapText="1"/>
      <protection hidden="1"/>
    </xf>
    <xf numFmtId="0" fontId="46" fillId="2" borderId="9" xfId="0" applyFont="1" applyFill="1" applyBorder="1" applyAlignment="1" applyProtection="1">
      <alignment horizontal="center" vertical="center" wrapText="1"/>
      <protection hidden="1"/>
    </xf>
    <xf numFmtId="0" fontId="46" fillId="2" borderId="2" xfId="0" applyFont="1" applyFill="1" applyBorder="1" applyAlignment="1" applyProtection="1">
      <alignment horizontal="center" vertical="center" wrapText="1"/>
      <protection hidden="1"/>
    </xf>
    <xf numFmtId="0" fontId="46" fillId="2" borderId="11" xfId="0" applyFont="1" applyFill="1" applyBorder="1" applyAlignment="1" applyProtection="1">
      <alignment horizontal="center" vertical="center" wrapText="1"/>
      <protection hidden="1"/>
    </xf>
    <xf numFmtId="0" fontId="46" fillId="2" borderId="20" xfId="0" applyFont="1" applyFill="1" applyBorder="1" applyAlignment="1" applyProtection="1">
      <alignment horizontal="center" vertical="center" wrapText="1"/>
      <protection hidden="1"/>
    </xf>
    <xf numFmtId="0" fontId="0" fillId="2" borderId="20" xfId="0" applyFill="1" applyBorder="1" applyAlignment="1" applyProtection="1">
      <alignment horizontal="center" vertical="center"/>
      <protection hidden="1"/>
    </xf>
    <xf numFmtId="0" fontId="0" fillId="2" borderId="16" xfId="0" applyFill="1" applyBorder="1" applyAlignment="1" applyProtection="1">
      <alignment horizontal="center" vertical="center"/>
      <protection hidden="1"/>
    </xf>
    <xf numFmtId="0" fontId="13" fillId="2" borderId="0" xfId="0" applyFont="1" applyFill="1" applyAlignment="1" applyProtection="1">
      <alignment horizontal="center" wrapText="1"/>
      <protection locked="0"/>
    </xf>
    <xf numFmtId="0" fontId="55" fillId="2" borderId="3" xfId="0" applyFont="1" applyFill="1" applyBorder="1" applyAlignment="1" applyProtection="1">
      <alignment horizontal="center" wrapText="1"/>
      <protection hidden="1"/>
    </xf>
    <xf numFmtId="0" fontId="18" fillId="2" borderId="28" xfId="0"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56" fillId="2" borderId="59" xfId="0" applyFont="1" applyFill="1" applyBorder="1" applyAlignment="1" applyProtection="1">
      <alignment wrapText="1"/>
      <protection hidden="1"/>
    </xf>
    <xf numFmtId="0" fontId="56" fillId="2" borderId="60" xfId="0" applyFont="1" applyFill="1" applyBorder="1" applyAlignment="1" applyProtection="1">
      <alignment wrapText="1"/>
      <protection hidden="1"/>
    </xf>
    <xf numFmtId="0" fontId="18" fillId="2" borderId="62" xfId="0" applyFont="1" applyFill="1" applyBorder="1" applyAlignment="1" applyProtection="1">
      <alignment horizontal="center" wrapText="1"/>
      <protection hidden="1"/>
    </xf>
    <xf numFmtId="0" fontId="18" fillId="2" borderId="24" xfId="0" applyFont="1" applyFill="1" applyBorder="1" applyAlignment="1" applyProtection="1">
      <alignment horizontal="center" wrapText="1"/>
      <protection hidden="1"/>
    </xf>
    <xf numFmtId="0" fontId="12" fillId="2" borderId="63" xfId="0" applyFont="1" applyFill="1" applyBorder="1" applyAlignment="1" applyProtection="1">
      <alignment horizontal="center" vertical="center" wrapText="1"/>
      <protection hidden="1"/>
    </xf>
    <xf numFmtId="0" fontId="12" fillId="2" borderId="64" xfId="0" applyFont="1" applyFill="1" applyBorder="1" applyAlignment="1" applyProtection="1">
      <alignment horizontal="center" vertical="center" wrapText="1"/>
      <protection hidden="1"/>
    </xf>
    <xf numFmtId="0" fontId="12" fillId="2" borderId="65" xfId="0" applyFont="1" applyFill="1" applyBorder="1" applyAlignment="1" applyProtection="1">
      <alignment horizontal="center" vertical="center" wrapText="1"/>
      <protection hidden="1"/>
    </xf>
    <xf numFmtId="0" fontId="18" fillId="2" borderId="63" xfId="0"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11" xfId="0" applyFont="1" applyFill="1" applyBorder="1" applyAlignment="1" applyProtection="1">
      <alignment horizontal="center" vertical="center" wrapText="1"/>
      <protection hidden="1"/>
    </xf>
    <xf numFmtId="175" fontId="18" fillId="2" borderId="2" xfId="0" applyNumberFormat="1" applyFont="1" applyFill="1" applyBorder="1" applyAlignment="1" applyProtection="1">
      <alignment horizontal="center" vertical="center" wrapText="1"/>
      <protection hidden="1"/>
    </xf>
    <xf numFmtId="175" fontId="18" fillId="2" borderId="11" xfId="0" applyNumberFormat="1" applyFont="1" applyFill="1" applyBorder="1" applyAlignment="1" applyProtection="1">
      <alignment horizontal="center" vertical="center" wrapText="1"/>
      <protection hidden="1"/>
    </xf>
    <xf numFmtId="0" fontId="47" fillId="0" borderId="0" xfId="0" applyFont="1" applyAlignment="1">
      <alignment horizontal="center" wrapText="1"/>
    </xf>
    <xf numFmtId="0" fontId="1" fillId="0" borderId="0" xfId="0" applyFont="1" applyAlignment="1">
      <alignment horizontal="center"/>
    </xf>
    <xf numFmtId="0" fontId="74" fillId="0" borderId="0" xfId="0" applyFont="1" applyAlignment="1">
      <alignment horizontal="center"/>
    </xf>
    <xf numFmtId="0" fontId="33" fillId="0" borderId="0" xfId="0" applyFont="1" applyAlignment="1">
      <alignment horizontal="center" wrapText="1"/>
    </xf>
  </cellXfs>
  <cellStyles count="3">
    <cellStyle name="Millares" xfId="2" builtinId="3"/>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LIST!$A$257" fmlaRange="LIST!$D$257:$D$278" sel="18" val="14"/>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Drop" dropStyle="combo" dx="16" fmlaLink="LIST!$A$301" fmlaRange="LIST!$D$301:$D$305" val="0"/>
</file>

<file path=xl/ctrlProps/ctrlProp13.xml><?xml version="1.0" encoding="utf-8"?>
<formControlPr xmlns="http://schemas.microsoft.com/office/spreadsheetml/2009/9/main" objectType="Drop" dropStyle="combo" dx="16" fmlaLink="LIST!$A$309" fmlaRange="LIST!$D$309:$D$345" sel="23" val="19"/>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Radio" firstButton="1" fmlaLink="$S$21" lockText="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Drop" dropStyle="combo" dx="16" fmlaLink="$C$11" fmlaRange="MUE!$B$3:$B$290" sel="136" val="0"/>
</file>

<file path=xl/ctrlProps/ctrlProp2.xml><?xml version="1.0" encoding="utf-8"?>
<formControlPr xmlns="http://schemas.microsoft.com/office/spreadsheetml/2009/9/main" objectType="Drop" dropStyle="combo" dx="16" fmlaLink="LIST!$A$281" fmlaRange="LIST!$D$281:$D$284" sel="2" val="0"/>
</file>

<file path=xl/ctrlProps/ctrlProp20.xml><?xml version="1.0" encoding="utf-8"?>
<formControlPr xmlns="http://schemas.microsoft.com/office/spreadsheetml/2009/9/main" objectType="Drop" dropStyle="combo" dx="16" fmlaLink="$C$11" fmlaRange="MUE!$A$3:$A$594" sel="136" val="135"/>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Drop" dropStyle="combo" dx="16" fmlaLink="I!$C$11" fmlaRange="MUE!#REF!" sel="0" val="0"/>
</file>

<file path=xl/ctrlProps/ctrlProp27.xml><?xml version="1.0" encoding="utf-8"?>
<formControlPr xmlns="http://schemas.microsoft.com/office/spreadsheetml/2009/9/main" objectType="Drop" dropStyle="combo" dx="16" fmlaLink="I!$C$11" fmlaRange="MUE!$A$3:$A$718" sel="136" val="296"/>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Radio" firstButton="1" fmlaLink="LIST!$A$291" lockText="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List" dx="16" fmlaLink="LIST!$G$2" fmlaRange="LIST!$J$2:$J$72" sel="50" val="46"/>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19050</xdr:colOff>
      <xdr:row>9</xdr:row>
      <xdr:rowOff>38100</xdr:rowOff>
    </xdr:from>
    <xdr:to>
      <xdr:col>48</xdr:col>
      <xdr:colOff>133350</xdr:colOff>
      <xdr:row>18</xdr:row>
      <xdr:rowOff>114300</xdr:rowOff>
    </xdr:to>
    <xdr:sp macro="" textlink="">
      <xdr:nvSpPr>
        <xdr:cNvPr id="1047" name="Rectangle 23"/>
        <xdr:cNvSpPr>
          <a:spLocks noChangeArrowheads="1"/>
        </xdr:cNvSpPr>
      </xdr:nvSpPr>
      <xdr:spPr bwMode="auto">
        <a:xfrm>
          <a:off x="190500" y="1724025"/>
          <a:ext cx="8782050" cy="1419225"/>
        </a:xfrm>
        <a:prstGeom prst="rect">
          <a:avLst/>
        </a:prstGeom>
        <a:noFill/>
        <a:ln w="38100" cmpd="dbl">
          <a:solidFill>
            <a:srgbClr val="000000"/>
          </a:solidFill>
          <a:miter lim="800000"/>
          <a:headEnd/>
          <a:tailEnd/>
        </a:ln>
      </xdr:spPr>
      <xdr:txBody>
        <a:bodyPr/>
        <a:lstStyle/>
        <a:p>
          <a:endParaRPr lang="es-SV"/>
        </a:p>
      </xdr:txBody>
    </xdr:sp>
    <xdr:clientData/>
  </xdr:twoCellAnchor>
  <xdr:twoCellAnchor>
    <xdr:from>
      <xdr:col>32</xdr:col>
      <xdr:colOff>28575</xdr:colOff>
      <xdr:row>29</xdr:row>
      <xdr:rowOff>9525</xdr:rowOff>
    </xdr:from>
    <xdr:to>
      <xdr:col>47</xdr:col>
      <xdr:colOff>47625</xdr:colOff>
      <xdr:row>33</xdr:row>
      <xdr:rowOff>114300</xdr:rowOff>
    </xdr:to>
    <xdr:sp macro="" textlink="">
      <xdr:nvSpPr>
        <xdr:cNvPr id="1067" name="Rectangle 43"/>
        <xdr:cNvSpPr>
          <a:spLocks noChangeArrowheads="1"/>
        </xdr:cNvSpPr>
      </xdr:nvSpPr>
      <xdr:spPr bwMode="auto">
        <a:xfrm>
          <a:off x="5514975" y="4686300"/>
          <a:ext cx="3200400" cy="638175"/>
        </a:xfrm>
        <a:prstGeom prst="rect">
          <a:avLst/>
        </a:prstGeom>
        <a:noFill/>
        <a:ln w="57150" cmpd="thinThick">
          <a:solidFill>
            <a:srgbClr val="000000"/>
          </a:solidFill>
          <a:miter lim="800000"/>
          <a:headEnd/>
          <a:tailEnd/>
        </a:ln>
        <a:effectLst/>
      </xdr:spPr>
    </xdr:sp>
    <xdr:clientData/>
  </xdr:twoCellAnchor>
  <xdr:twoCellAnchor>
    <xdr:from>
      <xdr:col>10</xdr:col>
      <xdr:colOff>152400</xdr:colOff>
      <xdr:row>3</xdr:row>
      <xdr:rowOff>9525</xdr:rowOff>
    </xdr:from>
    <xdr:to>
      <xdr:col>42</xdr:col>
      <xdr:colOff>38100</xdr:colOff>
      <xdr:row>3</xdr:row>
      <xdr:rowOff>9525</xdr:rowOff>
    </xdr:to>
    <xdr:sp macro="" textlink="">
      <xdr:nvSpPr>
        <xdr:cNvPr id="1069" name="Line 45"/>
        <xdr:cNvSpPr>
          <a:spLocks noChangeShapeType="1"/>
        </xdr:cNvSpPr>
      </xdr:nvSpPr>
      <xdr:spPr bwMode="auto">
        <a:xfrm>
          <a:off x="1866900" y="828675"/>
          <a:ext cx="5981700" cy="0"/>
        </a:xfrm>
        <a:prstGeom prst="line">
          <a:avLst/>
        </a:prstGeom>
        <a:noFill/>
        <a:ln w="57150" cmpd="thinThick">
          <a:solidFill>
            <a:srgbClr val="000080"/>
          </a:solidFill>
          <a:round/>
          <a:headEnd/>
          <a:tailEnd/>
        </a:ln>
        <a:effectLst/>
      </xdr:spPr>
    </xdr:sp>
    <xdr:clientData/>
  </xdr:twoCellAnchor>
  <xdr:twoCellAnchor>
    <xdr:from>
      <xdr:col>1</xdr:col>
      <xdr:colOff>85725</xdr:colOff>
      <xdr:row>0</xdr:row>
      <xdr:rowOff>85725</xdr:rowOff>
    </xdr:from>
    <xdr:to>
      <xdr:col>6</xdr:col>
      <xdr:colOff>142875</xdr:colOff>
      <xdr:row>4</xdr:row>
      <xdr:rowOff>38100</xdr:rowOff>
    </xdr:to>
    <xdr:pic>
      <xdr:nvPicPr>
        <xdr:cNvPr id="1072" name="Picture 48" descr="escudo"/>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257175" y="85725"/>
          <a:ext cx="914400" cy="914400"/>
        </a:xfrm>
        <a:prstGeom prst="rect">
          <a:avLst/>
        </a:prstGeom>
        <a:noFill/>
      </xdr:spPr>
    </xdr:pic>
    <xdr:clientData fPrintsWithSheet="0"/>
  </xdr:twoCellAnchor>
  <mc:AlternateContent xmlns:mc="http://schemas.openxmlformats.org/markup-compatibility/2006">
    <mc:Choice xmlns:a14="http://schemas.microsoft.com/office/drawing/2010/main" Requires="a14">
      <xdr:twoCellAnchor editAs="oneCell">
        <xdr:from>
          <xdr:col>2</xdr:col>
          <xdr:colOff>76200</xdr:colOff>
          <xdr:row>12</xdr:row>
          <xdr:rowOff>19050</xdr:rowOff>
        </xdr:from>
        <xdr:to>
          <xdr:col>10</xdr:col>
          <xdr:colOff>66675</xdr:colOff>
          <xdr:row>13</xdr:row>
          <xdr:rowOff>57150</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28575</xdr:rowOff>
        </xdr:from>
        <xdr:to>
          <xdr:col>20</xdr:col>
          <xdr:colOff>76200</xdr:colOff>
          <xdr:row>13</xdr:row>
          <xdr:rowOff>66675</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11</xdr:row>
          <xdr:rowOff>47625</xdr:rowOff>
        </xdr:from>
        <xdr:to>
          <xdr:col>31</xdr:col>
          <xdr:colOff>9525</xdr:colOff>
          <xdr:row>12</xdr:row>
          <xdr:rowOff>133350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MUEBLES OFICINA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12</xdr:row>
          <xdr:rowOff>66675</xdr:rowOff>
        </xdr:from>
        <xdr:to>
          <xdr:col>31</xdr:col>
          <xdr:colOff>9525</xdr:colOff>
          <xdr:row>13</xdr:row>
          <xdr:rowOff>123825</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EQUIPO DE OFICINA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xdr:row>
          <xdr:rowOff>85725</xdr:rowOff>
        </xdr:from>
        <xdr:to>
          <xdr:col>32</xdr:col>
          <xdr:colOff>104775</xdr:colOff>
          <xdr:row>15</xdr:row>
          <xdr:rowOff>38100</xdr:rowOff>
        </xdr:to>
        <xdr:sp macro="" textlink="">
          <xdr:nvSpPr>
            <xdr:cNvPr id="1050" name="Option Button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EQUIPO DE INFORMATICA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14</xdr:row>
          <xdr:rowOff>104775</xdr:rowOff>
        </xdr:from>
        <xdr:to>
          <xdr:col>32</xdr:col>
          <xdr:colOff>142875</xdr:colOff>
          <xdr:row>16</xdr:row>
          <xdr:rowOff>57150</xdr:rowOff>
        </xdr:to>
        <xdr:sp macro="" textlink="">
          <xdr:nvSpPr>
            <xdr:cNvPr id="1051" name="Option Button 27" hidden="1">
              <a:extLst>
                <a:ext uri="{63B3BB69-23CF-44E3-9099-C40C66FF867C}">
                  <a14:compatExt spid="_x0000_s1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EQUIPO DE TRANSPORTE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15</xdr:row>
          <xdr:rowOff>123825</xdr:rowOff>
        </xdr:from>
        <xdr:to>
          <xdr:col>32</xdr:col>
          <xdr:colOff>142875</xdr:colOff>
          <xdr:row>17</xdr:row>
          <xdr:rowOff>19050</xdr:rowOff>
        </xdr:to>
        <xdr:sp macro="" textlink="">
          <xdr:nvSpPr>
            <xdr:cNvPr id="1052" name="Option Button 28" hidden="1">
              <a:extLst>
                <a:ext uri="{63B3BB69-23CF-44E3-9099-C40C66FF867C}">
                  <a14:compatExt spid="_x0000_s1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AUDIO Y VIDEO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16</xdr:row>
          <xdr:rowOff>142875</xdr:rowOff>
        </xdr:from>
        <xdr:to>
          <xdr:col>32</xdr:col>
          <xdr:colOff>152400</xdr:colOff>
          <xdr:row>17</xdr:row>
          <xdr:rowOff>171450</xdr:rowOff>
        </xdr:to>
        <xdr:sp macro="" textlink="">
          <xdr:nvSpPr>
            <xdr:cNvPr id="1053" name="Option Button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MUEBLES VARIOS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13</xdr:row>
          <xdr:rowOff>9525</xdr:rowOff>
        </xdr:from>
        <xdr:to>
          <xdr:col>47</xdr:col>
          <xdr:colOff>47625</xdr:colOff>
          <xdr:row>18</xdr:row>
          <xdr:rowOff>9525</xdr:rowOff>
        </xdr:to>
        <xdr:sp macro="" textlink="">
          <xdr:nvSpPr>
            <xdr:cNvPr id="1056" name="List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27</xdr:row>
          <xdr:rowOff>66675</xdr:rowOff>
        </xdr:from>
        <xdr:to>
          <xdr:col>6</xdr:col>
          <xdr:colOff>133350</xdr:colOff>
          <xdr:row>29</xdr:row>
          <xdr:rowOff>95250</xdr:rowOff>
        </xdr:to>
        <xdr:sp macro="" textlink="">
          <xdr:nvSpPr>
            <xdr:cNvPr id="1060" name="Button 36" hidden="1">
              <a:extLst>
                <a:ext uri="{63B3BB69-23CF-44E3-9099-C40C66FF867C}">
                  <a14:compatExt spid="_x0000_s106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Verdana"/>
                  <a:ea typeface="Verdana"/>
                  <a:cs typeface="Verdana"/>
                </a:rPr>
                <a:t>ADICIONAR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66675</xdr:rowOff>
        </xdr:from>
        <xdr:to>
          <xdr:col>13</xdr:col>
          <xdr:colOff>9525</xdr:colOff>
          <xdr:row>29</xdr:row>
          <xdr:rowOff>95250</xdr:rowOff>
        </xdr:to>
        <xdr:sp macro="" textlink="">
          <xdr:nvSpPr>
            <xdr:cNvPr id="1061" name="Button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s-SV" sz="1000" b="0" i="0" u="none" strike="noStrike" baseline="0">
                  <a:solidFill>
                    <a:srgbClr val="000000"/>
                  </a:solidFill>
                  <a:latin typeface="Verdana"/>
                  <a:ea typeface="Verdana"/>
                  <a:cs typeface="Verdana"/>
                </a:rPr>
                <a:t>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23</xdr:row>
          <xdr:rowOff>57150</xdr:rowOff>
        </xdr:from>
        <xdr:to>
          <xdr:col>36</xdr:col>
          <xdr:colOff>19050</xdr:colOff>
          <xdr:row>25</xdr:row>
          <xdr:rowOff>0</xdr:rowOff>
        </xdr:to>
        <xdr:sp macro="" textlink="">
          <xdr:nvSpPr>
            <xdr:cNvPr id="1066" name="Drop Down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57150</xdr:rowOff>
        </xdr:from>
        <xdr:to>
          <xdr:col>21</xdr:col>
          <xdr:colOff>161925</xdr:colOff>
          <xdr:row>24</xdr:row>
          <xdr:rowOff>190500</xdr:rowOff>
        </xdr:to>
        <xdr:sp macro="" textlink="">
          <xdr:nvSpPr>
            <xdr:cNvPr id="1070" name="Drop Down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320675</xdr:colOff>
      <xdr:row>15</xdr:row>
      <xdr:rowOff>66675</xdr:rowOff>
    </xdr:from>
    <xdr:to>
      <xdr:col>14</xdr:col>
      <xdr:colOff>679450</xdr:colOff>
      <xdr:row>34</xdr:row>
      <xdr:rowOff>47625</xdr:rowOff>
    </xdr:to>
    <xdr:pic>
      <xdr:nvPicPr>
        <xdr:cNvPr id="2051" name="Picture 3" descr="escudo"/>
        <xdr:cNvPicPr>
          <a:picLocks noChangeAspect="1" noChangeArrowheads="1"/>
        </xdr:cNvPicPr>
      </xdr:nvPicPr>
      <xdr:blipFill>
        <a:blip xmlns:r="http://schemas.openxmlformats.org/officeDocument/2006/relationships" r:embed="rId1"/>
        <a:srcRect/>
        <a:stretch>
          <a:fillRect/>
        </a:stretch>
      </xdr:blipFill>
      <xdr:spPr bwMode="auto">
        <a:xfrm>
          <a:off x="12309475" y="2543175"/>
          <a:ext cx="3406775" cy="3117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76200</xdr:rowOff>
        </xdr:from>
        <xdr:to>
          <xdr:col>1</xdr:col>
          <xdr:colOff>0</xdr:colOff>
          <xdr:row>1</xdr:row>
          <xdr:rowOff>0</xdr:rowOff>
        </xdr:to>
        <xdr:sp macro="" textlink="">
          <xdr:nvSpPr>
            <xdr:cNvPr id="3105" name="Button 33" hidden="1">
              <a:extLst>
                <a:ext uri="{63B3BB69-23CF-44E3-9099-C40C66FF867C}">
                  <a14:compatExt spid="_x0000_s310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700" b="0" i="0" u="none" strike="noStrike" baseline="0">
                  <a:solidFill>
                    <a:srgbClr val="000000"/>
                  </a:solidFill>
                  <a:latin typeface="Tahoma"/>
                  <a:ea typeface="Tahoma"/>
                  <a:cs typeface="Tahoma"/>
                </a:rPr>
                <a:t>MODULO</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85725</xdr:rowOff>
    </xdr:from>
    <xdr:to>
      <xdr:col>1</xdr:col>
      <xdr:colOff>209550</xdr:colOff>
      <xdr:row>45</xdr:row>
      <xdr:rowOff>123825</xdr:rowOff>
    </xdr:to>
    <xdr:sp macro="" textlink="">
      <xdr:nvSpPr>
        <xdr:cNvPr id="8193" name="Rectangle 1"/>
        <xdr:cNvSpPr>
          <a:spLocks noChangeArrowheads="1"/>
        </xdr:cNvSpPr>
      </xdr:nvSpPr>
      <xdr:spPr bwMode="auto">
        <a:xfrm>
          <a:off x="38100" y="371475"/>
          <a:ext cx="476250" cy="6724650"/>
        </a:xfrm>
        <a:prstGeom prst="rect">
          <a:avLst/>
        </a:prstGeom>
        <a:gradFill rotWithShape="0">
          <a:gsLst>
            <a:gs pos="0">
              <a:srgbClr val="333399"/>
            </a:gs>
            <a:gs pos="50000">
              <a:srgbClr val="FFFFFF"/>
            </a:gs>
            <a:gs pos="100000">
              <a:srgbClr val="333399"/>
            </a:gs>
          </a:gsLst>
          <a:lin ang="0" scaled="1"/>
        </a:gradFill>
        <a:ln w="9525">
          <a:solidFill>
            <a:srgbClr val="000000"/>
          </a:solidFill>
          <a:miter lim="800000"/>
          <a:headEnd/>
          <a:tailEnd/>
        </a:ln>
      </xdr:spPr>
    </xdr:sp>
    <xdr:clientData/>
  </xdr:twoCellAnchor>
  <xdr:twoCellAnchor>
    <xdr:from>
      <xdr:col>0</xdr:col>
      <xdr:colOff>28575</xdr:colOff>
      <xdr:row>0</xdr:row>
      <xdr:rowOff>38100</xdr:rowOff>
    </xdr:from>
    <xdr:to>
      <xdr:col>28</xdr:col>
      <xdr:colOff>266700</xdr:colOff>
      <xdr:row>2</xdr:row>
      <xdr:rowOff>104775</xdr:rowOff>
    </xdr:to>
    <xdr:sp macro="" textlink="">
      <xdr:nvSpPr>
        <xdr:cNvPr id="8194" name="Rectangle 2"/>
        <xdr:cNvSpPr>
          <a:spLocks noChangeArrowheads="1"/>
        </xdr:cNvSpPr>
      </xdr:nvSpPr>
      <xdr:spPr bwMode="auto">
        <a:xfrm>
          <a:off x="28575" y="38100"/>
          <a:ext cx="8772525" cy="352425"/>
        </a:xfrm>
        <a:prstGeom prst="rect">
          <a:avLst/>
        </a:prstGeom>
        <a:gradFill rotWithShape="0">
          <a:gsLst>
            <a:gs pos="0">
              <a:srgbClr val="333399"/>
            </a:gs>
            <a:gs pos="50000">
              <a:srgbClr val="FFFFFF"/>
            </a:gs>
            <a:gs pos="100000">
              <a:srgbClr val="333399"/>
            </a:gs>
          </a:gsLst>
          <a:lin ang="5400000" scaled="1"/>
        </a:gradFill>
        <a:ln w="9525">
          <a:solidFill>
            <a:srgbClr val="000000"/>
          </a:solidFill>
          <a:miter lim="800000"/>
          <a:headEnd/>
          <a:tailEnd/>
        </a:ln>
      </xdr:spPr>
    </xdr:sp>
    <xdr:clientData/>
  </xdr:twoCellAnchor>
  <xdr:twoCellAnchor>
    <xdr:from>
      <xdr:col>0</xdr:col>
      <xdr:colOff>57150</xdr:colOff>
      <xdr:row>0</xdr:row>
      <xdr:rowOff>95250</xdr:rowOff>
    </xdr:from>
    <xdr:to>
      <xdr:col>4</xdr:col>
      <xdr:colOff>104775</xdr:colOff>
      <xdr:row>7</xdr:row>
      <xdr:rowOff>161925</xdr:rowOff>
    </xdr:to>
    <xdr:pic>
      <xdr:nvPicPr>
        <xdr:cNvPr id="8195" name="Picture 3" descr="escudo"/>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57150" y="95250"/>
          <a:ext cx="1266825" cy="1257300"/>
        </a:xfrm>
        <a:prstGeom prst="rect">
          <a:avLst/>
        </a:prstGeom>
        <a:noFill/>
      </xdr:spPr>
    </xdr:pic>
    <xdr:clientData/>
  </xdr:twoCellAnchor>
  <xdr:twoCellAnchor>
    <xdr:from>
      <xdr:col>17</xdr:col>
      <xdr:colOff>57150</xdr:colOff>
      <xdr:row>13</xdr:row>
      <xdr:rowOff>57150</xdr:rowOff>
    </xdr:from>
    <xdr:to>
      <xdr:col>26</xdr:col>
      <xdr:colOff>180975</xdr:colOff>
      <xdr:row>23</xdr:row>
      <xdr:rowOff>28575</xdr:rowOff>
    </xdr:to>
    <xdr:sp macro="" textlink="">
      <xdr:nvSpPr>
        <xdr:cNvPr id="8198" name="Rectangle 6"/>
        <xdr:cNvSpPr>
          <a:spLocks noChangeArrowheads="1"/>
        </xdr:cNvSpPr>
      </xdr:nvSpPr>
      <xdr:spPr bwMode="auto">
        <a:xfrm>
          <a:off x="5238750" y="2257425"/>
          <a:ext cx="2867025" cy="1514475"/>
        </a:xfrm>
        <a:prstGeom prst="rect">
          <a:avLst/>
        </a:prstGeom>
        <a:noFill/>
        <a:ln w="38100" cmpd="dbl">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17</xdr:col>
          <xdr:colOff>238125</xdr:colOff>
          <xdr:row>14</xdr:row>
          <xdr:rowOff>85725</xdr:rowOff>
        </xdr:from>
        <xdr:to>
          <xdr:col>21</xdr:col>
          <xdr:colOff>161925</xdr:colOff>
          <xdr:row>16</xdr:row>
          <xdr:rowOff>28575</xdr:rowOff>
        </xdr:to>
        <xdr:sp macro="" textlink="">
          <xdr:nvSpPr>
            <xdr:cNvPr id="8196" name="Option Button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BIEN MUEBLE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16</xdr:row>
          <xdr:rowOff>19050</xdr:rowOff>
        </xdr:from>
        <xdr:to>
          <xdr:col>23</xdr:col>
          <xdr:colOff>19050</xdr:colOff>
          <xdr:row>18</xdr:row>
          <xdr:rowOff>19050</xdr:rowOff>
        </xdr:to>
        <xdr:sp macro="" textlink="">
          <xdr:nvSpPr>
            <xdr:cNvPr id="8197" name="Option Button 5" hidden="1">
              <a:extLst>
                <a:ext uri="{63B3BB69-23CF-44E3-9099-C40C66FF867C}">
                  <a14:compatExt spid="_x0000_s8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EQUIPO DE TRANSPORTE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16</xdr:row>
          <xdr:rowOff>47625</xdr:rowOff>
        </xdr:from>
        <xdr:to>
          <xdr:col>26</xdr:col>
          <xdr:colOff>19050</xdr:colOff>
          <xdr:row>18</xdr:row>
          <xdr:rowOff>9525</xdr:rowOff>
        </xdr:to>
        <xdr:sp macro="" textlink="">
          <xdr:nvSpPr>
            <xdr:cNvPr id="8199" name="Button 7" hidden="1">
              <a:extLst>
                <a:ext uri="{63B3BB69-23CF-44E3-9099-C40C66FF867C}">
                  <a14:compatExt spid="_x0000_s819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Verdana"/>
                  <a:ea typeface="Verdana"/>
                  <a:cs typeface="Verdana"/>
                </a:rPr>
                <a:t>VER CUADRO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14</xdr:row>
          <xdr:rowOff>114300</xdr:rowOff>
        </xdr:from>
        <xdr:to>
          <xdr:col>26</xdr:col>
          <xdr:colOff>28575</xdr:colOff>
          <xdr:row>16</xdr:row>
          <xdr:rowOff>19050</xdr:rowOff>
        </xdr:to>
        <xdr:sp macro="" textlink="">
          <xdr:nvSpPr>
            <xdr:cNvPr id="8200" name="Button 8" hidden="1">
              <a:extLst>
                <a:ext uri="{63B3BB69-23CF-44E3-9099-C40C66FF867C}">
                  <a14:compatExt spid="_x0000_s820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Verdana"/>
                  <a:ea typeface="Verdana"/>
                  <a:cs typeface="Verdana"/>
                </a:rPr>
                <a:t>VER CUADRO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9525</xdr:rowOff>
        </xdr:from>
        <xdr:to>
          <xdr:col>14</xdr:col>
          <xdr:colOff>0</xdr:colOff>
          <xdr:row>10</xdr:row>
          <xdr:rowOff>0</xdr:rowOff>
        </xdr:to>
        <xdr:sp macro="" textlink="">
          <xdr:nvSpPr>
            <xdr:cNvPr id="8201" name="Drop Down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9</xdr:row>
          <xdr:rowOff>9525</xdr:rowOff>
        </xdr:from>
        <xdr:to>
          <xdr:col>16</xdr:col>
          <xdr:colOff>123825</xdr:colOff>
          <xdr:row>10</xdr:row>
          <xdr:rowOff>0</xdr:rowOff>
        </xdr:to>
        <xdr:sp macro="" textlink="">
          <xdr:nvSpPr>
            <xdr:cNvPr id="8202" name="Drop Down 10" hidden="1">
              <a:extLst>
                <a:ext uri="{63B3BB69-23CF-44E3-9099-C40C66FF867C}">
                  <a14:compatExt spid="_x0000_s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20</xdr:row>
          <xdr:rowOff>0</xdr:rowOff>
        </xdr:from>
        <xdr:to>
          <xdr:col>26</xdr:col>
          <xdr:colOff>28575</xdr:colOff>
          <xdr:row>21</xdr:row>
          <xdr:rowOff>171450</xdr:rowOff>
        </xdr:to>
        <xdr:sp macro="" textlink="">
          <xdr:nvSpPr>
            <xdr:cNvPr id="8203" name="Button 11" hidden="1">
              <a:extLst>
                <a:ext uri="{63B3BB69-23CF-44E3-9099-C40C66FF867C}">
                  <a14:compatExt spid="_x0000_s820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Verdana"/>
                  <a:ea typeface="Verdana"/>
                  <a:cs typeface="Verdana"/>
                </a:rPr>
                <a:t>FICHA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161925</xdr:colOff>
      <xdr:row>0</xdr:row>
      <xdr:rowOff>19050</xdr:rowOff>
    </xdr:from>
    <xdr:to>
      <xdr:col>0</xdr:col>
      <xdr:colOff>1143000</xdr:colOff>
      <xdr:row>3</xdr:row>
      <xdr:rowOff>295275</xdr:rowOff>
    </xdr:to>
    <xdr:pic>
      <xdr:nvPicPr>
        <xdr:cNvPr id="9217" name="Picture 1" descr="escudo"/>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161925" y="19050"/>
          <a:ext cx="981075" cy="96202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6</xdr:col>
          <xdr:colOff>876300</xdr:colOff>
          <xdr:row>6</xdr:row>
          <xdr:rowOff>123825</xdr:rowOff>
        </xdr:from>
        <xdr:to>
          <xdr:col>7</xdr:col>
          <xdr:colOff>733425</xdr:colOff>
          <xdr:row>7</xdr:row>
          <xdr:rowOff>200025</xdr:rowOff>
        </xdr:to>
        <xdr:sp macro="" textlink="">
          <xdr:nvSpPr>
            <xdr:cNvPr id="9218" name="Button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s-SV" sz="1000" b="0" i="0" u="none" strike="noStrike" baseline="0">
                  <a:solidFill>
                    <a:srgbClr val="000000"/>
                  </a:solidFill>
                  <a:latin typeface="Arial"/>
                  <a:cs typeface="Arial"/>
                </a:rPr>
                <a:t>REGRESAR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19050</xdr:rowOff>
    </xdr:from>
    <xdr:to>
      <xdr:col>0</xdr:col>
      <xdr:colOff>1066800</xdr:colOff>
      <xdr:row>3</xdr:row>
      <xdr:rowOff>295275</xdr:rowOff>
    </xdr:to>
    <xdr:pic>
      <xdr:nvPicPr>
        <xdr:cNvPr id="10241" name="Picture 1" descr="escudo"/>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47625" y="19050"/>
          <a:ext cx="1019175" cy="96202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6</xdr:col>
          <xdr:colOff>209550</xdr:colOff>
          <xdr:row>3</xdr:row>
          <xdr:rowOff>133350</xdr:rowOff>
        </xdr:from>
        <xdr:to>
          <xdr:col>7</xdr:col>
          <xdr:colOff>219075</xdr:colOff>
          <xdr:row>4</xdr:row>
          <xdr:rowOff>152400</xdr:rowOff>
        </xdr:to>
        <xdr:sp macro="" textlink="">
          <xdr:nvSpPr>
            <xdr:cNvPr id="10242" name="Button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s-SV" sz="1000" b="0" i="0" u="none" strike="noStrike" baseline="0">
                  <a:solidFill>
                    <a:srgbClr val="000000"/>
                  </a:solidFill>
                  <a:latin typeface="PortlandRoman"/>
                </a:rPr>
                <a:t>REGRESAR</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47625</xdr:rowOff>
        </xdr:from>
        <xdr:to>
          <xdr:col>0</xdr:col>
          <xdr:colOff>285750</xdr:colOff>
          <xdr:row>0</xdr:row>
          <xdr:rowOff>209550</xdr:rowOff>
        </xdr:to>
        <xdr:sp macro="" textlink="">
          <xdr:nvSpPr>
            <xdr:cNvPr id="11277" name="Button 13" hidden="1">
              <a:extLst>
                <a:ext uri="{63B3BB69-23CF-44E3-9099-C40C66FF867C}">
                  <a14:compatExt spid="_x0000_s1127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Tahoma"/>
                  <a:ea typeface="Tahoma"/>
                  <a:cs typeface="Tahoma"/>
                </a:rPr>
                <a:t>MODULO</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142876</xdr:colOff>
      <xdr:row>0</xdr:row>
      <xdr:rowOff>31125</xdr:rowOff>
    </xdr:from>
    <xdr:to>
      <xdr:col>0</xdr:col>
      <xdr:colOff>885825</xdr:colOff>
      <xdr:row>2</xdr:row>
      <xdr:rowOff>209549</xdr:rowOff>
    </xdr:to>
    <xdr:pic>
      <xdr:nvPicPr>
        <xdr:cNvPr id="2" name="1 Imagen" descr="ESCUDO TEPETITAN FINAL - copia.jpg"/>
        <xdr:cNvPicPr>
          <a:picLocks noChangeAspect="1"/>
        </xdr:cNvPicPr>
      </xdr:nvPicPr>
      <xdr:blipFill>
        <a:blip xmlns:r="http://schemas.openxmlformats.org/officeDocument/2006/relationships" r:embed="rId1" cstate="print"/>
        <a:stretch>
          <a:fillRect/>
        </a:stretch>
      </xdr:blipFill>
      <xdr:spPr>
        <a:xfrm>
          <a:off x="142876" y="31125"/>
          <a:ext cx="742949" cy="730874"/>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4349" name="Button 13" hidden="1">
              <a:extLst>
                <a:ext uri="{63B3BB69-23CF-44E3-9099-C40C66FF867C}">
                  <a14:compatExt spid="_x0000_s1434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800" b="0" i="0" u="none" strike="noStrike" baseline="0">
                  <a:solidFill>
                    <a:srgbClr val="000000"/>
                  </a:solidFill>
                  <a:latin typeface="Tahoma"/>
                  <a:ea typeface="Tahoma"/>
                  <a:cs typeface="Tahoma"/>
                </a:rPr>
                <a:t>MODULO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xdr:row>
          <xdr:rowOff>0</xdr:rowOff>
        </xdr:from>
        <xdr:to>
          <xdr:col>5</xdr:col>
          <xdr:colOff>390525</xdr:colOff>
          <xdr:row>4</xdr:row>
          <xdr:rowOff>0</xdr:rowOff>
        </xdr:to>
        <xdr:sp macro="" textlink="">
          <xdr:nvSpPr>
            <xdr:cNvPr id="14350" name="Drop Down 14" hidden="1">
              <a:extLst>
                <a:ext uri="{63B3BB69-23CF-44E3-9099-C40C66FF867C}">
                  <a14:compatExt spid="_x0000_s1435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xdr:row>
          <xdr:rowOff>38100</xdr:rowOff>
        </xdr:from>
        <xdr:to>
          <xdr:col>6</xdr:col>
          <xdr:colOff>533400</xdr:colOff>
          <xdr:row>4</xdr:row>
          <xdr:rowOff>0</xdr:rowOff>
        </xdr:to>
        <xdr:sp macro="" textlink="">
          <xdr:nvSpPr>
            <xdr:cNvPr id="14351" name="Drop Down 15" hidden="1">
              <a:extLst>
                <a:ext uri="{63B3BB69-23CF-44E3-9099-C40C66FF867C}">
                  <a14:compatExt spid="_x0000_s14351"/>
                </a:ext>
              </a:extLst>
            </xdr:cNvPr>
            <xdr:cNvSpPr/>
          </xdr:nvSpPr>
          <xdr:spPr>
            <a:xfrm>
              <a:off x="0" y="0"/>
              <a:ext cx="0" cy="0"/>
            </a:xfrm>
            <a:prstGeom prst="rect">
              <a:avLst/>
            </a:prstGeom>
          </xdr:spPr>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76200</xdr:rowOff>
        </xdr:from>
        <xdr:to>
          <xdr:col>1</xdr:col>
          <xdr:colOff>0</xdr:colOff>
          <xdr:row>3</xdr:row>
          <xdr:rowOff>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700" b="0" i="0" u="none" strike="noStrike" baseline="0">
                  <a:solidFill>
                    <a:srgbClr val="000000"/>
                  </a:solidFill>
                  <a:latin typeface="Tahoma"/>
                  <a:ea typeface="Tahoma"/>
                  <a:cs typeface="Tahoma"/>
                </a:rPr>
                <a:t>MODULO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2</xdr:row>
          <xdr:rowOff>76200</xdr:rowOff>
        </xdr:from>
        <xdr:to>
          <xdr:col>1</xdr:col>
          <xdr:colOff>0</xdr:colOff>
          <xdr:row>3</xdr:row>
          <xdr:rowOff>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SV" sz="700" b="0" i="0" u="none" strike="noStrike" baseline="0">
                  <a:solidFill>
                    <a:srgbClr val="000000"/>
                  </a:solidFill>
                  <a:latin typeface="Tahoma"/>
                  <a:ea typeface="Tahoma"/>
                  <a:cs typeface="Tahoma"/>
                </a:rPr>
                <a:t>MODULO</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indexed="13"/>
  </sheetPr>
  <dimension ref="B2:AZ38"/>
  <sheetViews>
    <sheetView topLeftCell="A5" workbookViewId="0">
      <selection activeCell="C34" sqref="C34"/>
    </sheetView>
  </sheetViews>
  <sheetFormatPr baseColWidth="10" defaultRowHeight="10.5"/>
  <cols>
    <col min="1" max="34" width="2.5703125" style="10" customWidth="1"/>
    <col min="35" max="35" width="11.7109375" style="10" bestFit="1" customWidth="1"/>
    <col min="36" max="65" width="2.5703125" style="10" customWidth="1"/>
    <col min="66" max="16384" width="11.42578125" style="10"/>
  </cols>
  <sheetData>
    <row r="2" spans="2:52" ht="27">
      <c r="B2" s="401" t="s">
        <v>134</v>
      </c>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54"/>
      <c r="AY2" s="54"/>
      <c r="AZ2" s="54"/>
    </row>
    <row r="3" spans="2:52" ht="27">
      <c r="B3" s="402" t="s">
        <v>148</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54"/>
      <c r="AY3" s="54"/>
      <c r="AZ3" s="54"/>
    </row>
    <row r="4" spans="2:52" ht="11.25" customHeight="1">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11"/>
      <c r="AY4" s="11"/>
      <c r="AZ4" s="11"/>
    </row>
    <row r="5" spans="2:52" ht="11.25" customHeight="1">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11"/>
      <c r="AY5" s="11"/>
      <c r="AZ5" s="11"/>
    </row>
    <row r="6" spans="2:52" s="14" customFormat="1" ht="15" customHeight="1">
      <c r="B6" s="213"/>
      <c r="C6" s="213"/>
      <c r="D6" s="29" t="s">
        <v>65</v>
      </c>
      <c r="E6" s="213"/>
      <c r="F6" s="213"/>
      <c r="G6" s="213"/>
      <c r="H6" s="213"/>
      <c r="I6" s="213"/>
      <c r="J6" s="213"/>
      <c r="K6" s="412" t="s">
        <v>278</v>
      </c>
      <c r="L6" s="412"/>
      <c r="M6" s="412"/>
      <c r="N6" s="412"/>
      <c r="O6" s="412"/>
      <c r="P6" s="412"/>
      <c r="Q6" s="412"/>
      <c r="R6" s="412"/>
      <c r="S6" s="412"/>
      <c r="T6" s="412"/>
      <c r="U6" s="412"/>
      <c r="V6" s="412"/>
      <c r="W6" s="213"/>
      <c r="X6" s="213"/>
      <c r="Y6" s="413" t="s">
        <v>92</v>
      </c>
      <c r="Z6" s="413"/>
      <c r="AA6" s="413" t="s">
        <v>93</v>
      </c>
      <c r="AB6" s="413"/>
      <c r="AC6" s="413" t="s">
        <v>91</v>
      </c>
      <c r="AD6" s="413" t="s">
        <v>67</v>
      </c>
      <c r="AE6" s="414" t="s">
        <v>67</v>
      </c>
      <c r="AF6" s="415"/>
      <c r="AG6" s="416" t="s">
        <v>94</v>
      </c>
      <c r="AH6" s="416"/>
      <c r="AI6" s="413" t="s">
        <v>95</v>
      </c>
      <c r="AJ6" s="413" t="s">
        <v>67</v>
      </c>
      <c r="AK6" s="417" t="s">
        <v>86</v>
      </c>
      <c r="AL6" s="417"/>
      <c r="AM6" s="414" t="s">
        <v>67</v>
      </c>
      <c r="AN6" s="415"/>
      <c r="AO6" s="413" t="s">
        <v>96</v>
      </c>
      <c r="AP6" s="413"/>
      <c r="AQ6" s="211"/>
      <c r="AR6" s="211"/>
      <c r="AS6" s="211"/>
      <c r="AT6" s="211"/>
      <c r="AU6" s="211"/>
      <c r="AV6" s="211"/>
      <c r="AW6" s="211"/>
      <c r="AX6" s="13"/>
      <c r="AY6" s="13"/>
      <c r="AZ6" s="12"/>
    </row>
    <row r="7" spans="2:52" ht="5.25" customHeight="1">
      <c r="AT7" s="13"/>
      <c r="AU7" s="13"/>
      <c r="AV7" s="13"/>
      <c r="AW7" s="13"/>
      <c r="AX7" s="13"/>
      <c r="AY7" s="13"/>
    </row>
    <row r="8" spans="2:52" s="14" customFormat="1" ht="15" customHeight="1">
      <c r="D8" s="29" t="s">
        <v>66</v>
      </c>
      <c r="E8" s="214"/>
      <c r="F8" s="214"/>
      <c r="G8" s="214"/>
      <c r="H8" s="214"/>
      <c r="I8" s="214"/>
      <c r="J8" s="214"/>
      <c r="K8" s="421" t="s">
        <v>279</v>
      </c>
      <c r="L8" s="421"/>
      <c r="M8" s="421"/>
      <c r="N8" s="421"/>
      <c r="O8" s="421"/>
      <c r="P8" s="421"/>
      <c r="Q8" s="421"/>
      <c r="R8" s="421"/>
      <c r="S8" s="421"/>
      <c r="T8" s="421"/>
      <c r="U8" s="421"/>
      <c r="V8" s="421"/>
      <c r="W8" s="214"/>
      <c r="X8" s="214"/>
      <c r="Y8" s="423">
        <v>90</v>
      </c>
      <c r="Z8" s="423"/>
      <c r="AA8" s="424" t="s">
        <v>280</v>
      </c>
      <c r="AB8" s="424"/>
      <c r="AC8" s="418">
        <f>LIST!$A$257</f>
        <v>18</v>
      </c>
      <c r="AD8" s="418"/>
      <c r="AE8" s="425" t="s">
        <v>97</v>
      </c>
      <c r="AF8" s="426"/>
      <c r="AG8" s="427">
        <f>LIST!$A$281</f>
        <v>2</v>
      </c>
      <c r="AH8" s="427"/>
      <c r="AI8" s="418">
        <f>LIST!$A$291</f>
        <v>6</v>
      </c>
      <c r="AJ8" s="418"/>
      <c r="AK8" s="405">
        <f>INDEX(LIST!C2:C193,LIST!G2)</f>
        <v>0</v>
      </c>
      <c r="AL8" s="405"/>
      <c r="AM8" s="419" t="s">
        <v>97</v>
      </c>
      <c r="AN8" s="420"/>
      <c r="AO8" s="404">
        <v>1</v>
      </c>
      <c r="AP8" s="404"/>
      <c r="AQ8" s="15"/>
      <c r="AT8" s="13"/>
      <c r="AU8" s="13"/>
      <c r="AV8" s="13"/>
      <c r="AW8" s="13"/>
      <c r="AX8" s="13"/>
      <c r="AY8" s="13"/>
    </row>
    <row r="10" spans="2:52">
      <c r="B10" s="16"/>
    </row>
    <row r="11" spans="2:52">
      <c r="C11" s="411" t="s">
        <v>87</v>
      </c>
      <c r="D11" s="411"/>
      <c r="E11" s="411"/>
      <c r="F11" s="411"/>
      <c r="G11" s="411"/>
      <c r="H11" s="411"/>
      <c r="I11" s="411"/>
      <c r="J11" s="411"/>
      <c r="K11" s="411"/>
      <c r="M11" s="411" t="s">
        <v>88</v>
      </c>
      <c r="N11" s="411"/>
      <c r="O11" s="411"/>
      <c r="P11" s="411"/>
      <c r="Q11" s="411"/>
      <c r="R11" s="411"/>
      <c r="S11" s="411"/>
      <c r="T11" s="411"/>
      <c r="U11" s="411"/>
      <c r="W11" s="411" t="s">
        <v>89</v>
      </c>
      <c r="X11" s="411"/>
      <c r="Y11" s="411"/>
      <c r="Z11" s="411"/>
      <c r="AA11" s="411"/>
      <c r="AB11" s="411"/>
      <c r="AC11" s="411"/>
      <c r="AD11" s="411"/>
      <c r="AE11" s="411"/>
      <c r="AI11" s="411" t="s">
        <v>90</v>
      </c>
      <c r="AJ11" s="411"/>
      <c r="AK11" s="411"/>
      <c r="AL11" s="411"/>
      <c r="AM11" s="411"/>
      <c r="AN11" s="411"/>
      <c r="AO11" s="411"/>
      <c r="AP11" s="411"/>
      <c r="AQ11" s="411"/>
      <c r="AR11" s="411"/>
      <c r="AS11" s="411"/>
      <c r="AT11" s="411"/>
      <c r="AU11" s="411"/>
      <c r="AV11" s="17"/>
      <c r="AW11" s="17"/>
      <c r="AX11" s="17"/>
    </row>
    <row r="12" spans="2:52">
      <c r="B12" s="16"/>
      <c r="AL12" s="408"/>
      <c r="AM12" s="408"/>
      <c r="AN12" s="408"/>
      <c r="AO12" s="408"/>
      <c r="AP12" s="408"/>
      <c r="AQ12" s="408"/>
      <c r="AR12" s="408"/>
      <c r="AS12" s="408"/>
      <c r="AT12" s="408"/>
      <c r="AU12" s="408"/>
    </row>
    <row r="13" spans="2:52" ht="12.75">
      <c r="AI13" s="410" t="str">
        <f>INDEX(LIST!D291:D296,LIST!A291)</f>
        <v>MUEBLES VARIOS</v>
      </c>
      <c r="AJ13" s="410"/>
      <c r="AK13" s="410"/>
      <c r="AL13" s="410"/>
      <c r="AM13" s="410"/>
      <c r="AN13" s="410"/>
      <c r="AO13" s="410"/>
      <c r="AP13" s="410"/>
      <c r="AQ13" s="410"/>
      <c r="AR13" s="410"/>
      <c r="AS13" s="410"/>
      <c r="AT13" s="410"/>
      <c r="AU13" s="410"/>
      <c r="AV13" s="18"/>
      <c r="AW13" s="18"/>
      <c r="AX13" s="18"/>
    </row>
    <row r="15" spans="2:52">
      <c r="C15" s="30"/>
      <c r="D15" s="30"/>
      <c r="E15" s="30"/>
      <c r="F15" s="30"/>
      <c r="G15" s="30"/>
      <c r="H15" s="30"/>
      <c r="I15" s="30"/>
      <c r="J15" s="30"/>
      <c r="K15" s="30"/>
      <c r="L15" s="30"/>
      <c r="M15" s="30"/>
      <c r="N15" s="30"/>
      <c r="O15" s="30"/>
      <c r="P15" s="30"/>
      <c r="Q15" s="30"/>
      <c r="R15" s="30"/>
      <c r="S15" s="30"/>
      <c r="T15" s="30"/>
      <c r="U15" s="30"/>
      <c r="V15" s="30"/>
      <c r="W15" s="30"/>
    </row>
    <row r="16" spans="2:52">
      <c r="C16" s="30"/>
      <c r="D16" s="30"/>
      <c r="E16" s="30"/>
      <c r="F16" s="30"/>
      <c r="G16" s="30"/>
      <c r="H16" s="30"/>
      <c r="I16" s="30"/>
      <c r="J16" s="30"/>
      <c r="K16" s="30"/>
      <c r="L16" s="30"/>
      <c r="M16" s="30"/>
      <c r="N16" s="30"/>
      <c r="O16" s="30"/>
      <c r="P16" s="30"/>
      <c r="Q16" s="30"/>
      <c r="R16" s="30"/>
      <c r="S16" s="30"/>
      <c r="T16" s="30"/>
      <c r="U16" s="30"/>
      <c r="V16" s="30"/>
      <c r="W16" s="30"/>
    </row>
    <row r="17" spans="2:52" ht="15">
      <c r="B17" s="19"/>
      <c r="C17" s="159"/>
      <c r="D17" s="154" t="str">
        <f>Y8&amp;AA8&amp;AC8&amp;" - 0"&amp;AG8&amp;"0"&amp;AI8&amp;AK8&amp;" - "&amp;AO8</f>
        <v>901218 - 02060 - 1</v>
      </c>
      <c r="E17" s="155"/>
      <c r="F17" s="156" t="str">
        <f>INDEX(LIST!J2:J55,LIST!G2)</f>
        <v xml:space="preserve">CANAPE METALICO HOSPITALARIO </v>
      </c>
      <c r="G17" s="155"/>
      <c r="H17" s="156" t="str">
        <f>INDEX(LIST!D257:D278,LIST!A257)</f>
        <v>CLINICA MUNICIPAL</v>
      </c>
      <c r="I17" s="155"/>
      <c r="J17" s="156" t="str">
        <f>INDEX(LIST!D281:D284,LIST!A281)</f>
        <v>FODES</v>
      </c>
      <c r="K17" s="155"/>
      <c r="L17" s="157" t="str">
        <f>INDEX(LIST!D291:D296,LIST!A291)</f>
        <v>MUEBLES VARIOS</v>
      </c>
      <c r="M17" s="158"/>
      <c r="N17" s="157" t="str">
        <f>INDEX(LIST!D309:D334,LIST!A309)</f>
        <v>ENCARGADO DE PRESUPUESTO</v>
      </c>
      <c r="O17" s="159"/>
      <c r="P17" s="159"/>
      <c r="Q17" s="159"/>
      <c r="R17" s="159"/>
      <c r="S17" s="159"/>
      <c r="T17" s="159"/>
      <c r="U17" s="159"/>
      <c r="V17" s="159"/>
      <c r="W17" s="159"/>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2:52" ht="15">
      <c r="B18" s="19"/>
      <c r="C18" s="31"/>
      <c r="D18" s="30"/>
      <c r="E18" s="159"/>
      <c r="F18" s="159"/>
      <c r="G18" s="159"/>
      <c r="H18" s="159"/>
      <c r="I18" s="159"/>
      <c r="J18" s="215"/>
      <c r="K18" s="31"/>
      <c r="L18" s="31"/>
      <c r="M18" s="31"/>
      <c r="N18" s="30"/>
      <c r="O18" s="159"/>
      <c r="P18" s="159"/>
      <c r="Q18" s="159"/>
      <c r="R18" s="159"/>
      <c r="S18" s="159"/>
      <c r="T18" s="159"/>
      <c r="U18" s="216"/>
      <c r="V18" s="216"/>
      <c r="W18" s="216"/>
    </row>
    <row r="19" spans="2:52" ht="15">
      <c r="B19" s="19"/>
      <c r="C19" s="422"/>
      <c r="D19" s="422"/>
      <c r="E19" s="422"/>
      <c r="F19" s="19"/>
      <c r="G19" s="422"/>
      <c r="H19" s="422"/>
      <c r="I19" s="422"/>
      <c r="J19" s="19"/>
      <c r="K19" s="422"/>
      <c r="L19" s="422"/>
      <c r="M19" s="422"/>
      <c r="N19" s="19"/>
      <c r="O19" s="422"/>
      <c r="P19" s="422"/>
      <c r="Q19" s="422"/>
      <c r="R19" s="19"/>
      <c r="S19" s="422"/>
      <c r="T19" s="422"/>
    </row>
    <row r="20" spans="2:52" ht="15">
      <c r="B20" s="19"/>
      <c r="C20" s="21"/>
      <c r="D20" s="21"/>
      <c r="F20" s="19"/>
      <c r="G20" s="21"/>
      <c r="H20" s="23"/>
      <c r="I20" s="23"/>
      <c r="K20" s="23"/>
      <c r="L20" s="21"/>
      <c r="M20" s="23"/>
      <c r="N20" s="23"/>
      <c r="O20" s="23"/>
      <c r="Q20" s="21"/>
      <c r="R20" s="23"/>
      <c r="S20" s="23"/>
      <c r="U20" s="22"/>
      <c r="V20" s="23"/>
      <c r="W20" s="23"/>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row>
    <row r="21" spans="2:52" ht="15.75" customHeight="1">
      <c r="B21" s="19"/>
      <c r="C21" s="29" t="s">
        <v>113</v>
      </c>
      <c r="D21" s="22"/>
      <c r="E21" s="22"/>
      <c r="J21" s="24"/>
      <c r="K21" s="56"/>
      <c r="L21" s="56"/>
      <c r="M21" s="56"/>
      <c r="N21" s="56"/>
      <c r="O21" s="56"/>
      <c r="P21" s="56"/>
      <c r="Q21" s="56"/>
      <c r="R21" s="56"/>
      <c r="S21" s="56"/>
      <c r="T21" s="56"/>
      <c r="U21" s="56"/>
      <c r="V21" s="56"/>
      <c r="W21" s="23"/>
      <c r="X21" s="23"/>
      <c r="Y21" s="23"/>
      <c r="Z21" s="29" t="s">
        <v>114</v>
      </c>
      <c r="AA21" s="216"/>
      <c r="AB21" s="23"/>
      <c r="AC21" s="23"/>
      <c r="AD21" s="23"/>
      <c r="AE21" s="23"/>
      <c r="AF21" s="16"/>
      <c r="AG21" s="16"/>
      <c r="AH21" s="16"/>
      <c r="AI21" s="35"/>
      <c r="AJ21" s="22"/>
      <c r="AK21" s="22"/>
      <c r="AL21" s="22"/>
      <c r="AM21" s="22"/>
      <c r="AN21" s="22"/>
      <c r="AO21" s="22"/>
      <c r="AP21" s="22"/>
      <c r="AQ21" s="22"/>
      <c r="AR21" s="22"/>
      <c r="AS21" s="22"/>
      <c r="AT21" s="22"/>
      <c r="AU21" s="22"/>
      <c r="AV21" s="23"/>
      <c r="AW21" s="22"/>
      <c r="AX21" s="22"/>
      <c r="AY21" s="22"/>
    </row>
    <row r="22" spans="2:52" ht="5.25" customHeight="1">
      <c r="B22" s="19"/>
      <c r="C22" s="57"/>
      <c r="D22" s="57"/>
      <c r="E22" s="57"/>
      <c r="F22" s="19"/>
      <c r="G22" s="21"/>
      <c r="H22" s="21"/>
      <c r="I22" s="21"/>
      <c r="J22" s="19"/>
      <c r="K22" s="21"/>
      <c r="L22" s="21"/>
      <c r="M22" s="21"/>
      <c r="N22" s="19"/>
      <c r="O22" s="21"/>
      <c r="P22" s="21"/>
      <c r="Q22" s="21"/>
      <c r="R22" s="19"/>
      <c r="S22" s="21"/>
      <c r="T22" s="23"/>
      <c r="U22" s="22"/>
      <c r="V22" s="23"/>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row>
    <row r="23" spans="2:52" ht="15.75" customHeight="1">
      <c r="B23" s="19"/>
      <c r="C23" s="29" t="s">
        <v>109</v>
      </c>
      <c r="D23" s="55"/>
      <c r="E23" s="55"/>
      <c r="F23" s="19"/>
      <c r="G23" s="422"/>
      <c r="H23" s="422"/>
      <c r="I23" s="422"/>
      <c r="J23" s="24"/>
      <c r="K23" s="56"/>
      <c r="L23" s="56"/>
      <c r="M23" s="56"/>
      <c r="N23" s="56"/>
      <c r="O23" s="56"/>
      <c r="P23" s="56"/>
      <c r="Q23" s="56"/>
      <c r="R23" s="56"/>
      <c r="S23" s="56"/>
      <c r="T23" s="56"/>
      <c r="U23" s="56"/>
      <c r="V23" s="56"/>
      <c r="Z23" s="29" t="s">
        <v>115</v>
      </c>
      <c r="AF23" s="16"/>
      <c r="AG23" s="16"/>
      <c r="AH23" s="16"/>
      <c r="AI23" s="26"/>
      <c r="AJ23" s="22"/>
      <c r="AK23" s="409" t="s">
        <v>121</v>
      </c>
      <c r="AL23" s="409"/>
      <c r="AM23" s="409"/>
      <c r="AN23" s="409"/>
      <c r="AO23" s="409"/>
      <c r="AP23" s="409"/>
      <c r="AQ23" s="409"/>
      <c r="AR23" s="409"/>
      <c r="AS23" s="409"/>
      <c r="AT23" s="409"/>
      <c r="AU23" s="217" t="str">
        <f>IF(AI23&gt;600,"SI","")</f>
        <v/>
      </c>
    </row>
    <row r="24" spans="2:52" ht="5.25" customHeight="1">
      <c r="B24" s="19"/>
      <c r="C24" s="422"/>
      <c r="D24" s="422"/>
      <c r="E24" s="422"/>
      <c r="F24" s="19"/>
      <c r="G24" s="422"/>
      <c r="H24" s="422"/>
      <c r="I24" s="422"/>
      <c r="J24" s="69"/>
      <c r="K24" s="422"/>
      <c r="L24" s="422"/>
      <c r="M24" s="422"/>
      <c r="N24" s="19"/>
      <c r="O24" s="422"/>
      <c r="P24" s="422"/>
      <c r="Q24" s="422"/>
      <c r="R24" s="19"/>
      <c r="S24" s="422"/>
      <c r="T24" s="422"/>
      <c r="AF24" s="22"/>
      <c r="AG24" s="22"/>
      <c r="AH24" s="22"/>
      <c r="AI24" s="22"/>
      <c r="AJ24" s="22"/>
      <c r="AK24" s="22"/>
      <c r="AL24" s="22"/>
      <c r="AM24" s="22"/>
      <c r="AN24" s="22"/>
      <c r="AO24" s="22"/>
      <c r="AP24" s="22"/>
      <c r="AQ24" s="22"/>
      <c r="AR24" s="22"/>
    </row>
    <row r="25" spans="2:52" ht="15.75" customHeight="1">
      <c r="C25" s="29" t="s">
        <v>110</v>
      </c>
      <c r="J25" s="70"/>
      <c r="K25" s="56"/>
      <c r="L25" s="56"/>
      <c r="N25" s="56"/>
      <c r="O25" s="56"/>
      <c r="P25" s="56"/>
      <c r="Q25" s="56"/>
      <c r="R25" s="56"/>
      <c r="S25" s="56"/>
      <c r="T25" s="56"/>
      <c r="U25" s="56"/>
      <c r="V25" s="56"/>
      <c r="Z25" s="29" t="s">
        <v>126</v>
      </c>
      <c r="AF25" s="16"/>
      <c r="AG25" s="16"/>
      <c r="AH25" s="16"/>
      <c r="AI25" s="218" t="str">
        <f>INDEX(LIST!D301:D305,LIST!A301)</f>
        <v>BUENO</v>
      </c>
      <c r="AJ25" s="25"/>
      <c r="AK25" s="22"/>
      <c r="AL25" s="22"/>
      <c r="AM25" s="22"/>
      <c r="AN25" s="22"/>
      <c r="AO25" s="22"/>
      <c r="AP25" s="22"/>
      <c r="AQ25" s="22"/>
      <c r="AR25" s="22"/>
      <c r="AS25" s="22"/>
      <c r="AT25" s="22"/>
      <c r="AU25" s="22"/>
    </row>
    <row r="26" spans="2:52" ht="5.25" customHeight="1">
      <c r="J26" s="71" t="s">
        <v>180</v>
      </c>
      <c r="AF26" s="22"/>
      <c r="AG26" s="22"/>
      <c r="AH26" s="22"/>
      <c r="AI26" s="22"/>
      <c r="AJ26" s="22"/>
      <c r="AK26" s="22"/>
      <c r="AL26" s="22"/>
      <c r="AM26" s="22"/>
      <c r="AN26" s="22"/>
      <c r="AO26" s="22"/>
      <c r="AP26" s="22"/>
      <c r="AQ26" s="22"/>
      <c r="AR26" s="22"/>
      <c r="AS26" s="22"/>
      <c r="AT26" s="22"/>
      <c r="AU26" s="22"/>
    </row>
    <row r="27" spans="2:52" ht="15.75" customHeight="1">
      <c r="J27" s="71" t="s">
        <v>185</v>
      </c>
      <c r="Z27" s="29" t="s">
        <v>120</v>
      </c>
      <c r="AF27" s="16"/>
      <c r="AG27" s="16"/>
      <c r="AH27" s="16"/>
      <c r="AI27" s="27"/>
      <c r="AJ27" s="22"/>
      <c r="AK27" s="22"/>
      <c r="AL27" s="22"/>
      <c r="AM27" s="22"/>
      <c r="AN27" s="22"/>
      <c r="AO27" s="22"/>
      <c r="AP27" s="22"/>
      <c r="AQ27" s="22"/>
      <c r="AR27" s="22"/>
      <c r="AS27" s="22"/>
      <c r="AT27" s="22"/>
      <c r="AU27" s="22"/>
    </row>
    <row r="28" spans="2:52">
      <c r="J28" s="71" t="s">
        <v>193</v>
      </c>
    </row>
    <row r="29" spans="2:52">
      <c r="AD29" s="30"/>
      <c r="AE29" s="30"/>
      <c r="AF29" s="30"/>
      <c r="AG29" s="30"/>
      <c r="AH29" s="30"/>
      <c r="AI29" s="30"/>
      <c r="AJ29" s="30"/>
      <c r="AK29" s="30"/>
      <c r="AL29" s="30"/>
      <c r="AM29" s="30"/>
      <c r="AN29" s="30"/>
      <c r="AO29" s="30"/>
      <c r="AP29" s="30"/>
      <c r="AQ29" s="30"/>
      <c r="AR29" s="30"/>
      <c r="AS29" s="30"/>
      <c r="AT29" s="30"/>
      <c r="AU29" s="30"/>
      <c r="AV29" s="30"/>
      <c r="AW29" s="30"/>
    </row>
    <row r="30" spans="2:52">
      <c r="AD30" s="30"/>
      <c r="AE30" s="30"/>
      <c r="AF30" s="30"/>
      <c r="AG30" s="406" t="s">
        <v>132</v>
      </c>
      <c r="AH30" s="406"/>
      <c r="AI30" s="406"/>
      <c r="AJ30" s="406"/>
      <c r="AK30" s="406"/>
      <c r="AL30" s="406"/>
      <c r="AM30" s="406"/>
      <c r="AN30" s="406"/>
      <c r="AO30" s="406"/>
      <c r="AP30" s="406"/>
      <c r="AQ30" s="406"/>
      <c r="AR30" s="406"/>
      <c r="AS30" s="406"/>
      <c r="AT30" s="406"/>
      <c r="AU30" s="406"/>
      <c r="AV30" s="406"/>
      <c r="AW30" s="406"/>
    </row>
    <row r="31" spans="2:52">
      <c r="AD31" s="30"/>
      <c r="AE31" s="30"/>
      <c r="AF31" s="30"/>
      <c r="AG31" s="406"/>
      <c r="AH31" s="406"/>
      <c r="AI31" s="406"/>
      <c r="AJ31" s="406"/>
      <c r="AK31" s="406"/>
      <c r="AL31" s="406"/>
      <c r="AM31" s="406"/>
      <c r="AN31" s="406"/>
      <c r="AO31" s="406"/>
      <c r="AP31" s="406"/>
      <c r="AQ31" s="406"/>
      <c r="AR31" s="406"/>
      <c r="AS31" s="406"/>
      <c r="AT31" s="406"/>
      <c r="AU31" s="406"/>
      <c r="AV31" s="406"/>
      <c r="AW31" s="406"/>
      <c r="AX31" s="28"/>
      <c r="AY31" s="28"/>
    </row>
    <row r="32" spans="2:52">
      <c r="AD32" s="30"/>
      <c r="AE32" s="30"/>
      <c r="AF32" s="30"/>
      <c r="AG32" s="407" t="s">
        <v>133</v>
      </c>
      <c r="AH32" s="407"/>
      <c r="AI32" s="407"/>
      <c r="AJ32" s="407"/>
      <c r="AK32" s="407"/>
      <c r="AL32" s="407"/>
      <c r="AM32" s="407"/>
      <c r="AN32" s="407"/>
      <c r="AO32" s="407"/>
      <c r="AP32" s="407"/>
      <c r="AQ32" s="407"/>
      <c r="AR32" s="407"/>
      <c r="AS32" s="407"/>
      <c r="AT32" s="407"/>
      <c r="AU32" s="407"/>
      <c r="AV32" s="407"/>
      <c r="AW32" s="32"/>
      <c r="AX32" s="28"/>
      <c r="AY32" s="28"/>
    </row>
    <row r="33" spans="3:51">
      <c r="AD33" s="30"/>
      <c r="AE33" s="30"/>
      <c r="AF33" s="30"/>
      <c r="AG33" s="403" t="s">
        <v>170</v>
      </c>
      <c r="AH33" s="403"/>
      <c r="AI33" s="403"/>
      <c r="AJ33" s="403"/>
      <c r="AK33" s="403"/>
      <c r="AL33" s="403"/>
      <c r="AM33" s="403"/>
      <c r="AN33" s="403"/>
      <c r="AO33" s="403"/>
      <c r="AP33" s="403"/>
      <c r="AQ33" s="403"/>
      <c r="AR33" s="403"/>
      <c r="AS33" s="403"/>
      <c r="AT33" s="403"/>
      <c r="AU33" s="403"/>
      <c r="AV33" s="403"/>
      <c r="AW33" s="32"/>
      <c r="AX33" s="28"/>
      <c r="AY33" s="28"/>
    </row>
    <row r="34" spans="3:51">
      <c r="C34" s="389"/>
      <c r="AD34" s="30"/>
      <c r="AE34" s="30"/>
      <c r="AF34" s="30"/>
      <c r="AG34" s="30"/>
      <c r="AH34" s="30"/>
      <c r="AI34" s="30"/>
      <c r="AJ34" s="30"/>
      <c r="AK34" s="30"/>
      <c r="AL34" s="31"/>
      <c r="AM34" s="31"/>
      <c r="AN34" s="31"/>
      <c r="AO34" s="31"/>
      <c r="AP34" s="31"/>
      <c r="AQ34" s="31"/>
      <c r="AR34" s="31"/>
      <c r="AS34" s="31"/>
      <c r="AT34" s="31"/>
      <c r="AU34" s="32"/>
      <c r="AV34" s="32"/>
      <c r="AW34" s="32"/>
      <c r="AX34" s="28"/>
      <c r="AY34" s="28"/>
    </row>
    <row r="35" spans="3:51">
      <c r="AD35" s="30"/>
      <c r="AE35" s="30"/>
      <c r="AF35" s="30"/>
      <c r="AG35" s="30"/>
      <c r="AH35" s="30"/>
      <c r="AI35" s="30"/>
      <c r="AJ35" s="30"/>
      <c r="AK35" s="30"/>
      <c r="AL35" s="31"/>
      <c r="AM35" s="31"/>
      <c r="AN35" s="31"/>
      <c r="AO35" s="31"/>
      <c r="AP35" s="31"/>
      <c r="AQ35" s="31"/>
      <c r="AR35" s="31"/>
      <c r="AS35" s="31"/>
      <c r="AT35" s="31"/>
      <c r="AU35" s="32"/>
      <c r="AV35" s="32"/>
      <c r="AW35" s="32"/>
      <c r="AX35" s="28"/>
      <c r="AY35" s="28"/>
    </row>
    <row r="36" spans="3:51">
      <c r="AD36" s="30"/>
      <c r="AE36" s="30"/>
      <c r="AF36" s="30"/>
      <c r="AG36" s="30"/>
      <c r="AH36" s="30"/>
      <c r="AI36" s="30"/>
      <c r="AJ36" s="30"/>
      <c r="AK36" s="30"/>
      <c r="AL36" s="31"/>
      <c r="AM36" s="31"/>
      <c r="AN36" s="31"/>
      <c r="AO36" s="31"/>
      <c r="AP36" s="31"/>
      <c r="AQ36" s="31"/>
      <c r="AR36" s="31"/>
      <c r="AS36" s="31"/>
      <c r="AT36" s="31"/>
      <c r="AU36" s="32"/>
      <c r="AV36" s="32"/>
      <c r="AW36" s="32"/>
      <c r="AX36" s="28"/>
      <c r="AY36" s="28"/>
    </row>
    <row r="37" spans="3:51">
      <c r="AL37" s="21"/>
      <c r="AM37" s="21"/>
      <c r="AN37" s="21"/>
      <c r="AO37" s="21"/>
      <c r="AP37" s="21"/>
      <c r="AQ37" s="21"/>
      <c r="AR37" s="21"/>
      <c r="AS37" s="21"/>
      <c r="AT37" s="21"/>
      <c r="AU37" s="28"/>
      <c r="AV37" s="28"/>
      <c r="AW37" s="28"/>
      <c r="AX37" s="28"/>
      <c r="AY37" s="28"/>
    </row>
    <row r="38" spans="3:51">
      <c r="AL38" s="21"/>
      <c r="AM38" s="21"/>
      <c r="AN38" s="21"/>
      <c r="AO38" s="21"/>
      <c r="AP38" s="21"/>
      <c r="AQ38" s="21"/>
      <c r="AR38" s="21"/>
      <c r="AS38" s="21"/>
      <c r="AT38" s="21"/>
      <c r="AU38" s="28"/>
      <c r="AV38" s="28"/>
      <c r="AW38" s="28"/>
      <c r="AX38" s="28"/>
      <c r="AY38" s="28"/>
    </row>
  </sheetData>
  <sheetProtection selectLockedCells="1" selectUnlockedCells="1"/>
  <mergeCells count="43">
    <mergeCell ref="S24:T24"/>
    <mergeCell ref="C24:E24"/>
    <mergeCell ref="G24:I24"/>
    <mergeCell ref="K24:M24"/>
    <mergeCell ref="O24:Q24"/>
    <mergeCell ref="G23:I23"/>
    <mergeCell ref="O19:Q19"/>
    <mergeCell ref="S19:T19"/>
    <mergeCell ref="G19:I19"/>
    <mergeCell ref="C11:K11"/>
    <mergeCell ref="M11:U11"/>
    <mergeCell ref="K19:M19"/>
    <mergeCell ref="AI8:AJ8"/>
    <mergeCell ref="AM8:AN8"/>
    <mergeCell ref="W11:AE11"/>
    <mergeCell ref="K8:V8"/>
    <mergeCell ref="C19:E19"/>
    <mergeCell ref="Y8:Z8"/>
    <mergeCell ref="AA8:AB8"/>
    <mergeCell ref="AC8:AD8"/>
    <mergeCell ref="AE8:AF8"/>
    <mergeCell ref="AG8:AH8"/>
    <mergeCell ref="AO6:AP6"/>
    <mergeCell ref="AG6:AH6"/>
    <mergeCell ref="AI6:AJ6"/>
    <mergeCell ref="AK6:AL6"/>
    <mergeCell ref="AM6:AN6"/>
    <mergeCell ref="B2:AW2"/>
    <mergeCell ref="B3:AW3"/>
    <mergeCell ref="AG33:AV33"/>
    <mergeCell ref="AO8:AP8"/>
    <mergeCell ref="AK8:AL8"/>
    <mergeCell ref="AG30:AW31"/>
    <mergeCell ref="AG32:AV32"/>
    <mergeCell ref="AL12:AU12"/>
    <mergeCell ref="AK23:AT23"/>
    <mergeCell ref="AI13:AU13"/>
    <mergeCell ref="AI11:AU11"/>
    <mergeCell ref="K6:V6"/>
    <mergeCell ref="Y6:Z6"/>
    <mergeCell ref="AA6:AB6"/>
    <mergeCell ref="AC6:AD6"/>
    <mergeCell ref="AE6:AF6"/>
  </mergeCells>
  <phoneticPr fontId="0" type="noConversion"/>
  <pageMargins left="0.75" right="0.75" top="1" bottom="1" header="0" footer="0"/>
  <pageSetup orientation="landscape" horizontalDpi="300" verticalDpi="300" r:id="rId1"/>
  <headerFooter alignWithMargins="0"/>
  <cellWatches>
    <cellWatch r="M30"/>
  </cellWatche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2</xdr:col>
                    <xdr:colOff>76200</xdr:colOff>
                    <xdr:row>12</xdr:row>
                    <xdr:rowOff>19050</xdr:rowOff>
                  </from>
                  <to>
                    <xdr:col>10</xdr:col>
                    <xdr:colOff>66675</xdr:colOff>
                    <xdr:row>13</xdr:row>
                    <xdr:rowOff>57150</xdr:rowOff>
                  </to>
                </anchor>
              </controlPr>
            </control>
          </mc:Choice>
        </mc:AlternateContent>
        <mc:AlternateContent xmlns:mc="http://schemas.openxmlformats.org/markup-compatibility/2006">
          <mc:Choice Requires="x14">
            <control shapeId="1028" r:id="rId5" name="Drop Down 4">
              <controlPr defaultSize="0" autoLine="0" autoPict="0">
                <anchor moveWithCells="1">
                  <from>
                    <xdr:col>12</xdr:col>
                    <xdr:colOff>76200</xdr:colOff>
                    <xdr:row>12</xdr:row>
                    <xdr:rowOff>28575</xdr:rowOff>
                  </from>
                  <to>
                    <xdr:col>20</xdr:col>
                    <xdr:colOff>76200</xdr:colOff>
                    <xdr:row>13</xdr:row>
                    <xdr:rowOff>66675</xdr:rowOff>
                  </to>
                </anchor>
              </controlPr>
            </control>
          </mc:Choice>
        </mc:AlternateContent>
        <mc:AlternateContent xmlns:mc="http://schemas.openxmlformats.org/markup-compatibility/2006">
          <mc:Choice Requires="x14">
            <control shapeId="1048" r:id="rId6" name="Option Button 24">
              <controlPr defaultSize="0" autoFill="0" autoLine="0" autoPict="0" macro="[0]!MUEOFI">
                <anchor moveWithCells="1">
                  <from>
                    <xdr:col>23</xdr:col>
                    <xdr:colOff>123825</xdr:colOff>
                    <xdr:row>11</xdr:row>
                    <xdr:rowOff>47625</xdr:rowOff>
                  </from>
                  <to>
                    <xdr:col>31</xdr:col>
                    <xdr:colOff>9525</xdr:colOff>
                    <xdr:row>12</xdr:row>
                    <xdr:rowOff>133350</xdr:rowOff>
                  </to>
                </anchor>
              </controlPr>
            </control>
          </mc:Choice>
        </mc:AlternateContent>
        <mc:AlternateContent xmlns:mc="http://schemas.openxmlformats.org/markup-compatibility/2006">
          <mc:Choice Requires="x14">
            <control shapeId="1049" r:id="rId7" name="Option Button 25">
              <controlPr defaultSize="0" autoFill="0" autoLine="0" autoPict="0" macro="[0]!EQOFI">
                <anchor moveWithCells="1">
                  <from>
                    <xdr:col>23</xdr:col>
                    <xdr:colOff>123825</xdr:colOff>
                    <xdr:row>12</xdr:row>
                    <xdr:rowOff>66675</xdr:rowOff>
                  </from>
                  <to>
                    <xdr:col>31</xdr:col>
                    <xdr:colOff>9525</xdr:colOff>
                    <xdr:row>13</xdr:row>
                    <xdr:rowOff>123825</xdr:rowOff>
                  </to>
                </anchor>
              </controlPr>
            </control>
          </mc:Choice>
        </mc:AlternateContent>
        <mc:AlternateContent xmlns:mc="http://schemas.openxmlformats.org/markup-compatibility/2006">
          <mc:Choice Requires="x14">
            <control shapeId="1050" r:id="rId8" name="Option Button 26">
              <controlPr defaultSize="0" autoFill="0" autoLine="0" autoPict="0" macro="[0]!INF">
                <anchor moveWithCells="1">
                  <from>
                    <xdr:col>23</xdr:col>
                    <xdr:colOff>123825</xdr:colOff>
                    <xdr:row>13</xdr:row>
                    <xdr:rowOff>85725</xdr:rowOff>
                  </from>
                  <to>
                    <xdr:col>32</xdr:col>
                    <xdr:colOff>104775</xdr:colOff>
                    <xdr:row>15</xdr:row>
                    <xdr:rowOff>38100</xdr:rowOff>
                  </to>
                </anchor>
              </controlPr>
            </control>
          </mc:Choice>
        </mc:AlternateContent>
        <mc:AlternateContent xmlns:mc="http://schemas.openxmlformats.org/markup-compatibility/2006">
          <mc:Choice Requires="x14">
            <control shapeId="1051" r:id="rId9" name="Option Button 27">
              <controlPr defaultSize="0" autoFill="0" autoLine="0" autoPict="0" macro="[0]!TRA">
                <anchor moveWithCells="1">
                  <from>
                    <xdr:col>23</xdr:col>
                    <xdr:colOff>123825</xdr:colOff>
                    <xdr:row>14</xdr:row>
                    <xdr:rowOff>104775</xdr:rowOff>
                  </from>
                  <to>
                    <xdr:col>32</xdr:col>
                    <xdr:colOff>142875</xdr:colOff>
                    <xdr:row>16</xdr:row>
                    <xdr:rowOff>57150</xdr:rowOff>
                  </to>
                </anchor>
              </controlPr>
            </control>
          </mc:Choice>
        </mc:AlternateContent>
        <mc:AlternateContent xmlns:mc="http://schemas.openxmlformats.org/markup-compatibility/2006">
          <mc:Choice Requires="x14">
            <control shapeId="1052" r:id="rId10" name="Option Button 28">
              <controlPr defaultSize="0" autoFill="0" autoLine="0" autoPict="0" macro="[0]!AVI">
                <anchor moveWithCells="1">
                  <from>
                    <xdr:col>23</xdr:col>
                    <xdr:colOff>123825</xdr:colOff>
                    <xdr:row>15</xdr:row>
                    <xdr:rowOff>123825</xdr:rowOff>
                  </from>
                  <to>
                    <xdr:col>32</xdr:col>
                    <xdr:colOff>142875</xdr:colOff>
                    <xdr:row>17</xdr:row>
                    <xdr:rowOff>19050</xdr:rowOff>
                  </to>
                </anchor>
              </controlPr>
            </control>
          </mc:Choice>
        </mc:AlternateContent>
        <mc:AlternateContent xmlns:mc="http://schemas.openxmlformats.org/markup-compatibility/2006">
          <mc:Choice Requires="x14">
            <control shapeId="1053" r:id="rId11" name="Option Button 29">
              <controlPr defaultSize="0" autoFill="0" autoLine="0" autoPict="0" macro="[0]!_xludf.VAR">
                <anchor moveWithCells="1">
                  <from>
                    <xdr:col>23</xdr:col>
                    <xdr:colOff>133350</xdr:colOff>
                    <xdr:row>16</xdr:row>
                    <xdr:rowOff>142875</xdr:rowOff>
                  </from>
                  <to>
                    <xdr:col>32</xdr:col>
                    <xdr:colOff>152400</xdr:colOff>
                    <xdr:row>17</xdr:row>
                    <xdr:rowOff>171450</xdr:rowOff>
                  </to>
                </anchor>
              </controlPr>
            </control>
          </mc:Choice>
        </mc:AlternateContent>
        <mc:AlternateContent xmlns:mc="http://schemas.openxmlformats.org/markup-compatibility/2006">
          <mc:Choice Requires="x14">
            <control shapeId="1056" r:id="rId12" name="List Box 32">
              <controlPr defaultSize="0" autoLine="0" autoPict="0">
                <anchor moveWithCells="1">
                  <from>
                    <xdr:col>33</xdr:col>
                    <xdr:colOff>114300</xdr:colOff>
                    <xdr:row>13</xdr:row>
                    <xdr:rowOff>9525</xdr:rowOff>
                  </from>
                  <to>
                    <xdr:col>47</xdr:col>
                    <xdr:colOff>47625</xdr:colOff>
                    <xdr:row>18</xdr:row>
                    <xdr:rowOff>9525</xdr:rowOff>
                  </to>
                </anchor>
              </controlPr>
            </control>
          </mc:Choice>
        </mc:AlternateContent>
        <mc:AlternateContent xmlns:mc="http://schemas.openxmlformats.org/markup-compatibility/2006">
          <mc:Choice Requires="x14">
            <control shapeId="1060" r:id="rId13" name="Button 36">
              <controlPr defaultSize="0" print="0" autoFill="0" autoPict="0" macro="[0]!NVOREG">
                <anchor moveWithCells="1" sizeWithCells="1">
                  <from>
                    <xdr:col>1</xdr:col>
                    <xdr:colOff>142875</xdr:colOff>
                    <xdr:row>27</xdr:row>
                    <xdr:rowOff>66675</xdr:rowOff>
                  </from>
                  <to>
                    <xdr:col>6</xdr:col>
                    <xdr:colOff>133350</xdr:colOff>
                    <xdr:row>29</xdr:row>
                    <xdr:rowOff>95250</xdr:rowOff>
                  </to>
                </anchor>
              </controlPr>
            </control>
          </mc:Choice>
        </mc:AlternateContent>
        <mc:AlternateContent xmlns:mc="http://schemas.openxmlformats.org/markup-compatibility/2006">
          <mc:Choice Requires="x14">
            <control shapeId="1061" r:id="rId14" name="Button 37">
              <controlPr defaultSize="0" print="0" autoFill="0" autoPict="0" macro="[0]!IRBASE">
                <anchor moveWithCells="1" sizeWithCells="1">
                  <from>
                    <xdr:col>8</xdr:col>
                    <xdr:colOff>19050</xdr:colOff>
                    <xdr:row>27</xdr:row>
                    <xdr:rowOff>66675</xdr:rowOff>
                  </from>
                  <to>
                    <xdr:col>13</xdr:col>
                    <xdr:colOff>9525</xdr:colOff>
                    <xdr:row>29</xdr:row>
                    <xdr:rowOff>95250</xdr:rowOff>
                  </to>
                </anchor>
              </controlPr>
            </control>
          </mc:Choice>
        </mc:AlternateContent>
        <mc:AlternateContent xmlns:mc="http://schemas.openxmlformats.org/markup-compatibility/2006">
          <mc:Choice Requires="x14">
            <control shapeId="1066" r:id="rId15" name="Drop Down 42">
              <controlPr defaultSize="0" autoLine="0" autoPict="0">
                <anchor moveWithCells="1">
                  <from>
                    <xdr:col>33</xdr:col>
                    <xdr:colOff>161925</xdr:colOff>
                    <xdr:row>23</xdr:row>
                    <xdr:rowOff>57150</xdr:rowOff>
                  </from>
                  <to>
                    <xdr:col>36</xdr:col>
                    <xdr:colOff>19050</xdr:colOff>
                    <xdr:row>25</xdr:row>
                    <xdr:rowOff>0</xdr:rowOff>
                  </to>
                </anchor>
              </controlPr>
            </control>
          </mc:Choice>
        </mc:AlternateContent>
        <mc:AlternateContent xmlns:mc="http://schemas.openxmlformats.org/markup-compatibility/2006">
          <mc:Choice Requires="x14">
            <control shapeId="1070" r:id="rId16" name="Drop Down 46">
              <controlPr defaultSize="0" autoLine="0" autoPict="0">
                <anchor moveWithCells="1">
                  <from>
                    <xdr:col>8</xdr:col>
                    <xdr:colOff>152400</xdr:colOff>
                    <xdr:row>23</xdr:row>
                    <xdr:rowOff>57150</xdr:rowOff>
                  </from>
                  <to>
                    <xdr:col>21</xdr:col>
                    <xdr:colOff>161925</xdr:colOff>
                    <xdr:row>24</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F475"/>
  <sheetViews>
    <sheetView workbookViewId="0">
      <pane ySplit="1" topLeftCell="A275" activePane="bottomLeft" state="frozen"/>
      <selection pane="bottomLeft" activeCell="B1" sqref="B1"/>
    </sheetView>
  </sheetViews>
  <sheetFormatPr baseColWidth="10" defaultRowHeight="10.5"/>
  <cols>
    <col min="1" max="1" width="7" style="65" customWidth="1"/>
    <col min="2" max="2" width="18" style="65" customWidth="1"/>
    <col min="3" max="3" width="33.7109375" style="66" customWidth="1"/>
    <col min="4" max="4" width="21.85546875" style="65" bestFit="1" customWidth="1"/>
    <col min="5" max="5" width="20" style="65" bestFit="1" customWidth="1"/>
    <col min="6" max="6" width="12" style="65" bestFit="1" customWidth="1"/>
    <col min="7" max="7" width="11" style="66" bestFit="1" customWidth="1"/>
    <col min="8" max="8" width="11.85546875" style="66" customWidth="1"/>
    <col min="9" max="11" width="11.85546875" style="65" customWidth="1"/>
    <col min="12" max="12" width="11.85546875" style="67" customWidth="1"/>
    <col min="13" max="14" width="11.85546875" style="65" customWidth="1"/>
    <col min="15" max="15" width="11.5703125" style="64" customWidth="1"/>
    <col min="16" max="16" width="5.28515625" style="64" bestFit="1" customWidth="1"/>
    <col min="17" max="17" width="9.7109375" style="64" bestFit="1" customWidth="1"/>
    <col min="18" max="18" width="11.5703125" style="64" customWidth="1"/>
    <col min="19" max="32" width="12" style="64" customWidth="1"/>
    <col min="33" max="57" width="3.5703125" style="64" customWidth="1"/>
    <col min="58" max="16384" width="11.42578125" style="64"/>
  </cols>
  <sheetData>
    <row r="1" spans="1:32" s="34" customFormat="1" ht="29.25" customHeight="1">
      <c r="A1" s="33" t="s">
        <v>118</v>
      </c>
      <c r="B1" s="33" t="s">
        <v>106</v>
      </c>
      <c r="C1" s="33" t="s">
        <v>107</v>
      </c>
      <c r="D1" s="33" t="s">
        <v>68</v>
      </c>
      <c r="E1" s="33" t="s">
        <v>0</v>
      </c>
      <c r="F1" s="33" t="s">
        <v>115</v>
      </c>
      <c r="G1" s="33" t="s">
        <v>220</v>
      </c>
      <c r="H1" s="33" t="s">
        <v>221</v>
      </c>
      <c r="I1" s="33" t="s">
        <v>222</v>
      </c>
      <c r="J1" s="58" t="s">
        <v>203</v>
      </c>
      <c r="K1" s="33" t="s">
        <v>223</v>
      </c>
      <c r="L1" s="36" t="s">
        <v>224</v>
      </c>
      <c r="M1" s="33" t="s">
        <v>225</v>
      </c>
      <c r="N1" s="33" t="s">
        <v>226</v>
      </c>
      <c r="O1" s="34" t="s">
        <v>227</v>
      </c>
      <c r="P1" s="34" t="s">
        <v>228</v>
      </c>
      <c r="Q1" s="34" t="s">
        <v>229</v>
      </c>
      <c r="R1" s="34" t="s">
        <v>230</v>
      </c>
      <c r="S1" s="34">
        <v>1999</v>
      </c>
      <c r="T1" s="34">
        <v>2000</v>
      </c>
      <c r="U1" s="34">
        <v>2001</v>
      </c>
      <c r="V1" s="34">
        <v>2002</v>
      </c>
      <c r="W1" s="34">
        <v>2003</v>
      </c>
      <c r="X1" s="34">
        <v>2004</v>
      </c>
      <c r="Y1" s="34">
        <v>2005</v>
      </c>
      <c r="Z1" s="34">
        <v>2006</v>
      </c>
      <c r="AA1" s="34">
        <v>2007</v>
      </c>
      <c r="AB1" s="34">
        <v>2008</v>
      </c>
      <c r="AC1" s="34">
        <v>2009</v>
      </c>
      <c r="AD1" s="34">
        <v>2010</v>
      </c>
      <c r="AE1" s="34">
        <v>2011</v>
      </c>
      <c r="AF1" s="34">
        <v>2012</v>
      </c>
    </row>
    <row r="2" spans="1:32" s="63" customFormat="1" ht="24.75" customHeight="1">
      <c r="A2" s="60">
        <f>MUE!A3</f>
        <v>1</v>
      </c>
      <c r="B2" s="61" t="str">
        <f>MUE!B3</f>
        <v>90122 - 02033 - 1</v>
      </c>
      <c r="C2" s="59" t="str">
        <f>MUE!C3</f>
        <v>COMPUTADORA DESKTOP</v>
      </c>
      <c r="D2" s="61" t="str">
        <f>MUE!D3</f>
        <v>DESPACHO ALCALDE</v>
      </c>
      <c r="E2" s="61" t="str">
        <f>MUE!E3</f>
        <v>EQUIPO INFORMATICO</v>
      </c>
      <c r="F2" s="146">
        <f>MUE!L3</f>
        <v>1650</v>
      </c>
      <c r="G2" s="68">
        <f>MUE!J3</f>
        <v>0</v>
      </c>
      <c r="H2" s="147">
        <f>IF(E2="EQUIPO DE TRANSPORTE",10,5)</f>
        <v>5</v>
      </c>
      <c r="I2" s="146">
        <f>F2*10%</f>
        <v>165</v>
      </c>
      <c r="J2" s="146">
        <f>F2-I2</f>
        <v>1485</v>
      </c>
      <c r="K2" s="146">
        <f>J2/H2</f>
        <v>297</v>
      </c>
      <c r="L2" s="147">
        <f>DAY(G2)</f>
        <v>0</v>
      </c>
      <c r="M2" s="147">
        <f>MONTH(G2)</f>
        <v>1</v>
      </c>
      <c r="N2" s="147">
        <f>YEAR(G2)</f>
        <v>1900</v>
      </c>
      <c r="O2" s="63" t="str">
        <f>"31/12/"&amp;N2</f>
        <v>31/12/1900</v>
      </c>
      <c r="P2" s="152">
        <f>O2-G2</f>
        <v>366</v>
      </c>
      <c r="Q2" s="153">
        <f t="shared" ref="Q2:Q13" si="0">((K2*P2)/365)</f>
        <v>297.81369863013697</v>
      </c>
      <c r="R2" s="63">
        <f>IF(N2=1900,0,N2)</f>
        <v>0</v>
      </c>
      <c r="S2" s="63">
        <f>IF($R2=1999,$Q2,0)</f>
        <v>0</v>
      </c>
      <c r="T2" s="153">
        <f>IF($R2=2000,$Q2,0)</f>
        <v>0</v>
      </c>
      <c r="U2" s="153">
        <f>IF($R2=2001,$Q2,0)</f>
        <v>0</v>
      </c>
      <c r="V2" s="153">
        <f>IF($R2=2002,$Q2,0)</f>
        <v>0</v>
      </c>
      <c r="W2" s="153">
        <f>IF($R2=2003,$Q2,0)</f>
        <v>0</v>
      </c>
      <c r="X2" s="153">
        <f>IF($R2=2004,$Q2,0)</f>
        <v>0</v>
      </c>
    </row>
    <row r="3" spans="1:32" s="63" customFormat="1" ht="22.5" customHeight="1">
      <c r="A3" s="60">
        <f>MUE!A6</f>
        <v>4</v>
      </c>
      <c r="B3" s="61" t="str">
        <f>MUE!B6</f>
        <v>90122 - 020630 - 1</v>
      </c>
      <c r="C3" s="59" t="str">
        <f>MUE!C6</f>
        <v>CUADRO DE VIDRIO</v>
      </c>
      <c r="D3" s="61" t="str">
        <f>MUE!D6</f>
        <v>SERVICIOS GENERALES</v>
      </c>
      <c r="E3" s="61" t="str">
        <f>MUE!E6</f>
        <v>MUEBLES VARIOS</v>
      </c>
      <c r="F3" s="146">
        <f>MUE!L6</f>
        <v>0.56999999999999995</v>
      </c>
      <c r="G3" s="68">
        <f>MUE!J6</f>
        <v>0</v>
      </c>
      <c r="H3" s="147">
        <f>IF(E3="EQUIPO DE TRANSPORTE",10,5)</f>
        <v>5</v>
      </c>
      <c r="I3" s="146">
        <f t="shared" ref="I3:I26" si="1">F3*10%</f>
        <v>5.6999999999999995E-2</v>
      </c>
      <c r="J3" s="146">
        <f t="shared" ref="J3:J26" si="2">F3-I3</f>
        <v>0.5129999999999999</v>
      </c>
      <c r="K3" s="146">
        <f t="shared" ref="K3:K16" si="3">J3/H3</f>
        <v>0.10259999999999998</v>
      </c>
      <c r="L3" s="147">
        <f t="shared" ref="L3:L16" si="4">DAY(G3)</f>
        <v>0</v>
      </c>
      <c r="M3" s="147">
        <f t="shared" ref="M3:M16" si="5">MONTH(G3)</f>
        <v>1</v>
      </c>
      <c r="N3" s="147">
        <f t="shared" ref="N3:N16" si="6">YEAR(G3)</f>
        <v>1900</v>
      </c>
      <c r="O3" s="63" t="str">
        <f t="shared" ref="O3:O16" si="7">"31/12/"&amp;N3</f>
        <v>31/12/1900</v>
      </c>
      <c r="P3" s="152">
        <f t="shared" ref="P3:P16" si="8">O3-G3</f>
        <v>366</v>
      </c>
      <c r="Q3" s="153">
        <f t="shared" si="0"/>
        <v>0.10288109589041095</v>
      </c>
      <c r="R3" s="63">
        <f t="shared" ref="R3:R16" si="9">IF(N3=1900,0,N3)</f>
        <v>0</v>
      </c>
      <c r="S3" s="63">
        <f t="shared" ref="S3:S16" si="10">IF($R3=1999,$Q3,0)</f>
        <v>0</v>
      </c>
      <c r="T3" s="153">
        <f t="shared" ref="T3:T16" si="11">IF($R3=2000,$Q3,0)</f>
        <v>0</v>
      </c>
      <c r="U3" s="153">
        <f t="shared" ref="U3:U16" si="12">IF($R3=2001,$Q3,0)</f>
        <v>0</v>
      </c>
      <c r="V3" s="153">
        <f t="shared" ref="V3:V16" si="13">IF($R3=2002,$Q3,0)</f>
        <v>0</v>
      </c>
      <c r="W3" s="153">
        <f t="shared" ref="W3:W16" si="14">IF($R3=2003,$Q3,0)</f>
        <v>0</v>
      </c>
      <c r="X3" s="153">
        <f t="shared" ref="X3:X16" si="15">IF($R3=2004,$Q3,0)</f>
        <v>0</v>
      </c>
    </row>
    <row r="4" spans="1:32" s="63" customFormat="1" ht="22.5" customHeight="1">
      <c r="A4" s="60">
        <f>MUE!A7</f>
        <v>5</v>
      </c>
      <c r="B4" s="61" t="str">
        <f>MUE!B7</f>
        <v>90122 - 020630 - 1</v>
      </c>
      <c r="C4" s="59" t="str">
        <f>MUE!C7</f>
        <v>CUADRO DE VIDRIO</v>
      </c>
      <c r="D4" s="61" t="str">
        <f>MUE!D7</f>
        <v>SERVICIOS GENERALES</v>
      </c>
      <c r="E4" s="61" t="str">
        <f>MUE!E7</f>
        <v>MUEBLES VARIOS</v>
      </c>
      <c r="F4" s="146">
        <f>MUE!L7</f>
        <v>2.74</v>
      </c>
      <c r="G4" s="68">
        <f>MUE!J7</f>
        <v>0</v>
      </c>
      <c r="H4" s="147">
        <f t="shared" ref="H4:H67" si="16">IF(E4=0,0,(IF(E4="EQUIPO DE TRANSPORTE",10,5)))</f>
        <v>5</v>
      </c>
      <c r="I4" s="146">
        <f t="shared" si="1"/>
        <v>0.27400000000000002</v>
      </c>
      <c r="J4" s="146">
        <f t="shared" si="2"/>
        <v>2.4660000000000002</v>
      </c>
      <c r="K4" s="146">
        <f t="shared" si="3"/>
        <v>0.49320000000000003</v>
      </c>
      <c r="L4" s="147">
        <f t="shared" si="4"/>
        <v>0</v>
      </c>
      <c r="M4" s="147">
        <f t="shared" si="5"/>
        <v>1</v>
      </c>
      <c r="N4" s="147">
        <f t="shared" si="6"/>
        <v>1900</v>
      </c>
      <c r="O4" s="63" t="str">
        <f t="shared" si="7"/>
        <v>31/12/1900</v>
      </c>
      <c r="P4" s="152">
        <f t="shared" si="8"/>
        <v>366</v>
      </c>
      <c r="Q4" s="153">
        <f t="shared" si="0"/>
        <v>0.49455123287671232</v>
      </c>
      <c r="R4" s="63">
        <f t="shared" si="9"/>
        <v>0</v>
      </c>
      <c r="S4" s="63">
        <f t="shared" si="10"/>
        <v>0</v>
      </c>
      <c r="T4" s="153">
        <f t="shared" si="11"/>
        <v>0</v>
      </c>
      <c r="U4" s="153">
        <f t="shared" si="12"/>
        <v>0</v>
      </c>
      <c r="V4" s="153">
        <f t="shared" si="13"/>
        <v>0</v>
      </c>
      <c r="W4" s="153">
        <f t="shared" si="14"/>
        <v>0</v>
      </c>
      <c r="X4" s="153">
        <f t="shared" si="15"/>
        <v>0</v>
      </c>
    </row>
    <row r="5" spans="1:32" s="63" customFormat="1" ht="22.5" customHeight="1">
      <c r="A5" s="60">
        <f>MUE!A8</f>
        <v>6</v>
      </c>
      <c r="B5" s="61" t="str">
        <f>MUE!B8</f>
        <v>90122 - 020630 - 1</v>
      </c>
      <c r="C5" s="59" t="str">
        <f>MUE!C8</f>
        <v>CUADRO DE VIDRIO</v>
      </c>
      <c r="D5" s="61" t="str">
        <f>MUE!D8</f>
        <v>SERVICIOS GENERALES</v>
      </c>
      <c r="E5" s="61" t="str">
        <f>MUE!E8</f>
        <v>MUEBLES VARIOS</v>
      </c>
      <c r="F5" s="146">
        <f>MUE!L8</f>
        <v>0</v>
      </c>
      <c r="G5" s="68">
        <f>MUE!J8</f>
        <v>0</v>
      </c>
      <c r="H5" s="147">
        <f t="shared" si="16"/>
        <v>5</v>
      </c>
      <c r="I5" s="146">
        <f t="shared" si="1"/>
        <v>0</v>
      </c>
      <c r="J5" s="146">
        <f t="shared" si="2"/>
        <v>0</v>
      </c>
      <c r="K5" s="146">
        <f t="shared" si="3"/>
        <v>0</v>
      </c>
      <c r="L5" s="147">
        <f t="shared" si="4"/>
        <v>0</v>
      </c>
      <c r="M5" s="147">
        <f t="shared" si="5"/>
        <v>1</v>
      </c>
      <c r="N5" s="147">
        <f t="shared" si="6"/>
        <v>1900</v>
      </c>
      <c r="O5" s="63" t="str">
        <f t="shared" si="7"/>
        <v>31/12/1900</v>
      </c>
      <c r="P5" s="152">
        <f t="shared" si="8"/>
        <v>366</v>
      </c>
      <c r="Q5" s="153">
        <f t="shared" si="0"/>
        <v>0</v>
      </c>
      <c r="R5" s="63">
        <f t="shared" si="9"/>
        <v>0</v>
      </c>
      <c r="S5" s="63">
        <f t="shared" si="10"/>
        <v>0</v>
      </c>
      <c r="T5" s="153">
        <f t="shared" si="11"/>
        <v>0</v>
      </c>
      <c r="U5" s="153">
        <f t="shared" si="12"/>
        <v>0</v>
      </c>
      <c r="V5" s="153">
        <f t="shared" si="13"/>
        <v>0</v>
      </c>
      <c r="W5" s="153">
        <f t="shared" si="14"/>
        <v>0</v>
      </c>
      <c r="X5" s="153">
        <f t="shared" si="15"/>
        <v>0</v>
      </c>
    </row>
    <row r="6" spans="1:32" s="63" customFormat="1" ht="22.5" customHeight="1">
      <c r="A6" s="60">
        <f>MUE!A9</f>
        <v>7</v>
      </c>
      <c r="B6" s="61" t="str">
        <f>MUE!B9</f>
        <v>90122 - 020631 - 1</v>
      </c>
      <c r="C6" s="59" t="str">
        <f>MUE!C9</f>
        <v>PLACA</v>
      </c>
      <c r="D6" s="61" t="str">
        <f>MUE!D9</f>
        <v>SERVICIOS GENERALES</v>
      </c>
      <c r="E6" s="61" t="str">
        <f>MUE!E9</f>
        <v>MUEBLES VARIOS</v>
      </c>
      <c r="F6" s="146">
        <f>MUE!L9</f>
        <v>0</v>
      </c>
      <c r="G6" s="68">
        <v>0</v>
      </c>
      <c r="H6" s="147">
        <f t="shared" si="16"/>
        <v>5</v>
      </c>
      <c r="I6" s="146">
        <f t="shared" si="1"/>
        <v>0</v>
      </c>
      <c r="J6" s="146">
        <f t="shared" si="2"/>
        <v>0</v>
      </c>
      <c r="K6" s="146">
        <f t="shared" si="3"/>
        <v>0</v>
      </c>
      <c r="L6" s="147">
        <f t="shared" si="4"/>
        <v>0</v>
      </c>
      <c r="M6" s="147">
        <f t="shared" si="5"/>
        <v>1</v>
      </c>
      <c r="N6" s="147">
        <f t="shared" si="6"/>
        <v>1900</v>
      </c>
      <c r="O6" s="63" t="str">
        <f t="shared" si="7"/>
        <v>31/12/1900</v>
      </c>
      <c r="P6" s="152">
        <f t="shared" si="8"/>
        <v>366</v>
      </c>
      <c r="Q6" s="153">
        <f t="shared" si="0"/>
        <v>0</v>
      </c>
      <c r="R6" s="63">
        <f t="shared" si="9"/>
        <v>0</v>
      </c>
      <c r="S6" s="63">
        <f t="shared" si="10"/>
        <v>0</v>
      </c>
      <c r="T6" s="153">
        <f t="shared" si="11"/>
        <v>0</v>
      </c>
      <c r="U6" s="153">
        <f t="shared" si="12"/>
        <v>0</v>
      </c>
      <c r="V6" s="153">
        <f t="shared" si="13"/>
        <v>0</v>
      </c>
      <c r="W6" s="153">
        <f t="shared" si="14"/>
        <v>0</v>
      </c>
      <c r="X6" s="153">
        <f t="shared" si="15"/>
        <v>0</v>
      </c>
    </row>
    <row r="7" spans="1:32" s="63" customFormat="1" ht="22.5" customHeight="1">
      <c r="A7" s="60">
        <f>MUE!A10</f>
        <v>8</v>
      </c>
      <c r="B7" s="61" t="str">
        <f>MUE!B10</f>
        <v>90122 - 040138 - 1</v>
      </c>
      <c r="C7" s="59" t="str">
        <f>MUE!C10</f>
        <v>SILLA DE ESPERA</v>
      </c>
      <c r="D7" s="61" t="str">
        <f>MUE!D10</f>
        <v>DESPACHO ALCALDE</v>
      </c>
      <c r="E7" s="61" t="str">
        <f>MUE!E10</f>
        <v>MUEBLES DE OFICINA</v>
      </c>
      <c r="F7" s="146">
        <f>MUE!L10</f>
        <v>30</v>
      </c>
      <c r="G7" s="68">
        <f>MUE!J10</f>
        <v>0</v>
      </c>
      <c r="H7" s="147">
        <f t="shared" si="16"/>
        <v>5</v>
      </c>
      <c r="I7" s="146">
        <f t="shared" si="1"/>
        <v>3</v>
      </c>
      <c r="J7" s="146">
        <f t="shared" si="2"/>
        <v>27</v>
      </c>
      <c r="K7" s="146">
        <f t="shared" si="3"/>
        <v>5.4</v>
      </c>
      <c r="L7" s="147">
        <f t="shared" si="4"/>
        <v>0</v>
      </c>
      <c r="M7" s="147">
        <f t="shared" si="5"/>
        <v>1</v>
      </c>
      <c r="N7" s="147">
        <f t="shared" si="6"/>
        <v>1900</v>
      </c>
      <c r="O7" s="63" t="str">
        <f t="shared" si="7"/>
        <v>31/12/1900</v>
      </c>
      <c r="P7" s="152">
        <f t="shared" si="8"/>
        <v>366</v>
      </c>
      <c r="Q7" s="153">
        <f t="shared" si="0"/>
        <v>5.4147945205479457</v>
      </c>
      <c r="R7" s="63">
        <f t="shared" si="9"/>
        <v>0</v>
      </c>
      <c r="S7" s="63">
        <f t="shared" si="10"/>
        <v>0</v>
      </c>
      <c r="T7" s="153">
        <f t="shared" si="11"/>
        <v>0</v>
      </c>
      <c r="U7" s="153">
        <f t="shared" si="12"/>
        <v>0</v>
      </c>
      <c r="V7" s="153">
        <f t="shared" si="13"/>
        <v>0</v>
      </c>
      <c r="W7" s="153">
        <f t="shared" si="14"/>
        <v>0</v>
      </c>
      <c r="X7" s="153">
        <f t="shared" si="15"/>
        <v>0</v>
      </c>
    </row>
    <row r="8" spans="1:32" s="63" customFormat="1" ht="22.5" customHeight="1">
      <c r="A8" s="60">
        <f>MUE!A11</f>
        <v>9</v>
      </c>
      <c r="B8" s="61" t="str">
        <f>MUE!B11</f>
        <v>90122 - 040138 - 2</v>
      </c>
      <c r="C8" s="59" t="str">
        <f>MUE!C11</f>
        <v>SILLA DE ESPERA</v>
      </c>
      <c r="D8" s="61" t="str">
        <f>MUE!D11</f>
        <v>DESPACHO ALCALDE</v>
      </c>
      <c r="E8" s="61" t="str">
        <f>MUE!E11</f>
        <v>MUEBLES DE OFICINA</v>
      </c>
      <c r="F8" s="146">
        <f>MUE!L11</f>
        <v>30</v>
      </c>
      <c r="G8" s="68">
        <f>MUE!J11</f>
        <v>0</v>
      </c>
      <c r="H8" s="147">
        <f t="shared" si="16"/>
        <v>5</v>
      </c>
      <c r="I8" s="146">
        <f t="shared" si="1"/>
        <v>3</v>
      </c>
      <c r="J8" s="146">
        <f t="shared" si="2"/>
        <v>27</v>
      </c>
      <c r="K8" s="146">
        <f t="shared" si="3"/>
        <v>5.4</v>
      </c>
      <c r="L8" s="147">
        <f t="shared" si="4"/>
        <v>0</v>
      </c>
      <c r="M8" s="147">
        <f t="shared" si="5"/>
        <v>1</v>
      </c>
      <c r="N8" s="147">
        <f t="shared" si="6"/>
        <v>1900</v>
      </c>
      <c r="O8" s="63" t="str">
        <f t="shared" si="7"/>
        <v>31/12/1900</v>
      </c>
      <c r="P8" s="152">
        <f t="shared" si="8"/>
        <v>366</v>
      </c>
      <c r="Q8" s="153">
        <f t="shared" si="0"/>
        <v>5.4147945205479457</v>
      </c>
      <c r="R8" s="63">
        <f t="shared" si="9"/>
        <v>0</v>
      </c>
      <c r="S8" s="63">
        <f t="shared" si="10"/>
        <v>0</v>
      </c>
      <c r="T8" s="153">
        <f t="shared" si="11"/>
        <v>0</v>
      </c>
      <c r="U8" s="153">
        <f t="shared" si="12"/>
        <v>0</v>
      </c>
      <c r="V8" s="153">
        <f t="shared" si="13"/>
        <v>0</v>
      </c>
      <c r="W8" s="153">
        <f t="shared" si="14"/>
        <v>0</v>
      </c>
      <c r="X8" s="153">
        <f t="shared" si="15"/>
        <v>0</v>
      </c>
    </row>
    <row r="9" spans="1:32" s="63" customFormat="1" ht="22.5" customHeight="1">
      <c r="A9" s="60">
        <f>MUE!A12</f>
        <v>10</v>
      </c>
      <c r="B9" s="61" t="str">
        <f>MUE!B12</f>
        <v>90122 - 040138 - 3</v>
      </c>
      <c r="C9" s="59" t="str">
        <f>MUE!C12</f>
        <v>SILLA DE ESPERA</v>
      </c>
      <c r="D9" s="61" t="str">
        <f>MUE!D12</f>
        <v>DESPACHO ALCALDE</v>
      </c>
      <c r="E9" s="61" t="str">
        <f>MUE!E12</f>
        <v>MUEBLES DE OFICINA</v>
      </c>
      <c r="F9" s="146">
        <f>MUE!L12</f>
        <v>30</v>
      </c>
      <c r="G9" s="68">
        <f>MUE!J12</f>
        <v>0</v>
      </c>
      <c r="H9" s="147">
        <f t="shared" si="16"/>
        <v>5</v>
      </c>
      <c r="I9" s="146">
        <f t="shared" si="1"/>
        <v>3</v>
      </c>
      <c r="J9" s="146">
        <f t="shared" si="2"/>
        <v>27</v>
      </c>
      <c r="K9" s="146">
        <f t="shared" si="3"/>
        <v>5.4</v>
      </c>
      <c r="L9" s="147">
        <f t="shared" si="4"/>
        <v>0</v>
      </c>
      <c r="M9" s="147">
        <f t="shared" si="5"/>
        <v>1</v>
      </c>
      <c r="N9" s="147">
        <f t="shared" si="6"/>
        <v>1900</v>
      </c>
      <c r="O9" s="63" t="str">
        <f t="shared" si="7"/>
        <v>31/12/1900</v>
      </c>
      <c r="P9" s="152">
        <f t="shared" si="8"/>
        <v>366</v>
      </c>
      <c r="Q9" s="153">
        <f t="shared" si="0"/>
        <v>5.4147945205479457</v>
      </c>
      <c r="R9" s="63">
        <f t="shared" si="9"/>
        <v>0</v>
      </c>
      <c r="S9" s="63">
        <f t="shared" si="10"/>
        <v>0</v>
      </c>
      <c r="T9" s="153">
        <f t="shared" si="11"/>
        <v>0</v>
      </c>
      <c r="U9" s="153">
        <f t="shared" si="12"/>
        <v>0</v>
      </c>
      <c r="V9" s="153">
        <f t="shared" si="13"/>
        <v>0</v>
      </c>
      <c r="W9" s="153">
        <f t="shared" si="14"/>
        <v>0</v>
      </c>
      <c r="X9" s="153">
        <f t="shared" si="15"/>
        <v>0</v>
      </c>
    </row>
    <row r="10" spans="1:32" s="63" customFormat="1" ht="22.5" customHeight="1">
      <c r="A10" s="60">
        <f>MUE!A13</f>
        <v>11</v>
      </c>
      <c r="B10" s="61" t="str">
        <f>MUE!B13</f>
        <v>90122 - 020137 - 1</v>
      </c>
      <c r="C10" s="59" t="str">
        <f>MUE!C13</f>
        <v>SILLA EJECUTIVA</v>
      </c>
      <c r="D10" s="61" t="str">
        <f>MUE!D13</f>
        <v>DESPACHO ALCALDE</v>
      </c>
      <c r="E10" s="61" t="str">
        <f>MUE!E13</f>
        <v>MUEBLES DE OFICINA</v>
      </c>
      <c r="F10" s="146">
        <f>MUE!L13</f>
        <v>239</v>
      </c>
      <c r="G10" s="68">
        <f>MUE!J13</f>
        <v>41961</v>
      </c>
      <c r="H10" s="147">
        <f t="shared" si="16"/>
        <v>5</v>
      </c>
      <c r="I10" s="146">
        <f t="shared" si="1"/>
        <v>23.900000000000002</v>
      </c>
      <c r="J10" s="146">
        <f t="shared" si="2"/>
        <v>215.1</v>
      </c>
      <c r="K10" s="146">
        <f t="shared" si="3"/>
        <v>43.019999999999996</v>
      </c>
      <c r="L10" s="147">
        <f t="shared" si="4"/>
        <v>18</v>
      </c>
      <c r="M10" s="147">
        <f t="shared" si="5"/>
        <v>11</v>
      </c>
      <c r="N10" s="147">
        <f t="shared" si="6"/>
        <v>2014</v>
      </c>
      <c r="O10" s="63" t="str">
        <f t="shared" si="7"/>
        <v>31/12/2014</v>
      </c>
      <c r="P10" s="152">
        <f t="shared" si="8"/>
        <v>43</v>
      </c>
      <c r="Q10" s="153">
        <f t="shared" si="0"/>
        <v>5.0681095890410957</v>
      </c>
      <c r="R10" s="63">
        <f t="shared" si="9"/>
        <v>2014</v>
      </c>
      <c r="S10" s="63">
        <f t="shared" si="10"/>
        <v>0</v>
      </c>
      <c r="T10" s="153">
        <f t="shared" si="11"/>
        <v>0</v>
      </c>
      <c r="U10" s="153">
        <f t="shared" si="12"/>
        <v>0</v>
      </c>
      <c r="V10" s="153">
        <f t="shared" si="13"/>
        <v>0</v>
      </c>
      <c r="W10" s="153">
        <f t="shared" si="14"/>
        <v>0</v>
      </c>
      <c r="X10" s="153">
        <f t="shared" si="15"/>
        <v>0</v>
      </c>
    </row>
    <row r="11" spans="1:32" s="63" customFormat="1" ht="22.5" customHeight="1">
      <c r="A11" s="60">
        <f>MUE!A14</f>
        <v>12</v>
      </c>
      <c r="B11" s="61" t="str">
        <f>MUE!B14</f>
        <v>90122 - 02018 - 1</v>
      </c>
      <c r="C11" s="59" t="str">
        <f>MUE!C14</f>
        <v>ESCRITORIO EJECUTIVO</v>
      </c>
      <c r="D11" s="61" t="str">
        <f>MUE!D14</f>
        <v>DESPACHO ALCALDE</v>
      </c>
      <c r="E11" s="61" t="str">
        <f>MUE!E14</f>
        <v>MUEBLES DE OFICINA</v>
      </c>
      <c r="F11" s="146">
        <f>MUE!L14</f>
        <v>290</v>
      </c>
      <c r="G11" s="68">
        <f>MUE!J14</f>
        <v>40909</v>
      </c>
      <c r="H11" s="147">
        <f t="shared" si="16"/>
        <v>5</v>
      </c>
      <c r="I11" s="146">
        <f t="shared" si="1"/>
        <v>29</v>
      </c>
      <c r="J11" s="146">
        <f t="shared" si="2"/>
        <v>261</v>
      </c>
      <c r="K11" s="146">
        <f t="shared" si="3"/>
        <v>52.2</v>
      </c>
      <c r="L11" s="147">
        <f t="shared" si="4"/>
        <v>1</v>
      </c>
      <c r="M11" s="147">
        <f t="shared" si="5"/>
        <v>1</v>
      </c>
      <c r="N11" s="147">
        <f t="shared" si="6"/>
        <v>2012</v>
      </c>
      <c r="O11" s="63" t="str">
        <f t="shared" si="7"/>
        <v>31/12/2012</v>
      </c>
      <c r="P11" s="152">
        <f t="shared" si="8"/>
        <v>365</v>
      </c>
      <c r="Q11" s="153">
        <f t="shared" si="0"/>
        <v>52.2</v>
      </c>
      <c r="R11" s="63">
        <f t="shared" si="9"/>
        <v>2012</v>
      </c>
      <c r="S11" s="63">
        <f t="shared" si="10"/>
        <v>0</v>
      </c>
      <c r="T11" s="153">
        <f t="shared" si="11"/>
        <v>0</v>
      </c>
      <c r="U11" s="153">
        <f t="shared" si="12"/>
        <v>0</v>
      </c>
      <c r="V11" s="153">
        <f t="shared" si="13"/>
        <v>0</v>
      </c>
      <c r="W11" s="153">
        <f t="shared" si="14"/>
        <v>0</v>
      </c>
      <c r="X11" s="153">
        <f t="shared" si="15"/>
        <v>0</v>
      </c>
    </row>
    <row r="12" spans="1:32" s="63" customFormat="1" ht="22.5" customHeight="1">
      <c r="A12" s="60">
        <f>MUE!A15</f>
        <v>13</v>
      </c>
      <c r="B12" s="61" t="str">
        <f>MUE!B15</f>
        <v>90124 - 02013 - 1</v>
      </c>
      <c r="C12" s="59" t="str">
        <f>MUE!C15</f>
        <v>ARCHIVO METAL 4 GAVETAS</v>
      </c>
      <c r="D12" s="61" t="str">
        <f>MUE!D15</f>
        <v>SECRETARIA MUNICIPAL</v>
      </c>
      <c r="E12" s="61" t="str">
        <f>MUE!E15</f>
        <v>MUEBLES DE OFICINA</v>
      </c>
      <c r="F12" s="146">
        <f>MUE!L15</f>
        <v>188.57</v>
      </c>
      <c r="G12" s="68">
        <f>MUE!J15</f>
        <v>0</v>
      </c>
      <c r="H12" s="147">
        <f t="shared" si="16"/>
        <v>5</v>
      </c>
      <c r="I12" s="146">
        <f t="shared" si="1"/>
        <v>18.856999999999999</v>
      </c>
      <c r="J12" s="146">
        <f t="shared" si="2"/>
        <v>169.71299999999999</v>
      </c>
      <c r="K12" s="146">
        <f t="shared" si="3"/>
        <v>33.942599999999999</v>
      </c>
      <c r="L12" s="147">
        <f t="shared" si="4"/>
        <v>0</v>
      </c>
      <c r="M12" s="147">
        <f t="shared" si="5"/>
        <v>1</v>
      </c>
      <c r="N12" s="147">
        <f t="shared" si="6"/>
        <v>1900</v>
      </c>
      <c r="O12" s="63" t="str">
        <f t="shared" si="7"/>
        <v>31/12/1900</v>
      </c>
      <c r="P12" s="152">
        <f t="shared" si="8"/>
        <v>366</v>
      </c>
      <c r="Q12" s="153">
        <f t="shared" si="0"/>
        <v>34.035593424657534</v>
      </c>
      <c r="R12" s="63">
        <f t="shared" si="9"/>
        <v>0</v>
      </c>
      <c r="S12" s="63">
        <f t="shared" si="10"/>
        <v>0</v>
      </c>
      <c r="T12" s="153">
        <f t="shared" si="11"/>
        <v>0</v>
      </c>
      <c r="U12" s="153">
        <f t="shared" si="12"/>
        <v>0</v>
      </c>
      <c r="V12" s="153">
        <f t="shared" si="13"/>
        <v>0</v>
      </c>
      <c r="W12" s="153">
        <f t="shared" si="14"/>
        <v>0</v>
      </c>
      <c r="X12" s="153">
        <f t="shared" si="15"/>
        <v>0</v>
      </c>
    </row>
    <row r="13" spans="1:32" s="63" customFormat="1" ht="22.5" customHeight="1">
      <c r="A13" s="60">
        <f>MUE!A16</f>
        <v>14</v>
      </c>
      <c r="B13" s="61" t="str">
        <f>MUE!B16</f>
        <v>90124 - 02013 - 2</v>
      </c>
      <c r="C13" s="59" t="str">
        <f>MUE!C16</f>
        <v>ARCHIVO METAL 4 GAVETAS</v>
      </c>
      <c r="D13" s="61" t="str">
        <f>MUE!D16</f>
        <v>SECRETARIA MUNICIPAL</v>
      </c>
      <c r="E13" s="61" t="str">
        <f>MUE!E16</f>
        <v>MUEBLES DE OFICINA</v>
      </c>
      <c r="F13" s="146">
        <f>MUE!L16</f>
        <v>170.17</v>
      </c>
      <c r="G13" s="68">
        <f>MUE!J16</f>
        <v>0</v>
      </c>
      <c r="H13" s="147">
        <f t="shared" si="16"/>
        <v>5</v>
      </c>
      <c r="I13" s="146">
        <f t="shared" si="1"/>
        <v>17.016999999999999</v>
      </c>
      <c r="J13" s="146">
        <f t="shared" si="2"/>
        <v>153.15299999999999</v>
      </c>
      <c r="K13" s="146">
        <f t="shared" si="3"/>
        <v>30.630599999999998</v>
      </c>
      <c r="L13" s="147">
        <f t="shared" si="4"/>
        <v>0</v>
      </c>
      <c r="M13" s="147">
        <f t="shared" si="5"/>
        <v>1</v>
      </c>
      <c r="N13" s="147">
        <f t="shared" si="6"/>
        <v>1900</v>
      </c>
      <c r="O13" s="63" t="str">
        <f t="shared" si="7"/>
        <v>31/12/1900</v>
      </c>
      <c r="P13" s="152">
        <f t="shared" si="8"/>
        <v>366</v>
      </c>
      <c r="Q13" s="153">
        <f t="shared" si="0"/>
        <v>30.714519452054791</v>
      </c>
      <c r="R13" s="63">
        <f t="shared" si="9"/>
        <v>0</v>
      </c>
      <c r="S13" s="63">
        <f t="shared" si="10"/>
        <v>0</v>
      </c>
      <c r="T13" s="153">
        <f t="shared" si="11"/>
        <v>0</v>
      </c>
      <c r="U13" s="153">
        <f t="shared" si="12"/>
        <v>0</v>
      </c>
      <c r="V13" s="153">
        <f t="shared" si="13"/>
        <v>0</v>
      </c>
      <c r="W13" s="153">
        <f t="shared" si="14"/>
        <v>0</v>
      </c>
      <c r="X13" s="153">
        <f t="shared" si="15"/>
        <v>0</v>
      </c>
    </row>
    <row r="14" spans="1:32" s="63" customFormat="1" ht="22.5" customHeight="1">
      <c r="A14" s="60">
        <f>MUE!A17</f>
        <v>15</v>
      </c>
      <c r="B14" s="61" t="str">
        <f>MUE!B17</f>
        <v>90124 - 02033 - 2</v>
      </c>
      <c r="C14" s="83" t="str">
        <f>MUE!C17</f>
        <v>COMPUTADORA DESKTOP</v>
      </c>
      <c r="D14" s="61" t="str">
        <f>MUE!D17</f>
        <v>SECRETARIA MUNICIPAL</v>
      </c>
      <c r="E14" s="61" t="str">
        <f>MUE!E17</f>
        <v>EQUIPO INFORMATICO</v>
      </c>
      <c r="F14" s="146">
        <f>MUE!L17</f>
        <v>1650</v>
      </c>
      <c r="G14" s="68">
        <f>MUE!J17</f>
        <v>0</v>
      </c>
      <c r="H14" s="147">
        <f t="shared" si="16"/>
        <v>5</v>
      </c>
      <c r="I14" s="146">
        <f t="shared" si="1"/>
        <v>165</v>
      </c>
      <c r="J14" s="146">
        <f t="shared" si="2"/>
        <v>1485</v>
      </c>
      <c r="K14" s="146">
        <f t="shared" si="3"/>
        <v>297</v>
      </c>
      <c r="L14" s="147">
        <f t="shared" si="4"/>
        <v>0</v>
      </c>
      <c r="M14" s="147">
        <f t="shared" si="5"/>
        <v>1</v>
      </c>
      <c r="N14" s="147">
        <f t="shared" si="6"/>
        <v>1900</v>
      </c>
      <c r="O14" s="63" t="str">
        <f t="shared" si="7"/>
        <v>31/12/1900</v>
      </c>
      <c r="P14" s="152">
        <f t="shared" si="8"/>
        <v>366</v>
      </c>
      <c r="Q14" s="153">
        <f>((K14*P14)/365)</f>
        <v>297.81369863013697</v>
      </c>
      <c r="R14" s="63">
        <f t="shared" si="9"/>
        <v>0</v>
      </c>
      <c r="S14" s="63">
        <f t="shared" si="10"/>
        <v>0</v>
      </c>
      <c r="T14" s="153">
        <f t="shared" si="11"/>
        <v>0</v>
      </c>
      <c r="U14" s="153">
        <f t="shared" si="12"/>
        <v>0</v>
      </c>
      <c r="V14" s="153">
        <f t="shared" si="13"/>
        <v>0</v>
      </c>
      <c r="W14" s="153">
        <f t="shared" si="14"/>
        <v>0</v>
      </c>
      <c r="X14" s="153">
        <f t="shared" si="15"/>
        <v>0</v>
      </c>
    </row>
    <row r="15" spans="1:32" s="63" customFormat="1" ht="22.5" customHeight="1">
      <c r="A15" s="60">
        <f>MUE!A20</f>
        <v>18</v>
      </c>
      <c r="B15" s="61" t="str">
        <f>MUE!B20</f>
        <v>90124 - 020222 - 1</v>
      </c>
      <c r="C15" s="59" t="str">
        <f>MUE!C20</f>
        <v>VENTILADOR DE TECHO</v>
      </c>
      <c r="D15" s="61" t="str">
        <f>MUE!D20</f>
        <v>SECRETARIA MUNICIPAL</v>
      </c>
      <c r="E15" s="61" t="str">
        <f>MUE!E20</f>
        <v>EQUIPO DE OFICINA</v>
      </c>
      <c r="F15" s="146">
        <f>MUE!L20</f>
        <v>63.35</v>
      </c>
      <c r="G15" s="68">
        <f>MUE!J20</f>
        <v>0</v>
      </c>
      <c r="H15" s="147">
        <f t="shared" si="16"/>
        <v>5</v>
      </c>
      <c r="I15" s="146">
        <f t="shared" si="1"/>
        <v>6.3350000000000009</v>
      </c>
      <c r="J15" s="146">
        <f t="shared" si="2"/>
        <v>57.015000000000001</v>
      </c>
      <c r="K15" s="146">
        <f t="shared" si="3"/>
        <v>11.403</v>
      </c>
      <c r="L15" s="147">
        <f t="shared" si="4"/>
        <v>0</v>
      </c>
      <c r="M15" s="147">
        <f t="shared" si="5"/>
        <v>1</v>
      </c>
      <c r="N15" s="147">
        <f t="shared" si="6"/>
        <v>1900</v>
      </c>
      <c r="O15" s="63" t="str">
        <f t="shared" si="7"/>
        <v>31/12/1900</v>
      </c>
      <c r="P15" s="152">
        <f t="shared" si="8"/>
        <v>366</v>
      </c>
      <c r="Q15" s="153">
        <f>((K15*P15)/365)</f>
        <v>11.434241095890412</v>
      </c>
      <c r="R15" s="63">
        <f t="shared" si="9"/>
        <v>0</v>
      </c>
      <c r="S15" s="63">
        <f t="shared" si="10"/>
        <v>0</v>
      </c>
      <c r="T15" s="153">
        <f t="shared" si="11"/>
        <v>0</v>
      </c>
      <c r="U15" s="153">
        <f t="shared" si="12"/>
        <v>0</v>
      </c>
      <c r="V15" s="153">
        <f t="shared" si="13"/>
        <v>0</v>
      </c>
      <c r="W15" s="153">
        <f t="shared" si="14"/>
        <v>0</v>
      </c>
      <c r="X15" s="153">
        <f t="shared" si="15"/>
        <v>0</v>
      </c>
    </row>
    <row r="16" spans="1:32" s="63" customFormat="1" ht="22.5" customHeight="1">
      <c r="A16" s="60">
        <f>MUE!A21</f>
        <v>19</v>
      </c>
      <c r="B16" s="61" t="str">
        <f>MUE!B21</f>
        <v>90124 - 02016 - 2</v>
      </c>
      <c r="C16" s="59" t="str">
        <f>MUE!C21</f>
        <v>ESCRITORIO DE METAL CON FORMICA DE 3 GAVETAS</v>
      </c>
      <c r="D16" s="61" t="str">
        <f>MUE!D21</f>
        <v>SECRETARIA MUNICIPAL</v>
      </c>
      <c r="E16" s="61" t="str">
        <f>MUE!E21</f>
        <v>MUEBLES DE OFICINA</v>
      </c>
      <c r="F16" s="146">
        <f>MUE!L21</f>
        <v>0</v>
      </c>
      <c r="G16" s="68">
        <f>MUE!J21</f>
        <v>0</v>
      </c>
      <c r="H16" s="147">
        <f t="shared" si="16"/>
        <v>5</v>
      </c>
      <c r="I16" s="146">
        <f t="shared" si="1"/>
        <v>0</v>
      </c>
      <c r="J16" s="146">
        <f t="shared" si="2"/>
        <v>0</v>
      </c>
      <c r="K16" s="146">
        <f t="shared" si="3"/>
        <v>0</v>
      </c>
      <c r="L16" s="147">
        <f t="shared" si="4"/>
        <v>0</v>
      </c>
      <c r="M16" s="147">
        <f t="shared" si="5"/>
        <v>1</v>
      </c>
      <c r="N16" s="147">
        <f t="shared" si="6"/>
        <v>1900</v>
      </c>
      <c r="O16" s="63" t="str">
        <f t="shared" si="7"/>
        <v>31/12/1900</v>
      </c>
      <c r="P16" s="152">
        <f t="shared" si="8"/>
        <v>366</v>
      </c>
      <c r="Q16" s="153">
        <f>((K16*P16)/365)</f>
        <v>0</v>
      </c>
      <c r="R16" s="63">
        <f t="shared" si="9"/>
        <v>0</v>
      </c>
      <c r="S16" s="63">
        <f t="shared" si="10"/>
        <v>0</v>
      </c>
      <c r="T16" s="153">
        <f t="shared" si="11"/>
        <v>0</v>
      </c>
      <c r="U16" s="153">
        <f t="shared" si="12"/>
        <v>0</v>
      </c>
      <c r="V16" s="153">
        <f t="shared" si="13"/>
        <v>0</v>
      </c>
      <c r="W16" s="153">
        <f t="shared" si="14"/>
        <v>0</v>
      </c>
      <c r="X16" s="153">
        <f t="shared" si="15"/>
        <v>0</v>
      </c>
    </row>
    <row r="17" spans="1:14" s="63" customFormat="1" ht="22.5" customHeight="1">
      <c r="A17" s="60">
        <f>MUE!A22</f>
        <v>20</v>
      </c>
      <c r="B17" s="61" t="str">
        <f>MUE!B22</f>
        <v>90124 - 040138 - 4</v>
      </c>
      <c r="C17" s="59" t="str">
        <f>MUE!C22</f>
        <v>SILLA DE ESPERA</v>
      </c>
      <c r="D17" s="61" t="str">
        <f>MUE!D22</f>
        <v>SECRETARIA MUNICIPAL</v>
      </c>
      <c r="E17" s="61" t="str">
        <f>MUE!E22</f>
        <v>MUEBLES DE OFICINA</v>
      </c>
      <c r="F17" s="146">
        <f>MUE!L22</f>
        <v>25</v>
      </c>
      <c r="G17" s="68">
        <f>MUE!J22</f>
        <v>0</v>
      </c>
      <c r="H17" s="147">
        <f t="shared" si="16"/>
        <v>5</v>
      </c>
      <c r="I17" s="146">
        <f t="shared" si="1"/>
        <v>2.5</v>
      </c>
      <c r="J17" s="146">
        <f t="shared" si="2"/>
        <v>22.5</v>
      </c>
      <c r="K17" s="147"/>
      <c r="L17" s="147"/>
      <c r="M17" s="147"/>
      <c r="N17" s="147"/>
    </row>
    <row r="18" spans="1:14" s="63" customFormat="1" ht="22.5" customHeight="1">
      <c r="A18" s="60">
        <f>MUE!A23</f>
        <v>21</v>
      </c>
      <c r="B18" s="61" t="str">
        <f>MUE!B23</f>
        <v>90124 - 040138 - 5</v>
      </c>
      <c r="C18" s="59" t="str">
        <f>MUE!C23</f>
        <v>SILLA DE ESPERA</v>
      </c>
      <c r="D18" s="61" t="str">
        <f>MUE!D23</f>
        <v>SECRETARIA MUNICIPAL</v>
      </c>
      <c r="E18" s="61" t="str">
        <f>MUE!E23</f>
        <v>MUEBLES DE OFICINA</v>
      </c>
      <c r="F18" s="146">
        <f>MUE!L23</f>
        <v>25</v>
      </c>
      <c r="G18" s="68">
        <f>MUE!J23</f>
        <v>0</v>
      </c>
      <c r="H18" s="147">
        <f t="shared" si="16"/>
        <v>5</v>
      </c>
      <c r="I18" s="146">
        <f t="shared" si="1"/>
        <v>2.5</v>
      </c>
      <c r="J18" s="146">
        <f t="shared" si="2"/>
        <v>22.5</v>
      </c>
      <c r="K18" s="147"/>
      <c r="L18" s="147"/>
      <c r="M18" s="147"/>
      <c r="N18" s="147"/>
    </row>
    <row r="19" spans="1:14" s="63" customFormat="1" ht="22.5" customHeight="1">
      <c r="A19" s="60">
        <f>MUE!A24</f>
        <v>22</v>
      </c>
      <c r="B19" s="61" t="str">
        <f>MUE!B24</f>
        <v>90124 - 02017 - 3</v>
      </c>
      <c r="C19" s="59" t="str">
        <f>MUE!C24</f>
        <v>ESCRITORIO DE METAL CON FORMICA SIN GAVETAS</v>
      </c>
      <c r="D19" s="61" t="str">
        <f>MUE!D24</f>
        <v>SECRETARIA MUNICIPAL</v>
      </c>
      <c r="E19" s="61" t="str">
        <f>MUE!E24</f>
        <v>MUEBLES DE OFICINA</v>
      </c>
      <c r="F19" s="146">
        <f>MUE!L24</f>
        <v>128.25</v>
      </c>
      <c r="G19" s="68">
        <f>MUE!J24</f>
        <v>0</v>
      </c>
      <c r="H19" s="147">
        <f t="shared" si="16"/>
        <v>5</v>
      </c>
      <c r="I19" s="146">
        <f t="shared" si="1"/>
        <v>12.825000000000001</v>
      </c>
      <c r="J19" s="146">
        <f t="shared" si="2"/>
        <v>115.425</v>
      </c>
      <c r="K19" s="147"/>
      <c r="L19" s="147"/>
      <c r="M19" s="147"/>
      <c r="N19" s="147"/>
    </row>
    <row r="20" spans="1:14" s="63" customFormat="1" ht="22.5" customHeight="1">
      <c r="A20" s="60">
        <f>MUE!A25</f>
        <v>23</v>
      </c>
      <c r="B20" s="61" t="str">
        <f>MUE!B25</f>
        <v>90124 - 02039 - 1</v>
      </c>
      <c r="C20" s="59" t="str">
        <f>MUE!C25</f>
        <v>IMPRESOR DE INYECCION</v>
      </c>
      <c r="D20" s="61" t="str">
        <f>MUE!D25</f>
        <v>SECRETARIA MUNICIPAL</v>
      </c>
      <c r="E20" s="61" t="str">
        <f>MUE!E25</f>
        <v>EQUIPO INFORMATICO</v>
      </c>
      <c r="F20" s="146">
        <f>MUE!L25</f>
        <v>50</v>
      </c>
      <c r="G20" s="68">
        <f>MUE!J25</f>
        <v>0</v>
      </c>
      <c r="H20" s="147">
        <f t="shared" si="16"/>
        <v>5</v>
      </c>
      <c r="I20" s="146">
        <f t="shared" si="1"/>
        <v>5</v>
      </c>
      <c r="J20" s="146">
        <f t="shared" si="2"/>
        <v>45</v>
      </c>
      <c r="K20" s="147"/>
      <c r="L20" s="147"/>
      <c r="M20" s="147"/>
      <c r="N20" s="147"/>
    </row>
    <row r="21" spans="1:14" s="63" customFormat="1" ht="22.5" customHeight="1">
      <c r="A21" s="60" t="e">
        <f>MUE!#REF!</f>
        <v>#REF!</v>
      </c>
      <c r="B21" s="61" t="e">
        <f>MUE!#REF!</f>
        <v>#REF!</v>
      </c>
      <c r="C21" s="59" t="e">
        <f>MUE!#REF!</f>
        <v>#REF!</v>
      </c>
      <c r="D21" s="61" t="e">
        <f>MUE!#REF!</f>
        <v>#REF!</v>
      </c>
      <c r="E21" s="61" t="e">
        <f>MUE!#REF!</f>
        <v>#REF!</v>
      </c>
      <c r="F21" s="146" t="e">
        <f>MUE!#REF!</f>
        <v>#REF!</v>
      </c>
      <c r="G21" s="68" t="e">
        <f>MUE!#REF!</f>
        <v>#REF!</v>
      </c>
      <c r="H21" s="147" t="e">
        <f t="shared" si="16"/>
        <v>#REF!</v>
      </c>
      <c r="I21" s="146" t="e">
        <f t="shared" si="1"/>
        <v>#REF!</v>
      </c>
      <c r="J21" s="146" t="e">
        <f t="shared" si="2"/>
        <v>#REF!</v>
      </c>
      <c r="K21" s="147"/>
      <c r="L21" s="147"/>
      <c r="M21" s="147"/>
      <c r="N21" s="147"/>
    </row>
    <row r="22" spans="1:14" s="63" customFormat="1" ht="22.5" customHeight="1">
      <c r="A22" s="60">
        <f>MUE!A26</f>
        <v>24</v>
      </c>
      <c r="B22" s="61" t="str">
        <f>MUE!B26</f>
        <v>90124 - 020133 - 1</v>
      </c>
      <c r="C22" s="59" t="str">
        <f>MUE!C26</f>
        <v>SILLA SECRETARIAL ERGONOMICA CON GAS CON BRAZO</v>
      </c>
      <c r="D22" s="61" t="str">
        <f>MUE!D26</f>
        <v>SECRETARIA MUNICIPAL</v>
      </c>
      <c r="E22" s="61" t="str">
        <f>MUE!E26</f>
        <v>MUEBLES DE OFICINA</v>
      </c>
      <c r="F22" s="146">
        <f>MUE!L26</f>
        <v>75</v>
      </c>
      <c r="G22" s="68">
        <f>MUE!J26</f>
        <v>0</v>
      </c>
      <c r="H22" s="147">
        <f t="shared" si="16"/>
        <v>5</v>
      </c>
      <c r="I22" s="146">
        <f t="shared" si="1"/>
        <v>7.5</v>
      </c>
      <c r="J22" s="146">
        <f t="shared" si="2"/>
        <v>67.5</v>
      </c>
      <c r="K22" s="147"/>
      <c r="L22" s="147"/>
      <c r="M22" s="147"/>
      <c r="N22" s="147"/>
    </row>
    <row r="23" spans="1:14" s="63" customFormat="1" ht="22.5" customHeight="1">
      <c r="A23" s="60">
        <f>MUE!A27</f>
        <v>25</v>
      </c>
      <c r="B23" s="61" t="str">
        <f>MUE!B27</f>
        <v>90124 - 020218 - 1</v>
      </c>
      <c r="C23" s="59" t="str">
        <f>MUE!C27</f>
        <v>TELEFONO</v>
      </c>
      <c r="D23" s="61" t="str">
        <f>MUE!D27</f>
        <v>SECRETARIA MUNICIPAL</v>
      </c>
      <c r="E23" s="61" t="str">
        <f>MUE!E27</f>
        <v>EQUIPO DE OFICINA</v>
      </c>
      <c r="F23" s="146">
        <f>MUE!L27</f>
        <v>0</v>
      </c>
      <c r="G23" s="68">
        <f>MUE!J27</f>
        <v>0</v>
      </c>
      <c r="H23" s="147">
        <f t="shared" si="16"/>
        <v>5</v>
      </c>
      <c r="I23" s="146">
        <f t="shared" si="1"/>
        <v>0</v>
      </c>
      <c r="J23" s="146">
        <f t="shared" si="2"/>
        <v>0</v>
      </c>
      <c r="K23" s="147"/>
      <c r="L23" s="147"/>
      <c r="M23" s="147"/>
      <c r="N23" s="147"/>
    </row>
    <row r="24" spans="1:14" s="63" customFormat="1" ht="22.5" customHeight="1">
      <c r="A24" s="60">
        <f>MUE!A28</f>
        <v>26</v>
      </c>
      <c r="B24" s="61" t="str">
        <f>MUE!B28</f>
        <v>90124 - 020224 - 1</v>
      </c>
      <c r="C24" s="59" t="str">
        <f>MUE!C28</f>
        <v>PLANTA TELEFONICA</v>
      </c>
      <c r="D24" s="61" t="str">
        <f>MUE!D28</f>
        <v>SECRETARIA MUNICIPAL</v>
      </c>
      <c r="E24" s="61" t="str">
        <f>MUE!E28</f>
        <v>EQUIPO DE OFICINA</v>
      </c>
      <c r="F24" s="146">
        <f>MUE!L28</f>
        <v>0</v>
      </c>
      <c r="G24" s="68">
        <f>MUE!J28</f>
        <v>0</v>
      </c>
      <c r="H24" s="147">
        <f t="shared" si="16"/>
        <v>5</v>
      </c>
      <c r="I24" s="146">
        <f t="shared" si="1"/>
        <v>0</v>
      </c>
      <c r="J24" s="146">
        <f t="shared" si="2"/>
        <v>0</v>
      </c>
      <c r="K24" s="147"/>
      <c r="L24" s="147"/>
      <c r="M24" s="147"/>
      <c r="N24" s="147"/>
    </row>
    <row r="25" spans="1:14" s="63" customFormat="1" ht="22.5" customHeight="1">
      <c r="A25" s="60">
        <f>MUE!A29</f>
        <v>27</v>
      </c>
      <c r="B25" s="61" t="str">
        <f>MUE!B29</f>
        <v>90125 - 02016 - 4</v>
      </c>
      <c r="C25" s="59" t="str">
        <f>MUE!C29</f>
        <v>ESCRITORIO DE METAL CON FORMICA DE 3 GAVETAS</v>
      </c>
      <c r="D25" s="61" t="str">
        <f>MUE!D29</f>
        <v>UACI</v>
      </c>
      <c r="E25" s="61" t="str">
        <f>MUE!E29</f>
        <v>MUEBLES DE OFICINA</v>
      </c>
      <c r="F25" s="146">
        <f>MUE!L29</f>
        <v>78.290000000000006</v>
      </c>
      <c r="G25" s="68">
        <f>MUE!J29</f>
        <v>0</v>
      </c>
      <c r="H25" s="147">
        <f t="shared" si="16"/>
        <v>5</v>
      </c>
      <c r="I25" s="146">
        <f t="shared" si="1"/>
        <v>7.8290000000000006</v>
      </c>
      <c r="J25" s="146">
        <f t="shared" si="2"/>
        <v>70.461000000000013</v>
      </c>
      <c r="K25" s="147"/>
      <c r="L25" s="147"/>
      <c r="M25" s="147"/>
      <c r="N25" s="147"/>
    </row>
    <row r="26" spans="1:14" s="63" customFormat="1" ht="22.5" customHeight="1">
      <c r="A26" s="60">
        <f>MUE!A30</f>
        <v>28</v>
      </c>
      <c r="B26" s="61" t="str">
        <f>MUE!B30</f>
        <v>90125 - 020120 - 1</v>
      </c>
      <c r="C26" s="59" t="str">
        <f>MUE!C30</f>
        <v>MESA MECANOGRAFICA CON GAVETA</v>
      </c>
      <c r="D26" s="61" t="str">
        <f>MUE!D30</f>
        <v>UACI</v>
      </c>
      <c r="E26" s="61" t="str">
        <f>MUE!E30</f>
        <v>MUEBLES DE OFICINA</v>
      </c>
      <c r="F26" s="146">
        <f>MUE!L30</f>
        <v>16</v>
      </c>
      <c r="G26" s="68">
        <f>MUE!J30</f>
        <v>0</v>
      </c>
      <c r="H26" s="147">
        <f t="shared" si="16"/>
        <v>5</v>
      </c>
      <c r="I26" s="146">
        <f t="shared" si="1"/>
        <v>1.6</v>
      </c>
      <c r="J26" s="146">
        <f t="shared" si="2"/>
        <v>14.4</v>
      </c>
      <c r="K26" s="147"/>
      <c r="L26" s="147"/>
      <c r="M26" s="147"/>
      <c r="N26" s="147"/>
    </row>
    <row r="27" spans="1:14" s="63" customFormat="1" ht="22.5" customHeight="1">
      <c r="A27" s="60">
        <f>MUE!A31</f>
        <v>29</v>
      </c>
      <c r="B27" s="61" t="str">
        <f>MUE!B31</f>
        <v>90125 - 02013 - 3</v>
      </c>
      <c r="C27" s="83" t="str">
        <f>MUE!C31</f>
        <v>ARCHIVO METAL 4 GAVETAS</v>
      </c>
      <c r="D27" s="61" t="str">
        <f>MUE!D31</f>
        <v>UACI</v>
      </c>
      <c r="E27" s="61" t="str">
        <f>MUE!E31</f>
        <v>MUEBLES DE OFICINA</v>
      </c>
      <c r="F27" s="146">
        <f>MUE!L31</f>
        <v>260</v>
      </c>
      <c r="G27" s="68">
        <f>MUE!J31</f>
        <v>0</v>
      </c>
      <c r="H27" s="147">
        <f t="shared" si="16"/>
        <v>5</v>
      </c>
      <c r="I27" s="147"/>
      <c r="J27" s="147"/>
      <c r="K27" s="147"/>
      <c r="L27" s="147"/>
      <c r="M27" s="147"/>
      <c r="N27" s="147"/>
    </row>
    <row r="28" spans="1:14" s="63" customFormat="1" ht="22.5" customHeight="1">
      <c r="A28" s="60">
        <f>MUE!A32</f>
        <v>30</v>
      </c>
      <c r="B28" s="61" t="str">
        <f>MUE!B32</f>
        <v>90125 - 02013 - 4</v>
      </c>
      <c r="C28" s="83" t="str">
        <f>MUE!C32</f>
        <v>ARCHIVO METAL 4 GAVETAS</v>
      </c>
      <c r="D28" s="61" t="str">
        <f>MUE!D32</f>
        <v>SERVICIOS GENERALES</v>
      </c>
      <c r="E28" s="61" t="str">
        <f>MUE!E32</f>
        <v>MUEBLES DE OFICINA</v>
      </c>
      <c r="F28" s="146">
        <f>MUE!L32</f>
        <v>140</v>
      </c>
      <c r="G28" s="68">
        <f>MUE!J32</f>
        <v>0</v>
      </c>
      <c r="H28" s="147">
        <f t="shared" si="16"/>
        <v>5</v>
      </c>
      <c r="I28" s="147"/>
      <c r="J28" s="147"/>
      <c r="K28" s="147"/>
      <c r="L28" s="147"/>
      <c r="M28" s="147"/>
      <c r="N28" s="147"/>
    </row>
    <row r="29" spans="1:14" s="63" customFormat="1" ht="22.5" customHeight="1">
      <c r="A29" s="60">
        <f>MUE!A33</f>
        <v>31</v>
      </c>
      <c r="B29" s="61" t="str">
        <f>MUE!B33</f>
        <v>90125 - 02039 - 2</v>
      </c>
      <c r="C29" s="83" t="str">
        <f>MUE!C33</f>
        <v>IMPRESOR DE INYECCION</v>
      </c>
      <c r="D29" s="61" t="str">
        <f>MUE!D33</f>
        <v>UACI</v>
      </c>
      <c r="E29" s="61" t="str">
        <f>MUE!E33</f>
        <v>EQUIPO INFORMATICO</v>
      </c>
      <c r="F29" s="146">
        <f>MUE!L33</f>
        <v>55</v>
      </c>
      <c r="G29" s="68">
        <f>MUE!J33</f>
        <v>0</v>
      </c>
      <c r="H29" s="147">
        <f t="shared" si="16"/>
        <v>5</v>
      </c>
      <c r="I29" s="147"/>
      <c r="J29" s="147"/>
      <c r="K29" s="147"/>
      <c r="L29" s="147"/>
      <c r="M29" s="147"/>
      <c r="N29" s="147"/>
    </row>
    <row r="30" spans="1:14" s="63" customFormat="1" ht="22.5" customHeight="1">
      <c r="A30" s="60">
        <f>MUE!A34</f>
        <v>32</v>
      </c>
      <c r="B30" s="61" t="str">
        <f>MUE!B34</f>
        <v>90125 - 020222 - 2</v>
      </c>
      <c r="C30" s="83" t="str">
        <f>MUE!C34</f>
        <v>VENTILADOR DE TECHO</v>
      </c>
      <c r="D30" s="61" t="str">
        <f>MUE!D34</f>
        <v>UACI</v>
      </c>
      <c r="E30" s="61" t="str">
        <f>MUE!E34</f>
        <v>EQUIPO DE OFICINA</v>
      </c>
      <c r="F30" s="146">
        <f>MUE!L34</f>
        <v>63.35</v>
      </c>
      <c r="G30" s="68">
        <f>MUE!J34</f>
        <v>0</v>
      </c>
      <c r="H30" s="147">
        <f t="shared" si="16"/>
        <v>5</v>
      </c>
      <c r="I30" s="147"/>
      <c r="J30" s="147"/>
      <c r="K30" s="147"/>
      <c r="L30" s="147"/>
      <c r="M30" s="147"/>
      <c r="N30" s="147"/>
    </row>
    <row r="31" spans="1:14" s="63" customFormat="1" ht="22.5" customHeight="1">
      <c r="A31" s="60">
        <f>MUE!A35</f>
        <v>33</v>
      </c>
      <c r="B31" s="72" t="str">
        <f>MUE!B35</f>
        <v>90125 - 040138 - 6</v>
      </c>
      <c r="C31" s="81" t="str">
        <f>MUE!C35</f>
        <v>SILLA DE ESPERA</v>
      </c>
      <c r="D31" s="72" t="str">
        <f>MUE!D35</f>
        <v>UACI</v>
      </c>
      <c r="E31" s="72" t="str">
        <f>MUE!E35</f>
        <v>MUEBLES DE OFICINA</v>
      </c>
      <c r="F31" s="76">
        <f>MUE!L35</f>
        <v>25</v>
      </c>
      <c r="G31" s="80">
        <f>MUE!J35</f>
        <v>0</v>
      </c>
      <c r="H31" s="147">
        <f t="shared" si="16"/>
        <v>5</v>
      </c>
      <c r="I31" s="148"/>
      <c r="J31" s="149"/>
      <c r="K31" s="147"/>
      <c r="L31" s="150"/>
      <c r="M31" s="148"/>
      <c r="N31" s="148"/>
    </row>
    <row r="32" spans="1:14" s="63" customFormat="1" ht="22.5" customHeight="1">
      <c r="A32" s="60">
        <f>MUE!A36</f>
        <v>34</v>
      </c>
      <c r="B32" s="72" t="str">
        <f>MUE!B36</f>
        <v>90125 - 02033 - 3</v>
      </c>
      <c r="C32" s="81" t="str">
        <f>MUE!C36</f>
        <v>COMPUTADORA DESKTOP</v>
      </c>
      <c r="D32" s="72" t="str">
        <f>MUE!D36</f>
        <v>UACI</v>
      </c>
      <c r="E32" s="72" t="str">
        <f>MUE!E36</f>
        <v>EQUIPO INFORMATICO</v>
      </c>
      <c r="F32" s="76">
        <f>MUE!L36</f>
        <v>1600</v>
      </c>
      <c r="G32" s="80">
        <f>MUE!J36</f>
        <v>0</v>
      </c>
      <c r="H32" s="147">
        <f t="shared" si="16"/>
        <v>5</v>
      </c>
      <c r="I32" s="148"/>
      <c r="J32" s="149"/>
      <c r="K32" s="147"/>
      <c r="L32" s="150"/>
      <c r="M32" s="148"/>
      <c r="N32" s="148"/>
    </row>
    <row r="33" spans="1:14" s="63" customFormat="1" ht="22.5" customHeight="1">
      <c r="A33" s="60">
        <f>MUE!A37</f>
        <v>35</v>
      </c>
      <c r="B33" s="72" t="str">
        <f>MUE!B37</f>
        <v>90125 - 020323 - 3</v>
      </c>
      <c r="C33" s="81" t="str">
        <f>MUE!C37</f>
        <v>TECLADO</v>
      </c>
      <c r="D33" s="72" t="str">
        <f>MUE!D37</f>
        <v>UACI</v>
      </c>
      <c r="E33" s="72" t="str">
        <f>MUE!E37</f>
        <v>EQUIPO INFORMATICO</v>
      </c>
      <c r="F33" s="76">
        <f>MUE!L37</f>
        <v>0</v>
      </c>
      <c r="G33" s="80">
        <f>MUE!J37</f>
        <v>0</v>
      </c>
      <c r="H33" s="147">
        <f t="shared" si="16"/>
        <v>5</v>
      </c>
      <c r="I33" s="148"/>
      <c r="J33" s="149"/>
      <c r="K33" s="147"/>
      <c r="L33" s="150"/>
      <c r="M33" s="148"/>
      <c r="N33" s="148"/>
    </row>
    <row r="34" spans="1:14" s="63" customFormat="1" ht="22.5" customHeight="1">
      <c r="A34" s="60">
        <f>MUE!A38</f>
        <v>36</v>
      </c>
      <c r="B34" s="72" t="str">
        <f>MUE!B38</f>
        <v>90125 - 020317 - 3</v>
      </c>
      <c r="C34" s="81" t="str">
        <f>MUE!C38</f>
        <v>MOUSE</v>
      </c>
      <c r="D34" s="72" t="str">
        <f>MUE!D38</f>
        <v>UACI</v>
      </c>
      <c r="E34" s="72" t="str">
        <f>MUE!E38</f>
        <v>EQUIPO INFORMATICO</v>
      </c>
      <c r="F34" s="76">
        <f>MUE!L38</f>
        <v>0</v>
      </c>
      <c r="G34" s="80">
        <f>MUE!J38</f>
        <v>0</v>
      </c>
      <c r="H34" s="147">
        <f t="shared" si="16"/>
        <v>5</v>
      </c>
      <c r="I34" s="148"/>
      <c r="J34" s="149"/>
      <c r="K34" s="147"/>
      <c r="L34" s="150"/>
      <c r="M34" s="148"/>
      <c r="N34" s="148"/>
    </row>
    <row r="35" spans="1:14" s="63" customFormat="1" ht="22.5" customHeight="1">
      <c r="A35" s="60">
        <f>MUE!A39</f>
        <v>37</v>
      </c>
      <c r="B35" s="72" t="str">
        <f>MUE!B39</f>
        <v>90125 - 020138 - 7</v>
      </c>
      <c r="C35" s="81" t="str">
        <f>MUE!C39</f>
        <v>SILLA DE ESPERA</v>
      </c>
      <c r="D35" s="72" t="str">
        <f>MUE!D39</f>
        <v>UACI</v>
      </c>
      <c r="E35" s="72" t="str">
        <f>MUE!E39</f>
        <v>MUEBLES DE OFICINA</v>
      </c>
      <c r="F35" s="76">
        <f>MUE!L39</f>
        <v>30</v>
      </c>
      <c r="G35" s="80">
        <f>MUE!J39</f>
        <v>0</v>
      </c>
      <c r="H35" s="147">
        <f t="shared" si="16"/>
        <v>5</v>
      </c>
      <c r="I35" s="148"/>
      <c r="J35" s="149"/>
      <c r="K35" s="147"/>
      <c r="L35" s="150"/>
      <c r="M35" s="148"/>
      <c r="N35" s="148"/>
    </row>
    <row r="36" spans="1:14" s="63" customFormat="1" ht="22.5" customHeight="1">
      <c r="A36" s="60">
        <f>MUE!A40</f>
        <v>38</v>
      </c>
      <c r="B36" s="72" t="str">
        <f>MUE!B40</f>
        <v>90125 - 020133 - 2</v>
      </c>
      <c r="C36" s="81" t="str">
        <f>MUE!C40</f>
        <v>SILLA SECRETARIAL ERGONOMICA CON GAS CON BRAZO</v>
      </c>
      <c r="D36" s="72" t="str">
        <f>MUE!D40</f>
        <v>UACI</v>
      </c>
      <c r="E36" s="72" t="str">
        <f>MUE!E40</f>
        <v>MUEBLES DE OFICINA</v>
      </c>
      <c r="F36" s="76">
        <f>MUE!L40</f>
        <v>75</v>
      </c>
      <c r="G36" s="80">
        <f>MUE!J40</f>
        <v>0</v>
      </c>
      <c r="H36" s="147">
        <f t="shared" si="16"/>
        <v>5</v>
      </c>
      <c r="I36" s="148"/>
      <c r="J36" s="149"/>
      <c r="K36" s="147"/>
      <c r="L36" s="150"/>
      <c r="M36" s="148"/>
      <c r="N36" s="148"/>
    </row>
    <row r="37" spans="1:14" s="63" customFormat="1" ht="22.5" customHeight="1">
      <c r="A37" s="60">
        <f>MUE!A41</f>
        <v>39</v>
      </c>
      <c r="B37" s="72" t="str">
        <f>MUE!B41</f>
        <v>901220 - 02015 - 1</v>
      </c>
      <c r="C37" s="81" t="str">
        <f>MUE!C41</f>
        <v>ESCRITORIO DE METAL CON FORMICA 6 GAVETAS</v>
      </c>
      <c r="D37" s="72" t="str">
        <f>MUE!D41</f>
        <v>PRESUPUESTO</v>
      </c>
      <c r="E37" s="72" t="str">
        <f>MUE!E41</f>
        <v>MUEBLES DE OFICINA</v>
      </c>
      <c r="F37" s="76">
        <f>MUE!L41</f>
        <v>187.85</v>
      </c>
      <c r="G37" s="80">
        <f>MUE!J41</f>
        <v>0</v>
      </c>
      <c r="H37" s="147">
        <f t="shared" si="16"/>
        <v>5</v>
      </c>
      <c r="I37" s="148"/>
      <c r="J37" s="149"/>
      <c r="K37" s="147"/>
      <c r="L37" s="150"/>
      <c r="M37" s="148"/>
      <c r="N37" s="148"/>
    </row>
    <row r="38" spans="1:14" s="63" customFormat="1" ht="22.5" customHeight="1">
      <c r="A38" s="60">
        <f>MUE!A42</f>
        <v>40</v>
      </c>
      <c r="B38" s="72" t="str">
        <f>MUE!B42</f>
        <v>901220 - 02013 - 1</v>
      </c>
      <c r="C38" s="81" t="str">
        <f>MUE!C42</f>
        <v>ARCHIVO METAL 4 GAVETAS</v>
      </c>
      <c r="D38" s="72" t="str">
        <f>MUE!D42</f>
        <v>PRESUPUESTO</v>
      </c>
      <c r="E38" s="72" t="str">
        <f>MUE!E42</f>
        <v>MUEBLES DE OFICINA</v>
      </c>
      <c r="F38" s="76">
        <f>MUE!L42</f>
        <v>170.17</v>
      </c>
      <c r="G38" s="80">
        <f>MUE!J42</f>
        <v>0</v>
      </c>
      <c r="H38" s="147">
        <f t="shared" si="16"/>
        <v>5</v>
      </c>
      <c r="I38" s="148"/>
      <c r="J38" s="149"/>
      <c r="K38" s="147"/>
      <c r="L38" s="150"/>
      <c r="M38" s="148"/>
      <c r="N38" s="149"/>
    </row>
    <row r="39" spans="1:14" s="63" customFormat="1" ht="22.5" customHeight="1">
      <c r="A39" s="60">
        <f>MUE!A43</f>
        <v>41</v>
      </c>
      <c r="B39" s="72" t="str">
        <f>MUE!B43</f>
        <v>90126 - 02013 - 1</v>
      </c>
      <c r="C39" s="84" t="str">
        <f>MUE!C43</f>
        <v>ARCHIVO METAL 4 GAVETAS</v>
      </c>
      <c r="D39" s="72" t="str">
        <f>MUE!D43</f>
        <v>CONTABILIDAD</v>
      </c>
      <c r="E39" s="72" t="str">
        <f>MUE!E43</f>
        <v>MUEBLES DE OFICINA</v>
      </c>
      <c r="F39" s="76">
        <f>MUE!L43</f>
        <v>140</v>
      </c>
      <c r="G39" s="80">
        <f>MUE!J43</f>
        <v>0</v>
      </c>
      <c r="H39" s="147">
        <f t="shared" si="16"/>
        <v>5</v>
      </c>
      <c r="I39" s="148"/>
      <c r="J39" s="149"/>
      <c r="K39" s="149"/>
      <c r="L39" s="150"/>
      <c r="M39" s="148"/>
      <c r="N39" s="151"/>
    </row>
    <row r="40" spans="1:14" s="63" customFormat="1" ht="22.5" customHeight="1">
      <c r="A40" s="60">
        <f>MUE!A44</f>
        <v>42</v>
      </c>
      <c r="B40" s="72" t="str">
        <f>MUE!B44</f>
        <v>901220 - 02022 - 1</v>
      </c>
      <c r="C40" s="81" t="str">
        <f>MUE!C44</f>
        <v>CONTOMETRO</v>
      </c>
      <c r="D40" s="72" t="str">
        <f>MUE!D44</f>
        <v>PRESUPUESTO</v>
      </c>
      <c r="E40" s="72" t="str">
        <f>MUE!E44</f>
        <v>EQUIPO DE OFICINA</v>
      </c>
      <c r="F40" s="76">
        <f>MUE!L44</f>
        <v>125.71</v>
      </c>
      <c r="G40" s="80">
        <f>MUE!J44</f>
        <v>0</v>
      </c>
      <c r="H40" s="147">
        <f t="shared" si="16"/>
        <v>5</v>
      </c>
      <c r="I40" s="148"/>
      <c r="J40" s="149"/>
      <c r="K40" s="149"/>
      <c r="L40" s="150"/>
      <c r="M40" s="148"/>
      <c r="N40" s="148"/>
    </row>
    <row r="41" spans="1:14" s="63" customFormat="1" ht="22.5" customHeight="1">
      <c r="A41" s="60">
        <f>MUE!A45</f>
        <v>43</v>
      </c>
      <c r="B41" s="72" t="str">
        <f>MUE!B45</f>
        <v>901215 - 02033 - 1</v>
      </c>
      <c r="C41" s="81" t="str">
        <f>MUE!C45</f>
        <v>COMPUTADORA DESKTOP</v>
      </c>
      <c r="D41" s="72" t="str">
        <f>MUE!D45</f>
        <v>NINEZ ADOLESCENCIA Y JUVENTUD</v>
      </c>
      <c r="E41" s="72" t="str">
        <f>MUE!E45</f>
        <v>EQUIPO INFORMATICO</v>
      </c>
      <c r="F41" s="76">
        <f>MUE!L45</f>
        <v>1650</v>
      </c>
      <c r="G41" s="80">
        <f>MUE!J45</f>
        <v>0</v>
      </c>
      <c r="H41" s="147">
        <f t="shared" si="16"/>
        <v>5</v>
      </c>
      <c r="I41" s="148"/>
      <c r="J41" s="149"/>
      <c r="K41" s="149"/>
      <c r="L41" s="150"/>
      <c r="M41" s="148"/>
      <c r="N41" s="148"/>
    </row>
    <row r="42" spans="1:14" s="63" customFormat="1" ht="22.5" customHeight="1">
      <c r="A42" s="60">
        <f>MUE!A46</f>
        <v>44</v>
      </c>
      <c r="B42" s="72" t="str">
        <f>MUE!B46</f>
        <v>901215 - 020323 - 1</v>
      </c>
      <c r="C42" s="85" t="str">
        <f>MUE!C46</f>
        <v>TECLADO</v>
      </c>
      <c r="D42" s="72" t="str">
        <f>MUE!D46</f>
        <v>NINEZ ADOLESCENCIA Y JUVENTUD</v>
      </c>
      <c r="E42" s="72" t="str">
        <f>MUE!E46</f>
        <v>EQUIPO INFORMATICO</v>
      </c>
      <c r="F42" s="76">
        <f>MUE!L46</f>
        <v>0</v>
      </c>
      <c r="G42" s="80">
        <f>MUE!J46</f>
        <v>0</v>
      </c>
      <c r="H42" s="147">
        <f t="shared" si="16"/>
        <v>5</v>
      </c>
      <c r="I42" s="148"/>
      <c r="J42" s="149"/>
      <c r="K42" s="149"/>
      <c r="L42" s="150"/>
      <c r="M42" s="148"/>
      <c r="N42" s="149"/>
    </row>
    <row r="43" spans="1:14" s="63" customFormat="1" ht="22.5" customHeight="1">
      <c r="A43" s="60">
        <f>MUE!A47</f>
        <v>45</v>
      </c>
      <c r="B43" s="72" t="str">
        <f>MUE!B47</f>
        <v>901215 - 020317 - 1</v>
      </c>
      <c r="C43" s="81" t="str">
        <f>MUE!C47</f>
        <v>MOUSE</v>
      </c>
      <c r="D43" s="72" t="str">
        <f>MUE!D47</f>
        <v>NINEZ ADOLESCENCIA Y JUVENTUD</v>
      </c>
      <c r="E43" s="72" t="str">
        <f>MUE!E47</f>
        <v>EQUIPO INFORMATICO</v>
      </c>
      <c r="F43" s="76">
        <f>MUE!L47</f>
        <v>0</v>
      </c>
      <c r="G43" s="80">
        <f>MUE!J47</f>
        <v>0</v>
      </c>
      <c r="H43" s="147">
        <f t="shared" si="16"/>
        <v>5</v>
      </c>
      <c r="I43" s="148"/>
      <c r="J43" s="149"/>
      <c r="K43" s="149"/>
      <c r="L43" s="150"/>
      <c r="M43" s="148"/>
      <c r="N43" s="148"/>
    </row>
    <row r="44" spans="1:14" s="63" customFormat="1" ht="22.5" customHeight="1">
      <c r="A44" s="60">
        <f>MUE!A48</f>
        <v>46</v>
      </c>
      <c r="B44" s="72" t="str">
        <f>MUE!B48</f>
        <v>901215 - 020325 - 1</v>
      </c>
      <c r="C44" s="81" t="str">
        <f>MUE!C48</f>
        <v>UPS</v>
      </c>
      <c r="D44" s="72" t="str">
        <f>MUE!D48</f>
        <v>NINEZ ADOLESCENCIA Y JUVENTUD</v>
      </c>
      <c r="E44" s="72" t="str">
        <f>MUE!E48</f>
        <v>EQUIPO INFORMATICO</v>
      </c>
      <c r="F44" s="76">
        <f>MUE!L48</f>
        <v>38</v>
      </c>
      <c r="G44" s="80">
        <f>MUE!J48</f>
        <v>0</v>
      </c>
      <c r="H44" s="147">
        <f t="shared" si="16"/>
        <v>5</v>
      </c>
      <c r="I44" s="148"/>
      <c r="J44" s="149"/>
      <c r="K44" s="149"/>
      <c r="L44" s="150"/>
      <c r="M44" s="148"/>
      <c r="N44" s="148"/>
    </row>
    <row r="45" spans="1:14" s="63" customFormat="1" ht="22.5" customHeight="1">
      <c r="A45" s="60" t="e">
        <f>MUE!#REF!</f>
        <v>#REF!</v>
      </c>
      <c r="B45" s="72" t="e">
        <f>MUE!#REF!</f>
        <v>#REF!</v>
      </c>
      <c r="C45" s="81" t="e">
        <f>MUE!#REF!</f>
        <v>#REF!</v>
      </c>
      <c r="D45" s="72" t="e">
        <f>MUE!#REF!</f>
        <v>#REF!</v>
      </c>
      <c r="E45" s="72" t="e">
        <f>MUE!#REF!</f>
        <v>#REF!</v>
      </c>
      <c r="F45" s="76" t="e">
        <f>MUE!#REF!</f>
        <v>#REF!</v>
      </c>
      <c r="G45" s="80" t="e">
        <f>MUE!#REF!</f>
        <v>#REF!</v>
      </c>
      <c r="H45" s="147" t="e">
        <f t="shared" si="16"/>
        <v>#REF!</v>
      </c>
      <c r="I45" s="148"/>
      <c r="J45" s="149"/>
      <c r="K45" s="149"/>
      <c r="L45" s="150"/>
      <c r="M45" s="148"/>
      <c r="N45" s="148"/>
    </row>
    <row r="46" spans="1:14" s="63" customFormat="1" ht="22.5" customHeight="1">
      <c r="A46" s="60">
        <f>MUE!A49</f>
        <v>47</v>
      </c>
      <c r="B46" s="72" t="str">
        <f>MUE!B49</f>
        <v>901220 - 020222 - 1</v>
      </c>
      <c r="C46" s="73" t="str">
        <f>MUE!C49</f>
        <v>VENTILADOR DE TECHO</v>
      </c>
      <c r="D46" s="72" t="str">
        <f>MUE!D49</f>
        <v>PRESUPUESTO</v>
      </c>
      <c r="E46" s="72" t="str">
        <f>MUE!E49</f>
        <v>EQUIPO DE OFICINA</v>
      </c>
      <c r="F46" s="76">
        <f>MUE!L49</f>
        <v>63.35</v>
      </c>
      <c r="G46" s="80">
        <f>MUE!J49</f>
        <v>0</v>
      </c>
      <c r="H46" s="147">
        <f t="shared" si="16"/>
        <v>5</v>
      </c>
      <c r="I46" s="148"/>
      <c r="J46" s="148"/>
      <c r="K46" s="148"/>
      <c r="L46" s="148"/>
      <c r="M46" s="148"/>
      <c r="N46" s="148"/>
    </row>
    <row r="47" spans="1:14" s="63" customFormat="1" ht="22.5" customHeight="1">
      <c r="A47" s="60">
        <f>MUE!A50</f>
        <v>48</v>
      </c>
      <c r="B47" s="72" t="str">
        <f>MUE!B50</f>
        <v>901220 - 020133 - 1</v>
      </c>
      <c r="C47" s="73" t="str">
        <f>MUE!C50</f>
        <v>SILLA SECRETARIAL ERGONOMICA CON GAS CON BRAZO</v>
      </c>
      <c r="D47" s="72" t="str">
        <f>MUE!D50</f>
        <v>PRESUPUESTO</v>
      </c>
      <c r="E47" s="72" t="str">
        <f>MUE!E50</f>
        <v>MUEBLES DE OFICINA</v>
      </c>
      <c r="F47" s="76">
        <f>MUE!L50</f>
        <v>75</v>
      </c>
      <c r="G47" s="80">
        <f>MUE!J50</f>
        <v>0</v>
      </c>
      <c r="H47" s="147">
        <f t="shared" si="16"/>
        <v>5</v>
      </c>
      <c r="I47" s="148"/>
      <c r="J47" s="148"/>
      <c r="K47" s="148"/>
      <c r="L47" s="148"/>
      <c r="M47" s="148"/>
      <c r="N47" s="148"/>
    </row>
    <row r="48" spans="1:14" s="63" customFormat="1" ht="22.5" customHeight="1">
      <c r="A48" s="60">
        <f>MUE!A51</f>
        <v>49</v>
      </c>
      <c r="B48" s="72" t="str">
        <f>MUE!B51</f>
        <v>90126 - 040138 - 1</v>
      </c>
      <c r="C48" s="73" t="str">
        <f>MUE!C51</f>
        <v>SILLA DE ESPERA</v>
      </c>
      <c r="D48" s="72" t="str">
        <f>MUE!D51</f>
        <v>CONTABILIDAD</v>
      </c>
      <c r="E48" s="72" t="str">
        <f>MUE!E51</f>
        <v>MUEBLES DE OFICINA</v>
      </c>
      <c r="F48" s="76">
        <f>MUE!L51</f>
        <v>30</v>
      </c>
      <c r="G48" s="80">
        <f>MUE!J51</f>
        <v>0</v>
      </c>
      <c r="H48" s="147">
        <f t="shared" si="16"/>
        <v>5</v>
      </c>
      <c r="I48" s="148"/>
      <c r="J48" s="148"/>
      <c r="K48" s="148"/>
      <c r="L48" s="148"/>
      <c r="M48" s="148"/>
      <c r="N48" s="148"/>
    </row>
    <row r="49" spans="1:14" s="63" customFormat="1" ht="22.5" customHeight="1">
      <c r="A49" s="60">
        <f>MUE!A52</f>
        <v>50</v>
      </c>
      <c r="B49" s="72" t="str">
        <f>MUE!B52</f>
        <v>90127 - 02033 - 5</v>
      </c>
      <c r="C49" s="73" t="str">
        <f>MUE!C52</f>
        <v>COMPUTADORA DESKTOP</v>
      </c>
      <c r="D49" s="72" t="str">
        <f>MUE!D52</f>
        <v>TESORERIA</v>
      </c>
      <c r="E49" s="72" t="str">
        <f>MUE!E52</f>
        <v>EQUIPO INFORMATICO</v>
      </c>
      <c r="F49" s="76">
        <f>MUE!L52</f>
        <v>1500</v>
      </c>
      <c r="G49" s="80">
        <f>MUE!J52</f>
        <v>0</v>
      </c>
      <c r="H49" s="147">
        <f t="shared" si="16"/>
        <v>5</v>
      </c>
      <c r="I49" s="148"/>
      <c r="J49" s="148"/>
      <c r="K49" s="148"/>
      <c r="L49" s="148"/>
      <c r="M49" s="148"/>
      <c r="N49" s="148"/>
    </row>
    <row r="50" spans="1:14" s="63" customFormat="1" ht="22.5" customHeight="1">
      <c r="A50" s="60">
        <f>MUE!A53</f>
        <v>51</v>
      </c>
      <c r="B50" s="72" t="str">
        <f>MUE!B53</f>
        <v>90127 - 020316 - 1</v>
      </c>
      <c r="C50" s="73" t="str">
        <f>MUE!C53</f>
        <v>MONITOR LCD</v>
      </c>
      <c r="D50" s="72" t="str">
        <f>MUE!D53</f>
        <v>TESORERIA</v>
      </c>
      <c r="E50" s="72" t="str">
        <f>MUE!E53</f>
        <v>EQUIPO INFORMATICO</v>
      </c>
      <c r="F50" s="76">
        <f>MUE!L53</f>
        <v>0</v>
      </c>
      <c r="G50" s="80">
        <f>MUE!J53</f>
        <v>40289</v>
      </c>
      <c r="H50" s="147">
        <f t="shared" si="16"/>
        <v>5</v>
      </c>
      <c r="I50" s="148"/>
      <c r="J50" s="148"/>
      <c r="K50" s="148"/>
      <c r="L50" s="148"/>
      <c r="M50" s="148"/>
      <c r="N50" s="148"/>
    </row>
    <row r="51" spans="1:14" s="63" customFormat="1" ht="22.5" customHeight="1">
      <c r="A51" s="60">
        <f>MUE!A54</f>
        <v>52</v>
      </c>
      <c r="B51" s="72" t="str">
        <f>MUE!B54</f>
        <v>90127 - 020320 - 1</v>
      </c>
      <c r="C51" s="73" t="str">
        <f>MUE!C54</f>
        <v>PARLANTES</v>
      </c>
      <c r="D51" s="72" t="str">
        <f>MUE!D54</f>
        <v>TESORERIA</v>
      </c>
      <c r="E51" s="72" t="str">
        <f>MUE!E54</f>
        <v>EQUIPO INFORMATICO</v>
      </c>
      <c r="F51" s="76">
        <f>MUE!L54</f>
        <v>0</v>
      </c>
      <c r="G51" s="80">
        <f>MUE!J54</f>
        <v>40289</v>
      </c>
      <c r="H51" s="147">
        <f t="shared" si="16"/>
        <v>5</v>
      </c>
      <c r="I51" s="148"/>
      <c r="J51" s="148"/>
      <c r="K51" s="148"/>
      <c r="L51" s="148"/>
      <c r="M51" s="148"/>
      <c r="N51" s="148"/>
    </row>
    <row r="52" spans="1:14" s="63" customFormat="1" ht="22.5" customHeight="1">
      <c r="A52" s="60">
        <f>MUE!A55</f>
        <v>53</v>
      </c>
      <c r="B52" s="72" t="str">
        <f>MUE!B55</f>
        <v>90127 - 020317 - 5</v>
      </c>
      <c r="C52" s="73" t="str">
        <f>MUE!C55</f>
        <v>MOUSE</v>
      </c>
      <c r="D52" s="72" t="str">
        <f>MUE!D55</f>
        <v>TESORERIA</v>
      </c>
      <c r="E52" s="72" t="str">
        <f>MUE!E55</f>
        <v>EQUIPO INFORMATICO</v>
      </c>
      <c r="F52" s="76">
        <f>MUE!L55</f>
        <v>0</v>
      </c>
      <c r="G52" s="80">
        <f>MUE!J55</f>
        <v>40289</v>
      </c>
      <c r="H52" s="147">
        <f t="shared" si="16"/>
        <v>5</v>
      </c>
      <c r="I52" s="148"/>
      <c r="J52" s="148"/>
      <c r="K52" s="148"/>
      <c r="L52" s="148"/>
      <c r="M52" s="148"/>
      <c r="N52" s="148"/>
    </row>
    <row r="53" spans="1:14" s="63" customFormat="1" ht="22.5" customHeight="1">
      <c r="A53" s="60">
        <f>MUE!A56</f>
        <v>54</v>
      </c>
      <c r="B53" s="72" t="str">
        <f>MUE!B56</f>
        <v>90127 - 020323 - 5</v>
      </c>
      <c r="C53" s="73" t="str">
        <f>MUE!C56</f>
        <v>TECLADO</v>
      </c>
      <c r="D53" s="72" t="str">
        <f>MUE!D56</f>
        <v>TESORERIA</v>
      </c>
      <c r="E53" s="72" t="str">
        <f>MUE!E56</f>
        <v>EQUIPO INFORMATICO</v>
      </c>
      <c r="F53" s="76">
        <f>MUE!L56</f>
        <v>0</v>
      </c>
      <c r="G53" s="80">
        <f>MUE!J56</f>
        <v>40289</v>
      </c>
      <c r="H53" s="147">
        <f t="shared" si="16"/>
        <v>5</v>
      </c>
      <c r="I53" s="148"/>
      <c r="J53" s="148"/>
      <c r="K53" s="148"/>
      <c r="L53" s="148"/>
      <c r="M53" s="148"/>
      <c r="N53" s="148"/>
    </row>
    <row r="54" spans="1:14" s="63" customFormat="1" ht="22.5" customHeight="1">
      <c r="A54" s="60">
        <f>MUE!A57</f>
        <v>55</v>
      </c>
      <c r="B54" s="72" t="str">
        <f>MUE!B57</f>
        <v>90127 - 02022 - 2</v>
      </c>
      <c r="C54" s="86" t="str">
        <f>MUE!C57</f>
        <v>CONTOMETRO</v>
      </c>
      <c r="D54" s="72" t="str">
        <f>MUE!D57</f>
        <v>TESORERIA</v>
      </c>
      <c r="E54" s="72" t="str">
        <f>MUE!E57</f>
        <v>EQUIPO DE OFICINA</v>
      </c>
      <c r="F54" s="76">
        <f>MUE!L57</f>
        <v>142.86000000000001</v>
      </c>
      <c r="G54" s="80">
        <f>MUE!J57</f>
        <v>0</v>
      </c>
      <c r="H54" s="147">
        <f t="shared" si="16"/>
        <v>5</v>
      </c>
      <c r="I54" s="148"/>
      <c r="J54" s="148"/>
      <c r="K54" s="148"/>
      <c r="L54" s="148"/>
      <c r="M54" s="148"/>
      <c r="N54" s="149"/>
    </row>
    <row r="55" spans="1:14" s="63" customFormat="1" ht="22.5" customHeight="1">
      <c r="A55" s="60">
        <f>MUE!A58</f>
        <v>56</v>
      </c>
      <c r="B55" s="72" t="str">
        <f>MUE!B58</f>
        <v>90127 - 020325 - 2</v>
      </c>
      <c r="C55" s="73" t="str">
        <f>MUE!C58</f>
        <v>UPS</v>
      </c>
      <c r="D55" s="72" t="str">
        <f>MUE!D58</f>
        <v>TESORERIA</v>
      </c>
      <c r="E55" s="72" t="str">
        <f>MUE!E58</f>
        <v>EQUIPO INFORMATICO</v>
      </c>
      <c r="F55" s="76">
        <f>MUE!L58</f>
        <v>38</v>
      </c>
      <c r="G55" s="80">
        <f>MUE!J58</f>
        <v>41823</v>
      </c>
      <c r="H55" s="147">
        <f t="shared" si="16"/>
        <v>5</v>
      </c>
      <c r="I55" s="148"/>
      <c r="J55" s="148"/>
      <c r="K55" s="148"/>
      <c r="L55" s="148"/>
      <c r="M55" s="148"/>
      <c r="N55" s="148"/>
    </row>
    <row r="56" spans="1:14" s="63" customFormat="1" ht="22.5" customHeight="1">
      <c r="A56" s="60">
        <f>MUE!A59</f>
        <v>57</v>
      </c>
      <c r="B56" s="72" t="str">
        <f>MUE!B59</f>
        <v>90127 - 020122 - 1</v>
      </c>
      <c r="C56" s="73" t="str">
        <f>MUE!C59</f>
        <v>MUEBLE PARA COMPUTADORA GRANDE</v>
      </c>
      <c r="D56" s="72" t="str">
        <f>MUE!D59</f>
        <v>TESORERIA</v>
      </c>
      <c r="E56" s="72" t="str">
        <f>MUE!E59</f>
        <v>MUEBLES DE OFICINA</v>
      </c>
      <c r="F56" s="76">
        <f>MUE!L59</f>
        <v>0</v>
      </c>
      <c r="G56" s="80">
        <f>MUE!J59</f>
        <v>0</v>
      </c>
      <c r="H56" s="147">
        <f t="shared" si="16"/>
        <v>5</v>
      </c>
      <c r="I56" s="148"/>
      <c r="J56" s="148"/>
      <c r="K56" s="148"/>
      <c r="L56" s="148"/>
      <c r="M56" s="148"/>
      <c r="N56" s="148"/>
    </row>
    <row r="57" spans="1:14" s="63" customFormat="1" ht="22.5" customHeight="1">
      <c r="A57" s="60">
        <f>MUE!A60</f>
        <v>58</v>
      </c>
      <c r="B57" s="72" t="str">
        <f>MUE!B60</f>
        <v>90127 - 02039 - 3</v>
      </c>
      <c r="C57" s="73" t="str">
        <f>MUE!C60</f>
        <v>IMPRESOR DE INYECCION</v>
      </c>
      <c r="D57" s="72" t="str">
        <f>MUE!D60</f>
        <v>TESORERIA</v>
      </c>
      <c r="E57" s="72" t="str">
        <f>MUE!E60</f>
        <v>EQUIPO INFORMATICO</v>
      </c>
      <c r="F57" s="76">
        <f>MUE!L60</f>
        <v>0</v>
      </c>
      <c r="G57" s="80">
        <f>MUE!J60</f>
        <v>0</v>
      </c>
      <c r="H57" s="147">
        <f t="shared" si="16"/>
        <v>5</v>
      </c>
      <c r="I57" s="148"/>
      <c r="J57" s="148"/>
      <c r="K57" s="148"/>
      <c r="L57" s="148"/>
      <c r="M57" s="148"/>
      <c r="N57" s="149"/>
    </row>
    <row r="58" spans="1:14" s="63" customFormat="1" ht="22.5" customHeight="1">
      <c r="A58" s="60">
        <f>MUE!A61</f>
        <v>59</v>
      </c>
      <c r="B58" s="72" t="str">
        <f>MUE!B61</f>
        <v>90127 - 02013 - 7</v>
      </c>
      <c r="C58" s="73" t="str">
        <f>MUE!C61</f>
        <v>ARCHIVO METAL 4 GAVETAS</v>
      </c>
      <c r="D58" s="72" t="str">
        <f>MUE!D61</f>
        <v>TESORERIA</v>
      </c>
      <c r="E58" s="72" t="str">
        <f>MUE!E61</f>
        <v>MUEBLES DE OFICINA</v>
      </c>
      <c r="F58" s="76">
        <f>MUE!L61</f>
        <v>135</v>
      </c>
      <c r="G58" s="80">
        <f>MUE!J61</f>
        <v>0</v>
      </c>
      <c r="H58" s="147">
        <f t="shared" si="16"/>
        <v>5</v>
      </c>
      <c r="I58" s="148"/>
      <c r="J58" s="148"/>
      <c r="K58" s="148"/>
      <c r="L58" s="148"/>
      <c r="M58" s="148"/>
      <c r="N58" s="148"/>
    </row>
    <row r="59" spans="1:14" s="63" customFormat="1" ht="22.5" customHeight="1">
      <c r="A59" s="60">
        <f>MUE!A62</f>
        <v>60</v>
      </c>
      <c r="B59" s="72" t="str">
        <f>MUE!B62</f>
        <v>90127 - 02013 - 8</v>
      </c>
      <c r="C59" s="73" t="str">
        <f>MUE!C62</f>
        <v>ARCHIVO METAL 4 GAVETAS</v>
      </c>
      <c r="D59" s="72" t="str">
        <f>MUE!D62</f>
        <v>TESORERIA</v>
      </c>
      <c r="E59" s="72" t="str">
        <f>MUE!E62</f>
        <v>MUEBLES DE OFICINA</v>
      </c>
      <c r="F59" s="76">
        <f>MUE!L62</f>
        <v>140</v>
      </c>
      <c r="G59" s="80">
        <f>MUE!J62</f>
        <v>0</v>
      </c>
      <c r="H59" s="147">
        <f t="shared" si="16"/>
        <v>5</v>
      </c>
      <c r="I59" s="148"/>
      <c r="J59" s="148"/>
      <c r="K59" s="149"/>
      <c r="L59" s="148"/>
      <c r="M59" s="148"/>
      <c r="N59" s="148"/>
    </row>
    <row r="60" spans="1:14" s="63" customFormat="1" ht="22.5" customHeight="1">
      <c r="A60" s="60">
        <f>MUE!A63</f>
        <v>61</v>
      </c>
      <c r="B60" s="72" t="str">
        <f>MUE!B63</f>
        <v>90127 - 02022 - 3</v>
      </c>
      <c r="C60" s="73" t="str">
        <f>MUE!C63</f>
        <v>CONTOMETRO</v>
      </c>
      <c r="D60" s="72" t="str">
        <f>MUE!D63</f>
        <v>TESORERIA</v>
      </c>
      <c r="E60" s="72" t="str">
        <f>MUE!E63</f>
        <v>EQUIPO DE OFICINA</v>
      </c>
      <c r="F60" s="76">
        <f>MUE!L63</f>
        <v>115</v>
      </c>
      <c r="G60" s="80">
        <f>MUE!J63</f>
        <v>0</v>
      </c>
      <c r="H60" s="147">
        <f t="shared" si="16"/>
        <v>5</v>
      </c>
      <c r="I60" s="148"/>
      <c r="J60" s="148"/>
      <c r="K60" s="149"/>
      <c r="L60" s="148"/>
      <c r="M60" s="148"/>
      <c r="N60" s="148"/>
    </row>
    <row r="61" spans="1:14" s="63" customFormat="1" ht="22.5" customHeight="1">
      <c r="A61" s="60">
        <f>MUE!A64</f>
        <v>62</v>
      </c>
      <c r="B61" s="72" t="str">
        <f>MUE!B64</f>
        <v>90127 - 020120 - 2</v>
      </c>
      <c r="C61" s="73" t="str">
        <f>MUE!C64</f>
        <v>MESA MECANOGRAFICA CON GAVETA</v>
      </c>
      <c r="D61" s="72" t="str">
        <f>MUE!D64</f>
        <v>TESORERIA</v>
      </c>
      <c r="E61" s="72" t="str">
        <f>MUE!E64</f>
        <v>MUEBLES DE OFICINA</v>
      </c>
      <c r="F61" s="76">
        <f>MUE!L64</f>
        <v>77.709999999999994</v>
      </c>
      <c r="G61" s="80">
        <f>MUE!J64</f>
        <v>0</v>
      </c>
      <c r="H61" s="147">
        <f t="shared" si="16"/>
        <v>5</v>
      </c>
      <c r="I61" s="148"/>
      <c r="J61" s="148"/>
      <c r="K61" s="149"/>
      <c r="L61" s="148"/>
      <c r="M61" s="148"/>
      <c r="N61" s="148"/>
    </row>
    <row r="62" spans="1:14" s="63" customFormat="1" ht="22.5" customHeight="1">
      <c r="A62" s="60">
        <f>MUE!A64</f>
        <v>62</v>
      </c>
      <c r="B62" s="72" t="str">
        <f>MUE!B64</f>
        <v>90127 - 020120 - 2</v>
      </c>
      <c r="C62" s="86" t="str">
        <f>MUE!C64</f>
        <v>MESA MECANOGRAFICA CON GAVETA</v>
      </c>
      <c r="D62" s="72" t="str">
        <f>MUE!D64</f>
        <v>TESORERIA</v>
      </c>
      <c r="E62" s="72" t="str">
        <f>MUE!E64</f>
        <v>MUEBLES DE OFICINA</v>
      </c>
      <c r="F62" s="76">
        <f>MUE!L64</f>
        <v>77.709999999999994</v>
      </c>
      <c r="G62" s="80">
        <f>MUE!J64</f>
        <v>0</v>
      </c>
      <c r="H62" s="147">
        <f t="shared" si="16"/>
        <v>5</v>
      </c>
      <c r="I62" s="148"/>
      <c r="J62" s="148"/>
      <c r="K62" s="149"/>
      <c r="L62" s="148"/>
      <c r="M62" s="148"/>
      <c r="N62" s="148"/>
    </row>
    <row r="63" spans="1:14" s="63" customFormat="1" ht="22.5" customHeight="1">
      <c r="A63" s="60">
        <f>MUE!A65</f>
        <v>63</v>
      </c>
      <c r="B63" s="72" t="str">
        <f>MUE!B65</f>
        <v>90127 - 020222 - 4</v>
      </c>
      <c r="C63" s="73" t="str">
        <f>MUE!C65</f>
        <v>VENTILADOR DE TECHO</v>
      </c>
      <c r="D63" s="72" t="str">
        <f>MUE!D65</f>
        <v>TESORERIA</v>
      </c>
      <c r="E63" s="72" t="str">
        <f>MUE!E65</f>
        <v>EQUIPO DE OFICINA</v>
      </c>
      <c r="F63" s="76">
        <f>MUE!L65</f>
        <v>63.35</v>
      </c>
      <c r="G63" s="80">
        <f>MUE!J65</f>
        <v>41122</v>
      </c>
      <c r="H63" s="147">
        <f t="shared" si="16"/>
        <v>5</v>
      </c>
      <c r="I63" s="148"/>
      <c r="J63" s="148"/>
      <c r="K63" s="149"/>
      <c r="L63" s="148"/>
      <c r="M63" s="148"/>
      <c r="N63" s="148"/>
    </row>
    <row r="64" spans="1:14" s="63" customFormat="1" ht="22.5" customHeight="1">
      <c r="A64" s="60">
        <f>MUE!A66</f>
        <v>64</v>
      </c>
      <c r="B64" s="72" t="str">
        <f>MUE!B66</f>
        <v>90127 - 02016 - 6</v>
      </c>
      <c r="C64" s="73" t="str">
        <f>MUE!C66</f>
        <v>ESCRITORIO DE METAL CON FORMICA DE 3 GAVETAS</v>
      </c>
      <c r="D64" s="72" t="str">
        <f>MUE!D66</f>
        <v>TESORERIA</v>
      </c>
      <c r="E64" s="72" t="str">
        <f>MUE!E66</f>
        <v>MUEBLES DE OFICINA</v>
      </c>
      <c r="F64" s="76">
        <f>MUE!L66</f>
        <v>148.57</v>
      </c>
      <c r="G64" s="80">
        <f>MUE!J66</f>
        <v>0</v>
      </c>
      <c r="H64" s="147">
        <f t="shared" si="16"/>
        <v>5</v>
      </c>
      <c r="I64" s="148"/>
      <c r="J64" s="148"/>
      <c r="K64" s="149"/>
      <c r="L64" s="148"/>
      <c r="M64" s="148"/>
      <c r="N64" s="149"/>
    </row>
    <row r="65" spans="1:14" s="63" customFormat="1" ht="22.5" customHeight="1">
      <c r="A65" s="60">
        <f>MUE!A67</f>
        <v>65</v>
      </c>
      <c r="B65" s="72" t="str">
        <f>MUE!B67</f>
        <v>90127 - 020133 - 4</v>
      </c>
      <c r="C65" s="73" t="str">
        <f>MUE!C67</f>
        <v>SILLA SECRETARIAL ERGONOMICA CON GAS CON BRAZO</v>
      </c>
      <c r="D65" s="72" t="str">
        <f>MUE!D67</f>
        <v>TESORERIA</v>
      </c>
      <c r="E65" s="72" t="str">
        <f>MUE!E67</f>
        <v>MUEBLES DE OFICINA</v>
      </c>
      <c r="F65" s="76">
        <f>MUE!L67</f>
        <v>75</v>
      </c>
      <c r="G65" s="80">
        <f>MUE!J67</f>
        <v>0</v>
      </c>
      <c r="H65" s="147">
        <f t="shared" si="16"/>
        <v>5</v>
      </c>
      <c r="I65" s="148"/>
      <c r="J65" s="148"/>
      <c r="K65" s="149"/>
      <c r="L65" s="148"/>
      <c r="M65" s="148"/>
      <c r="N65" s="148"/>
    </row>
    <row r="66" spans="1:14" s="63" customFormat="1" ht="22.5" customHeight="1">
      <c r="A66" s="60">
        <f>MUE!A68</f>
        <v>66</v>
      </c>
      <c r="B66" s="72" t="str">
        <f>MUE!B68</f>
        <v>90127 - 020134 - 1</v>
      </c>
      <c r="C66" s="73" t="str">
        <f>MUE!C68</f>
        <v>SILLA SECRETARIAL ERGONOMICA CON GAS SIN BRAZO</v>
      </c>
      <c r="D66" s="72" t="str">
        <f>MUE!D68</f>
        <v>TESORERIA</v>
      </c>
      <c r="E66" s="72" t="str">
        <f>MUE!E68</f>
        <v>MUEBLES DE OFICINA</v>
      </c>
      <c r="F66" s="76">
        <f>MUE!L68</f>
        <v>0</v>
      </c>
      <c r="G66" s="80">
        <f>MUE!J68</f>
        <v>0</v>
      </c>
      <c r="H66" s="147">
        <f t="shared" si="16"/>
        <v>5</v>
      </c>
      <c r="I66" s="148"/>
      <c r="J66" s="148"/>
      <c r="K66" s="149"/>
      <c r="L66" s="148"/>
      <c r="M66" s="148"/>
      <c r="N66" s="148"/>
    </row>
    <row r="67" spans="1:14" s="63" customFormat="1" ht="22.5" customHeight="1">
      <c r="A67" s="60">
        <f>MUE!A69</f>
        <v>67</v>
      </c>
      <c r="B67" s="72" t="str">
        <f>MUE!B69</f>
        <v>901211 - 02018 - 7</v>
      </c>
      <c r="C67" s="73" t="str">
        <f>MUE!C69</f>
        <v>ESCRITORIO EJECUTIVO (FISDL)</v>
      </c>
      <c r="D67" s="72" t="str">
        <f>MUE!D69</f>
        <v>R.E.F.</v>
      </c>
      <c r="E67" s="72" t="str">
        <f>MUE!E69</f>
        <v>MUEBLES DE OFICINA</v>
      </c>
      <c r="F67" s="76">
        <f>MUE!L69</f>
        <v>102.86</v>
      </c>
      <c r="G67" s="80">
        <f>MUE!J69</f>
        <v>0</v>
      </c>
      <c r="H67" s="147">
        <f t="shared" si="16"/>
        <v>5</v>
      </c>
      <c r="I67" s="148"/>
      <c r="J67" s="148"/>
      <c r="K67" s="149"/>
      <c r="L67" s="148"/>
      <c r="M67" s="148"/>
      <c r="N67" s="148"/>
    </row>
    <row r="68" spans="1:14" s="63" customFormat="1" ht="22.5" customHeight="1">
      <c r="A68" s="60">
        <f>MUE!A70</f>
        <v>68</v>
      </c>
      <c r="B68" s="72" t="str">
        <f>MUE!B70</f>
        <v>901211 - 02013 - 9</v>
      </c>
      <c r="C68" s="73" t="str">
        <f>MUE!C70</f>
        <v>ARCHIVO METAL 4 GAVETAS</v>
      </c>
      <c r="D68" s="72" t="str">
        <f>MUE!D70</f>
        <v>R.E.F.</v>
      </c>
      <c r="E68" s="72" t="str">
        <f>MUE!E70</f>
        <v>MUEBLES DE OFICINA</v>
      </c>
      <c r="F68" s="76">
        <f>MUE!L70</f>
        <v>188.57</v>
      </c>
      <c r="G68" s="80">
        <f>MUE!J70</f>
        <v>0</v>
      </c>
      <c r="H68" s="147">
        <f t="shared" ref="H68:H131" si="17">IF(E68=0,0,(IF(E68="EQUIPO DE TRANSPORTE",10,5)))</f>
        <v>5</v>
      </c>
      <c r="I68" s="148"/>
      <c r="J68" s="148"/>
      <c r="K68" s="149"/>
      <c r="L68" s="148"/>
      <c r="M68" s="148"/>
      <c r="N68" s="148"/>
    </row>
    <row r="69" spans="1:14" s="63" customFormat="1" ht="22.5" customHeight="1">
      <c r="A69" s="60">
        <f>MUE!A71</f>
        <v>69</v>
      </c>
      <c r="B69" s="72" t="str">
        <f>MUE!B71</f>
        <v>901211 - 02013 - 10</v>
      </c>
      <c r="C69" s="73" t="str">
        <f>MUE!C71</f>
        <v>ARCHIVO METAL 4 GAVETAS</v>
      </c>
      <c r="D69" s="72" t="str">
        <f>MUE!D71</f>
        <v>R.E.F.</v>
      </c>
      <c r="E69" s="72" t="str">
        <f>MUE!E71</f>
        <v>MUEBLES DE OFICINA</v>
      </c>
      <c r="F69" s="76">
        <f>MUE!L71</f>
        <v>140</v>
      </c>
      <c r="G69" s="80">
        <f>MUE!J71</f>
        <v>0</v>
      </c>
      <c r="H69" s="147">
        <f t="shared" si="17"/>
        <v>5</v>
      </c>
      <c r="I69" s="148"/>
      <c r="J69" s="148"/>
      <c r="K69" s="149"/>
      <c r="L69" s="148"/>
      <c r="M69" s="148"/>
      <c r="N69" s="148"/>
    </row>
    <row r="70" spans="1:14" s="63" customFormat="1" ht="22.5" customHeight="1">
      <c r="A70" s="60">
        <f>MUE!A72</f>
        <v>70</v>
      </c>
      <c r="B70" s="72" t="str">
        <f>MUE!B72</f>
        <v>901211 - 02033 - 6</v>
      </c>
      <c r="C70" s="73" t="str">
        <f>MUE!C72</f>
        <v>COMPUTADORA DESKTOP</v>
      </c>
      <c r="D70" s="72" t="str">
        <f>MUE!D72</f>
        <v>R.E.F.</v>
      </c>
      <c r="E70" s="72" t="str">
        <f>MUE!E72</f>
        <v>EQUIPO INFORMATICO</v>
      </c>
      <c r="F70" s="76">
        <f>MUE!L72</f>
        <v>1650</v>
      </c>
      <c r="G70" s="80">
        <f>MUE!J72</f>
        <v>40583</v>
      </c>
      <c r="H70" s="147">
        <f t="shared" si="17"/>
        <v>5</v>
      </c>
      <c r="I70" s="148"/>
      <c r="J70" s="148"/>
      <c r="K70" s="149"/>
      <c r="L70" s="148"/>
      <c r="M70" s="148"/>
      <c r="N70" s="148"/>
    </row>
    <row r="71" spans="1:14" s="63" customFormat="1" ht="22.5" customHeight="1">
      <c r="A71" s="60">
        <f>MUE!A73</f>
        <v>71</v>
      </c>
      <c r="B71" s="72" t="str">
        <f>MUE!B73</f>
        <v>901211 - 020323 - 6</v>
      </c>
      <c r="C71" s="73" t="str">
        <f>MUE!C73</f>
        <v>TECLADO</v>
      </c>
      <c r="D71" s="72" t="str">
        <f>MUE!D73</f>
        <v>R.E.F.</v>
      </c>
      <c r="E71" s="72" t="str">
        <f>MUE!E73</f>
        <v>EQUIPO INFORMATICO</v>
      </c>
      <c r="F71" s="76">
        <f>MUE!L73</f>
        <v>0</v>
      </c>
      <c r="G71" s="80">
        <f>MUE!J73</f>
        <v>40583</v>
      </c>
      <c r="H71" s="147">
        <f t="shared" si="17"/>
        <v>5</v>
      </c>
      <c r="I71" s="148"/>
      <c r="J71" s="149"/>
      <c r="K71" s="149"/>
      <c r="L71" s="150"/>
      <c r="M71" s="148"/>
      <c r="N71" s="148"/>
    </row>
    <row r="72" spans="1:14" s="63" customFormat="1" ht="22.5" customHeight="1">
      <c r="A72" s="60">
        <f>MUE!A74</f>
        <v>72</v>
      </c>
      <c r="B72" s="72" t="str">
        <f>MUE!B74</f>
        <v>901211 - 020317 - 6</v>
      </c>
      <c r="C72" s="73" t="str">
        <f>MUE!C74</f>
        <v>MOUSE</v>
      </c>
      <c r="D72" s="72" t="str">
        <f>MUE!D74</f>
        <v>R.E.F.</v>
      </c>
      <c r="E72" s="72" t="str">
        <f>MUE!E74</f>
        <v>EQUIPO INFORMATICO</v>
      </c>
      <c r="F72" s="76">
        <f>MUE!L74</f>
        <v>0</v>
      </c>
      <c r="G72" s="80">
        <f>MUE!J74</f>
        <v>40583</v>
      </c>
      <c r="H72" s="147">
        <f t="shared" si="17"/>
        <v>5</v>
      </c>
      <c r="I72" s="148"/>
      <c r="J72" s="149"/>
      <c r="K72" s="149"/>
      <c r="L72" s="150"/>
      <c r="M72" s="148"/>
      <c r="N72" s="148"/>
    </row>
    <row r="73" spans="1:14" s="63" customFormat="1" ht="22.5" customHeight="1">
      <c r="A73" s="60">
        <f>MUE!A75</f>
        <v>73</v>
      </c>
      <c r="B73" s="72" t="str">
        <f>MUE!B75</f>
        <v>901211 - 020134 - 2</v>
      </c>
      <c r="C73" s="73" t="str">
        <f>MUE!C75</f>
        <v>SILLA SECRETARIAL ERGONOMICA CON GAS SIN BRAZO</v>
      </c>
      <c r="D73" s="72" t="str">
        <f>MUE!D75</f>
        <v>R.E.F.</v>
      </c>
      <c r="E73" s="72" t="str">
        <f>MUE!E75</f>
        <v>MUEBLES DE OFICINA</v>
      </c>
      <c r="F73" s="76">
        <f>MUE!L75</f>
        <v>0</v>
      </c>
      <c r="G73" s="80">
        <f>MUE!J75</f>
        <v>0</v>
      </c>
      <c r="H73" s="147">
        <f t="shared" si="17"/>
        <v>5</v>
      </c>
      <c r="I73" s="148"/>
      <c r="J73" s="148"/>
      <c r="K73" s="149"/>
      <c r="L73" s="148"/>
      <c r="M73" s="148"/>
      <c r="N73" s="148"/>
    </row>
    <row r="74" spans="1:14" s="63" customFormat="1" ht="22.5" customHeight="1">
      <c r="A74" s="60">
        <f>MUE!A76</f>
        <v>74</v>
      </c>
      <c r="B74" s="72" t="str">
        <f>MUE!B76</f>
        <v>901211 - 020133 - 5</v>
      </c>
      <c r="C74" s="86" t="str">
        <f>MUE!C76</f>
        <v>SILLA SECRETARIAL ERGONOMICA CON GAS CON BRAZO</v>
      </c>
      <c r="D74" s="72" t="str">
        <f>MUE!D76</f>
        <v>R.E.F.</v>
      </c>
      <c r="E74" s="72" t="str">
        <f>MUE!E76</f>
        <v>MUEBLES DE OFICINA</v>
      </c>
      <c r="F74" s="76">
        <f>MUE!L76</f>
        <v>75</v>
      </c>
      <c r="G74" s="80">
        <f>MUE!J76</f>
        <v>0</v>
      </c>
      <c r="H74" s="147">
        <f t="shared" si="17"/>
        <v>5</v>
      </c>
      <c r="I74" s="148"/>
      <c r="J74" s="148"/>
      <c r="K74" s="149"/>
      <c r="L74" s="148"/>
      <c r="M74" s="148"/>
      <c r="N74" s="151"/>
    </row>
    <row r="75" spans="1:14" s="63" customFormat="1" ht="22.5" customHeight="1">
      <c r="A75" s="60">
        <f>MUE!A77</f>
        <v>75</v>
      </c>
      <c r="B75" s="72" t="str">
        <f>MUE!B77</f>
        <v>901210 - 02016 - 8</v>
      </c>
      <c r="C75" s="73" t="str">
        <f>MUE!C77</f>
        <v>ESCRITORIO DE METAL CON FORMICA DE 3 GAVETAS</v>
      </c>
      <c r="D75" s="72" t="str">
        <f>MUE!D77</f>
        <v>CUENTAS CORRIENTES</v>
      </c>
      <c r="E75" s="72" t="str">
        <f>MUE!E77</f>
        <v>MUEBLES DE OFICINA</v>
      </c>
      <c r="F75" s="76">
        <f>MUE!L77</f>
        <v>56</v>
      </c>
      <c r="G75" s="80">
        <f>MUE!J77</f>
        <v>0</v>
      </c>
      <c r="H75" s="147">
        <f t="shared" si="17"/>
        <v>5</v>
      </c>
      <c r="I75" s="148"/>
      <c r="J75" s="148"/>
      <c r="K75" s="149"/>
      <c r="L75" s="148"/>
      <c r="M75" s="148"/>
      <c r="N75" s="148"/>
    </row>
    <row r="76" spans="1:14" s="63" customFormat="1" ht="22.5" customHeight="1">
      <c r="A76" s="60">
        <f>MUE!A78</f>
        <v>76</v>
      </c>
      <c r="B76" s="72" t="str">
        <f>MUE!B78</f>
        <v>901210 - 02013 - 11</v>
      </c>
      <c r="C76" s="73" t="str">
        <f>MUE!C78</f>
        <v>ARCHIVO METAL 4 GAVETAS</v>
      </c>
      <c r="D76" s="72" t="str">
        <f>MUE!D78</f>
        <v>CUENTAS CORRIENTES</v>
      </c>
      <c r="E76" s="72" t="str">
        <f>MUE!E78</f>
        <v>MUEBLES DE OFICINA</v>
      </c>
      <c r="F76" s="76">
        <f>MUE!L78</f>
        <v>170.17</v>
      </c>
      <c r="G76" s="80">
        <f>MUE!J78</f>
        <v>0</v>
      </c>
      <c r="H76" s="147">
        <f t="shared" si="17"/>
        <v>5</v>
      </c>
      <c r="I76" s="148"/>
      <c r="J76" s="148"/>
      <c r="K76" s="149"/>
      <c r="L76" s="148"/>
      <c r="M76" s="148"/>
      <c r="N76" s="148"/>
    </row>
    <row r="77" spans="1:14" ht="22.5" customHeight="1">
      <c r="A77" s="60">
        <f>MUE!A79</f>
        <v>77</v>
      </c>
      <c r="B77" s="72" t="str">
        <f>MUE!B79</f>
        <v>901210 - 02013 - 12</v>
      </c>
      <c r="C77" s="73" t="str">
        <f>MUE!C79</f>
        <v>ARCHIVO METAL 4 GAVETAS</v>
      </c>
      <c r="D77" s="72" t="str">
        <f>MUE!D79</f>
        <v>CUENTAS CORRIENTES</v>
      </c>
      <c r="E77" s="72" t="str">
        <f>MUE!E79</f>
        <v>MUEBLES DE OFICINA</v>
      </c>
      <c r="F77" s="76">
        <f>MUE!L79</f>
        <v>140</v>
      </c>
      <c r="G77" s="80">
        <f>MUE!J79</f>
        <v>0</v>
      </c>
      <c r="H77" s="147">
        <f t="shared" si="17"/>
        <v>5</v>
      </c>
      <c r="I77" s="148"/>
      <c r="J77" s="148"/>
      <c r="K77" s="149"/>
      <c r="L77" s="148"/>
      <c r="M77" s="148"/>
      <c r="N77" s="148"/>
    </row>
    <row r="78" spans="1:14" ht="22.5" customHeight="1">
      <c r="A78" s="60">
        <f>MUE!A80</f>
        <v>78</v>
      </c>
      <c r="B78" s="72" t="str">
        <f>MUE!B80</f>
        <v>901210 - 02033 - 7</v>
      </c>
      <c r="C78" s="77" t="str">
        <f>MUE!C80</f>
        <v>COMPUTADORA DESKTOP</v>
      </c>
      <c r="D78" s="74" t="str">
        <f>MUE!D80</f>
        <v>CUENTAS CORRIENTES</v>
      </c>
      <c r="E78" s="74" t="str">
        <f>MUE!E80</f>
        <v>EQUIPO INFORMATICO</v>
      </c>
      <c r="F78" s="78">
        <f>MUE!L80</f>
        <v>500</v>
      </c>
      <c r="G78" s="79">
        <f>MUE!J80</f>
        <v>0</v>
      </c>
      <c r="H78" s="147">
        <f t="shared" si="17"/>
        <v>5</v>
      </c>
      <c r="I78" s="149"/>
      <c r="J78" s="149"/>
      <c r="K78" s="149"/>
      <c r="L78" s="149"/>
      <c r="M78" s="149"/>
      <c r="N78" s="149"/>
    </row>
    <row r="79" spans="1:14" ht="22.5" customHeight="1">
      <c r="A79" s="60">
        <f>MUE!A81</f>
        <v>79</v>
      </c>
      <c r="B79" s="72" t="str">
        <f>MUE!B81</f>
        <v>901210 - 020317 - 7</v>
      </c>
      <c r="C79" s="82" t="str">
        <f>MUE!C81</f>
        <v>MOUSE</v>
      </c>
      <c r="D79" s="74" t="str">
        <f>MUE!D81</f>
        <v>CUENTAS CORRIENTES</v>
      </c>
      <c r="E79" s="74" t="str">
        <f>MUE!E81</f>
        <v>EQUIPO INFORMATICO</v>
      </c>
      <c r="F79" s="78">
        <f>MUE!L81</f>
        <v>0</v>
      </c>
      <c r="G79" s="79">
        <f>MUE!J81</f>
        <v>0</v>
      </c>
      <c r="H79" s="147">
        <f t="shared" si="17"/>
        <v>5</v>
      </c>
      <c r="I79" s="149"/>
      <c r="J79" s="149"/>
      <c r="K79" s="149"/>
      <c r="L79" s="149"/>
      <c r="M79" s="149"/>
      <c r="N79" s="149"/>
    </row>
    <row r="80" spans="1:14" ht="22.5" customHeight="1">
      <c r="A80" s="60">
        <f>MUE!A82</f>
        <v>80</v>
      </c>
      <c r="B80" s="72" t="str">
        <f>MUE!B82</f>
        <v>901210 - 020323 - 7</v>
      </c>
      <c r="C80" s="73" t="str">
        <f>MUE!C82</f>
        <v>TECLADO</v>
      </c>
      <c r="D80" s="72" t="str">
        <f>MUE!D82</f>
        <v>CUENTAS CORRIENTES</v>
      </c>
      <c r="E80" s="72" t="str">
        <f>MUE!E82</f>
        <v>EQUIPO INFORMATICO</v>
      </c>
      <c r="F80" s="76">
        <f>MUE!L82</f>
        <v>0</v>
      </c>
      <c r="G80" s="80">
        <f>MUE!J82</f>
        <v>0</v>
      </c>
      <c r="H80" s="147">
        <f t="shared" si="17"/>
        <v>5</v>
      </c>
      <c r="I80" s="148"/>
      <c r="J80" s="149"/>
      <c r="K80" s="149"/>
      <c r="L80" s="150"/>
      <c r="M80" s="148"/>
      <c r="N80" s="148"/>
    </row>
    <row r="81" spans="1:14" ht="22.5" customHeight="1">
      <c r="A81" s="60">
        <f>MUE!A84</f>
        <v>82</v>
      </c>
      <c r="B81" s="72" t="str">
        <f>MUE!B84</f>
        <v>901210 - 020133 - 6</v>
      </c>
      <c r="C81" s="73" t="str">
        <f>MUE!C84</f>
        <v>SILLA SECRETARIAL ERGONOMICA CON GAS CON BRAZO</v>
      </c>
      <c r="D81" s="72" t="str">
        <f>MUE!D84</f>
        <v>CUENTAS CORRIENTES</v>
      </c>
      <c r="E81" s="72" t="str">
        <f>MUE!E84</f>
        <v>MUEBLES DE OFICINA</v>
      </c>
      <c r="F81" s="76">
        <f>MUE!L84</f>
        <v>75</v>
      </c>
      <c r="G81" s="80">
        <f>MUE!J84</f>
        <v>0</v>
      </c>
      <c r="H81" s="147">
        <f t="shared" si="17"/>
        <v>5</v>
      </c>
      <c r="I81" s="148"/>
      <c r="J81" s="149"/>
      <c r="K81" s="149"/>
      <c r="L81" s="150"/>
      <c r="M81" s="148"/>
      <c r="N81" s="148"/>
    </row>
    <row r="82" spans="1:14" ht="22.5" customHeight="1">
      <c r="A82" s="60">
        <f>MUE!A85</f>
        <v>83</v>
      </c>
      <c r="B82" s="72" t="str">
        <f>MUE!B85</f>
        <v>90129 - 020134 - 3</v>
      </c>
      <c r="C82" s="73" t="str">
        <f>MUE!C85</f>
        <v>SILLA SECRETARIAL ERGONOMICA CON GAS SIN BRAZO</v>
      </c>
      <c r="D82" s="72" t="str">
        <f>MUE!D85</f>
        <v>CATASTRO</v>
      </c>
      <c r="E82" s="72" t="str">
        <f>MUE!E85</f>
        <v>MUEBLES DE OFICINA</v>
      </c>
      <c r="F82" s="76">
        <f>MUE!L85</f>
        <v>0</v>
      </c>
      <c r="G82" s="80">
        <f>MUE!J85</f>
        <v>0</v>
      </c>
      <c r="H82" s="147">
        <f t="shared" si="17"/>
        <v>5</v>
      </c>
      <c r="I82" s="148"/>
      <c r="J82" s="149"/>
      <c r="K82" s="149"/>
      <c r="L82" s="150"/>
      <c r="M82" s="148"/>
      <c r="N82" s="148"/>
    </row>
    <row r="83" spans="1:14" ht="22.5" customHeight="1">
      <c r="A83" s="60">
        <f>MUE!A86</f>
        <v>84</v>
      </c>
      <c r="B83" s="72" t="str">
        <f>MUE!B86</f>
        <v>90129 - 020122 - 2</v>
      </c>
      <c r="C83" s="73" t="str">
        <f>MUE!C86</f>
        <v>MUEBLE PARA COMPUTADORA GRANDE</v>
      </c>
      <c r="D83" s="72" t="str">
        <f>MUE!D86</f>
        <v>CATASTRO</v>
      </c>
      <c r="E83" s="72" t="str">
        <f>MUE!E86</f>
        <v>MUEBLES DE OFICINA</v>
      </c>
      <c r="F83" s="76">
        <f>MUE!L86</f>
        <v>0</v>
      </c>
      <c r="G83" s="80">
        <f>MUE!J86</f>
        <v>0</v>
      </c>
      <c r="H83" s="147">
        <f t="shared" si="17"/>
        <v>5</v>
      </c>
      <c r="I83" s="148"/>
      <c r="J83" s="149"/>
      <c r="K83" s="149"/>
      <c r="L83" s="150"/>
      <c r="M83" s="148"/>
      <c r="N83" s="148"/>
    </row>
    <row r="84" spans="1:14" ht="22.5" customHeight="1">
      <c r="A84" s="60">
        <f>MUE!A87</f>
        <v>85</v>
      </c>
      <c r="B84" s="72" t="str">
        <f>MUE!B87</f>
        <v>90129 - 02033 - 8</v>
      </c>
      <c r="C84" s="73" t="str">
        <f>MUE!C87</f>
        <v>COMPUTADORA DESKTOP</v>
      </c>
      <c r="D84" s="72" t="str">
        <f>MUE!D87</f>
        <v>CATASTRO</v>
      </c>
      <c r="E84" s="72" t="str">
        <f>MUE!E87</f>
        <v>EQUIPO INFORMATICO</v>
      </c>
      <c r="F84" s="76">
        <f>MUE!L87</f>
        <v>1275</v>
      </c>
      <c r="G84" s="80">
        <f>MUE!J87</f>
        <v>40969</v>
      </c>
      <c r="H84" s="147">
        <f t="shared" si="17"/>
        <v>5</v>
      </c>
      <c r="I84" s="148"/>
      <c r="J84" s="149"/>
      <c r="K84" s="149"/>
      <c r="L84" s="150"/>
      <c r="M84" s="148"/>
      <c r="N84" s="148"/>
    </row>
    <row r="85" spans="1:14" ht="22.5" customHeight="1">
      <c r="A85" s="60">
        <f>MUE!A88</f>
        <v>86</v>
      </c>
      <c r="B85" s="72" t="str">
        <f>MUE!B88</f>
        <v>90129 - 020316 - 2</v>
      </c>
      <c r="C85" s="73" t="str">
        <f>MUE!C88</f>
        <v>MONITOR LCD 18.5"</v>
      </c>
      <c r="D85" s="72" t="str">
        <f>MUE!D88</f>
        <v>CATASTRO</v>
      </c>
      <c r="E85" s="72" t="str">
        <f>MUE!E88</f>
        <v>EQUIPO INFORMATICO</v>
      </c>
      <c r="F85" s="76">
        <f>MUE!L88</f>
        <v>0</v>
      </c>
      <c r="G85" s="80">
        <f>MUE!J88</f>
        <v>40984</v>
      </c>
      <c r="H85" s="147">
        <f t="shared" si="17"/>
        <v>5</v>
      </c>
      <c r="I85" s="148"/>
      <c r="J85" s="149"/>
      <c r="K85" s="149"/>
      <c r="L85" s="150"/>
      <c r="M85" s="148"/>
      <c r="N85" s="148"/>
    </row>
    <row r="86" spans="1:14" ht="22.5" customHeight="1">
      <c r="A86" s="60">
        <f>MUE!A89</f>
        <v>87</v>
      </c>
      <c r="B86" s="72" t="str">
        <f>MUE!B89</f>
        <v>90129 - 020323 - 8</v>
      </c>
      <c r="C86" s="73" t="str">
        <f>MUE!C89</f>
        <v>TECLADO</v>
      </c>
      <c r="D86" s="72" t="str">
        <f>MUE!D89</f>
        <v>CATASTRO</v>
      </c>
      <c r="E86" s="72" t="str">
        <f>MUE!E89</f>
        <v>EQUIPO INFORMATICO</v>
      </c>
      <c r="F86" s="76">
        <f>MUE!L89</f>
        <v>0</v>
      </c>
      <c r="G86" s="80">
        <f>MUE!J89</f>
        <v>40984</v>
      </c>
      <c r="H86" s="147">
        <f t="shared" si="17"/>
        <v>5</v>
      </c>
      <c r="I86" s="148"/>
      <c r="J86" s="149"/>
      <c r="K86" s="149"/>
      <c r="L86" s="150"/>
      <c r="M86" s="148"/>
      <c r="N86" s="148"/>
    </row>
    <row r="87" spans="1:14" ht="22.5" customHeight="1">
      <c r="A87" s="60">
        <f>MUE!A90</f>
        <v>88</v>
      </c>
      <c r="B87" s="72" t="str">
        <f>MUE!B90</f>
        <v>90129 - 020317 - 8</v>
      </c>
      <c r="C87" s="73" t="str">
        <f>MUE!C90</f>
        <v>MOUSE</v>
      </c>
      <c r="D87" s="72" t="str">
        <f>MUE!D90</f>
        <v>CATASTRO</v>
      </c>
      <c r="E87" s="72" t="str">
        <f>MUE!E90</f>
        <v>EQUIPO INFORMATICO</v>
      </c>
      <c r="F87" s="76">
        <f>MUE!L90</f>
        <v>0</v>
      </c>
      <c r="G87" s="80">
        <f>MUE!J90</f>
        <v>40984</v>
      </c>
      <c r="H87" s="147">
        <f t="shared" si="17"/>
        <v>5</v>
      </c>
      <c r="I87" s="148"/>
      <c r="J87" s="149"/>
      <c r="K87" s="149"/>
      <c r="L87" s="150"/>
      <c r="M87" s="148"/>
      <c r="N87" s="148"/>
    </row>
    <row r="88" spans="1:14" ht="22.5" customHeight="1">
      <c r="A88" s="60">
        <f>MUE!A91</f>
        <v>89</v>
      </c>
      <c r="B88" s="72" t="str">
        <f>MUE!B91</f>
        <v>90129 - 020320 - 2</v>
      </c>
      <c r="C88" s="73" t="str">
        <f>MUE!C91</f>
        <v>PARLANTES</v>
      </c>
      <c r="D88" s="72" t="str">
        <f>MUE!D91</f>
        <v>CATASTRO</v>
      </c>
      <c r="E88" s="72" t="str">
        <f>MUE!E91</f>
        <v>EQUIPO INFORMATICO</v>
      </c>
      <c r="F88" s="76">
        <f>MUE!L91</f>
        <v>0</v>
      </c>
      <c r="G88" s="80">
        <f>MUE!J91</f>
        <v>40984</v>
      </c>
      <c r="H88" s="147">
        <f t="shared" si="17"/>
        <v>5</v>
      </c>
      <c r="I88" s="148"/>
      <c r="J88" s="149"/>
      <c r="K88" s="149"/>
      <c r="L88" s="150"/>
      <c r="M88" s="148"/>
      <c r="N88" s="148"/>
    </row>
    <row r="89" spans="1:14" ht="22.5" customHeight="1">
      <c r="A89" s="60">
        <f>MUE!A92</f>
        <v>90</v>
      </c>
      <c r="B89" s="72" t="str">
        <f>MUE!B92</f>
        <v>90129 - 02026 - 1</v>
      </c>
      <c r="C89" s="73" t="str">
        <f>MUE!C92</f>
        <v>FOTOCOPIADORA</v>
      </c>
      <c r="D89" s="72" t="str">
        <f>MUE!D92</f>
        <v>CATASTRO</v>
      </c>
      <c r="E89" s="72" t="str">
        <f>MUE!E92</f>
        <v>EQUIPO DE OFICINA</v>
      </c>
      <c r="F89" s="76">
        <f>MUE!L92</f>
        <v>803.43</v>
      </c>
      <c r="G89" s="80">
        <f>MUE!J92</f>
        <v>41093</v>
      </c>
      <c r="H89" s="147">
        <f t="shared" si="17"/>
        <v>5</v>
      </c>
      <c r="I89" s="148"/>
      <c r="J89" s="149"/>
      <c r="K89" s="149"/>
      <c r="L89" s="150"/>
      <c r="M89" s="148"/>
      <c r="N89" s="148"/>
    </row>
    <row r="90" spans="1:14" ht="22.5" customHeight="1">
      <c r="A90" s="60">
        <f>MUE!A93</f>
        <v>91</v>
      </c>
      <c r="B90" s="72" t="str">
        <f>MUE!B93</f>
        <v>90129 - 020120 - 3</v>
      </c>
      <c r="C90" s="73" t="str">
        <f>MUE!C93</f>
        <v>MESA MECANOGRAFICA CON GAVETA</v>
      </c>
      <c r="D90" s="72" t="str">
        <f>MUE!D93</f>
        <v>CATASTRO</v>
      </c>
      <c r="E90" s="72" t="str">
        <f>MUE!E93</f>
        <v>MUEBLES DE OFICINA</v>
      </c>
      <c r="F90" s="76">
        <f>MUE!L93</f>
        <v>29.15</v>
      </c>
      <c r="G90" s="80">
        <f>MUE!J93</f>
        <v>0</v>
      </c>
      <c r="H90" s="147">
        <f t="shared" si="17"/>
        <v>5</v>
      </c>
      <c r="I90" s="148"/>
      <c r="J90" s="149"/>
      <c r="K90" s="149"/>
      <c r="L90" s="150"/>
      <c r="M90" s="148"/>
      <c r="N90" s="148"/>
    </row>
    <row r="91" spans="1:14" ht="22.5" customHeight="1">
      <c r="A91" s="60">
        <f>MUE!A94</f>
        <v>92</v>
      </c>
      <c r="B91" s="72" t="str">
        <f>MUE!B94</f>
        <v>90129 - 020133 - 7</v>
      </c>
      <c r="C91" s="73" t="str">
        <f>MUE!C94</f>
        <v>SILLA SECRETARIAL ERGONOMICA CON GAS CON BRAZO</v>
      </c>
      <c r="D91" s="72" t="str">
        <f>MUE!D94</f>
        <v>CATASTRO</v>
      </c>
      <c r="E91" s="72" t="str">
        <f>MUE!E94</f>
        <v>MUEBLES DE OFICINA</v>
      </c>
      <c r="F91" s="76">
        <f>MUE!L94</f>
        <v>75</v>
      </c>
      <c r="G91" s="80">
        <f>MUE!J94</f>
        <v>0</v>
      </c>
      <c r="H91" s="147">
        <f t="shared" si="17"/>
        <v>5</v>
      </c>
      <c r="I91" s="148"/>
      <c r="J91" s="149"/>
      <c r="K91" s="149"/>
      <c r="L91" s="150"/>
      <c r="M91" s="148"/>
      <c r="N91" s="148"/>
    </row>
    <row r="92" spans="1:14" ht="22.5" customHeight="1">
      <c r="A92" s="60">
        <f>MUE!A95</f>
        <v>93</v>
      </c>
      <c r="B92" s="72" t="str">
        <f>MUE!B95</f>
        <v>90129 - 02016 - 9</v>
      </c>
      <c r="C92" s="73" t="str">
        <f>MUE!C95</f>
        <v>ESCRITORIO DE METAL CON FORMICA DE 3 GAVETAS</v>
      </c>
      <c r="D92" s="72" t="str">
        <f>MUE!D95</f>
        <v>CATASTRO</v>
      </c>
      <c r="E92" s="72" t="str">
        <f>MUE!E95</f>
        <v>MUEBLES DE OFICINA</v>
      </c>
      <c r="F92" s="76">
        <f>MUE!L95</f>
        <v>175</v>
      </c>
      <c r="G92" s="80">
        <f>MUE!J95</f>
        <v>0</v>
      </c>
      <c r="H92" s="147">
        <f t="shared" si="17"/>
        <v>5</v>
      </c>
      <c r="I92" s="148"/>
      <c r="J92" s="149"/>
      <c r="K92" s="149"/>
      <c r="L92" s="150"/>
      <c r="M92" s="148"/>
      <c r="N92" s="148"/>
    </row>
    <row r="93" spans="1:14" ht="22.5" customHeight="1">
      <c r="A93" s="60">
        <f>MUE!A96</f>
        <v>94</v>
      </c>
      <c r="B93" s="72" t="str">
        <f>MUE!B96</f>
        <v>90129 - 02013 - 13</v>
      </c>
      <c r="C93" s="75" t="str">
        <f>MUE!C96</f>
        <v>ARCHIVO METAL 4 GAVETAS</v>
      </c>
      <c r="D93" s="72" t="str">
        <f>MUE!D96</f>
        <v>CATASTRO</v>
      </c>
      <c r="E93" s="72" t="str">
        <f>MUE!E96</f>
        <v>MUEBLES DE OFICINA</v>
      </c>
      <c r="F93" s="76">
        <f>MUE!L96</f>
        <v>140</v>
      </c>
      <c r="G93" s="80">
        <f>MUE!J96</f>
        <v>0</v>
      </c>
      <c r="H93" s="147">
        <f t="shared" si="17"/>
        <v>5</v>
      </c>
      <c r="I93" s="148"/>
      <c r="J93" s="149"/>
      <c r="K93" s="149"/>
      <c r="L93" s="150"/>
      <c r="M93" s="148"/>
      <c r="N93" s="149"/>
    </row>
    <row r="94" spans="1:14" ht="22.5" customHeight="1">
      <c r="A94" s="60">
        <f>MUE!A97</f>
        <v>95</v>
      </c>
      <c r="B94" s="72" t="str">
        <f>MUE!B97</f>
        <v>90129 - 02033 - 9</v>
      </c>
      <c r="C94" s="86" t="str">
        <f>MUE!C97</f>
        <v>COMPUTADORA DESKTOP</v>
      </c>
      <c r="D94" s="72" t="str">
        <f>MUE!D97</f>
        <v>UNIDAD DE LA MUJER</v>
      </c>
      <c r="E94" s="72" t="str">
        <f>MUE!E97</f>
        <v>EQUIPO INFORMATICO</v>
      </c>
      <c r="F94" s="76">
        <f>MUE!L97</f>
        <v>1069.3399999999999</v>
      </c>
      <c r="G94" s="80">
        <f>MUE!J97</f>
        <v>41016</v>
      </c>
      <c r="H94" s="147">
        <f t="shared" si="17"/>
        <v>5</v>
      </c>
      <c r="I94" s="148"/>
      <c r="J94" s="148"/>
      <c r="K94" s="148"/>
      <c r="L94" s="148"/>
      <c r="M94" s="148"/>
      <c r="N94" s="148"/>
    </row>
    <row r="95" spans="1:14" ht="22.5" customHeight="1">
      <c r="A95" s="60">
        <f>MUE!A98</f>
        <v>96</v>
      </c>
      <c r="B95" s="72" t="str">
        <f>MUE!B98</f>
        <v>901212 - 020316 - 3</v>
      </c>
      <c r="C95" s="86" t="str">
        <f>MUE!C98</f>
        <v>MONITOR LCD</v>
      </c>
      <c r="D95" s="72" t="str">
        <f>MUE!D98</f>
        <v>UNIDAD DE LA MUJER</v>
      </c>
      <c r="E95" s="72" t="str">
        <f>MUE!E98</f>
        <v>EQUIPO INFORMATICO</v>
      </c>
      <c r="F95" s="76">
        <f>MUE!L98</f>
        <v>0</v>
      </c>
      <c r="G95" s="80">
        <f>MUE!J98</f>
        <v>41016</v>
      </c>
      <c r="H95" s="147">
        <f t="shared" si="17"/>
        <v>5</v>
      </c>
      <c r="I95" s="148"/>
      <c r="J95" s="148"/>
      <c r="K95" s="148"/>
      <c r="L95" s="148"/>
      <c r="M95" s="148"/>
      <c r="N95" s="148"/>
    </row>
    <row r="96" spans="1:14" ht="22.5" customHeight="1">
      <c r="A96" s="60">
        <f>MUE!A99</f>
        <v>97</v>
      </c>
      <c r="B96" s="72" t="str">
        <f>MUE!B99</f>
        <v>901212 - 020323 - 9</v>
      </c>
      <c r="C96" s="86" t="str">
        <f>MUE!C99</f>
        <v>TECLADO</v>
      </c>
      <c r="D96" s="72" t="str">
        <f>MUE!D99</f>
        <v>UNIDAD DE LA MUJER</v>
      </c>
      <c r="E96" s="72" t="str">
        <f>MUE!E99</f>
        <v>EQUIPO INFORMATICO</v>
      </c>
      <c r="F96" s="76">
        <f>MUE!L99</f>
        <v>0</v>
      </c>
      <c r="G96" s="80">
        <f>MUE!J99</f>
        <v>41016</v>
      </c>
      <c r="H96" s="147">
        <f t="shared" si="17"/>
        <v>5</v>
      </c>
      <c r="I96" s="148"/>
      <c r="J96" s="148"/>
      <c r="K96" s="148"/>
      <c r="L96" s="148"/>
      <c r="M96" s="148"/>
      <c r="N96" s="148"/>
    </row>
    <row r="97" spans="1:14" ht="22.5" customHeight="1">
      <c r="A97" s="60">
        <f>MUE!A100</f>
        <v>98</v>
      </c>
      <c r="B97" s="72" t="str">
        <f>MUE!B100</f>
        <v>901212 - 020317 - 9</v>
      </c>
      <c r="C97" s="73" t="str">
        <f>MUE!C100</f>
        <v>MOUSE</v>
      </c>
      <c r="D97" s="72" t="str">
        <f>MUE!D100</f>
        <v>UNIDAD DE LA MUJER</v>
      </c>
      <c r="E97" s="72" t="str">
        <f>MUE!E100</f>
        <v>EQUIPO INFORMATICO</v>
      </c>
      <c r="F97" s="76">
        <f>MUE!L100</f>
        <v>0</v>
      </c>
      <c r="G97" s="80">
        <f>MUE!J100</f>
        <v>0</v>
      </c>
      <c r="H97" s="147">
        <f t="shared" si="17"/>
        <v>5</v>
      </c>
      <c r="I97" s="148"/>
      <c r="J97" s="148"/>
      <c r="K97" s="148"/>
      <c r="L97" s="148"/>
      <c r="M97" s="148"/>
      <c r="N97" s="148"/>
    </row>
    <row r="98" spans="1:14" ht="22.5" customHeight="1">
      <c r="A98" s="60">
        <f>MUE!A101</f>
        <v>99</v>
      </c>
      <c r="B98" s="72" t="str">
        <f>MUE!B101</f>
        <v>901212 - 020325 - 4</v>
      </c>
      <c r="C98" s="73" t="str">
        <f>MUE!C101</f>
        <v>UPS</v>
      </c>
      <c r="D98" s="72" t="str">
        <f>MUE!D101</f>
        <v>UNIDAD DE LA MUJER</v>
      </c>
      <c r="E98" s="72" t="str">
        <f>MUE!E101</f>
        <v>EQUIPO INFORMATICO</v>
      </c>
      <c r="F98" s="76">
        <f>MUE!L101</f>
        <v>59.01</v>
      </c>
      <c r="G98" s="80">
        <f>MUE!J101</f>
        <v>41016</v>
      </c>
      <c r="H98" s="147">
        <f t="shared" si="17"/>
        <v>5</v>
      </c>
      <c r="I98" s="148"/>
      <c r="J98" s="148"/>
      <c r="K98" s="148"/>
      <c r="L98" s="148"/>
      <c r="M98" s="148"/>
      <c r="N98" s="148"/>
    </row>
    <row r="99" spans="1:14" ht="22.5" customHeight="1">
      <c r="A99" s="60">
        <f>MUE!A102</f>
        <v>100</v>
      </c>
      <c r="B99" s="72" t="str">
        <f>MUE!B102</f>
        <v>901212 - 020133 - 8</v>
      </c>
      <c r="C99" s="73" t="str">
        <f>MUE!C102</f>
        <v>SILLA SECRETARIAL ERGONOMICA CON GAS CON BRAZO</v>
      </c>
      <c r="D99" s="72" t="str">
        <f>MUE!D102</f>
        <v>UNIDAD DE LA MUJER</v>
      </c>
      <c r="E99" s="72" t="str">
        <f>MUE!E102</f>
        <v>MUEBLES DE OFICINA</v>
      </c>
      <c r="F99" s="76">
        <f>MUE!L102</f>
        <v>75</v>
      </c>
      <c r="G99" s="80">
        <f>MUE!J102</f>
        <v>0</v>
      </c>
      <c r="H99" s="147">
        <f t="shared" si="17"/>
        <v>5</v>
      </c>
      <c r="I99" s="148"/>
      <c r="J99" s="148"/>
      <c r="K99" s="148"/>
      <c r="L99" s="148"/>
      <c r="M99" s="148"/>
      <c r="N99" s="148"/>
    </row>
    <row r="100" spans="1:14" ht="22.5" customHeight="1">
      <c r="A100" s="60">
        <f>MUE!A103</f>
        <v>101</v>
      </c>
      <c r="B100" s="72" t="str">
        <f>MUE!B103</f>
        <v>901212 - 02016 - 10</v>
      </c>
      <c r="C100" s="73" t="str">
        <f>MUE!C103</f>
        <v>ESCRITORIO DE METAL CON FORMICA DE 3 GAVETAS</v>
      </c>
      <c r="D100" s="72" t="str">
        <f>MUE!D103</f>
        <v>UNIDAD DE LA MUJER</v>
      </c>
      <c r="E100" s="72" t="str">
        <f>MUE!E103</f>
        <v>MUEBLES DE OFICINA</v>
      </c>
      <c r="F100" s="76">
        <f>MUE!L103</f>
        <v>175</v>
      </c>
      <c r="G100" s="80">
        <f>MUE!J103</f>
        <v>0</v>
      </c>
      <c r="H100" s="147">
        <f t="shared" si="17"/>
        <v>5</v>
      </c>
      <c r="I100" s="148"/>
      <c r="J100" s="148"/>
      <c r="K100" s="148"/>
      <c r="L100" s="148"/>
      <c r="M100" s="148"/>
      <c r="N100" s="148"/>
    </row>
    <row r="101" spans="1:14" ht="22.5" customHeight="1">
      <c r="A101" s="60">
        <f>MUE!A104</f>
        <v>102</v>
      </c>
      <c r="B101" s="72" t="str">
        <f>MUE!B104</f>
        <v>901212 - 02013 - 14</v>
      </c>
      <c r="C101" s="73" t="str">
        <f>MUE!C104</f>
        <v>ARCHIVO METAL 4 GAVETAS</v>
      </c>
      <c r="D101" s="72" t="str">
        <f>MUE!D104</f>
        <v>UNIDAD DE LA MUJER</v>
      </c>
      <c r="E101" s="72" t="str">
        <f>MUE!E104</f>
        <v>MUEBLES DE OFICINA</v>
      </c>
      <c r="F101" s="76">
        <f>MUE!L104</f>
        <v>145</v>
      </c>
      <c r="G101" s="80">
        <f>MUE!J104</f>
        <v>0</v>
      </c>
      <c r="H101" s="147">
        <f t="shared" si="17"/>
        <v>5</v>
      </c>
      <c r="I101" s="148"/>
      <c r="J101" s="148"/>
      <c r="K101" s="148"/>
      <c r="L101" s="148"/>
      <c r="M101" s="148"/>
      <c r="N101" s="148"/>
    </row>
    <row r="102" spans="1:14" ht="22.5" customHeight="1">
      <c r="A102" s="60">
        <f>MUE!A105</f>
        <v>103</v>
      </c>
      <c r="B102" s="72" t="str">
        <f>MUE!B105</f>
        <v>90128 - 02033 - 10</v>
      </c>
      <c r="C102" s="73" t="str">
        <f>MUE!C105</f>
        <v>COMPUTADORA DESKTOP</v>
      </c>
      <c r="D102" s="72" t="str">
        <f>MUE!D105</f>
        <v>MEDIO AMBENTE</v>
      </c>
      <c r="E102" s="72" t="str">
        <f>MUE!E105</f>
        <v>EQUIPO INFORMATICO</v>
      </c>
      <c r="F102" s="76">
        <f>MUE!L105</f>
        <v>1275</v>
      </c>
      <c r="G102" s="80">
        <f>MUE!J105</f>
        <v>40984</v>
      </c>
      <c r="H102" s="147">
        <f t="shared" si="17"/>
        <v>5</v>
      </c>
      <c r="I102" s="148"/>
      <c r="J102" s="148"/>
      <c r="K102" s="148"/>
      <c r="L102" s="148"/>
      <c r="M102" s="148"/>
      <c r="N102" s="149"/>
    </row>
    <row r="103" spans="1:14" ht="22.5" customHeight="1">
      <c r="A103" s="60">
        <f>MUE!A106</f>
        <v>104</v>
      </c>
      <c r="B103" s="72" t="str">
        <f>MUE!B106</f>
        <v>90128 - 020316 - 4</v>
      </c>
      <c r="C103" s="73" t="str">
        <f>MUE!C106</f>
        <v>MONITOR LCD</v>
      </c>
      <c r="D103" s="72" t="str">
        <f>MUE!D106</f>
        <v>MEDIO AMBENTE</v>
      </c>
      <c r="E103" s="72" t="str">
        <f>MUE!E106</f>
        <v>EQUIPO INFORMATICO</v>
      </c>
      <c r="F103" s="76">
        <f>MUE!L106</f>
        <v>0</v>
      </c>
      <c r="G103" s="80">
        <f>MUE!J106</f>
        <v>40984</v>
      </c>
      <c r="H103" s="147">
        <f t="shared" si="17"/>
        <v>5</v>
      </c>
      <c r="I103" s="148"/>
      <c r="J103" s="148"/>
      <c r="K103" s="148"/>
      <c r="L103" s="148"/>
      <c r="M103" s="148"/>
      <c r="N103" s="148"/>
    </row>
    <row r="104" spans="1:14" ht="22.5" customHeight="1">
      <c r="A104" s="60">
        <f>MUE!A107</f>
        <v>105</v>
      </c>
      <c r="B104" s="72" t="str">
        <f>MUE!B107</f>
        <v>90128 - 020323 - 10</v>
      </c>
      <c r="C104" s="73" t="str">
        <f>MUE!C107</f>
        <v>TECLADO</v>
      </c>
      <c r="D104" s="72" t="str">
        <f>MUE!D107</f>
        <v>MEDIO AMBENTE</v>
      </c>
      <c r="E104" s="72" t="str">
        <f>MUE!E107</f>
        <v>EQUIPO INFORMATICO</v>
      </c>
      <c r="F104" s="76">
        <f>MUE!L107</f>
        <v>0</v>
      </c>
      <c r="G104" s="80">
        <f>MUE!J107</f>
        <v>40984</v>
      </c>
      <c r="H104" s="147">
        <f t="shared" si="17"/>
        <v>5</v>
      </c>
      <c r="I104" s="148"/>
      <c r="J104" s="148"/>
      <c r="K104" s="148"/>
      <c r="L104" s="148"/>
      <c r="M104" s="148"/>
      <c r="N104" s="148"/>
    </row>
    <row r="105" spans="1:14" ht="22.5" customHeight="1">
      <c r="A105" s="60">
        <f>MUE!A108</f>
        <v>106</v>
      </c>
      <c r="B105" s="72" t="str">
        <f>MUE!B108</f>
        <v>90128 - 020317 - 10</v>
      </c>
      <c r="C105" s="73" t="str">
        <f>MUE!C108</f>
        <v>MOUSE</v>
      </c>
      <c r="D105" s="72" t="str">
        <f>MUE!D108</f>
        <v>MEDIO AMBENTE</v>
      </c>
      <c r="E105" s="72" t="str">
        <f>MUE!E108</f>
        <v>EQUIPO INFORMATICO</v>
      </c>
      <c r="F105" s="76">
        <f>MUE!L108</f>
        <v>0</v>
      </c>
      <c r="G105" s="80">
        <f>MUE!J108</f>
        <v>40984</v>
      </c>
      <c r="H105" s="147">
        <f t="shared" si="17"/>
        <v>5</v>
      </c>
      <c r="I105" s="148"/>
      <c r="J105" s="148"/>
      <c r="K105" s="148"/>
      <c r="L105" s="148"/>
      <c r="M105" s="148"/>
      <c r="N105" s="148"/>
    </row>
    <row r="106" spans="1:14" ht="22.5" customHeight="1">
      <c r="A106" s="60">
        <f>MUE!A109</f>
        <v>107</v>
      </c>
      <c r="B106" s="72" t="str">
        <f>MUE!B109</f>
        <v>90128 - 020320 - 3</v>
      </c>
      <c r="C106" s="73" t="str">
        <f>MUE!C109</f>
        <v>PARLANTES</v>
      </c>
      <c r="D106" s="72" t="str">
        <f>MUE!D109</f>
        <v>MEDIO AMBENTE</v>
      </c>
      <c r="E106" s="72" t="str">
        <f>MUE!E109</f>
        <v>EQUIPO INFORMATICO</v>
      </c>
      <c r="F106" s="76">
        <f>MUE!L109</f>
        <v>0</v>
      </c>
      <c r="G106" s="80">
        <f>MUE!J109</f>
        <v>40984</v>
      </c>
      <c r="H106" s="147">
        <f t="shared" si="17"/>
        <v>5</v>
      </c>
      <c r="I106" s="148"/>
      <c r="J106" s="148"/>
      <c r="K106" s="148"/>
      <c r="L106" s="148"/>
      <c r="M106" s="148"/>
      <c r="N106" s="148"/>
    </row>
    <row r="107" spans="1:14" ht="22.5" customHeight="1">
      <c r="A107" s="60">
        <f>MUE!A110</f>
        <v>108</v>
      </c>
      <c r="B107" s="72" t="str">
        <f>MUE!B110</f>
        <v>90128 - 020325 - 5</v>
      </c>
      <c r="C107" s="73" t="str">
        <f>MUE!C110</f>
        <v>UPS</v>
      </c>
      <c r="D107" s="72" t="str">
        <f>MUE!D110</f>
        <v>MEDIO AMBENTE</v>
      </c>
      <c r="E107" s="72" t="str">
        <f>MUE!E110</f>
        <v>EQUIPO INFORMATICO</v>
      </c>
      <c r="F107" s="76">
        <f>MUE!L110</f>
        <v>0</v>
      </c>
      <c r="G107" s="80">
        <f>MUE!J110</f>
        <v>0</v>
      </c>
      <c r="H107" s="147">
        <f t="shared" si="17"/>
        <v>5</v>
      </c>
      <c r="I107" s="148"/>
      <c r="J107" s="148"/>
      <c r="K107" s="148"/>
      <c r="L107" s="148"/>
      <c r="M107" s="148"/>
      <c r="N107" s="149"/>
    </row>
    <row r="108" spans="1:14" ht="22.5" customHeight="1">
      <c r="A108" s="60">
        <f>MUE!A111</f>
        <v>109</v>
      </c>
      <c r="B108" s="72" t="str">
        <f>MUE!B111</f>
        <v>90128 - 02039 - 4</v>
      </c>
      <c r="C108" s="73" t="str">
        <f>MUE!C111</f>
        <v>IMPRESOR DE INYECCION</v>
      </c>
      <c r="D108" s="72" t="str">
        <f>MUE!D111</f>
        <v>MEDIO AMBENTE</v>
      </c>
      <c r="E108" s="72" t="str">
        <f>MUE!E111</f>
        <v>EQUIPO INFORMATICO</v>
      </c>
      <c r="F108" s="76">
        <f>MUE!L111</f>
        <v>0</v>
      </c>
      <c r="G108" s="80">
        <f>MUE!J111</f>
        <v>0</v>
      </c>
      <c r="H108" s="147">
        <f t="shared" si="17"/>
        <v>5</v>
      </c>
      <c r="I108" s="148"/>
      <c r="J108" s="148"/>
      <c r="K108" s="148"/>
      <c r="L108" s="148"/>
      <c r="M108" s="148"/>
      <c r="N108" s="148"/>
    </row>
    <row r="109" spans="1:14" ht="22.5" customHeight="1">
      <c r="A109" s="60">
        <f>MUE!A112</f>
        <v>110</v>
      </c>
      <c r="B109" s="72" t="str">
        <f>MUE!B112</f>
        <v>90128 - 02016 - 11</v>
      </c>
      <c r="C109" s="73" t="str">
        <f>MUE!C112</f>
        <v>ESCRITORIO DE METAL CON FORMICA DE 3 GAVETAS</v>
      </c>
      <c r="D109" s="72" t="str">
        <f>MUE!D112</f>
        <v>MEDIO AMBENTE</v>
      </c>
      <c r="E109" s="72" t="str">
        <f>MUE!E112</f>
        <v>MUEBLES DE OFICINA</v>
      </c>
      <c r="F109" s="76">
        <f>MUE!L112</f>
        <v>175</v>
      </c>
      <c r="G109" s="80">
        <f>MUE!J112</f>
        <v>0</v>
      </c>
      <c r="H109" s="147">
        <f t="shared" si="17"/>
        <v>5</v>
      </c>
      <c r="I109" s="148"/>
      <c r="J109" s="148"/>
      <c r="K109" s="148"/>
      <c r="L109" s="148"/>
      <c r="M109" s="148"/>
      <c r="N109" s="148"/>
    </row>
    <row r="110" spans="1:14" ht="22.5" customHeight="1">
      <c r="A110" s="60">
        <f>MUE!A113</f>
        <v>111</v>
      </c>
      <c r="B110" s="72" t="str">
        <f>MUE!B113</f>
        <v>90128 - 020133 - 9</v>
      </c>
      <c r="C110" s="73" t="str">
        <f>MUE!C113</f>
        <v>SILLA SECRETARIAL ERGONOMICA CON GAS CON BRAZO</v>
      </c>
      <c r="D110" s="72" t="str">
        <f>MUE!D113</f>
        <v>MEDIO AMBENTE</v>
      </c>
      <c r="E110" s="72" t="str">
        <f>MUE!E113</f>
        <v>MUEBLES DE OFICINA</v>
      </c>
      <c r="F110" s="76">
        <f>MUE!L113</f>
        <v>75</v>
      </c>
      <c r="G110" s="80">
        <f>MUE!J113</f>
        <v>0</v>
      </c>
      <c r="H110" s="147">
        <f t="shared" si="17"/>
        <v>5</v>
      </c>
      <c r="I110" s="148"/>
      <c r="J110" s="148"/>
      <c r="K110" s="148"/>
      <c r="L110" s="148"/>
      <c r="M110" s="148"/>
      <c r="N110" s="148"/>
    </row>
    <row r="111" spans="1:14" ht="22.5" customHeight="1">
      <c r="A111" s="60">
        <f>MUE!A114</f>
        <v>112</v>
      </c>
      <c r="B111" s="72" t="str">
        <f>MUE!B114</f>
        <v>90128 - 02013 - 15</v>
      </c>
      <c r="C111" s="73" t="str">
        <f>MUE!C114</f>
        <v>ARCHIVO METAL 4 GAVETAS</v>
      </c>
      <c r="D111" s="72" t="str">
        <f>MUE!D114</f>
        <v>MEDIO AMBENTE</v>
      </c>
      <c r="E111" s="72" t="str">
        <f>MUE!E114</f>
        <v>MUEBLES DE OFICINA</v>
      </c>
      <c r="F111" s="76">
        <f>MUE!L114</f>
        <v>145</v>
      </c>
      <c r="G111" s="80">
        <f>MUE!J114</f>
        <v>0</v>
      </c>
      <c r="H111" s="147">
        <f t="shared" si="17"/>
        <v>5</v>
      </c>
      <c r="I111" s="148"/>
      <c r="J111" s="148"/>
      <c r="K111" s="148"/>
      <c r="L111" s="148"/>
      <c r="M111" s="148"/>
      <c r="N111" s="148"/>
    </row>
    <row r="112" spans="1:14" ht="22.5" customHeight="1">
      <c r="A112" s="60">
        <f>MUE!A115</f>
        <v>113</v>
      </c>
      <c r="B112" s="72" t="str">
        <f>MUE!B115</f>
        <v>90128 - 020222 - 5</v>
      </c>
      <c r="C112" s="73" t="str">
        <f>MUE!C115</f>
        <v>VENTILADOR DE TECHO</v>
      </c>
      <c r="D112" s="72" t="str">
        <f>MUE!D115</f>
        <v>MEDIO AMBENTE</v>
      </c>
      <c r="E112" s="72" t="str">
        <f>MUE!E115</f>
        <v>EQUIPO DE OFICINA</v>
      </c>
      <c r="F112" s="76">
        <f>MUE!L115</f>
        <v>63.35</v>
      </c>
      <c r="G112" s="80">
        <f>MUE!J115</f>
        <v>41122</v>
      </c>
      <c r="H112" s="147">
        <f t="shared" si="17"/>
        <v>5</v>
      </c>
      <c r="I112" s="148"/>
      <c r="J112" s="148"/>
      <c r="K112" s="148"/>
      <c r="L112" s="148"/>
      <c r="M112" s="148"/>
      <c r="N112" s="148"/>
    </row>
    <row r="113" spans="1:14" ht="22.5" customHeight="1">
      <c r="A113" s="60">
        <f>MUE!A116</f>
        <v>114</v>
      </c>
      <c r="B113" s="72" t="str">
        <f>MUE!B116</f>
        <v>901213 - 02033 - 11</v>
      </c>
      <c r="C113" s="73" t="str">
        <f>MUE!C116</f>
        <v>COMPUTADORA DESKTOP</v>
      </c>
      <c r="D113" s="72" t="str">
        <f>MUE!D116</f>
        <v>PROMOCION SOCIAL</v>
      </c>
      <c r="E113" s="72" t="str">
        <f>MUE!E116</f>
        <v>EQUIPO INFORMATICO</v>
      </c>
      <c r="F113" s="76">
        <f>MUE!L116</f>
        <v>500</v>
      </c>
      <c r="G113" s="80">
        <f>MUE!J116</f>
        <v>0</v>
      </c>
      <c r="H113" s="147">
        <f t="shared" si="17"/>
        <v>5</v>
      </c>
      <c r="I113" s="148"/>
      <c r="J113" s="148"/>
      <c r="K113" s="148"/>
      <c r="L113" s="148"/>
      <c r="M113" s="148"/>
      <c r="N113" s="148"/>
    </row>
    <row r="114" spans="1:14" ht="22.5" customHeight="1">
      <c r="A114" s="60">
        <f>MUE!A117</f>
        <v>115</v>
      </c>
      <c r="B114" s="72" t="str">
        <f>MUE!B117</f>
        <v>901213 - 020323 - 11</v>
      </c>
      <c r="C114" s="73" t="str">
        <f>MUE!C117</f>
        <v>TECLADO</v>
      </c>
      <c r="D114" s="72" t="str">
        <f>MUE!D117</f>
        <v>PROMOCION SOCIAL</v>
      </c>
      <c r="E114" s="72" t="str">
        <f>MUE!E117</f>
        <v>EQUIPO INFORMATICO</v>
      </c>
      <c r="F114" s="76">
        <f>MUE!L117</f>
        <v>0</v>
      </c>
      <c r="G114" s="80">
        <f>MUE!J117</f>
        <v>0</v>
      </c>
      <c r="H114" s="147">
        <f t="shared" si="17"/>
        <v>5</v>
      </c>
      <c r="I114" s="148"/>
      <c r="J114" s="148"/>
      <c r="K114" s="148"/>
      <c r="L114" s="148"/>
      <c r="M114" s="148"/>
      <c r="N114" s="148"/>
    </row>
    <row r="115" spans="1:14" ht="22.5" customHeight="1">
      <c r="A115" s="60">
        <f>MUE!A118</f>
        <v>116</v>
      </c>
      <c r="B115" s="72" t="str">
        <f>MUE!B118</f>
        <v>901213 - 020317 - 11</v>
      </c>
      <c r="C115" s="73" t="str">
        <f>MUE!C118</f>
        <v>MOUSE</v>
      </c>
      <c r="D115" s="72" t="str">
        <f>MUE!D118</f>
        <v>PROMOCION SOCIAL</v>
      </c>
      <c r="E115" s="72" t="str">
        <f>MUE!E118</f>
        <v>EQUIPO INFORMATICO</v>
      </c>
      <c r="F115" s="76">
        <f>MUE!L118</f>
        <v>0</v>
      </c>
      <c r="G115" s="80">
        <f>MUE!J118</f>
        <v>0</v>
      </c>
      <c r="H115" s="147">
        <f t="shared" si="17"/>
        <v>5</v>
      </c>
      <c r="I115" s="148"/>
      <c r="J115" s="148"/>
      <c r="K115" s="148"/>
      <c r="L115" s="148"/>
      <c r="M115" s="148"/>
      <c r="N115" s="148"/>
    </row>
    <row r="116" spans="1:14" ht="22.5" customHeight="1">
      <c r="A116" s="60">
        <f>MUE!A119</f>
        <v>117</v>
      </c>
      <c r="B116" s="72" t="str">
        <f>MUE!B119</f>
        <v>901213 - 020133 - 10</v>
      </c>
      <c r="C116" s="73" t="str">
        <f>MUE!C119</f>
        <v>SILLA SECRETARIAL ERGONOMICA CON GAS CON BRAZO</v>
      </c>
      <c r="D116" s="72" t="str">
        <f>MUE!D119</f>
        <v>PROMOCION SOCIAL</v>
      </c>
      <c r="E116" s="72" t="str">
        <f>MUE!E119</f>
        <v>MUEBLES DE OFICINA</v>
      </c>
      <c r="F116" s="76">
        <f>MUE!L119</f>
        <v>75</v>
      </c>
      <c r="G116" s="80">
        <f>MUE!J119</f>
        <v>0</v>
      </c>
      <c r="H116" s="147">
        <f t="shared" si="17"/>
        <v>5</v>
      </c>
      <c r="I116" s="148"/>
      <c r="J116" s="148"/>
      <c r="K116" s="148"/>
      <c r="L116" s="148"/>
      <c r="M116" s="148"/>
      <c r="N116" s="149"/>
    </row>
    <row r="117" spans="1:14" ht="22.5" customHeight="1">
      <c r="A117" s="60">
        <f>MUE!A120</f>
        <v>118</v>
      </c>
      <c r="B117" s="72" t="str">
        <f>MUE!B120</f>
        <v>901213 - 02016 - 12</v>
      </c>
      <c r="C117" s="73" t="str">
        <f>MUE!C120</f>
        <v>ESCRITORIO DE METAL CON FORMICA DE 3 GAVETAS</v>
      </c>
      <c r="D117" s="72" t="str">
        <f>MUE!D120</f>
        <v>PROMOCION SOCIAL</v>
      </c>
      <c r="E117" s="72" t="str">
        <f>MUE!E120</f>
        <v>MUEBLES DE OFICINA</v>
      </c>
      <c r="F117" s="76">
        <f>MUE!L120</f>
        <v>175</v>
      </c>
      <c r="G117" s="80">
        <f>MUE!J120</f>
        <v>0</v>
      </c>
      <c r="H117" s="147">
        <f t="shared" si="17"/>
        <v>5</v>
      </c>
      <c r="I117" s="148"/>
      <c r="J117" s="148"/>
      <c r="K117" s="148"/>
      <c r="L117" s="148"/>
      <c r="M117" s="148"/>
      <c r="N117" s="148"/>
    </row>
    <row r="118" spans="1:14" ht="22.5" customHeight="1">
      <c r="A118" s="60">
        <f>MUE!A121</f>
        <v>119</v>
      </c>
      <c r="B118" s="72" t="str">
        <f>MUE!B121</f>
        <v>901213 - 02013 - 16</v>
      </c>
      <c r="C118" s="73" t="str">
        <f>MUE!C121</f>
        <v>ARCHIVO METAL 4 GAVETAS</v>
      </c>
      <c r="D118" s="72" t="str">
        <f>MUE!D121</f>
        <v>PROMOCION SOCIAL</v>
      </c>
      <c r="E118" s="72" t="str">
        <f>MUE!E121</f>
        <v>MUEBLES DE OFICINA</v>
      </c>
      <c r="F118" s="76">
        <f>MUE!L121</f>
        <v>145</v>
      </c>
      <c r="G118" s="80">
        <f>MUE!J121</f>
        <v>0</v>
      </c>
      <c r="H118" s="147">
        <f t="shared" si="17"/>
        <v>5</v>
      </c>
      <c r="I118" s="148"/>
      <c r="J118" s="148"/>
      <c r="K118" s="148"/>
      <c r="L118" s="148"/>
      <c r="M118" s="148"/>
      <c r="N118" s="148"/>
    </row>
    <row r="119" spans="1:14" ht="22.5" customHeight="1">
      <c r="A119" s="60">
        <f>MUE!A122</f>
        <v>120</v>
      </c>
      <c r="B119" s="72" t="str">
        <f>MUE!B122</f>
        <v>90123 - 02019 - 13</v>
      </c>
      <c r="C119" s="73" t="str">
        <f>MUE!C122</f>
        <v>ESCRITORIO DE METAL CON FORMICA DE  5 GAVETAS</v>
      </c>
      <c r="D119" s="72" t="str">
        <f>MUE!D122</f>
        <v>SINDICATURA</v>
      </c>
      <c r="E119" s="72" t="str">
        <f>MUE!E122</f>
        <v>MUEBLES DE OFICINA</v>
      </c>
      <c r="F119" s="76">
        <f>MUE!L122</f>
        <v>78.290000000000006</v>
      </c>
      <c r="G119" s="80">
        <f>MUE!J122</f>
        <v>0</v>
      </c>
      <c r="H119" s="147">
        <f t="shared" si="17"/>
        <v>5</v>
      </c>
      <c r="I119" s="148"/>
      <c r="J119" s="148"/>
      <c r="K119" s="148"/>
      <c r="L119" s="148"/>
      <c r="M119" s="148"/>
      <c r="N119" s="148"/>
    </row>
    <row r="120" spans="1:14" ht="22.5" customHeight="1">
      <c r="A120" s="60">
        <f>MUE!A123</f>
        <v>121</v>
      </c>
      <c r="B120" s="72" t="str">
        <f>MUE!B123</f>
        <v>90123 - 020137 - 2</v>
      </c>
      <c r="C120" s="73" t="str">
        <f>MUE!C123</f>
        <v>SILLA EJECUTIVA</v>
      </c>
      <c r="D120" s="72" t="str">
        <f>MUE!D123</f>
        <v>SINDICATURA</v>
      </c>
      <c r="E120" s="72" t="str">
        <f>MUE!E123</f>
        <v>MUEBLES DE OFICINA</v>
      </c>
      <c r="F120" s="76">
        <f>MUE!L123</f>
        <v>175</v>
      </c>
      <c r="G120" s="80">
        <f>MUE!J123</f>
        <v>40909</v>
      </c>
      <c r="H120" s="147">
        <f t="shared" si="17"/>
        <v>5</v>
      </c>
      <c r="I120" s="148"/>
      <c r="J120" s="148"/>
      <c r="K120" s="148"/>
      <c r="L120" s="148"/>
      <c r="M120" s="148"/>
      <c r="N120" s="148"/>
    </row>
    <row r="121" spans="1:14" ht="22.5" customHeight="1">
      <c r="A121" s="60">
        <f>MUE!A124</f>
        <v>122</v>
      </c>
      <c r="B121" s="72" t="str">
        <f>MUE!B124</f>
        <v>90123 - 020138 - 9</v>
      </c>
      <c r="C121" s="73" t="str">
        <f>MUE!C124</f>
        <v>SILLA DE ESPERA</v>
      </c>
      <c r="D121" s="72" t="str">
        <f>MUE!D124</f>
        <v>SINDICATURA</v>
      </c>
      <c r="E121" s="72" t="str">
        <f>MUE!E124</f>
        <v>MUEBLES DE OFICINA</v>
      </c>
      <c r="F121" s="76">
        <f>MUE!L124</f>
        <v>25</v>
      </c>
      <c r="G121" s="80">
        <f>MUE!J124</f>
        <v>0</v>
      </c>
      <c r="H121" s="147">
        <f t="shared" si="17"/>
        <v>5</v>
      </c>
      <c r="I121" s="148"/>
      <c r="J121" s="148"/>
      <c r="K121" s="148"/>
      <c r="L121" s="148"/>
      <c r="M121" s="148"/>
      <c r="N121" s="148"/>
    </row>
    <row r="122" spans="1:14" ht="22.5" customHeight="1">
      <c r="A122" s="60">
        <f>MUE!A125</f>
        <v>123</v>
      </c>
      <c r="B122" s="72" t="str">
        <f>MUE!B125</f>
        <v>90123 - 020138 - 10</v>
      </c>
      <c r="C122" s="73" t="str">
        <f>MUE!C125</f>
        <v>SILLA DE ESPERA</v>
      </c>
      <c r="D122" s="72" t="str">
        <f>MUE!D125</f>
        <v>SINDICATURA</v>
      </c>
      <c r="E122" s="72" t="str">
        <f>MUE!E125</f>
        <v>MUEBLES DE OFICINA</v>
      </c>
      <c r="F122" s="76">
        <f>MUE!L125</f>
        <v>25</v>
      </c>
      <c r="G122" s="80">
        <f>MUE!J125</f>
        <v>0</v>
      </c>
      <c r="H122" s="147">
        <f t="shared" si="17"/>
        <v>5</v>
      </c>
      <c r="I122" s="148"/>
      <c r="J122" s="148"/>
      <c r="K122" s="148"/>
      <c r="L122" s="148"/>
      <c r="M122" s="148"/>
      <c r="N122" s="148"/>
    </row>
    <row r="123" spans="1:14" ht="22.5" customHeight="1">
      <c r="A123" s="60">
        <f>MUE!A126</f>
        <v>124</v>
      </c>
      <c r="B123" s="72" t="str">
        <f>MUE!B126</f>
        <v>90123 - 020138 - 11</v>
      </c>
      <c r="C123" s="73" t="str">
        <f>MUE!C126</f>
        <v>SILLA DE ESPERA</v>
      </c>
      <c r="D123" s="72" t="str">
        <f>MUE!D126</f>
        <v>SINDICATURA</v>
      </c>
      <c r="E123" s="72" t="str">
        <f>MUE!E126</f>
        <v>MUEBLES DE OFICINA</v>
      </c>
      <c r="F123" s="76">
        <f>MUE!L126</f>
        <v>25</v>
      </c>
      <c r="G123" s="80">
        <f>MUE!J126</f>
        <v>0</v>
      </c>
      <c r="H123" s="147">
        <f t="shared" si="17"/>
        <v>5</v>
      </c>
      <c r="I123" s="148"/>
      <c r="J123" s="148"/>
      <c r="K123" s="148"/>
      <c r="L123" s="148"/>
      <c r="M123" s="148"/>
      <c r="N123" s="148"/>
    </row>
    <row r="124" spans="1:14" ht="22.5" customHeight="1">
      <c r="A124" s="60">
        <f>MUE!A127</f>
        <v>125</v>
      </c>
      <c r="B124" s="72" t="str">
        <f>MUE!B127</f>
        <v>90123 - 02033 - 12</v>
      </c>
      <c r="C124" s="73" t="str">
        <f>MUE!C127</f>
        <v>COMPUTADORA DESKTOP</v>
      </c>
      <c r="D124" s="72" t="str">
        <f>MUE!D127</f>
        <v>SINDICATURA</v>
      </c>
      <c r="E124" s="72" t="str">
        <f>MUE!E127</f>
        <v>EQUIPO INFORMATICO</v>
      </c>
      <c r="F124" s="76">
        <f>MUE!L127</f>
        <v>594</v>
      </c>
      <c r="G124" s="80">
        <f>MUE!J127</f>
        <v>41414</v>
      </c>
      <c r="H124" s="147">
        <f t="shared" si="17"/>
        <v>5</v>
      </c>
      <c r="I124" s="148"/>
      <c r="J124" s="148"/>
      <c r="K124" s="148"/>
      <c r="L124" s="148"/>
      <c r="M124" s="148"/>
      <c r="N124" s="148"/>
    </row>
    <row r="125" spans="1:14" ht="22.5" customHeight="1">
      <c r="A125" s="60">
        <f>MUE!A128</f>
        <v>126</v>
      </c>
      <c r="B125" s="72" t="str">
        <f>MUE!B128</f>
        <v>90123 - 020323 - 12</v>
      </c>
      <c r="C125" s="73" t="str">
        <f>MUE!C128</f>
        <v>TECLADO</v>
      </c>
      <c r="D125" s="72" t="str">
        <f>MUE!D128</f>
        <v>SINDICATURA</v>
      </c>
      <c r="E125" s="72" t="str">
        <f>MUE!E128</f>
        <v>EQUIPO INFORMATICO</v>
      </c>
      <c r="F125" s="76">
        <f>MUE!L128</f>
        <v>0</v>
      </c>
      <c r="G125" s="80">
        <f>MUE!J128</f>
        <v>0</v>
      </c>
      <c r="H125" s="147">
        <f t="shared" si="17"/>
        <v>5</v>
      </c>
      <c r="I125" s="148"/>
      <c r="J125" s="148"/>
      <c r="K125" s="148"/>
      <c r="L125" s="148"/>
      <c r="M125" s="148"/>
      <c r="N125" s="148"/>
    </row>
    <row r="126" spans="1:14" ht="22.5" customHeight="1">
      <c r="A126" s="60">
        <f>MUE!A129</f>
        <v>127</v>
      </c>
      <c r="B126" s="72" t="str">
        <f>MUE!B129</f>
        <v>90123 - 020317 - 12</v>
      </c>
      <c r="C126" s="73" t="str">
        <f>MUE!C129</f>
        <v>MOUSE</v>
      </c>
      <c r="D126" s="72" t="str">
        <f>MUE!D129</f>
        <v>SINDICATURA</v>
      </c>
      <c r="E126" s="72" t="str">
        <f>MUE!E129</f>
        <v>EQUIPO INFORMATICO</v>
      </c>
      <c r="F126" s="76">
        <f>MUE!L129</f>
        <v>0</v>
      </c>
      <c r="G126" s="80">
        <f>MUE!J129</f>
        <v>0</v>
      </c>
      <c r="H126" s="147">
        <f t="shared" si="17"/>
        <v>5</v>
      </c>
      <c r="I126" s="148"/>
      <c r="J126" s="148"/>
      <c r="K126" s="148"/>
      <c r="L126" s="148"/>
      <c r="M126" s="148"/>
      <c r="N126" s="148"/>
    </row>
    <row r="127" spans="1:14" ht="22.5" customHeight="1">
      <c r="A127" s="60">
        <f>MUE!A130</f>
        <v>128</v>
      </c>
      <c r="B127" s="72" t="str">
        <f>MUE!B130</f>
        <v>901215 - 02017 - 14</v>
      </c>
      <c r="C127" s="73" t="str">
        <f>MUE!C130</f>
        <v>ESCRITORIO DE METAL CON FORMICA SIN GAVETAS</v>
      </c>
      <c r="D127" s="72" t="str">
        <f>MUE!D130</f>
        <v>SERVICIOS GENERALES</v>
      </c>
      <c r="E127" s="72" t="str">
        <f>MUE!E130</f>
        <v>MUEBLES DE OFICINA</v>
      </c>
      <c r="F127" s="76">
        <f>MUE!L130</f>
        <v>128.25</v>
      </c>
      <c r="G127" s="80">
        <f>MUE!J130</f>
        <v>0</v>
      </c>
      <c r="H127" s="147">
        <f t="shared" si="17"/>
        <v>5</v>
      </c>
      <c r="I127" s="148"/>
      <c r="J127" s="148"/>
      <c r="K127" s="148"/>
      <c r="L127" s="148"/>
      <c r="M127" s="148"/>
      <c r="N127" s="148"/>
    </row>
    <row r="128" spans="1:14" ht="22.5" customHeight="1">
      <c r="A128" s="60">
        <f>MUE!A131</f>
        <v>129</v>
      </c>
      <c r="B128" s="72" t="str">
        <f>MUE!B131</f>
        <v>901215 - 02017 - 15</v>
      </c>
      <c r="C128" s="73" t="str">
        <f>MUE!C131</f>
        <v>ESCRITORIO DE METAL CON FORMICA SIN GAVETAS</v>
      </c>
      <c r="D128" s="72" t="str">
        <f>MUE!D131</f>
        <v>SERVICIOS GENERALES</v>
      </c>
      <c r="E128" s="72" t="str">
        <f>MUE!E131</f>
        <v>MUEBLES DE OFICINA</v>
      </c>
      <c r="F128" s="76">
        <f>MUE!L131</f>
        <v>128.25</v>
      </c>
      <c r="G128" s="80">
        <f>MUE!J131</f>
        <v>0</v>
      </c>
      <c r="H128" s="147">
        <f t="shared" si="17"/>
        <v>5</v>
      </c>
      <c r="I128" s="148"/>
      <c r="J128" s="148"/>
      <c r="K128" s="148"/>
      <c r="L128" s="148"/>
      <c r="M128" s="148"/>
      <c r="N128" s="148"/>
    </row>
    <row r="129" spans="1:14" ht="22.5" customHeight="1">
      <c r="A129" s="60">
        <f>MUE!A132</f>
        <v>130</v>
      </c>
      <c r="B129" s="72" t="str">
        <f>MUE!B132</f>
        <v>901215 - 020222 - 6</v>
      </c>
      <c r="C129" s="73" t="str">
        <f>MUE!C132</f>
        <v>VENTILADOR DE TECHO</v>
      </c>
      <c r="D129" s="72" t="str">
        <f>MUE!D132</f>
        <v>SERVICIOS GENERALES</v>
      </c>
      <c r="E129" s="72" t="str">
        <f>MUE!E132</f>
        <v>EQUIPO DE OFICINA</v>
      </c>
      <c r="F129" s="76">
        <f>MUE!L132</f>
        <v>63.35</v>
      </c>
      <c r="G129" s="80">
        <f>MUE!J132</f>
        <v>41122</v>
      </c>
      <c r="H129" s="147">
        <f t="shared" si="17"/>
        <v>5</v>
      </c>
      <c r="I129" s="148"/>
      <c r="J129" s="148"/>
      <c r="K129" s="148"/>
      <c r="L129" s="148"/>
      <c r="M129" s="148"/>
      <c r="N129" s="149"/>
    </row>
    <row r="130" spans="1:14" ht="22.5" customHeight="1">
      <c r="A130" s="60">
        <f>MUE!A133</f>
        <v>131</v>
      </c>
      <c r="B130" s="72" t="str">
        <f>MUE!B133</f>
        <v>901215 - 020222 - 7</v>
      </c>
      <c r="C130" s="73" t="str">
        <f>MUE!C133</f>
        <v>VENTILADOR DE TECHO</v>
      </c>
      <c r="D130" s="72" t="str">
        <f>MUE!D133</f>
        <v>SERVICIOS GENERALES</v>
      </c>
      <c r="E130" s="72" t="str">
        <f>MUE!E133</f>
        <v>EQUIPO DE OFICINA</v>
      </c>
      <c r="F130" s="76">
        <f>MUE!L133</f>
        <v>63.35</v>
      </c>
      <c r="G130" s="80">
        <f>MUE!J133</f>
        <v>41122</v>
      </c>
      <c r="H130" s="147">
        <f t="shared" si="17"/>
        <v>5</v>
      </c>
      <c r="I130" s="148"/>
      <c r="J130" s="148"/>
      <c r="K130" s="148"/>
      <c r="L130" s="148"/>
      <c r="M130" s="148"/>
      <c r="N130" s="148"/>
    </row>
    <row r="131" spans="1:14" ht="22.5" customHeight="1">
      <c r="A131" s="60">
        <f>MUE!A134</f>
        <v>132</v>
      </c>
      <c r="B131" s="72" t="str">
        <f>MUE!B134</f>
        <v>901215 - 020222 - 8</v>
      </c>
      <c r="C131" s="73" t="str">
        <f>MUE!C134</f>
        <v>VENTILADOR DE TECHO</v>
      </c>
      <c r="D131" s="72" t="str">
        <f>MUE!D134</f>
        <v>SERVICIOS GENERALES</v>
      </c>
      <c r="E131" s="72" t="str">
        <f>MUE!E134</f>
        <v>EQUIPO DE OFICINA</v>
      </c>
      <c r="F131" s="76">
        <f>MUE!L134</f>
        <v>63.35</v>
      </c>
      <c r="G131" s="80">
        <f>MUE!J134</f>
        <v>41122</v>
      </c>
      <c r="H131" s="147">
        <f t="shared" si="17"/>
        <v>5</v>
      </c>
      <c r="I131" s="148"/>
      <c r="J131" s="148"/>
      <c r="K131" s="148"/>
      <c r="L131" s="148"/>
      <c r="M131" s="148"/>
      <c r="N131" s="148"/>
    </row>
    <row r="132" spans="1:14" ht="22.5" customHeight="1">
      <c r="A132" s="60">
        <f>MUE!A136</f>
        <v>134</v>
      </c>
      <c r="B132" s="72" t="str">
        <f>MUE!B136</f>
        <v>901215 - 020623 - 1</v>
      </c>
      <c r="C132" s="73" t="str">
        <f>MUE!C136</f>
        <v>PIZARRA ACRILICA</v>
      </c>
      <c r="D132" s="72" t="str">
        <f>MUE!D136</f>
        <v>SERVICIOS GENERALES</v>
      </c>
      <c r="E132" s="72" t="str">
        <f>MUE!E136</f>
        <v>MUEBLES VARIOS</v>
      </c>
      <c r="F132" s="76">
        <f>MUE!L136</f>
        <v>57</v>
      </c>
      <c r="G132" s="80">
        <f>MUE!J136</f>
        <v>0</v>
      </c>
      <c r="H132" s="147">
        <f t="shared" ref="H132:H138" si="18">IF(E132=0,0,(IF(E132="EQUIPO DE TRANSPORTE",10,5)))</f>
        <v>5</v>
      </c>
      <c r="I132" s="148"/>
      <c r="J132" s="148"/>
      <c r="K132" s="148"/>
      <c r="L132" s="148"/>
      <c r="M132" s="148"/>
      <c r="N132" s="148"/>
    </row>
    <row r="133" spans="1:14" ht="22.5" customHeight="1">
      <c r="A133" s="60">
        <f>MUE!A137</f>
        <v>135</v>
      </c>
      <c r="B133" s="72" t="str">
        <f>MUE!B137</f>
        <v>901215 - 02045 - 1</v>
      </c>
      <c r="C133" s="73" t="str">
        <f>MUE!C137</f>
        <v>CAMION DE 2 A 4 TON</v>
      </c>
      <c r="D133" s="72" t="str">
        <f>MUE!D137</f>
        <v>SERVICIOS GENERALES</v>
      </c>
      <c r="E133" s="72" t="str">
        <f>MUE!E137</f>
        <v>EQUIPO DE TRANSPORTE</v>
      </c>
      <c r="F133" s="76">
        <f>MUE!L137</f>
        <v>24048.91</v>
      </c>
      <c r="G133" s="80">
        <f>MUE!J137</f>
        <v>36889</v>
      </c>
      <c r="H133" s="147">
        <f t="shared" si="18"/>
        <v>10</v>
      </c>
      <c r="I133" s="148"/>
      <c r="J133" s="148"/>
      <c r="K133" s="148"/>
      <c r="L133" s="148"/>
      <c r="M133" s="148"/>
      <c r="N133" s="148"/>
    </row>
    <row r="134" spans="1:14" ht="22.5" customHeight="1">
      <c r="A134" s="60">
        <f>MUE!A138</f>
        <v>136</v>
      </c>
      <c r="B134" s="72" t="str">
        <f>MUE!B138</f>
        <v>901215 - 020139 - 1</v>
      </c>
      <c r="C134" s="86" t="str">
        <f>MUE!C138</f>
        <v>SILLA DE ESPERA DE FIBRA</v>
      </c>
      <c r="D134" s="72" t="str">
        <f>MUE!D138</f>
        <v>SERVICIOS GENERALES</v>
      </c>
      <c r="E134" s="72" t="str">
        <f>MUE!E138</f>
        <v>MUEBLES DE OFICINA</v>
      </c>
      <c r="F134" s="76">
        <f>MUE!L138</f>
        <v>19.420000000000002</v>
      </c>
      <c r="G134" s="80">
        <f>MUE!J138</f>
        <v>0</v>
      </c>
      <c r="H134" s="147">
        <f t="shared" si="18"/>
        <v>5</v>
      </c>
      <c r="I134" s="148"/>
      <c r="J134" s="148"/>
      <c r="K134" s="148"/>
      <c r="L134" s="148"/>
      <c r="M134" s="148"/>
      <c r="N134" s="148"/>
    </row>
    <row r="135" spans="1:14" ht="22.5" customHeight="1">
      <c r="A135" s="60">
        <f>MUE!A139</f>
        <v>137</v>
      </c>
      <c r="B135" s="72" t="str">
        <f>MUE!B139</f>
        <v>901215 - 020139 - 2</v>
      </c>
      <c r="C135" s="73" t="str">
        <f>MUE!C139</f>
        <v>SILLA DE ESPERA DE FIBRA</v>
      </c>
      <c r="D135" s="72" t="str">
        <f>MUE!D139</f>
        <v>SERVICIOS GENERALES</v>
      </c>
      <c r="E135" s="72" t="str">
        <f>MUE!E139</f>
        <v>MUEBLES DE OFICINA</v>
      </c>
      <c r="F135" s="76">
        <f>MUE!L139</f>
        <v>19.420000000000002</v>
      </c>
      <c r="G135" s="80">
        <f>MUE!J139</f>
        <v>0</v>
      </c>
      <c r="H135" s="147">
        <f t="shared" si="18"/>
        <v>5</v>
      </c>
      <c r="I135" s="148"/>
      <c r="J135" s="148"/>
      <c r="K135" s="148"/>
      <c r="L135" s="148"/>
      <c r="M135" s="148"/>
      <c r="N135" s="148"/>
    </row>
    <row r="136" spans="1:14" ht="22.5" customHeight="1">
      <c r="A136" s="60">
        <f>MUE!A140</f>
        <v>138</v>
      </c>
      <c r="B136" s="72" t="str">
        <f>MUE!B140</f>
        <v>901215 - 020139 - 3</v>
      </c>
      <c r="C136" s="73" t="str">
        <f>MUE!C140</f>
        <v>SILLA DE ESPERA DE FIBRA</v>
      </c>
      <c r="D136" s="72" t="str">
        <f>MUE!D140</f>
        <v>SERVICIOS GENERALES</v>
      </c>
      <c r="E136" s="72" t="str">
        <f>MUE!E140</f>
        <v>MUEBLES DE OFICINA</v>
      </c>
      <c r="F136" s="76">
        <f>MUE!L140</f>
        <v>19.420000000000002</v>
      </c>
      <c r="G136" s="80">
        <f>MUE!J140</f>
        <v>0</v>
      </c>
      <c r="H136" s="147">
        <f t="shared" si="18"/>
        <v>5</v>
      </c>
      <c r="I136" s="148"/>
      <c r="J136" s="148"/>
      <c r="K136" s="148"/>
      <c r="L136" s="148"/>
      <c r="M136" s="148"/>
      <c r="N136" s="148"/>
    </row>
    <row r="137" spans="1:14" ht="22.5" customHeight="1">
      <c r="A137" s="60">
        <f>MUE!A141</f>
        <v>139</v>
      </c>
      <c r="B137" s="72" t="str">
        <f>MUE!B141</f>
        <v>901215 - 020139 - 4</v>
      </c>
      <c r="C137" s="73" t="str">
        <f>MUE!C141</f>
        <v>SILLA DE ESPERA DE FIBRA</v>
      </c>
      <c r="D137" s="72" t="str">
        <f>MUE!D141</f>
        <v>SERVICIOS GENERALES</v>
      </c>
      <c r="E137" s="72" t="str">
        <f>MUE!E141</f>
        <v>MUEBLES DE OFICINA</v>
      </c>
      <c r="F137" s="76">
        <f>MUE!L141</f>
        <v>19.420000000000002</v>
      </c>
      <c r="G137" s="80">
        <f>MUE!J141</f>
        <v>0</v>
      </c>
      <c r="H137" s="147">
        <f t="shared" si="18"/>
        <v>5</v>
      </c>
      <c r="I137" s="148"/>
      <c r="J137" s="148"/>
      <c r="K137" s="148"/>
      <c r="L137" s="148"/>
      <c r="M137" s="148"/>
      <c r="N137" s="148"/>
    </row>
    <row r="138" spans="1:14" ht="22.5" customHeight="1">
      <c r="A138" s="60">
        <f>MUE!A142</f>
        <v>140</v>
      </c>
      <c r="B138" s="72" t="str">
        <f>MUE!B142</f>
        <v>901215 - 020139 - 5</v>
      </c>
      <c r="C138" s="73" t="str">
        <f>MUE!C142</f>
        <v>SILLA DE ESPERA DE FIBRA</v>
      </c>
      <c r="D138" s="72" t="str">
        <f>MUE!D142</f>
        <v>SERVICIOS GENERALES</v>
      </c>
      <c r="E138" s="72" t="str">
        <f>MUE!E142</f>
        <v>MUEBLES DE OFICINA</v>
      </c>
      <c r="F138" s="76">
        <f>MUE!L142</f>
        <v>19.420000000000002</v>
      </c>
      <c r="G138" s="80">
        <f>MUE!J142</f>
        <v>0</v>
      </c>
      <c r="H138" s="147">
        <f t="shared" si="18"/>
        <v>5</v>
      </c>
      <c r="I138" s="148"/>
      <c r="J138" s="148"/>
      <c r="K138" s="148"/>
      <c r="L138" s="148"/>
      <c r="M138" s="148"/>
      <c r="N138" s="148"/>
    </row>
    <row r="139" spans="1:14" ht="22.5" customHeight="1">
      <c r="A139" s="60">
        <f>MUE!A143</f>
        <v>141</v>
      </c>
      <c r="B139" s="72" t="str">
        <f>MUE!B143</f>
        <v>901215 - 020139 - 6</v>
      </c>
      <c r="C139" s="73" t="str">
        <f>MUE!C143</f>
        <v>SILLA DE ESPERA DE FIBRA</v>
      </c>
      <c r="D139" s="72" t="str">
        <f>MUE!D143</f>
        <v>SERVICIOS GENERALES</v>
      </c>
      <c r="E139" s="72" t="str">
        <f>MUE!E143</f>
        <v>MUEBLES DE OFICINA</v>
      </c>
      <c r="F139" s="76">
        <f>MUE!L143</f>
        <v>19.420000000000002</v>
      </c>
      <c r="G139" s="80">
        <f>MUE!J143</f>
        <v>0</v>
      </c>
      <c r="H139" s="147">
        <f t="shared" ref="H139:H202" si="19">IF(E139=0,0,(IF(E139="EQUIPO DE TRANSPORTE",10,5)))</f>
        <v>5</v>
      </c>
      <c r="I139" s="148"/>
      <c r="J139" s="148"/>
      <c r="K139" s="148"/>
      <c r="L139" s="148"/>
      <c r="M139" s="148"/>
      <c r="N139" s="149"/>
    </row>
    <row r="140" spans="1:14" ht="22.5" customHeight="1">
      <c r="A140" s="60">
        <f>MUE!A144</f>
        <v>142</v>
      </c>
      <c r="B140" s="72" t="str">
        <f>MUE!B144</f>
        <v>901215 - 020139 - 7</v>
      </c>
      <c r="C140" s="73" t="str">
        <f>MUE!C144</f>
        <v>SILLA DE ESPERA DE FIBRA</v>
      </c>
      <c r="D140" s="72" t="str">
        <f>MUE!D144</f>
        <v>SERVICIOS GENERALES</v>
      </c>
      <c r="E140" s="72" t="str">
        <f>MUE!E144</f>
        <v>MUEBLES DE OFICINA</v>
      </c>
      <c r="F140" s="76">
        <f>MUE!L144</f>
        <v>19.420000000000002</v>
      </c>
      <c r="G140" s="80">
        <f>MUE!J144</f>
        <v>0</v>
      </c>
      <c r="H140" s="147">
        <f t="shared" si="19"/>
        <v>5</v>
      </c>
      <c r="I140" s="148"/>
      <c r="J140" s="148"/>
      <c r="K140" s="148"/>
      <c r="L140" s="148"/>
      <c r="M140" s="148"/>
      <c r="N140" s="149"/>
    </row>
    <row r="141" spans="1:14" ht="22.5" customHeight="1">
      <c r="A141" s="60">
        <f>MUE!A145</f>
        <v>143</v>
      </c>
      <c r="B141" s="72" t="str">
        <f>MUE!B145</f>
        <v>901215 - 020139 - 8</v>
      </c>
      <c r="C141" s="73" t="str">
        <f>MUE!C145</f>
        <v>SILLA DE ESPERA DE FIBRA</v>
      </c>
      <c r="D141" s="72" t="str">
        <f>MUE!D145</f>
        <v>SERVICIOS GENERALES</v>
      </c>
      <c r="E141" s="72" t="str">
        <f>MUE!E145</f>
        <v>MUEBLES DE OFICINA</v>
      </c>
      <c r="F141" s="76">
        <f>MUE!L145</f>
        <v>19.420000000000002</v>
      </c>
      <c r="G141" s="80">
        <f>MUE!J145</f>
        <v>0</v>
      </c>
      <c r="H141" s="147">
        <f t="shared" si="19"/>
        <v>5</v>
      </c>
      <c r="I141" s="148"/>
      <c r="J141" s="148"/>
      <c r="K141" s="148"/>
      <c r="L141" s="148"/>
      <c r="M141" s="148"/>
      <c r="N141" s="148"/>
    </row>
    <row r="142" spans="1:14" ht="22.5" customHeight="1">
      <c r="A142" s="60">
        <f>MUE!A146</f>
        <v>144</v>
      </c>
      <c r="B142" s="72" t="str">
        <f>MUE!B146</f>
        <v>901215 - 020139 - 9</v>
      </c>
      <c r="C142" s="73" t="str">
        <f>MUE!C146</f>
        <v>SILLA DE ESPERA DE FIBRA</v>
      </c>
      <c r="D142" s="72" t="str">
        <f>MUE!D146</f>
        <v>SERVICIOS GENERALES</v>
      </c>
      <c r="E142" s="72" t="str">
        <f>MUE!E146</f>
        <v>MUEBLES DE OFICINA</v>
      </c>
      <c r="F142" s="76">
        <f>MUE!L146</f>
        <v>19.420000000000002</v>
      </c>
      <c r="G142" s="80">
        <f>MUE!J146</f>
        <v>0</v>
      </c>
      <c r="H142" s="147">
        <f t="shared" si="19"/>
        <v>5</v>
      </c>
      <c r="I142" s="148"/>
      <c r="J142" s="148"/>
      <c r="K142" s="148"/>
      <c r="L142" s="148"/>
      <c r="M142" s="148"/>
      <c r="N142" s="148"/>
    </row>
    <row r="143" spans="1:14" ht="22.5" customHeight="1">
      <c r="A143" s="60">
        <f>MUE!A148</f>
        <v>146</v>
      </c>
      <c r="B143" s="72" t="str">
        <f>MUE!B148</f>
        <v>901215 - 020130 - 1</v>
      </c>
      <c r="C143" s="73" t="str">
        <f>MUE!C148</f>
        <v>SILLA DE PLASTICO CON BRAZO</v>
      </c>
      <c r="D143" s="72" t="str">
        <f>MUE!D148</f>
        <v>SERVICIOS GENERALES</v>
      </c>
      <c r="E143" s="72" t="str">
        <f>MUE!E148</f>
        <v>MUEBLES DE OFICINA</v>
      </c>
      <c r="F143" s="76">
        <f>MUE!L148</f>
        <v>5.8</v>
      </c>
      <c r="G143" s="80">
        <f>MUE!J148</f>
        <v>0</v>
      </c>
      <c r="H143" s="147">
        <f t="shared" si="19"/>
        <v>5</v>
      </c>
      <c r="I143" s="148"/>
      <c r="J143" s="148"/>
      <c r="K143" s="148"/>
      <c r="L143" s="148"/>
      <c r="M143" s="148"/>
      <c r="N143" s="148"/>
    </row>
    <row r="144" spans="1:14" ht="22.5" customHeight="1">
      <c r="A144" s="60">
        <f>MUE!A149</f>
        <v>147</v>
      </c>
      <c r="B144" s="72" t="str">
        <f>MUE!B149</f>
        <v>901215 - 020130 - 2</v>
      </c>
      <c r="C144" s="73" t="str">
        <f>MUE!C149</f>
        <v>SILLA DE PLASTICO CON BRAZO</v>
      </c>
      <c r="D144" s="72" t="str">
        <f>MUE!D149</f>
        <v>SERVICIOS GENERALES</v>
      </c>
      <c r="E144" s="72" t="str">
        <f>MUE!E149</f>
        <v>MUEBLES DE OFICINA</v>
      </c>
      <c r="F144" s="76">
        <f>MUE!L149</f>
        <v>5.8</v>
      </c>
      <c r="G144" s="80">
        <f>MUE!J149</f>
        <v>0</v>
      </c>
      <c r="H144" s="147">
        <f t="shared" si="19"/>
        <v>5</v>
      </c>
      <c r="I144" s="148"/>
      <c r="J144" s="148"/>
      <c r="K144" s="148"/>
      <c r="L144" s="148"/>
      <c r="M144" s="148"/>
      <c r="N144" s="148"/>
    </row>
    <row r="145" spans="1:14" ht="22.5" customHeight="1">
      <c r="A145" s="60">
        <f>MUE!A150</f>
        <v>148</v>
      </c>
      <c r="B145" s="72" t="str">
        <f>MUE!B150</f>
        <v>901215 - 020130 - 3</v>
      </c>
      <c r="C145" s="73" t="str">
        <f>MUE!C150</f>
        <v>SILLA DE PLASTICO CON BRAZO</v>
      </c>
      <c r="D145" s="72" t="str">
        <f>MUE!D150</f>
        <v>SERVICIOS GENERALES</v>
      </c>
      <c r="E145" s="72" t="str">
        <f>MUE!E150</f>
        <v>MUEBLES DE OFICINA</v>
      </c>
      <c r="F145" s="76">
        <f>MUE!L150</f>
        <v>5.8</v>
      </c>
      <c r="G145" s="80">
        <f>MUE!J150</f>
        <v>0</v>
      </c>
      <c r="H145" s="147">
        <f t="shared" si="19"/>
        <v>5</v>
      </c>
      <c r="I145" s="148"/>
      <c r="J145" s="148"/>
      <c r="K145" s="148"/>
      <c r="L145" s="148"/>
      <c r="M145" s="148"/>
      <c r="N145" s="148"/>
    </row>
    <row r="146" spans="1:14" ht="22.5" customHeight="1">
      <c r="A146" s="60">
        <f>MUE!A151</f>
        <v>149</v>
      </c>
      <c r="B146" s="72" t="str">
        <f>MUE!B151</f>
        <v>901215 - 020130 - 4</v>
      </c>
      <c r="C146" s="73" t="str">
        <f>MUE!C151</f>
        <v>SILLA DE PLASTICO CON BRAZO</v>
      </c>
      <c r="D146" s="72" t="str">
        <f>MUE!D151</f>
        <v>SERVICIOS GENERALES</v>
      </c>
      <c r="E146" s="72" t="str">
        <f>MUE!E151</f>
        <v>MUEBLES DE OFICINA</v>
      </c>
      <c r="F146" s="76">
        <f>MUE!L151</f>
        <v>5.8</v>
      </c>
      <c r="G146" s="80">
        <f>MUE!J151</f>
        <v>0</v>
      </c>
      <c r="H146" s="147">
        <f t="shared" si="19"/>
        <v>5</v>
      </c>
      <c r="I146" s="148"/>
      <c r="J146" s="148"/>
      <c r="K146" s="148"/>
      <c r="L146" s="148"/>
      <c r="M146" s="148"/>
      <c r="N146" s="148"/>
    </row>
    <row r="147" spans="1:14" ht="22.5" customHeight="1">
      <c r="A147" s="60">
        <f>MUE!A152</f>
        <v>150</v>
      </c>
      <c r="B147" s="72" t="str">
        <f>MUE!B152</f>
        <v>901215 - 020130 - 5</v>
      </c>
      <c r="C147" s="73" t="str">
        <f>MUE!C152</f>
        <v>SILLA DE PLASTICO CON BRAZO</v>
      </c>
      <c r="D147" s="72" t="str">
        <f>MUE!D152</f>
        <v>SERVICIOS GENERALES</v>
      </c>
      <c r="E147" s="72" t="str">
        <f>MUE!E152</f>
        <v>MUEBLES DE OFICINA</v>
      </c>
      <c r="F147" s="76">
        <f>MUE!L152</f>
        <v>5.8</v>
      </c>
      <c r="G147" s="80">
        <f>MUE!J152</f>
        <v>0</v>
      </c>
      <c r="H147" s="147">
        <f t="shared" si="19"/>
        <v>5</v>
      </c>
      <c r="I147" s="148"/>
      <c r="J147" s="148"/>
      <c r="K147" s="148"/>
      <c r="L147" s="148"/>
      <c r="M147" s="148"/>
      <c r="N147" s="148"/>
    </row>
    <row r="148" spans="1:14" ht="22.5" customHeight="1">
      <c r="A148" s="60">
        <f>MUE!A153</f>
        <v>151</v>
      </c>
      <c r="B148" s="72" t="str">
        <f>MUE!B153</f>
        <v>901215 - 020130 - 6</v>
      </c>
      <c r="C148" s="73" t="str">
        <f>MUE!C153</f>
        <v>SILLA DE PLASTICO CON BRAZO</v>
      </c>
      <c r="D148" s="72" t="str">
        <f>MUE!D153</f>
        <v>SERVICIOS GENERALES</v>
      </c>
      <c r="E148" s="72" t="str">
        <f>MUE!E153</f>
        <v>MUEBLES DE OFICINA</v>
      </c>
      <c r="F148" s="76">
        <f>MUE!L153</f>
        <v>5.8</v>
      </c>
      <c r="G148" s="80">
        <f>MUE!J153</f>
        <v>0</v>
      </c>
      <c r="H148" s="147">
        <f t="shared" si="19"/>
        <v>5</v>
      </c>
      <c r="I148" s="148"/>
      <c r="J148" s="148"/>
      <c r="K148" s="148"/>
      <c r="L148" s="148"/>
      <c r="M148" s="148"/>
      <c r="N148" s="148"/>
    </row>
    <row r="149" spans="1:14" ht="22.5" customHeight="1">
      <c r="A149" s="60">
        <f>MUE!A154</f>
        <v>152</v>
      </c>
      <c r="B149" s="72" t="str">
        <f>MUE!B154</f>
        <v>901215 - 020130 - 7</v>
      </c>
      <c r="C149" s="73" t="str">
        <f>MUE!C154</f>
        <v>SILLA DE PLASTICO CON BRAZO</v>
      </c>
      <c r="D149" s="72" t="str">
        <f>MUE!D154</f>
        <v>SERVICIOS GENERALES</v>
      </c>
      <c r="E149" s="72" t="str">
        <f>MUE!E154</f>
        <v>MUEBLES DE OFICINA</v>
      </c>
      <c r="F149" s="76">
        <f>MUE!L154</f>
        <v>5.8</v>
      </c>
      <c r="G149" s="80">
        <f>MUE!J154</f>
        <v>0</v>
      </c>
      <c r="H149" s="147">
        <f t="shared" si="19"/>
        <v>5</v>
      </c>
      <c r="I149" s="148"/>
      <c r="J149" s="148"/>
      <c r="K149" s="148"/>
      <c r="L149" s="148"/>
      <c r="M149" s="148"/>
      <c r="N149" s="148"/>
    </row>
    <row r="150" spans="1:14" ht="22.5" customHeight="1">
      <c r="A150" s="60">
        <f>MUE!A155</f>
        <v>153</v>
      </c>
      <c r="B150" s="72" t="str">
        <f>MUE!B155</f>
        <v>901215 - 020130 - 8</v>
      </c>
      <c r="C150" s="73" t="str">
        <f>MUE!C155</f>
        <v>SILLA DE PLASTICO CON BRAZO</v>
      </c>
      <c r="D150" s="72" t="str">
        <f>MUE!D155</f>
        <v>SERVICIOS GENERALES</v>
      </c>
      <c r="E150" s="72" t="str">
        <f>MUE!E155</f>
        <v>MUEBLES DE OFICINA</v>
      </c>
      <c r="F150" s="76">
        <f>MUE!L155</f>
        <v>5.8</v>
      </c>
      <c r="G150" s="80">
        <f>MUE!J155</f>
        <v>0</v>
      </c>
      <c r="H150" s="147">
        <f t="shared" si="19"/>
        <v>5</v>
      </c>
      <c r="I150" s="148"/>
      <c r="J150" s="148"/>
      <c r="K150" s="148"/>
      <c r="L150" s="148"/>
      <c r="M150" s="148"/>
      <c r="N150" s="148"/>
    </row>
    <row r="151" spans="1:14" ht="22.5" customHeight="1">
      <c r="A151" s="60">
        <f>MUE!A156</f>
        <v>154</v>
      </c>
      <c r="B151" s="72" t="str">
        <f>MUE!B156</f>
        <v>901215 - 020130 - 9</v>
      </c>
      <c r="C151" s="73" t="str">
        <f>MUE!C156</f>
        <v>SILLA DE PLASTICO CON BRAZO</v>
      </c>
      <c r="D151" s="72" t="str">
        <f>MUE!D156</f>
        <v>SERVICIOS GENERALES</v>
      </c>
      <c r="E151" s="72" t="str">
        <f>MUE!E156</f>
        <v>MUEBLES DE OFICINA</v>
      </c>
      <c r="F151" s="76">
        <f>MUE!L156</f>
        <v>5.8</v>
      </c>
      <c r="G151" s="80">
        <f>MUE!J156</f>
        <v>0</v>
      </c>
      <c r="H151" s="147">
        <f t="shared" si="19"/>
        <v>5</v>
      </c>
      <c r="I151" s="148"/>
      <c r="J151" s="148"/>
      <c r="K151" s="148"/>
      <c r="L151" s="148"/>
      <c r="M151" s="148"/>
      <c r="N151" s="148"/>
    </row>
    <row r="152" spans="1:14" ht="22.5" customHeight="1">
      <c r="A152" s="60">
        <f>MUE!A157</f>
        <v>155</v>
      </c>
      <c r="B152" s="72" t="str">
        <f>MUE!B157</f>
        <v>901215 - 020130 - 10</v>
      </c>
      <c r="C152" s="73" t="str">
        <f>MUE!C157</f>
        <v>SILLA DE PLASTICO CON BRAZO</v>
      </c>
      <c r="D152" s="72" t="str">
        <f>MUE!D157</f>
        <v>SERVICIOS GENERALES</v>
      </c>
      <c r="E152" s="72" t="str">
        <f>MUE!E157</f>
        <v>MUEBLES DE OFICINA</v>
      </c>
      <c r="F152" s="76">
        <f>MUE!L157</f>
        <v>5.8</v>
      </c>
      <c r="G152" s="80">
        <f>MUE!J157</f>
        <v>0</v>
      </c>
      <c r="H152" s="147">
        <f t="shared" si="19"/>
        <v>5</v>
      </c>
      <c r="I152" s="148"/>
      <c r="J152" s="148"/>
      <c r="K152" s="148"/>
      <c r="L152" s="148"/>
      <c r="M152" s="148"/>
      <c r="N152" s="148"/>
    </row>
    <row r="153" spans="1:14" ht="22.5" customHeight="1">
      <c r="A153" s="60">
        <f>MUE!A158</f>
        <v>156</v>
      </c>
      <c r="B153" s="72" t="str">
        <f>MUE!B158</f>
        <v>901215 - 020130 - 11</v>
      </c>
      <c r="C153" s="73" t="str">
        <f>MUE!C158</f>
        <v>SILLA DE PLASTICO CON BRAZO</v>
      </c>
      <c r="D153" s="72" t="str">
        <f>MUE!D158</f>
        <v>SERVICIOS GENERALES</v>
      </c>
      <c r="E153" s="72" t="str">
        <f>MUE!E158</f>
        <v>MUEBLES DE OFICINA</v>
      </c>
      <c r="F153" s="76">
        <f>MUE!L158</f>
        <v>5.8</v>
      </c>
      <c r="G153" s="80">
        <f>MUE!J158</f>
        <v>0</v>
      </c>
      <c r="H153" s="147">
        <f t="shared" si="19"/>
        <v>5</v>
      </c>
      <c r="I153" s="148"/>
      <c r="J153" s="148"/>
      <c r="K153" s="148"/>
      <c r="L153" s="148"/>
      <c r="M153" s="148"/>
      <c r="N153" s="148"/>
    </row>
    <row r="154" spans="1:14" ht="22.5" customHeight="1">
      <c r="A154" s="60">
        <f>MUE!A159</f>
        <v>157</v>
      </c>
      <c r="B154" s="72" t="str">
        <f>MUE!B159</f>
        <v>901215 - 020130 - 12</v>
      </c>
      <c r="C154" s="73" t="str">
        <f>MUE!C159</f>
        <v>SILLA DE PLASTICO CON BRAZO</v>
      </c>
      <c r="D154" s="72" t="str">
        <f>MUE!D159</f>
        <v>SERVICIOS GENERALES</v>
      </c>
      <c r="E154" s="72" t="str">
        <f>MUE!E159</f>
        <v>MUEBLES DE OFICINA</v>
      </c>
      <c r="F154" s="76">
        <f>MUE!L159</f>
        <v>5.8</v>
      </c>
      <c r="G154" s="80">
        <f>MUE!J159</f>
        <v>0</v>
      </c>
      <c r="H154" s="147">
        <f t="shared" si="19"/>
        <v>5</v>
      </c>
      <c r="I154" s="148"/>
      <c r="J154" s="148"/>
      <c r="K154" s="148"/>
      <c r="L154" s="148"/>
      <c r="M154" s="148"/>
      <c r="N154" s="148"/>
    </row>
    <row r="155" spans="1:14" ht="22.5" customHeight="1">
      <c r="A155" s="60">
        <f>MUE!A160</f>
        <v>158</v>
      </c>
      <c r="B155" s="72" t="str">
        <f>MUE!B160</f>
        <v>901215 - 020130 - 13</v>
      </c>
      <c r="C155" s="73" t="str">
        <f>MUE!C160</f>
        <v>SILLA DE PLASTICO CON BRAZO</v>
      </c>
      <c r="D155" s="72" t="str">
        <f>MUE!D160</f>
        <v>SERVICIOS GENERALES</v>
      </c>
      <c r="E155" s="72" t="str">
        <f>MUE!E160</f>
        <v>MUEBLES DE OFICINA</v>
      </c>
      <c r="F155" s="76">
        <f>MUE!L160</f>
        <v>5.8</v>
      </c>
      <c r="G155" s="80">
        <f>MUE!J160</f>
        <v>0</v>
      </c>
      <c r="H155" s="147">
        <f t="shared" si="19"/>
        <v>5</v>
      </c>
      <c r="I155" s="148"/>
      <c r="J155" s="148"/>
      <c r="K155" s="148"/>
      <c r="L155" s="148"/>
      <c r="M155" s="148"/>
      <c r="N155" s="148"/>
    </row>
    <row r="156" spans="1:14" ht="22.5" customHeight="1">
      <c r="A156" s="60">
        <f>MUE!A161</f>
        <v>159</v>
      </c>
      <c r="B156" s="72" t="str">
        <f>MUE!B161</f>
        <v>901215 - 020130 - 14</v>
      </c>
      <c r="C156" s="73" t="str">
        <f>MUE!C161</f>
        <v>SILLA DE PLASTICO CON BRAZO</v>
      </c>
      <c r="D156" s="72" t="str">
        <f>MUE!D161</f>
        <v>SERVICIOS GENERALES</v>
      </c>
      <c r="E156" s="72" t="str">
        <f>MUE!E161</f>
        <v>MUEBLES DE OFICINA</v>
      </c>
      <c r="F156" s="76">
        <f>MUE!L161</f>
        <v>5.8</v>
      </c>
      <c r="G156" s="80">
        <f>MUE!J161</f>
        <v>0</v>
      </c>
      <c r="H156" s="147">
        <f t="shared" si="19"/>
        <v>5</v>
      </c>
      <c r="I156" s="148"/>
      <c r="J156" s="148"/>
      <c r="K156" s="148"/>
      <c r="L156" s="148"/>
      <c r="M156" s="148"/>
      <c r="N156" s="148"/>
    </row>
    <row r="157" spans="1:14" ht="22.5" customHeight="1">
      <c r="A157" s="60">
        <f>MUE!A162</f>
        <v>160</v>
      </c>
      <c r="B157" s="72" t="str">
        <f>MUE!B162</f>
        <v>901215 - 020130 - 15</v>
      </c>
      <c r="C157" s="73" t="str">
        <f>MUE!C162</f>
        <v>SILLA DE PLASTICO CON BRAZO</v>
      </c>
      <c r="D157" s="72" t="str">
        <f>MUE!D162</f>
        <v>SERVICIOS GENERALES</v>
      </c>
      <c r="E157" s="72" t="str">
        <f>MUE!E162</f>
        <v>MUEBLES DE OFICINA</v>
      </c>
      <c r="F157" s="76">
        <f>MUE!L162</f>
        <v>5.8</v>
      </c>
      <c r="G157" s="80">
        <f>MUE!J162</f>
        <v>0</v>
      </c>
      <c r="H157" s="147">
        <f t="shared" si="19"/>
        <v>5</v>
      </c>
      <c r="I157" s="148"/>
      <c r="J157" s="148"/>
      <c r="K157" s="148"/>
      <c r="L157" s="148"/>
      <c r="M157" s="148"/>
      <c r="N157" s="148"/>
    </row>
    <row r="158" spans="1:14" ht="22.5" customHeight="1">
      <c r="A158" s="60">
        <f>MUE!A163</f>
        <v>161</v>
      </c>
      <c r="B158" s="72" t="str">
        <f>MUE!B163</f>
        <v>901215 - 020130 - 16</v>
      </c>
      <c r="C158" s="73" t="str">
        <f>MUE!C163</f>
        <v>SILLA DE PLASTICO CON BRAZO</v>
      </c>
      <c r="D158" s="72" t="str">
        <f>MUE!D163</f>
        <v>SERVICIOS GENERALES</v>
      </c>
      <c r="E158" s="72" t="str">
        <f>MUE!E163</f>
        <v>MUEBLES DE OFICINA</v>
      </c>
      <c r="F158" s="76">
        <f>MUE!L163</f>
        <v>5.8</v>
      </c>
      <c r="G158" s="80">
        <f>MUE!J163</f>
        <v>0</v>
      </c>
      <c r="H158" s="147">
        <f t="shared" si="19"/>
        <v>5</v>
      </c>
      <c r="I158" s="148"/>
      <c r="J158" s="148"/>
      <c r="K158" s="148"/>
      <c r="L158" s="148"/>
      <c r="M158" s="148"/>
      <c r="N158" s="148"/>
    </row>
    <row r="159" spans="1:14" ht="22.5" customHeight="1">
      <c r="A159" s="60">
        <f>MUE!A164</f>
        <v>162</v>
      </c>
      <c r="B159" s="72" t="str">
        <f>MUE!B164</f>
        <v>901215 - 020130 - 17</v>
      </c>
      <c r="C159" s="73" t="str">
        <f>MUE!C164</f>
        <v>SILLA DE PLASTICO CON BRAZO</v>
      </c>
      <c r="D159" s="72" t="str">
        <f>MUE!D164</f>
        <v>SERVICIOS GENERALES</v>
      </c>
      <c r="E159" s="72" t="str">
        <f>MUE!E164</f>
        <v>MUEBLES DE OFICINA</v>
      </c>
      <c r="F159" s="76">
        <f>MUE!L164</f>
        <v>5.8</v>
      </c>
      <c r="G159" s="80">
        <f>MUE!J164</f>
        <v>0</v>
      </c>
      <c r="H159" s="147">
        <f t="shared" si="19"/>
        <v>5</v>
      </c>
      <c r="I159" s="148"/>
      <c r="J159" s="148"/>
      <c r="K159" s="148"/>
      <c r="L159" s="148"/>
      <c r="M159" s="148"/>
      <c r="N159" s="148"/>
    </row>
    <row r="160" spans="1:14" ht="22.5" customHeight="1">
      <c r="A160" s="60">
        <f>MUE!A165</f>
        <v>163</v>
      </c>
      <c r="B160" s="72" t="str">
        <f>MUE!B165</f>
        <v>901215 - 020130 - 18</v>
      </c>
      <c r="C160" s="73" t="str">
        <f>MUE!C165</f>
        <v>SILLA DE PLASTICO CON BRAZO</v>
      </c>
      <c r="D160" s="72" t="str">
        <f>MUE!D165</f>
        <v>SERVICIOS GENERALES</v>
      </c>
      <c r="E160" s="72" t="str">
        <f>MUE!E165</f>
        <v>MUEBLES DE OFICINA</v>
      </c>
      <c r="F160" s="76">
        <f>MUE!L165</f>
        <v>5.8</v>
      </c>
      <c r="G160" s="80">
        <f>MUE!J165</f>
        <v>0</v>
      </c>
      <c r="H160" s="147">
        <f t="shared" si="19"/>
        <v>5</v>
      </c>
      <c r="I160" s="148"/>
      <c r="J160" s="148"/>
      <c r="K160" s="148"/>
      <c r="L160" s="148"/>
      <c r="M160" s="148"/>
      <c r="N160" s="148"/>
    </row>
    <row r="161" spans="1:14" ht="22.5" customHeight="1">
      <c r="A161" s="60">
        <f>MUE!A166</f>
        <v>164</v>
      </c>
      <c r="B161" s="72" t="str">
        <f>MUE!B166</f>
        <v>901215 - 020130 - 19</v>
      </c>
      <c r="C161" s="73" t="str">
        <f>MUE!C166</f>
        <v>SILLA DE PLASTICO CON BRAZO</v>
      </c>
      <c r="D161" s="72" t="str">
        <f>MUE!D166</f>
        <v>SERVICIOS GENERALES</v>
      </c>
      <c r="E161" s="72" t="str">
        <f>MUE!E166</f>
        <v>MUEBLES DE OFICINA</v>
      </c>
      <c r="F161" s="76">
        <f>MUE!L166</f>
        <v>5.8</v>
      </c>
      <c r="G161" s="80">
        <f>MUE!J166</f>
        <v>0</v>
      </c>
      <c r="H161" s="147">
        <f t="shared" si="19"/>
        <v>5</v>
      </c>
      <c r="I161" s="148"/>
      <c r="J161" s="148"/>
      <c r="K161" s="148"/>
      <c r="L161" s="148"/>
      <c r="M161" s="148"/>
      <c r="N161" s="148"/>
    </row>
    <row r="162" spans="1:14" ht="22.5" customHeight="1">
      <c r="A162" s="60">
        <f>MUE!A167</f>
        <v>165</v>
      </c>
      <c r="B162" s="72" t="str">
        <f>MUE!B167</f>
        <v>901215 - 020130 - 20</v>
      </c>
      <c r="C162" s="73" t="str">
        <f>MUE!C167</f>
        <v>SILLA DE PLASTICO CON BRAZO</v>
      </c>
      <c r="D162" s="72" t="str">
        <f>MUE!D167</f>
        <v>SERVICIOS GENERALES</v>
      </c>
      <c r="E162" s="72" t="str">
        <f>MUE!E167</f>
        <v>MUEBLES DE OFICINA</v>
      </c>
      <c r="F162" s="76">
        <f>MUE!L167</f>
        <v>5.8</v>
      </c>
      <c r="G162" s="80">
        <f>MUE!J167</f>
        <v>0</v>
      </c>
      <c r="H162" s="147">
        <f t="shared" si="19"/>
        <v>5</v>
      </c>
      <c r="I162" s="148"/>
      <c r="J162" s="148"/>
      <c r="K162" s="148"/>
      <c r="L162" s="148"/>
      <c r="M162" s="148"/>
      <c r="N162" s="148"/>
    </row>
    <row r="163" spans="1:14" ht="22.5" customHeight="1">
      <c r="A163" s="60">
        <f>MUE!A168</f>
        <v>166</v>
      </c>
      <c r="B163" s="72" t="str">
        <f>MUE!B168</f>
        <v>901215 - 020130 - 21</v>
      </c>
      <c r="C163" s="73" t="str">
        <f>MUE!C168</f>
        <v>SILLA DE PLASTICO CON BRAZO</v>
      </c>
      <c r="D163" s="72" t="str">
        <f>MUE!D168</f>
        <v>SERVICIOS GENERALES</v>
      </c>
      <c r="E163" s="72" t="str">
        <f>MUE!E168</f>
        <v>MUEBLES DE OFICINA</v>
      </c>
      <c r="F163" s="76">
        <f>MUE!L168</f>
        <v>5.8</v>
      </c>
      <c r="G163" s="80">
        <f>MUE!J168</f>
        <v>0</v>
      </c>
      <c r="H163" s="147">
        <f t="shared" si="19"/>
        <v>5</v>
      </c>
      <c r="I163" s="148"/>
      <c r="J163" s="148"/>
      <c r="K163" s="148"/>
      <c r="L163" s="148"/>
      <c r="M163" s="148"/>
      <c r="N163" s="148"/>
    </row>
    <row r="164" spans="1:14" ht="22.5" customHeight="1">
      <c r="A164" s="60">
        <f>MUE!A169</f>
        <v>167</v>
      </c>
      <c r="B164" s="72" t="str">
        <f>MUE!B169</f>
        <v>901215 - 020130 - 22</v>
      </c>
      <c r="C164" s="73" t="str">
        <f>MUE!C169</f>
        <v>SILLA DE PLASTICO CON BRAZO</v>
      </c>
      <c r="D164" s="72" t="str">
        <f>MUE!D169</f>
        <v>SERVICIOS GENERALES</v>
      </c>
      <c r="E164" s="72" t="str">
        <f>MUE!E169</f>
        <v>MUEBLES DE OFICINA</v>
      </c>
      <c r="F164" s="76">
        <f>MUE!L169</f>
        <v>5.8</v>
      </c>
      <c r="G164" s="80">
        <f>MUE!J169</f>
        <v>0</v>
      </c>
      <c r="H164" s="147">
        <f t="shared" si="19"/>
        <v>5</v>
      </c>
      <c r="I164" s="148"/>
      <c r="J164" s="148"/>
      <c r="K164" s="148"/>
      <c r="L164" s="148"/>
      <c r="M164" s="148"/>
      <c r="N164" s="148"/>
    </row>
    <row r="165" spans="1:14" ht="22.5" customHeight="1">
      <c r="A165" s="60">
        <f>MUE!A170</f>
        <v>168</v>
      </c>
      <c r="B165" s="72" t="str">
        <f>MUE!B170</f>
        <v>901215 - 020130 - 23</v>
      </c>
      <c r="C165" s="73" t="str">
        <f>MUE!C170</f>
        <v>SILLA DE PLASTICO CON BRAZO</v>
      </c>
      <c r="D165" s="72" t="str">
        <f>MUE!D170</f>
        <v>SERVICIOS GENERALES</v>
      </c>
      <c r="E165" s="72" t="str">
        <f>MUE!E170</f>
        <v>MUEBLES DE OFICINA</v>
      </c>
      <c r="F165" s="76">
        <f>MUE!L170</f>
        <v>5.8</v>
      </c>
      <c r="G165" s="80">
        <f>MUE!J170</f>
        <v>0</v>
      </c>
      <c r="H165" s="147">
        <f t="shared" si="19"/>
        <v>5</v>
      </c>
      <c r="I165" s="148"/>
      <c r="J165" s="148"/>
      <c r="K165" s="148"/>
      <c r="L165" s="148"/>
      <c r="M165" s="148"/>
      <c r="N165" s="148"/>
    </row>
    <row r="166" spans="1:14" ht="22.5" customHeight="1">
      <c r="A166" s="60">
        <f>MUE!A171</f>
        <v>169</v>
      </c>
      <c r="B166" s="72" t="str">
        <f>MUE!B171</f>
        <v>901215 - 020130 - 24</v>
      </c>
      <c r="C166" s="73" t="str">
        <f>MUE!C171</f>
        <v>SILLA DE PLASTICO CON BRAZO</v>
      </c>
      <c r="D166" s="72" t="str">
        <f>MUE!D171</f>
        <v>SERVICIOS GENERALES</v>
      </c>
      <c r="E166" s="72" t="str">
        <f>MUE!E171</f>
        <v>MUEBLES DE OFICINA</v>
      </c>
      <c r="F166" s="76">
        <f>MUE!L171</f>
        <v>5.8</v>
      </c>
      <c r="G166" s="80">
        <f>MUE!J171</f>
        <v>0</v>
      </c>
      <c r="H166" s="147">
        <f t="shared" si="19"/>
        <v>5</v>
      </c>
      <c r="I166" s="148"/>
      <c r="J166" s="148"/>
      <c r="K166" s="148"/>
      <c r="L166" s="148"/>
      <c r="M166" s="148"/>
      <c r="N166" s="148"/>
    </row>
    <row r="167" spans="1:14" ht="22.5" customHeight="1">
      <c r="A167" s="60">
        <f>MUE!A172</f>
        <v>170</v>
      </c>
      <c r="B167" s="72" t="str">
        <f>MUE!B172</f>
        <v>901215 - 020130 - 25</v>
      </c>
      <c r="C167" s="73" t="str">
        <f>MUE!C172</f>
        <v>SILLA DE PLASTICO CON BRAZO</v>
      </c>
      <c r="D167" s="72" t="str">
        <f>MUE!D172</f>
        <v>SERVICIOS GENERALES</v>
      </c>
      <c r="E167" s="72" t="str">
        <f>MUE!E172</f>
        <v>MUEBLES DE OFICINA</v>
      </c>
      <c r="F167" s="76">
        <f>MUE!L172</f>
        <v>5.8</v>
      </c>
      <c r="G167" s="80">
        <f>MUE!J172</f>
        <v>0</v>
      </c>
      <c r="H167" s="147">
        <f t="shared" si="19"/>
        <v>5</v>
      </c>
      <c r="I167" s="148"/>
      <c r="J167" s="148"/>
      <c r="K167" s="148"/>
      <c r="L167" s="148"/>
      <c r="M167" s="148"/>
      <c r="N167" s="148"/>
    </row>
    <row r="168" spans="1:14" ht="22.5" customHeight="1">
      <c r="A168" s="60">
        <f>MUE!A173</f>
        <v>171</v>
      </c>
      <c r="B168" s="72" t="str">
        <f>MUE!B173</f>
        <v>901215 - 020130 - 26</v>
      </c>
      <c r="C168" s="73" t="str">
        <f>MUE!C173</f>
        <v>SILLA DE PLASTICO CON BRAZO</v>
      </c>
      <c r="D168" s="72" t="str">
        <f>MUE!D173</f>
        <v>SERVICIOS GENERALES</v>
      </c>
      <c r="E168" s="72" t="str">
        <f>MUE!E173</f>
        <v>MUEBLES DE OFICINA</v>
      </c>
      <c r="F168" s="76">
        <f>MUE!L173</f>
        <v>5.8</v>
      </c>
      <c r="G168" s="80">
        <f>MUE!J173</f>
        <v>0</v>
      </c>
      <c r="H168" s="147">
        <f t="shared" si="19"/>
        <v>5</v>
      </c>
      <c r="I168" s="148"/>
      <c r="J168" s="148"/>
      <c r="K168" s="148"/>
      <c r="L168" s="148"/>
      <c r="M168" s="148"/>
      <c r="N168" s="148"/>
    </row>
    <row r="169" spans="1:14" ht="22.5" customHeight="1">
      <c r="A169" s="60">
        <f>MUE!A174</f>
        <v>172</v>
      </c>
      <c r="B169" s="72" t="str">
        <f>MUE!B174</f>
        <v>901215 - 020130 - 27</v>
      </c>
      <c r="C169" s="73" t="str">
        <f>MUE!C174</f>
        <v>SILLA DE PLASTICO CON BRAZO</v>
      </c>
      <c r="D169" s="72" t="str">
        <f>MUE!D174</f>
        <v>SERVICIOS GENERALES</v>
      </c>
      <c r="E169" s="72" t="str">
        <f>MUE!E174</f>
        <v>MUEBLES DE OFICINA</v>
      </c>
      <c r="F169" s="76">
        <f>MUE!L174</f>
        <v>5.8</v>
      </c>
      <c r="G169" s="80">
        <f>MUE!J174</f>
        <v>0</v>
      </c>
      <c r="H169" s="147">
        <f t="shared" si="19"/>
        <v>5</v>
      </c>
      <c r="I169" s="148"/>
      <c r="J169" s="148"/>
      <c r="K169" s="148"/>
      <c r="L169" s="148"/>
      <c r="M169" s="148"/>
      <c r="N169" s="148"/>
    </row>
    <row r="170" spans="1:14" ht="22.5" customHeight="1">
      <c r="A170" s="60">
        <f>MUE!A175</f>
        <v>173</v>
      </c>
      <c r="B170" s="72" t="str">
        <f>MUE!B175</f>
        <v>901215 - 020130 - 28</v>
      </c>
      <c r="C170" s="73" t="str">
        <f>MUE!C175</f>
        <v>SILLA DE PLASTICO CON BRAZO</v>
      </c>
      <c r="D170" s="72" t="str">
        <f>MUE!D175</f>
        <v>SERVICIOS GENERALES</v>
      </c>
      <c r="E170" s="72" t="str">
        <f>MUE!E175</f>
        <v>MUEBLES DE OFICINA</v>
      </c>
      <c r="F170" s="76">
        <f>MUE!L175</f>
        <v>5.8</v>
      </c>
      <c r="G170" s="80">
        <f>MUE!J175</f>
        <v>0</v>
      </c>
      <c r="H170" s="147">
        <f t="shared" si="19"/>
        <v>5</v>
      </c>
      <c r="I170" s="148"/>
      <c r="J170" s="148"/>
      <c r="K170" s="148"/>
      <c r="L170" s="148"/>
      <c r="M170" s="148"/>
      <c r="N170" s="148"/>
    </row>
    <row r="171" spans="1:14" ht="22.5" customHeight="1">
      <c r="A171" s="60">
        <f>MUE!A176</f>
        <v>174</v>
      </c>
      <c r="B171" s="72" t="str">
        <f>MUE!B176</f>
        <v>901215 - 020130 - 29</v>
      </c>
      <c r="C171" s="73" t="str">
        <f>MUE!C176</f>
        <v>SILLA DE PLASTICO CON BRAZO</v>
      </c>
      <c r="D171" s="72" t="str">
        <f>MUE!D176</f>
        <v>SERVICIOS GENERALES</v>
      </c>
      <c r="E171" s="72" t="str">
        <f>MUE!E176</f>
        <v>MUEBLES DE OFICINA</v>
      </c>
      <c r="F171" s="76">
        <f>MUE!L176</f>
        <v>5.8</v>
      </c>
      <c r="G171" s="80">
        <f>MUE!J176</f>
        <v>0</v>
      </c>
      <c r="H171" s="147">
        <f t="shared" si="19"/>
        <v>5</v>
      </c>
      <c r="I171" s="148"/>
      <c r="J171" s="148"/>
      <c r="K171" s="148"/>
      <c r="L171" s="148"/>
      <c r="M171" s="148"/>
      <c r="N171" s="148"/>
    </row>
    <row r="172" spans="1:14" ht="22.5" customHeight="1">
      <c r="A172" s="60">
        <f>MUE!A177</f>
        <v>175</v>
      </c>
      <c r="B172" s="72" t="str">
        <f>MUE!B177</f>
        <v>901215 - 020130 - 30</v>
      </c>
      <c r="C172" s="73" t="str">
        <f>MUE!C177</f>
        <v>SILLA DE PLASTICO CON BRAZO</v>
      </c>
      <c r="D172" s="72" t="str">
        <f>MUE!D177</f>
        <v>SERVICIOS GENERALES</v>
      </c>
      <c r="E172" s="72" t="str">
        <f>MUE!E177</f>
        <v>MUEBLES DE OFICINA</v>
      </c>
      <c r="F172" s="76">
        <f>MUE!L177</f>
        <v>5.8</v>
      </c>
      <c r="G172" s="80">
        <f>MUE!J177</f>
        <v>0</v>
      </c>
      <c r="H172" s="147">
        <f t="shared" si="19"/>
        <v>5</v>
      </c>
      <c r="I172" s="148"/>
      <c r="J172" s="148"/>
      <c r="K172" s="148"/>
      <c r="L172" s="148"/>
      <c r="M172" s="148"/>
      <c r="N172" s="148"/>
    </row>
    <row r="173" spans="1:14" ht="22.5" customHeight="1">
      <c r="A173" s="60">
        <f>MUE!A178</f>
        <v>176</v>
      </c>
      <c r="B173" s="72" t="str">
        <f>MUE!B178</f>
        <v>901215 - 020130 - 31</v>
      </c>
      <c r="C173" s="73" t="str">
        <f>MUE!C178</f>
        <v>SILLA DE PLASTICO CON BRAZO</v>
      </c>
      <c r="D173" s="72" t="str">
        <f>MUE!D178</f>
        <v>SERVICIOS GENERALES</v>
      </c>
      <c r="E173" s="72" t="str">
        <f>MUE!E178</f>
        <v>MUEBLES DE OFICINA</v>
      </c>
      <c r="F173" s="76">
        <f>MUE!L178</f>
        <v>5.8</v>
      </c>
      <c r="G173" s="80">
        <f>MUE!J178</f>
        <v>0</v>
      </c>
      <c r="H173" s="147">
        <f t="shared" si="19"/>
        <v>5</v>
      </c>
      <c r="I173" s="148"/>
      <c r="J173" s="148"/>
      <c r="K173" s="148"/>
      <c r="L173" s="148"/>
      <c r="M173" s="148"/>
      <c r="N173" s="148"/>
    </row>
    <row r="174" spans="1:14" ht="22.5" customHeight="1">
      <c r="A174" s="60">
        <f>MUE!A179</f>
        <v>177</v>
      </c>
      <c r="B174" s="72" t="str">
        <f>MUE!B179</f>
        <v>901215 - 020130 - 32</v>
      </c>
      <c r="C174" s="73" t="str">
        <f>MUE!C179</f>
        <v>SILLA DE PLASTICO CON BRAZO</v>
      </c>
      <c r="D174" s="72" t="str">
        <f>MUE!D179</f>
        <v>SERVICIOS GENERALES</v>
      </c>
      <c r="E174" s="72" t="str">
        <f>MUE!E179</f>
        <v>MUEBLES DE OFICINA</v>
      </c>
      <c r="F174" s="76">
        <f>MUE!L179</f>
        <v>5.8</v>
      </c>
      <c r="G174" s="80">
        <f>MUE!J179</f>
        <v>0</v>
      </c>
      <c r="H174" s="147">
        <f t="shared" si="19"/>
        <v>5</v>
      </c>
      <c r="I174" s="148"/>
      <c r="J174" s="148"/>
      <c r="K174" s="148"/>
      <c r="L174" s="148"/>
      <c r="M174" s="148"/>
      <c r="N174" s="148"/>
    </row>
    <row r="175" spans="1:14" ht="22.5" customHeight="1">
      <c r="A175" s="60">
        <f>MUE!A180</f>
        <v>178</v>
      </c>
      <c r="B175" s="72" t="str">
        <f>MUE!B180</f>
        <v>901215 - 020130 - 33</v>
      </c>
      <c r="C175" s="73" t="str">
        <f>MUE!C180</f>
        <v>SILLA DE PLASTICO CON BRAZO</v>
      </c>
      <c r="D175" s="72" t="str">
        <f>MUE!D180</f>
        <v>SERVICIOS GENERALES</v>
      </c>
      <c r="E175" s="72" t="str">
        <f>MUE!E180</f>
        <v>MUEBLES DE OFICINA</v>
      </c>
      <c r="F175" s="76">
        <f>MUE!L180</f>
        <v>5.8</v>
      </c>
      <c r="G175" s="80">
        <f>MUE!J180</f>
        <v>0</v>
      </c>
      <c r="H175" s="147">
        <f t="shared" si="19"/>
        <v>5</v>
      </c>
      <c r="I175" s="148"/>
      <c r="J175" s="148"/>
      <c r="K175" s="148"/>
      <c r="L175" s="148"/>
      <c r="M175" s="148"/>
      <c r="N175" s="148"/>
    </row>
    <row r="176" spans="1:14" ht="22.5" customHeight="1">
      <c r="A176" s="60">
        <f>MUE!A181</f>
        <v>179</v>
      </c>
      <c r="B176" s="72" t="str">
        <f>MUE!B181</f>
        <v>901215 - 020130 - 34</v>
      </c>
      <c r="C176" s="73" t="str">
        <f>MUE!C181</f>
        <v>SILLA DE PLASTICO CON BRAZO</v>
      </c>
      <c r="D176" s="72" t="str">
        <f>MUE!D181</f>
        <v>SERVICIOS GENERALES</v>
      </c>
      <c r="E176" s="72" t="str">
        <f>MUE!E181</f>
        <v>MUEBLES DE OFICINA</v>
      </c>
      <c r="F176" s="76">
        <f>MUE!L181</f>
        <v>5.8</v>
      </c>
      <c r="G176" s="80">
        <f>MUE!J181</f>
        <v>0</v>
      </c>
      <c r="H176" s="147">
        <f t="shared" si="19"/>
        <v>5</v>
      </c>
      <c r="I176" s="148"/>
      <c r="J176" s="148"/>
      <c r="K176" s="148"/>
      <c r="L176" s="148"/>
      <c r="M176" s="148"/>
      <c r="N176" s="148"/>
    </row>
    <row r="177" spans="1:14" ht="22.5" customHeight="1">
      <c r="A177" s="60">
        <f>MUE!A182</f>
        <v>180</v>
      </c>
      <c r="B177" s="72" t="str">
        <f>MUE!B182</f>
        <v>901215 - 020130 - 35</v>
      </c>
      <c r="C177" s="73" t="str">
        <f>MUE!C182</f>
        <v>SILLA DE PLASTICO CON BRAZO</v>
      </c>
      <c r="D177" s="72" t="str">
        <f>MUE!D182</f>
        <v>SERVICIOS GENERALES</v>
      </c>
      <c r="E177" s="72" t="str">
        <f>MUE!E182</f>
        <v>MUEBLES DE OFICINA</v>
      </c>
      <c r="F177" s="76">
        <f>MUE!L182</f>
        <v>5.8</v>
      </c>
      <c r="G177" s="80">
        <f>MUE!J182</f>
        <v>0</v>
      </c>
      <c r="H177" s="147">
        <f t="shared" si="19"/>
        <v>5</v>
      </c>
      <c r="I177" s="148"/>
      <c r="J177" s="148"/>
      <c r="K177" s="148"/>
      <c r="L177" s="148"/>
      <c r="M177" s="148"/>
      <c r="N177" s="148"/>
    </row>
    <row r="178" spans="1:14" ht="22.5" customHeight="1">
      <c r="A178" s="60">
        <f>MUE!A183</f>
        <v>181</v>
      </c>
      <c r="B178" s="72" t="str">
        <f>MUE!B183</f>
        <v>901215 - 020130 - 36</v>
      </c>
      <c r="C178" s="73" t="str">
        <f>MUE!C183</f>
        <v>SILLA DE PLASTICO CON BRAZO</v>
      </c>
      <c r="D178" s="72" t="str">
        <f>MUE!D183</f>
        <v>SERVICIOS GENERALES</v>
      </c>
      <c r="E178" s="72" t="str">
        <f>MUE!E183</f>
        <v>MUEBLES DE OFICINA</v>
      </c>
      <c r="F178" s="76">
        <f>MUE!L183</f>
        <v>5.8</v>
      </c>
      <c r="G178" s="80">
        <f>MUE!J183</f>
        <v>0</v>
      </c>
      <c r="H178" s="147">
        <f t="shared" si="19"/>
        <v>5</v>
      </c>
      <c r="I178" s="148"/>
      <c r="J178" s="148"/>
      <c r="K178" s="148"/>
      <c r="L178" s="148"/>
      <c r="M178" s="148"/>
      <c r="N178" s="148"/>
    </row>
    <row r="179" spans="1:14" ht="22.5" customHeight="1">
      <c r="A179" s="60">
        <f>MUE!A184</f>
        <v>182</v>
      </c>
      <c r="B179" s="72" t="str">
        <f>MUE!B184</f>
        <v>901215 - 020130 - 37</v>
      </c>
      <c r="C179" s="73" t="str">
        <f>MUE!C184</f>
        <v>SILLA DE PLASTICO CON BRAZO</v>
      </c>
      <c r="D179" s="72" t="str">
        <f>MUE!D184</f>
        <v>SERVICIOS GENERALES</v>
      </c>
      <c r="E179" s="72" t="str">
        <f>MUE!E184</f>
        <v>MUEBLES DE OFICINA</v>
      </c>
      <c r="F179" s="76">
        <f>MUE!L184</f>
        <v>5.8</v>
      </c>
      <c r="G179" s="80">
        <f>MUE!J184</f>
        <v>0</v>
      </c>
      <c r="H179" s="147">
        <f t="shared" si="19"/>
        <v>5</v>
      </c>
      <c r="I179" s="148"/>
      <c r="J179" s="148"/>
      <c r="K179" s="148"/>
      <c r="L179" s="148"/>
      <c r="M179" s="148"/>
      <c r="N179" s="148"/>
    </row>
    <row r="180" spans="1:14" ht="22.5" customHeight="1">
      <c r="A180" s="60">
        <f>MUE!A185</f>
        <v>183</v>
      </c>
      <c r="B180" s="72" t="str">
        <f>MUE!B185</f>
        <v>901215 - 020130 - 38</v>
      </c>
      <c r="C180" s="73" t="str">
        <f>MUE!C185</f>
        <v>SILLA DE PLASTICO CON BRAZO</v>
      </c>
      <c r="D180" s="72" t="str">
        <f>MUE!D185</f>
        <v>SERVICIOS GENERALES</v>
      </c>
      <c r="E180" s="72" t="str">
        <f>MUE!E185</f>
        <v>MUEBLES DE OFICINA</v>
      </c>
      <c r="F180" s="76">
        <f>MUE!L185</f>
        <v>5.8</v>
      </c>
      <c r="G180" s="80">
        <f>MUE!J185</f>
        <v>0</v>
      </c>
      <c r="H180" s="147">
        <f t="shared" si="19"/>
        <v>5</v>
      </c>
      <c r="I180" s="148"/>
      <c r="J180" s="148"/>
      <c r="K180" s="148"/>
      <c r="L180" s="148"/>
      <c r="M180" s="148"/>
      <c r="N180" s="148"/>
    </row>
    <row r="181" spans="1:14" ht="22.5" customHeight="1">
      <c r="A181" s="60">
        <f>MUE!A186</f>
        <v>184</v>
      </c>
      <c r="B181" s="72" t="str">
        <f>MUE!B186</f>
        <v>901215 - 020130 - 39</v>
      </c>
      <c r="C181" s="73" t="str">
        <f>MUE!C186</f>
        <v>SILLA DE PLASTICO CON BRAZO</v>
      </c>
      <c r="D181" s="72" t="str">
        <f>MUE!D186</f>
        <v>SERVICIOS GENERALES</v>
      </c>
      <c r="E181" s="72" t="str">
        <f>MUE!E186</f>
        <v>MUEBLES DE OFICINA</v>
      </c>
      <c r="F181" s="76">
        <f>MUE!L186</f>
        <v>5.8</v>
      </c>
      <c r="G181" s="80">
        <f>MUE!J186</f>
        <v>0</v>
      </c>
      <c r="H181" s="147">
        <f t="shared" si="19"/>
        <v>5</v>
      </c>
      <c r="I181" s="148"/>
      <c r="J181" s="148"/>
      <c r="K181" s="148"/>
      <c r="L181" s="148"/>
      <c r="M181" s="148"/>
      <c r="N181" s="148"/>
    </row>
    <row r="182" spans="1:14" ht="22.5" customHeight="1">
      <c r="A182" s="60">
        <f>MUE!A187</f>
        <v>185</v>
      </c>
      <c r="B182" s="72" t="str">
        <f>MUE!B187</f>
        <v>901215 - 020130 - 40</v>
      </c>
      <c r="C182" s="73" t="str">
        <f>MUE!C187</f>
        <v>SILLA DE PLASTICO CON BRAZO</v>
      </c>
      <c r="D182" s="72" t="str">
        <f>MUE!D187</f>
        <v>SERVICIOS GENERALES</v>
      </c>
      <c r="E182" s="72" t="str">
        <f>MUE!E187</f>
        <v>MUEBLES DE OFICINA</v>
      </c>
      <c r="F182" s="76">
        <f>MUE!L187</f>
        <v>5.8</v>
      </c>
      <c r="G182" s="80">
        <f>MUE!J187</f>
        <v>0</v>
      </c>
      <c r="H182" s="147">
        <f t="shared" si="19"/>
        <v>5</v>
      </c>
      <c r="I182" s="148"/>
      <c r="J182" s="148"/>
      <c r="K182" s="148"/>
      <c r="L182" s="148"/>
      <c r="M182" s="148"/>
      <c r="N182" s="148"/>
    </row>
    <row r="183" spans="1:14" ht="22.5" customHeight="1">
      <c r="A183" s="60">
        <f>MUE!A188</f>
        <v>186</v>
      </c>
      <c r="B183" s="72" t="str">
        <f>MUE!B188</f>
        <v>901215 - 020130 - 41</v>
      </c>
      <c r="C183" s="73" t="str">
        <f>MUE!C188</f>
        <v>SILLA DE PLASTICO CON BRAZO</v>
      </c>
      <c r="D183" s="72" t="str">
        <f>MUE!D188</f>
        <v>SERVICIOS GENERALES</v>
      </c>
      <c r="E183" s="72" t="str">
        <f>MUE!E188</f>
        <v>MUEBLES DE OFICINA</v>
      </c>
      <c r="F183" s="76">
        <f>MUE!L188</f>
        <v>5.8</v>
      </c>
      <c r="G183" s="80">
        <f>MUE!J188</f>
        <v>0</v>
      </c>
      <c r="H183" s="147">
        <f t="shared" si="19"/>
        <v>5</v>
      </c>
      <c r="I183" s="148"/>
      <c r="J183" s="148"/>
      <c r="K183" s="148"/>
      <c r="L183" s="148"/>
      <c r="M183" s="148"/>
      <c r="N183" s="148"/>
    </row>
    <row r="184" spans="1:14" ht="22.5" customHeight="1">
      <c r="A184" s="60">
        <f>MUE!A189</f>
        <v>187</v>
      </c>
      <c r="B184" s="72" t="str">
        <f>MUE!B189</f>
        <v>901215 - 020130 - 42</v>
      </c>
      <c r="C184" s="73" t="str">
        <f>MUE!C189</f>
        <v>SILLA DE PLASTICO CON BRAZO</v>
      </c>
      <c r="D184" s="72" t="str">
        <f>MUE!D189</f>
        <v>SERVICIOS GENERALES</v>
      </c>
      <c r="E184" s="72" t="str">
        <f>MUE!E189</f>
        <v>MUEBLES DE OFICINA</v>
      </c>
      <c r="F184" s="76">
        <f>MUE!L189</f>
        <v>5.8</v>
      </c>
      <c r="G184" s="80">
        <f>MUE!J189</f>
        <v>0</v>
      </c>
      <c r="H184" s="147">
        <f t="shared" si="19"/>
        <v>5</v>
      </c>
      <c r="I184" s="148"/>
      <c r="J184" s="148"/>
      <c r="K184" s="148"/>
      <c r="L184" s="148"/>
      <c r="M184" s="148"/>
      <c r="N184" s="148"/>
    </row>
    <row r="185" spans="1:14" ht="22.5" customHeight="1">
      <c r="A185" s="60">
        <f>MUE!A190</f>
        <v>188</v>
      </c>
      <c r="B185" s="72" t="str">
        <f>MUE!B190</f>
        <v>901215 - 020130 - 43</v>
      </c>
      <c r="C185" s="73" t="str">
        <f>MUE!C190</f>
        <v>SILLA DE PLASTICO CON BRAZO</v>
      </c>
      <c r="D185" s="72" t="str">
        <f>MUE!D190</f>
        <v>SERVICIOS GENERALES</v>
      </c>
      <c r="E185" s="72" t="str">
        <f>MUE!E190</f>
        <v>MUEBLES DE OFICINA</v>
      </c>
      <c r="F185" s="76">
        <f>MUE!L190</f>
        <v>5.8</v>
      </c>
      <c r="G185" s="80">
        <f>MUE!J190</f>
        <v>0</v>
      </c>
      <c r="H185" s="147">
        <f t="shared" si="19"/>
        <v>5</v>
      </c>
      <c r="I185" s="148"/>
      <c r="J185" s="148"/>
      <c r="K185" s="148"/>
      <c r="L185" s="148"/>
      <c r="M185" s="148"/>
      <c r="N185" s="148"/>
    </row>
    <row r="186" spans="1:14" ht="22.5" customHeight="1">
      <c r="A186" s="60">
        <f>MUE!A191</f>
        <v>189</v>
      </c>
      <c r="B186" s="72" t="str">
        <f>MUE!B191</f>
        <v>901215 - 020130 - 44</v>
      </c>
      <c r="C186" s="73" t="str">
        <f>MUE!C191</f>
        <v>SILLA DE PLASTICO CON BRAZO</v>
      </c>
      <c r="D186" s="72" t="str">
        <f>MUE!D191</f>
        <v>SERVICIOS GENERALES</v>
      </c>
      <c r="E186" s="72" t="str">
        <f>MUE!E191</f>
        <v>MUEBLES DE OFICINA</v>
      </c>
      <c r="F186" s="76">
        <f>MUE!L191</f>
        <v>5.8</v>
      </c>
      <c r="G186" s="80">
        <f>MUE!J191</f>
        <v>0</v>
      </c>
      <c r="H186" s="147">
        <f t="shared" si="19"/>
        <v>5</v>
      </c>
      <c r="I186" s="148"/>
      <c r="J186" s="148"/>
      <c r="K186" s="148"/>
      <c r="L186" s="148"/>
      <c r="M186" s="148"/>
      <c r="N186" s="148"/>
    </row>
    <row r="187" spans="1:14" ht="22.5" customHeight="1">
      <c r="A187" s="60">
        <f>MUE!A192</f>
        <v>190</v>
      </c>
      <c r="B187" s="72" t="str">
        <f>MUE!B192</f>
        <v>901215 - 020130 - 45</v>
      </c>
      <c r="C187" s="73" t="str">
        <f>MUE!C192</f>
        <v>SILLA DE PLASTICO CON BRAZO</v>
      </c>
      <c r="D187" s="72" t="str">
        <f>MUE!D192</f>
        <v>SERVICIOS GENERALES</v>
      </c>
      <c r="E187" s="72" t="str">
        <f>MUE!E192</f>
        <v>MUEBLES DE OFICINA</v>
      </c>
      <c r="F187" s="76">
        <f>MUE!L192</f>
        <v>5.8</v>
      </c>
      <c r="G187" s="80">
        <f>MUE!J192</f>
        <v>0</v>
      </c>
      <c r="H187" s="147">
        <f t="shared" si="19"/>
        <v>5</v>
      </c>
      <c r="I187" s="148"/>
      <c r="J187" s="148"/>
      <c r="K187" s="148"/>
      <c r="L187" s="148"/>
      <c r="M187" s="148"/>
      <c r="N187" s="148"/>
    </row>
    <row r="188" spans="1:14" ht="22.5" customHeight="1">
      <c r="A188" s="60">
        <f>MUE!A193</f>
        <v>191</v>
      </c>
      <c r="B188" s="72" t="str">
        <f>MUE!B193</f>
        <v>901215 - 020130 - 46</v>
      </c>
      <c r="C188" s="73" t="str">
        <f>MUE!C193</f>
        <v>SILLA DE PLASTICO CON BRAZO</v>
      </c>
      <c r="D188" s="72" t="str">
        <f>MUE!D193</f>
        <v>SERVICIOS GENERALES</v>
      </c>
      <c r="E188" s="72" t="str">
        <f>MUE!E193</f>
        <v>MUEBLES DE OFICINA</v>
      </c>
      <c r="F188" s="76">
        <f>MUE!L193</f>
        <v>5.8</v>
      </c>
      <c r="G188" s="80">
        <f>MUE!J193</f>
        <v>0</v>
      </c>
      <c r="H188" s="147">
        <f t="shared" si="19"/>
        <v>5</v>
      </c>
      <c r="I188" s="148"/>
      <c r="J188" s="148"/>
      <c r="K188" s="148"/>
      <c r="L188" s="148"/>
      <c r="M188" s="148"/>
      <c r="N188" s="148"/>
    </row>
    <row r="189" spans="1:14" ht="22.5" customHeight="1">
      <c r="A189" s="60">
        <f>MUE!A194</f>
        <v>192</v>
      </c>
      <c r="B189" s="72" t="str">
        <f>MUE!B194</f>
        <v>901215 - 020130 - 47</v>
      </c>
      <c r="C189" s="73" t="str">
        <f>MUE!C194</f>
        <v>SILLA DE PLASTICO CON BRAZO</v>
      </c>
      <c r="D189" s="72" t="str">
        <f>MUE!D194</f>
        <v>SERVICIOS GENERALES</v>
      </c>
      <c r="E189" s="72" t="str">
        <f>MUE!E194</f>
        <v>MUEBLES DE OFICINA</v>
      </c>
      <c r="F189" s="76">
        <f>MUE!L194</f>
        <v>5.8</v>
      </c>
      <c r="G189" s="80">
        <f>MUE!J194</f>
        <v>0</v>
      </c>
      <c r="H189" s="147">
        <f t="shared" si="19"/>
        <v>5</v>
      </c>
      <c r="I189" s="148"/>
      <c r="J189" s="148"/>
      <c r="K189" s="148"/>
      <c r="L189" s="148"/>
      <c r="M189" s="148"/>
      <c r="N189" s="148"/>
    </row>
    <row r="190" spans="1:14" ht="22.5" customHeight="1">
      <c r="A190" s="60">
        <f>MUE!A195</f>
        <v>193</v>
      </c>
      <c r="B190" s="72" t="str">
        <f>MUE!B195</f>
        <v>901215 - 020130 - 48</v>
      </c>
      <c r="C190" s="73" t="str">
        <f>MUE!C195</f>
        <v>SILLA DE PLASTICO CON BRAZO</v>
      </c>
      <c r="D190" s="72" t="str">
        <f>MUE!D195</f>
        <v>SERVICIOS GENERALES</v>
      </c>
      <c r="E190" s="72" t="str">
        <f>MUE!E195</f>
        <v>MUEBLES DE OFICINA</v>
      </c>
      <c r="F190" s="76">
        <f>MUE!L195</f>
        <v>5.8</v>
      </c>
      <c r="G190" s="80">
        <f>MUE!J195</f>
        <v>0</v>
      </c>
      <c r="H190" s="147">
        <f t="shared" si="19"/>
        <v>5</v>
      </c>
      <c r="I190" s="148"/>
      <c r="J190" s="148"/>
      <c r="K190" s="148"/>
      <c r="L190" s="148"/>
      <c r="M190" s="148"/>
      <c r="N190" s="148"/>
    </row>
    <row r="191" spans="1:14" ht="22.5" customHeight="1">
      <c r="A191" s="60">
        <f>MUE!A196</f>
        <v>194</v>
      </c>
      <c r="B191" s="72" t="str">
        <f>MUE!B196</f>
        <v>901215 - 020130 - 49</v>
      </c>
      <c r="C191" s="73" t="str">
        <f>MUE!C196</f>
        <v>SILLA DE PLASTICO CON BRAZO</v>
      </c>
      <c r="D191" s="72" t="str">
        <f>MUE!D196</f>
        <v>SERVICIOS GENERALES</v>
      </c>
      <c r="E191" s="72" t="str">
        <f>MUE!E196</f>
        <v>MUEBLES DE OFICINA</v>
      </c>
      <c r="F191" s="76">
        <f>MUE!L196</f>
        <v>5.8</v>
      </c>
      <c r="G191" s="80">
        <f>MUE!J196</f>
        <v>0</v>
      </c>
      <c r="H191" s="147">
        <f t="shared" si="19"/>
        <v>5</v>
      </c>
      <c r="I191" s="148"/>
      <c r="J191" s="148"/>
      <c r="K191" s="148"/>
      <c r="L191" s="148"/>
      <c r="M191" s="148"/>
      <c r="N191" s="148"/>
    </row>
    <row r="192" spans="1:14" ht="22.5" customHeight="1">
      <c r="A192" s="60">
        <f>MUE!A197</f>
        <v>195</v>
      </c>
      <c r="B192" s="72" t="str">
        <f>MUE!B197</f>
        <v>901215 - 020130 - 50</v>
      </c>
      <c r="C192" s="73" t="str">
        <f>MUE!C197</f>
        <v>SILLA DE PLASTICO CON BRAZO</v>
      </c>
      <c r="D192" s="72" t="str">
        <f>MUE!D197</f>
        <v>SERVICIOS GENERALES</v>
      </c>
      <c r="E192" s="72" t="str">
        <f>MUE!E197</f>
        <v>MUEBLES DE OFICINA</v>
      </c>
      <c r="F192" s="76">
        <f>MUE!L197</f>
        <v>5.8</v>
      </c>
      <c r="G192" s="80">
        <f>MUE!J197</f>
        <v>0</v>
      </c>
      <c r="H192" s="147">
        <f t="shared" si="19"/>
        <v>5</v>
      </c>
      <c r="I192" s="148"/>
      <c r="J192" s="148"/>
      <c r="K192" s="148"/>
      <c r="L192" s="148"/>
      <c r="M192" s="148"/>
      <c r="N192" s="148"/>
    </row>
    <row r="193" spans="1:14" ht="22.5" customHeight="1">
      <c r="A193" s="60">
        <f>MUE!A198</f>
        <v>196</v>
      </c>
      <c r="B193" s="72" t="str">
        <f>MUE!B198</f>
        <v>901215 - 020130 - 51</v>
      </c>
      <c r="C193" s="73" t="str">
        <f>MUE!C198</f>
        <v>SILLA DE PLASTICO CON BRAZO</v>
      </c>
      <c r="D193" s="72" t="str">
        <f>MUE!D198</f>
        <v>SERVICIOS GENERALES</v>
      </c>
      <c r="E193" s="72" t="str">
        <f>MUE!E198</f>
        <v>MUEBLES DE OFICINA</v>
      </c>
      <c r="F193" s="76">
        <f>MUE!L198</f>
        <v>5.8</v>
      </c>
      <c r="G193" s="80">
        <f>MUE!J198</f>
        <v>0</v>
      </c>
      <c r="H193" s="147">
        <f t="shared" si="19"/>
        <v>5</v>
      </c>
      <c r="I193" s="148"/>
      <c r="J193" s="148"/>
      <c r="K193" s="148"/>
      <c r="L193" s="148"/>
      <c r="M193" s="148"/>
      <c r="N193" s="148"/>
    </row>
    <row r="194" spans="1:14" ht="22.5" customHeight="1">
      <c r="A194" s="60">
        <f>MUE!A199</f>
        <v>197</v>
      </c>
      <c r="B194" s="72" t="str">
        <f>MUE!B199</f>
        <v>901215 - 020130 - 52</v>
      </c>
      <c r="C194" s="73" t="str">
        <f>MUE!C199</f>
        <v>SILLA DE PLASTICO CON BRAZO</v>
      </c>
      <c r="D194" s="72" t="str">
        <f>MUE!D199</f>
        <v>SERVICIOS GENERALES</v>
      </c>
      <c r="E194" s="72" t="str">
        <f>MUE!E199</f>
        <v>MUEBLES DE OFICINA</v>
      </c>
      <c r="F194" s="76">
        <f>MUE!L199</f>
        <v>5.8</v>
      </c>
      <c r="G194" s="80">
        <f>MUE!J199</f>
        <v>0</v>
      </c>
      <c r="H194" s="147">
        <f t="shared" si="19"/>
        <v>5</v>
      </c>
      <c r="I194" s="148"/>
      <c r="J194" s="148"/>
      <c r="K194" s="148"/>
      <c r="L194" s="148"/>
      <c r="M194" s="148"/>
      <c r="N194" s="148"/>
    </row>
    <row r="195" spans="1:14" ht="22.5" customHeight="1">
      <c r="A195" s="60">
        <f>MUE!A200</f>
        <v>198</v>
      </c>
      <c r="B195" s="72" t="str">
        <f>MUE!B200</f>
        <v>901215 - 020130 - 53</v>
      </c>
      <c r="C195" s="73" t="str">
        <f>MUE!C200</f>
        <v>SILLA DE PLASTICO CON BRAZO</v>
      </c>
      <c r="D195" s="72" t="str">
        <f>MUE!D200</f>
        <v>SERVICIOS GENERALES</v>
      </c>
      <c r="E195" s="72" t="str">
        <f>MUE!E200</f>
        <v>MUEBLES DE OFICINA</v>
      </c>
      <c r="F195" s="76">
        <f>MUE!L200</f>
        <v>5.8</v>
      </c>
      <c r="G195" s="80">
        <f>MUE!J200</f>
        <v>0</v>
      </c>
      <c r="H195" s="147">
        <f t="shared" si="19"/>
        <v>5</v>
      </c>
      <c r="I195" s="148"/>
      <c r="J195" s="148"/>
      <c r="K195" s="148"/>
      <c r="L195" s="148"/>
      <c r="M195" s="148"/>
      <c r="N195" s="148"/>
    </row>
    <row r="196" spans="1:14" ht="22.5" customHeight="1">
      <c r="A196" s="60">
        <f>MUE!A201</f>
        <v>199</v>
      </c>
      <c r="B196" s="72" t="str">
        <f>MUE!B201</f>
        <v>901215 - 020130 - 54</v>
      </c>
      <c r="C196" s="73" t="str">
        <f>MUE!C201</f>
        <v>SILLA DE PLASTICO CON BRAZO</v>
      </c>
      <c r="D196" s="72" t="str">
        <f>MUE!D201</f>
        <v>SERVICIOS GENERALES</v>
      </c>
      <c r="E196" s="72" t="str">
        <f>MUE!E201</f>
        <v>MUEBLES DE OFICINA</v>
      </c>
      <c r="F196" s="76">
        <f>MUE!L201</f>
        <v>5.8</v>
      </c>
      <c r="G196" s="80">
        <f>MUE!J201</f>
        <v>0</v>
      </c>
      <c r="H196" s="147">
        <f t="shared" si="19"/>
        <v>5</v>
      </c>
      <c r="I196" s="148"/>
      <c r="J196" s="148"/>
      <c r="K196" s="148"/>
      <c r="L196" s="148"/>
      <c r="M196" s="148"/>
      <c r="N196" s="148"/>
    </row>
    <row r="197" spans="1:14" ht="22.5" customHeight="1">
      <c r="A197" s="60">
        <f>MUE!A202</f>
        <v>200</v>
      </c>
      <c r="B197" s="72" t="str">
        <f>MUE!B202</f>
        <v>901215 - 020130 - 55</v>
      </c>
      <c r="C197" s="73" t="str">
        <f>MUE!C202</f>
        <v>SILLA DE PLASTICO CON BRAZO</v>
      </c>
      <c r="D197" s="72" t="str">
        <f>MUE!D202</f>
        <v>SERVICIOS GENERALES</v>
      </c>
      <c r="E197" s="72" t="str">
        <f>MUE!E202</f>
        <v>MUEBLES DE OFICINA</v>
      </c>
      <c r="F197" s="76">
        <f>MUE!L202</f>
        <v>5.8</v>
      </c>
      <c r="G197" s="80">
        <f>MUE!J202</f>
        <v>0</v>
      </c>
      <c r="H197" s="147">
        <f t="shared" si="19"/>
        <v>5</v>
      </c>
      <c r="I197" s="148"/>
      <c r="J197" s="148"/>
      <c r="K197" s="148"/>
      <c r="L197" s="148"/>
      <c r="M197" s="148"/>
      <c r="N197" s="148"/>
    </row>
    <row r="198" spans="1:14" ht="22.5" customHeight="1">
      <c r="A198" s="60">
        <f>MUE!A203</f>
        <v>201</v>
      </c>
      <c r="B198" s="72" t="str">
        <f>MUE!B203</f>
        <v>901215 - 020130 - 56</v>
      </c>
      <c r="C198" s="73" t="str">
        <f>MUE!C203</f>
        <v>SILLA DE PLASTICO CON BRAZO</v>
      </c>
      <c r="D198" s="72" t="str">
        <f>MUE!D203</f>
        <v>SERVICIOS GENERALES</v>
      </c>
      <c r="E198" s="72" t="str">
        <f>MUE!E203</f>
        <v>MUEBLES DE OFICINA</v>
      </c>
      <c r="F198" s="76">
        <f>MUE!L203</f>
        <v>5.8</v>
      </c>
      <c r="G198" s="80">
        <f>MUE!J203</f>
        <v>0</v>
      </c>
      <c r="H198" s="147">
        <f t="shared" si="19"/>
        <v>5</v>
      </c>
      <c r="I198" s="148"/>
      <c r="J198" s="148"/>
      <c r="K198" s="148"/>
      <c r="L198" s="148"/>
      <c r="M198" s="148"/>
      <c r="N198" s="148"/>
    </row>
    <row r="199" spans="1:14" ht="22.5" customHeight="1">
      <c r="A199" s="60">
        <f>MUE!A204</f>
        <v>202</v>
      </c>
      <c r="B199" s="72" t="str">
        <f>MUE!B204</f>
        <v>901215 - 020130 - 57</v>
      </c>
      <c r="C199" s="73" t="str">
        <f>MUE!C204</f>
        <v>SILLA DE PLASTICO CON BRAZO</v>
      </c>
      <c r="D199" s="72" t="str">
        <f>MUE!D204</f>
        <v>SERVICIOS GENERALES</v>
      </c>
      <c r="E199" s="72" t="str">
        <f>MUE!E204</f>
        <v>MUEBLES DE OFICINA</v>
      </c>
      <c r="F199" s="76">
        <f>MUE!L204</f>
        <v>5.8</v>
      </c>
      <c r="G199" s="80">
        <f>MUE!J204</f>
        <v>0</v>
      </c>
      <c r="H199" s="147">
        <f t="shared" si="19"/>
        <v>5</v>
      </c>
      <c r="I199" s="148"/>
      <c r="J199" s="148"/>
      <c r="K199" s="148"/>
      <c r="L199" s="148"/>
      <c r="M199" s="148"/>
      <c r="N199" s="148"/>
    </row>
    <row r="200" spans="1:14" ht="22.5" customHeight="1">
      <c r="A200" s="60">
        <f>MUE!A205</f>
        <v>203</v>
      </c>
      <c r="B200" s="72" t="str">
        <f>MUE!B205</f>
        <v>901215 - 020130 - 58</v>
      </c>
      <c r="C200" s="73" t="str">
        <f>MUE!C205</f>
        <v>SILLA DE PLASTICO CON BRAZO</v>
      </c>
      <c r="D200" s="72" t="str">
        <f>MUE!D205</f>
        <v>SERVICIOS GENERALES</v>
      </c>
      <c r="E200" s="72" t="str">
        <f>MUE!E205</f>
        <v>MUEBLES DE OFICINA</v>
      </c>
      <c r="F200" s="76">
        <f>MUE!L205</f>
        <v>5.8</v>
      </c>
      <c r="G200" s="80">
        <f>MUE!J205</f>
        <v>0</v>
      </c>
      <c r="H200" s="147">
        <f t="shared" si="19"/>
        <v>5</v>
      </c>
      <c r="I200" s="148"/>
      <c r="J200" s="148"/>
      <c r="K200" s="148"/>
      <c r="L200" s="148"/>
      <c r="M200" s="148"/>
      <c r="N200" s="148"/>
    </row>
    <row r="201" spans="1:14" ht="22.5" customHeight="1">
      <c r="A201" s="60">
        <f>MUE!A206</f>
        <v>204</v>
      </c>
      <c r="B201" s="72" t="str">
        <f>MUE!B206</f>
        <v>901215 - 020130 - 59</v>
      </c>
      <c r="C201" s="73" t="str">
        <f>MUE!C206</f>
        <v>SILLA DE PLASTICO CON BRAZO</v>
      </c>
      <c r="D201" s="72" t="str">
        <f>MUE!D206</f>
        <v>SERVICIOS GENERALES</v>
      </c>
      <c r="E201" s="72" t="str">
        <f>MUE!E206</f>
        <v>MUEBLES DE OFICINA</v>
      </c>
      <c r="F201" s="76">
        <f>MUE!L206</f>
        <v>5.8</v>
      </c>
      <c r="G201" s="80">
        <f>MUE!J206</f>
        <v>0</v>
      </c>
      <c r="H201" s="147">
        <f t="shared" si="19"/>
        <v>5</v>
      </c>
      <c r="I201" s="148"/>
      <c r="J201" s="148"/>
      <c r="K201" s="148"/>
      <c r="L201" s="148"/>
      <c r="M201" s="148"/>
      <c r="N201" s="148"/>
    </row>
    <row r="202" spans="1:14" ht="22.5" customHeight="1">
      <c r="A202" s="60">
        <f>MUE!A207</f>
        <v>205</v>
      </c>
      <c r="B202" s="72" t="str">
        <f>MUE!B207</f>
        <v>901215 - 020130 - 60</v>
      </c>
      <c r="C202" s="73" t="str">
        <f>MUE!C207</f>
        <v>SILLA DE PLASTICO CON BRAZO</v>
      </c>
      <c r="D202" s="72" t="str">
        <f>MUE!D207</f>
        <v>SERVICIOS GENERALES</v>
      </c>
      <c r="E202" s="72" t="str">
        <f>MUE!E207</f>
        <v>MUEBLES DE OFICINA</v>
      </c>
      <c r="F202" s="76">
        <f>MUE!L207</f>
        <v>5.8</v>
      </c>
      <c r="G202" s="80">
        <f>MUE!J207</f>
        <v>0</v>
      </c>
      <c r="H202" s="147">
        <f t="shared" si="19"/>
        <v>5</v>
      </c>
      <c r="I202" s="148"/>
      <c r="J202" s="148"/>
      <c r="K202" s="148"/>
      <c r="L202" s="148"/>
      <c r="M202" s="148"/>
      <c r="N202" s="148"/>
    </row>
    <row r="203" spans="1:14" ht="22.5" customHeight="1">
      <c r="A203" s="60">
        <f>MUE!A208</f>
        <v>206</v>
      </c>
      <c r="B203" s="72" t="str">
        <f>MUE!B208</f>
        <v>901215 - 020130 - 61</v>
      </c>
      <c r="C203" s="73" t="str">
        <f>MUE!C208</f>
        <v>SILLA DE PLASTICO CON BRAZO</v>
      </c>
      <c r="D203" s="72" t="str">
        <f>MUE!D208</f>
        <v>SERVICIOS GENERALES</v>
      </c>
      <c r="E203" s="72" t="str">
        <f>MUE!E208</f>
        <v>MUEBLES DE OFICINA</v>
      </c>
      <c r="F203" s="76">
        <f>MUE!L208</f>
        <v>5.8</v>
      </c>
      <c r="G203" s="80">
        <f>MUE!J208</f>
        <v>0</v>
      </c>
      <c r="H203" s="147">
        <f t="shared" ref="H203:H266" si="20">IF(E203=0,0,(IF(E203="EQUIPO DE TRANSPORTE",10,5)))</f>
        <v>5</v>
      </c>
      <c r="I203" s="148"/>
      <c r="J203" s="148"/>
      <c r="K203" s="148"/>
      <c r="L203" s="148"/>
      <c r="M203" s="148"/>
      <c r="N203" s="148"/>
    </row>
    <row r="204" spans="1:14" ht="22.5" customHeight="1">
      <c r="A204" s="60">
        <f>MUE!A209</f>
        <v>207</v>
      </c>
      <c r="B204" s="72" t="str">
        <f>MUE!B209</f>
        <v>901215 - 020130 - 62</v>
      </c>
      <c r="C204" s="73" t="str">
        <f>MUE!C209</f>
        <v>SILLA DE PLASTICO CON BRAZO</v>
      </c>
      <c r="D204" s="72" t="str">
        <f>MUE!D209</f>
        <v>SERVICIOS GENERALES</v>
      </c>
      <c r="E204" s="72" t="str">
        <f>MUE!E209</f>
        <v>MUEBLES DE OFICINA</v>
      </c>
      <c r="F204" s="76">
        <f>MUE!L209</f>
        <v>5.8</v>
      </c>
      <c r="G204" s="80">
        <f>MUE!J209</f>
        <v>0</v>
      </c>
      <c r="H204" s="147">
        <f t="shared" si="20"/>
        <v>5</v>
      </c>
      <c r="I204" s="148"/>
      <c r="J204" s="148"/>
      <c r="K204" s="148"/>
      <c r="L204" s="148"/>
      <c r="M204" s="148"/>
      <c r="N204" s="148"/>
    </row>
    <row r="205" spans="1:14" ht="22.5" customHeight="1">
      <c r="A205" s="60">
        <f>MUE!A210</f>
        <v>208</v>
      </c>
      <c r="B205" s="72" t="str">
        <f>MUE!B210</f>
        <v>901215 - 020130 - 63</v>
      </c>
      <c r="C205" s="73" t="str">
        <f>MUE!C210</f>
        <v>SILLA DE PLASTICO CON BRAZO</v>
      </c>
      <c r="D205" s="72" t="str">
        <f>MUE!D210</f>
        <v>SERVICIOS GENERALES</v>
      </c>
      <c r="E205" s="72" t="str">
        <f>MUE!E210</f>
        <v>MUEBLES DE OFICINA</v>
      </c>
      <c r="F205" s="76">
        <f>MUE!L210</f>
        <v>5.8</v>
      </c>
      <c r="G205" s="80">
        <f>MUE!J210</f>
        <v>0</v>
      </c>
      <c r="H205" s="147">
        <f t="shared" si="20"/>
        <v>5</v>
      </c>
      <c r="I205" s="148"/>
      <c r="J205" s="148"/>
      <c r="K205" s="148"/>
      <c r="L205" s="148"/>
      <c r="M205" s="148"/>
      <c r="N205" s="148"/>
    </row>
    <row r="206" spans="1:14" ht="22.5" customHeight="1">
      <c r="A206" s="60">
        <f>MUE!A211</f>
        <v>209</v>
      </c>
      <c r="B206" s="72" t="str">
        <f>MUE!B211</f>
        <v>901215 - 020130 - 64</v>
      </c>
      <c r="C206" s="73" t="str">
        <f>MUE!C211</f>
        <v>SILLA DE PLASTICO CON BRAZO</v>
      </c>
      <c r="D206" s="72" t="str">
        <f>MUE!D211</f>
        <v>SERVICIOS GENERALES</v>
      </c>
      <c r="E206" s="72" t="str">
        <f>MUE!E211</f>
        <v>MUEBLES DE OFICINA</v>
      </c>
      <c r="F206" s="76">
        <f>MUE!L211</f>
        <v>5.8</v>
      </c>
      <c r="G206" s="80">
        <f>MUE!J211</f>
        <v>0</v>
      </c>
      <c r="H206" s="147">
        <f t="shared" si="20"/>
        <v>5</v>
      </c>
      <c r="I206" s="148"/>
      <c r="J206" s="148"/>
      <c r="K206" s="148"/>
      <c r="L206" s="148"/>
      <c r="M206" s="148"/>
      <c r="N206" s="148"/>
    </row>
    <row r="207" spans="1:14" ht="22.5" customHeight="1">
      <c r="A207" s="60">
        <f>MUE!A212</f>
        <v>210</v>
      </c>
      <c r="B207" s="72" t="str">
        <f>MUE!B212</f>
        <v>901215 - 020130 - 65</v>
      </c>
      <c r="C207" s="73" t="str">
        <f>MUE!C212</f>
        <v>SILLA DE PLASTICO CON BRAZO</v>
      </c>
      <c r="D207" s="72" t="str">
        <f>MUE!D212</f>
        <v>SERVICIOS GENERALES</v>
      </c>
      <c r="E207" s="72" t="str">
        <f>MUE!E212</f>
        <v>MUEBLES DE OFICINA</v>
      </c>
      <c r="F207" s="76">
        <f>MUE!L212</f>
        <v>5.8</v>
      </c>
      <c r="G207" s="80">
        <f>MUE!J212</f>
        <v>0</v>
      </c>
      <c r="H207" s="147">
        <f t="shared" si="20"/>
        <v>5</v>
      </c>
      <c r="I207" s="148"/>
      <c r="J207" s="148"/>
      <c r="K207" s="148"/>
      <c r="L207" s="148"/>
      <c r="M207" s="148"/>
      <c r="N207" s="148"/>
    </row>
    <row r="208" spans="1:14" ht="22.5" customHeight="1">
      <c r="A208" s="60">
        <f>MUE!A213</f>
        <v>211</v>
      </c>
      <c r="B208" s="72" t="str">
        <f>MUE!B213</f>
        <v>901215 - 020130 - 66</v>
      </c>
      <c r="C208" s="73" t="str">
        <f>MUE!C213</f>
        <v>SILLA DE PLASTICO CON BRAZO</v>
      </c>
      <c r="D208" s="72" t="str">
        <f>MUE!D213</f>
        <v>SERVICIOS GENERALES</v>
      </c>
      <c r="E208" s="72" t="str">
        <f>MUE!E213</f>
        <v>MUEBLES DE OFICINA</v>
      </c>
      <c r="F208" s="76">
        <f>MUE!L213</f>
        <v>5.8</v>
      </c>
      <c r="G208" s="80">
        <f>MUE!J213</f>
        <v>0</v>
      </c>
      <c r="H208" s="147">
        <f t="shared" si="20"/>
        <v>5</v>
      </c>
      <c r="I208" s="148"/>
      <c r="J208" s="148"/>
      <c r="K208" s="148"/>
      <c r="L208" s="148"/>
      <c r="M208" s="148"/>
      <c r="N208" s="148"/>
    </row>
    <row r="209" spans="1:14" ht="22.5" customHeight="1">
      <c r="A209" s="60">
        <f>MUE!A214</f>
        <v>212</v>
      </c>
      <c r="B209" s="72" t="str">
        <f>MUE!B214</f>
        <v>901215 - 020130 - 67</v>
      </c>
      <c r="C209" s="73" t="str">
        <f>MUE!C214</f>
        <v>SILLA DE PLASTICO CON BRAZO</v>
      </c>
      <c r="D209" s="72" t="str">
        <f>MUE!D214</f>
        <v>SERVICIOS GENERALES</v>
      </c>
      <c r="E209" s="72" t="str">
        <f>MUE!E214</f>
        <v>MUEBLES DE OFICINA</v>
      </c>
      <c r="F209" s="76">
        <f>MUE!L214</f>
        <v>5.8</v>
      </c>
      <c r="G209" s="80">
        <f>MUE!J214</f>
        <v>0</v>
      </c>
      <c r="H209" s="147">
        <f t="shared" si="20"/>
        <v>5</v>
      </c>
      <c r="I209" s="148"/>
      <c r="J209" s="148"/>
      <c r="K209" s="148"/>
      <c r="L209" s="148"/>
      <c r="M209" s="148"/>
      <c r="N209" s="148"/>
    </row>
    <row r="210" spans="1:14" ht="22.5" customHeight="1">
      <c r="A210" s="60">
        <f>MUE!A215</f>
        <v>213</v>
      </c>
      <c r="B210" s="72" t="str">
        <f>MUE!B215</f>
        <v>901215 - 020130 - 68</v>
      </c>
      <c r="C210" s="73" t="str">
        <f>MUE!C215</f>
        <v>SILLA DE PLASTICO CON BRAZO</v>
      </c>
      <c r="D210" s="72" t="str">
        <f>MUE!D215</f>
        <v>SERVICIOS GENERALES</v>
      </c>
      <c r="E210" s="72" t="str">
        <f>MUE!E215</f>
        <v>MUEBLES DE OFICINA</v>
      </c>
      <c r="F210" s="76">
        <f>MUE!L215</f>
        <v>5.8</v>
      </c>
      <c r="G210" s="80">
        <f>MUE!J215</f>
        <v>0</v>
      </c>
      <c r="H210" s="147">
        <f t="shared" si="20"/>
        <v>5</v>
      </c>
      <c r="I210" s="148"/>
      <c r="J210" s="148"/>
      <c r="K210" s="148"/>
      <c r="L210" s="148"/>
      <c r="M210" s="148"/>
      <c r="N210" s="148"/>
    </row>
    <row r="211" spans="1:14" ht="22.5" customHeight="1">
      <c r="A211" s="60">
        <f>MUE!A216</f>
        <v>214</v>
      </c>
      <c r="B211" s="72" t="str">
        <f>MUE!B216</f>
        <v>901215 - 020130 - 69</v>
      </c>
      <c r="C211" s="73" t="str">
        <f>MUE!C216</f>
        <v>SILLA DE PLASTICO CON BRAZO</v>
      </c>
      <c r="D211" s="72" t="str">
        <f>MUE!D216</f>
        <v>SERVICIOS GENERALES</v>
      </c>
      <c r="E211" s="72" t="str">
        <f>MUE!E216</f>
        <v>MUEBLES DE OFICINA</v>
      </c>
      <c r="F211" s="76">
        <f>MUE!L216</f>
        <v>5.8</v>
      </c>
      <c r="G211" s="80">
        <f>MUE!J216</f>
        <v>0</v>
      </c>
      <c r="H211" s="147">
        <f t="shared" si="20"/>
        <v>5</v>
      </c>
      <c r="I211" s="148"/>
      <c r="J211" s="148"/>
      <c r="K211" s="148"/>
      <c r="L211" s="148"/>
      <c r="M211" s="148"/>
      <c r="N211" s="148"/>
    </row>
    <row r="212" spans="1:14" ht="22.5" customHeight="1">
      <c r="A212" s="60">
        <f>MUE!A217</f>
        <v>215</v>
      </c>
      <c r="B212" s="72" t="str">
        <f>MUE!B217</f>
        <v>901215 - 020130 - 70</v>
      </c>
      <c r="C212" s="73" t="str">
        <f>MUE!C217</f>
        <v>SILLA DE PLASTICO CON BRAZO</v>
      </c>
      <c r="D212" s="72" t="str">
        <f>MUE!D217</f>
        <v>SERVICIOS GENERALES</v>
      </c>
      <c r="E212" s="72" t="str">
        <f>MUE!E217</f>
        <v>MUEBLES DE OFICINA</v>
      </c>
      <c r="F212" s="76">
        <f>MUE!L217</f>
        <v>5.8</v>
      </c>
      <c r="G212" s="80">
        <f>MUE!J217</f>
        <v>0</v>
      </c>
      <c r="H212" s="147">
        <f t="shared" si="20"/>
        <v>5</v>
      </c>
      <c r="I212" s="148"/>
      <c r="J212" s="148"/>
      <c r="K212" s="148"/>
      <c r="L212" s="148"/>
      <c r="M212" s="148"/>
      <c r="N212" s="148"/>
    </row>
    <row r="213" spans="1:14" ht="22.5" customHeight="1">
      <c r="A213" s="60">
        <f>MUE!A218</f>
        <v>216</v>
      </c>
      <c r="B213" s="72" t="str">
        <f>MUE!B218</f>
        <v>901215 - 020130 - 71</v>
      </c>
      <c r="C213" s="73" t="str">
        <f>MUE!C218</f>
        <v>SILLA DE PLASTICO CON BRAZO</v>
      </c>
      <c r="D213" s="72" t="str">
        <f>MUE!D218</f>
        <v>SERVICIOS GENERALES</v>
      </c>
      <c r="E213" s="72" t="str">
        <f>MUE!E218</f>
        <v>MUEBLES DE OFICINA</v>
      </c>
      <c r="F213" s="76">
        <f>MUE!L218</f>
        <v>5.8</v>
      </c>
      <c r="G213" s="80">
        <f>MUE!J218</f>
        <v>0</v>
      </c>
      <c r="H213" s="147">
        <f t="shared" si="20"/>
        <v>5</v>
      </c>
      <c r="I213" s="148"/>
      <c r="J213" s="148"/>
      <c r="K213" s="148"/>
      <c r="L213" s="148"/>
      <c r="M213" s="148"/>
      <c r="N213" s="148"/>
    </row>
    <row r="214" spans="1:14" ht="22.5" customHeight="1">
      <c r="A214" s="60">
        <f>MUE!A219</f>
        <v>217</v>
      </c>
      <c r="B214" s="72" t="str">
        <f>MUE!B219</f>
        <v>901215 - 020130 - 72</v>
      </c>
      <c r="C214" s="73" t="str">
        <f>MUE!C219</f>
        <v>SILLA DE PLASTICO CON BRAZO</v>
      </c>
      <c r="D214" s="72" t="str">
        <f>MUE!D219</f>
        <v>SERVICIOS GENERALES</v>
      </c>
      <c r="E214" s="72" t="str">
        <f>MUE!E219</f>
        <v>MUEBLES DE OFICINA</v>
      </c>
      <c r="F214" s="76">
        <f>MUE!L219</f>
        <v>5.8</v>
      </c>
      <c r="G214" s="80">
        <f>MUE!J219</f>
        <v>0</v>
      </c>
      <c r="H214" s="147">
        <f t="shared" si="20"/>
        <v>5</v>
      </c>
      <c r="I214" s="148"/>
      <c r="J214" s="148"/>
      <c r="K214" s="148"/>
      <c r="L214" s="148"/>
      <c r="M214" s="148"/>
      <c r="N214" s="148"/>
    </row>
    <row r="215" spans="1:14" ht="22.5" customHeight="1">
      <c r="A215" s="60">
        <f>MUE!A220</f>
        <v>218</v>
      </c>
      <c r="B215" s="72" t="str">
        <f>MUE!B220</f>
        <v>901215 - 020130 - 73</v>
      </c>
      <c r="C215" s="73" t="str">
        <f>MUE!C220</f>
        <v>SILLA DE PLASTICO CON BRAZO</v>
      </c>
      <c r="D215" s="72" t="str">
        <f>MUE!D220</f>
        <v>SERVICIOS GENERALES</v>
      </c>
      <c r="E215" s="72" t="str">
        <f>MUE!E220</f>
        <v>MUEBLES DE OFICINA</v>
      </c>
      <c r="F215" s="76">
        <f>MUE!L220</f>
        <v>5.8</v>
      </c>
      <c r="G215" s="80">
        <f>MUE!J220</f>
        <v>0</v>
      </c>
      <c r="H215" s="147">
        <f t="shared" si="20"/>
        <v>5</v>
      </c>
      <c r="I215" s="148"/>
      <c r="J215" s="148"/>
      <c r="K215" s="148"/>
      <c r="L215" s="148"/>
      <c r="M215" s="148"/>
      <c r="N215" s="148"/>
    </row>
    <row r="216" spans="1:14" ht="22.5" customHeight="1">
      <c r="A216" s="60">
        <f>MUE!A221</f>
        <v>219</v>
      </c>
      <c r="B216" s="72" t="str">
        <f>MUE!B221</f>
        <v>901215 - 020130 - 74</v>
      </c>
      <c r="C216" s="73" t="str">
        <f>MUE!C221</f>
        <v>SILLA DE PLASTICO CON BRAZO</v>
      </c>
      <c r="D216" s="72" t="str">
        <f>MUE!D221</f>
        <v>SERVICIOS GENERALES</v>
      </c>
      <c r="E216" s="72" t="str">
        <f>MUE!E221</f>
        <v>MUEBLES DE OFICINA</v>
      </c>
      <c r="F216" s="76">
        <f>MUE!L221</f>
        <v>5.8</v>
      </c>
      <c r="G216" s="80">
        <f>MUE!J221</f>
        <v>0</v>
      </c>
      <c r="H216" s="147">
        <f t="shared" si="20"/>
        <v>5</v>
      </c>
      <c r="I216" s="148"/>
      <c r="J216" s="148"/>
      <c r="K216" s="148"/>
      <c r="L216" s="148"/>
      <c r="M216" s="148"/>
      <c r="N216" s="148"/>
    </row>
    <row r="217" spans="1:14" ht="22.5" customHeight="1">
      <c r="A217" s="60">
        <f>MUE!A222</f>
        <v>220</v>
      </c>
      <c r="B217" s="72" t="str">
        <f>MUE!B222</f>
        <v>901215 - 020130 - 75</v>
      </c>
      <c r="C217" s="73" t="str">
        <f>MUE!C222</f>
        <v>SILLA DE PLASTICO CON BRAZO</v>
      </c>
      <c r="D217" s="72" t="str">
        <f>MUE!D222</f>
        <v>SERVICIOS GENERALES</v>
      </c>
      <c r="E217" s="72" t="str">
        <f>MUE!E222</f>
        <v>MUEBLES DE OFICINA</v>
      </c>
      <c r="F217" s="76">
        <f>MUE!L222</f>
        <v>5.8</v>
      </c>
      <c r="G217" s="80">
        <f>MUE!J222</f>
        <v>0</v>
      </c>
      <c r="H217" s="147">
        <f t="shared" si="20"/>
        <v>5</v>
      </c>
      <c r="I217" s="148"/>
      <c r="J217" s="148"/>
      <c r="K217" s="148"/>
      <c r="L217" s="148"/>
      <c r="M217" s="148"/>
      <c r="N217" s="148"/>
    </row>
    <row r="218" spans="1:14" ht="22.5" customHeight="1">
      <c r="A218" s="60">
        <f>MUE!A223</f>
        <v>221</v>
      </c>
      <c r="B218" s="72" t="str">
        <f>MUE!B223</f>
        <v>901215 - 020130 - 76</v>
      </c>
      <c r="C218" s="73" t="str">
        <f>MUE!C223</f>
        <v>SILLA DE PLASTICO CON BRAZO</v>
      </c>
      <c r="D218" s="72" t="str">
        <f>MUE!D223</f>
        <v>SERVICIOS GENERALES</v>
      </c>
      <c r="E218" s="72" t="str">
        <f>MUE!E223</f>
        <v>MUEBLES DE OFICINA</v>
      </c>
      <c r="F218" s="76">
        <f>MUE!L223</f>
        <v>5.8</v>
      </c>
      <c r="G218" s="80">
        <f>MUE!J223</f>
        <v>0</v>
      </c>
      <c r="H218" s="147">
        <f t="shared" si="20"/>
        <v>5</v>
      </c>
      <c r="I218" s="148"/>
      <c r="J218" s="148"/>
      <c r="K218" s="148"/>
      <c r="L218" s="148"/>
      <c r="M218" s="148"/>
      <c r="N218" s="148"/>
    </row>
    <row r="219" spans="1:14" ht="22.5" customHeight="1">
      <c r="A219" s="60">
        <f>MUE!A224</f>
        <v>222</v>
      </c>
      <c r="B219" s="72" t="str">
        <f>MUE!B224</f>
        <v>901215 - 020130 - 77</v>
      </c>
      <c r="C219" s="73" t="str">
        <f>MUE!C224</f>
        <v>SILLA DE PLASTICO CON BRAZO</v>
      </c>
      <c r="D219" s="72" t="str">
        <f>MUE!D224</f>
        <v>SERVICIOS GENERALES</v>
      </c>
      <c r="E219" s="72" t="str">
        <f>MUE!E224</f>
        <v>MUEBLES DE OFICINA</v>
      </c>
      <c r="F219" s="76">
        <f>MUE!L224</f>
        <v>5.8</v>
      </c>
      <c r="G219" s="80">
        <f>MUE!J224</f>
        <v>0</v>
      </c>
      <c r="H219" s="147">
        <f t="shared" si="20"/>
        <v>5</v>
      </c>
      <c r="I219" s="148"/>
      <c r="J219" s="148"/>
      <c r="K219" s="148"/>
      <c r="L219" s="148"/>
      <c r="M219" s="148"/>
      <c r="N219" s="148"/>
    </row>
    <row r="220" spans="1:14" ht="22.5" customHeight="1">
      <c r="A220" s="60">
        <f>MUE!A225</f>
        <v>223</v>
      </c>
      <c r="B220" s="72" t="str">
        <f>MUE!B225</f>
        <v>901215 - 020130 - 78</v>
      </c>
      <c r="C220" s="73" t="str">
        <f>MUE!C225</f>
        <v>SILLA DE PLASTICO CON BRAZO</v>
      </c>
      <c r="D220" s="72" t="str">
        <f>MUE!D225</f>
        <v>SERVICIOS GENERALES</v>
      </c>
      <c r="E220" s="72" t="str">
        <f>MUE!E225</f>
        <v>MUEBLES DE OFICINA</v>
      </c>
      <c r="F220" s="76">
        <f>MUE!L225</f>
        <v>5.8</v>
      </c>
      <c r="G220" s="80">
        <f>MUE!J225</f>
        <v>0</v>
      </c>
      <c r="H220" s="147">
        <f t="shared" si="20"/>
        <v>5</v>
      </c>
      <c r="I220" s="148"/>
      <c r="J220" s="148"/>
      <c r="K220" s="148"/>
      <c r="L220" s="148"/>
      <c r="M220" s="148"/>
      <c r="N220" s="148"/>
    </row>
    <row r="221" spans="1:14" ht="22.5" customHeight="1">
      <c r="A221" s="60">
        <f>MUE!A226</f>
        <v>224</v>
      </c>
      <c r="B221" s="72" t="str">
        <f>MUE!B226</f>
        <v>901215 - 020130 - 79</v>
      </c>
      <c r="C221" s="73" t="str">
        <f>MUE!C226</f>
        <v>SILLA DE PLASTICO CON BRAZO</v>
      </c>
      <c r="D221" s="72" t="str">
        <f>MUE!D226</f>
        <v>SERVICIOS GENERALES</v>
      </c>
      <c r="E221" s="72" t="str">
        <f>MUE!E226</f>
        <v>MUEBLES DE OFICINA</v>
      </c>
      <c r="F221" s="76">
        <f>MUE!L226</f>
        <v>5.8</v>
      </c>
      <c r="G221" s="80">
        <f>MUE!J226</f>
        <v>0</v>
      </c>
      <c r="H221" s="147">
        <f t="shared" si="20"/>
        <v>5</v>
      </c>
      <c r="I221" s="148"/>
      <c r="J221" s="148"/>
      <c r="K221" s="148"/>
      <c r="L221" s="148"/>
      <c r="M221" s="148"/>
      <c r="N221" s="148"/>
    </row>
    <row r="222" spans="1:14" ht="22.5" customHeight="1">
      <c r="A222" s="60">
        <f>MUE!A227</f>
        <v>225</v>
      </c>
      <c r="B222" s="72" t="str">
        <f>MUE!B227</f>
        <v>901215 - 020130 - 80</v>
      </c>
      <c r="C222" s="73" t="str">
        <f>MUE!C227</f>
        <v>SILLA DE PLASTICO CON BRAZO</v>
      </c>
      <c r="D222" s="72" t="str">
        <f>MUE!D227</f>
        <v>SERVICIOS GENERALES</v>
      </c>
      <c r="E222" s="72" t="str">
        <f>MUE!E227</f>
        <v>MUEBLES DE OFICINA</v>
      </c>
      <c r="F222" s="76">
        <f>MUE!L227</f>
        <v>5.8</v>
      </c>
      <c r="G222" s="80">
        <f>MUE!J227</f>
        <v>0</v>
      </c>
      <c r="H222" s="147">
        <f t="shared" si="20"/>
        <v>5</v>
      </c>
      <c r="I222" s="148"/>
      <c r="J222" s="148"/>
      <c r="K222" s="148"/>
      <c r="L222" s="148"/>
      <c r="M222" s="148"/>
      <c r="N222" s="148"/>
    </row>
    <row r="223" spans="1:14" ht="22.5" customHeight="1">
      <c r="A223" s="60">
        <f>MUE!A228</f>
        <v>226</v>
      </c>
      <c r="B223" s="72" t="str">
        <f>MUE!B228</f>
        <v>901215 - 020130 - 81</v>
      </c>
      <c r="C223" s="73" t="str">
        <f>MUE!C228</f>
        <v>SILLA DE PLASTICO CON BRAZO</v>
      </c>
      <c r="D223" s="72" t="str">
        <f>MUE!D228</f>
        <v>SERVICIOS GENERALES</v>
      </c>
      <c r="E223" s="72" t="str">
        <f>MUE!E228</f>
        <v>MUEBLES DE OFICINA</v>
      </c>
      <c r="F223" s="76">
        <f>MUE!L228</f>
        <v>5.8</v>
      </c>
      <c r="G223" s="80">
        <f>MUE!J228</f>
        <v>0</v>
      </c>
      <c r="H223" s="147">
        <f t="shared" si="20"/>
        <v>5</v>
      </c>
      <c r="I223" s="148"/>
      <c r="J223" s="148"/>
      <c r="K223" s="148"/>
      <c r="L223" s="148"/>
      <c r="M223" s="148"/>
      <c r="N223" s="148"/>
    </row>
    <row r="224" spans="1:14" ht="22.5" customHeight="1">
      <c r="A224" s="60">
        <f>MUE!A229</f>
        <v>227</v>
      </c>
      <c r="B224" s="72" t="str">
        <f>MUE!B229</f>
        <v>901215 - 020130 - 82</v>
      </c>
      <c r="C224" s="73" t="str">
        <f>MUE!C229</f>
        <v>SILLA DE PLASTICO CON BRAZO</v>
      </c>
      <c r="D224" s="72" t="str">
        <f>MUE!D229</f>
        <v>SERVICIOS GENERALES</v>
      </c>
      <c r="E224" s="72" t="str">
        <f>MUE!E229</f>
        <v>MUEBLES DE OFICINA</v>
      </c>
      <c r="F224" s="76">
        <f>MUE!L229</f>
        <v>5.8</v>
      </c>
      <c r="G224" s="80">
        <f>MUE!J229</f>
        <v>0</v>
      </c>
      <c r="H224" s="147">
        <f t="shared" si="20"/>
        <v>5</v>
      </c>
      <c r="I224" s="148"/>
      <c r="J224" s="148"/>
      <c r="K224" s="148"/>
      <c r="L224" s="148"/>
      <c r="M224" s="148"/>
      <c r="N224" s="148"/>
    </row>
    <row r="225" spans="1:14" ht="22.5" customHeight="1">
      <c r="A225" s="60">
        <f>MUE!A230</f>
        <v>228</v>
      </c>
      <c r="B225" s="72" t="str">
        <f>MUE!B230</f>
        <v>901215 - 020130 - 83</v>
      </c>
      <c r="C225" s="73" t="str">
        <f>MUE!C230</f>
        <v>SILLA DE PLASTICO CON BRAZO</v>
      </c>
      <c r="D225" s="72" t="str">
        <f>MUE!D230</f>
        <v>SERVICIOS GENERALES</v>
      </c>
      <c r="E225" s="72" t="str">
        <f>MUE!E230</f>
        <v>MUEBLES DE OFICINA</v>
      </c>
      <c r="F225" s="76">
        <f>MUE!L230</f>
        <v>5.8</v>
      </c>
      <c r="G225" s="80">
        <f>MUE!J230</f>
        <v>0</v>
      </c>
      <c r="H225" s="147">
        <f t="shared" si="20"/>
        <v>5</v>
      </c>
      <c r="I225" s="148"/>
      <c r="J225" s="148"/>
      <c r="K225" s="148"/>
      <c r="L225" s="148"/>
      <c r="M225" s="148"/>
      <c r="N225" s="148"/>
    </row>
    <row r="226" spans="1:14" ht="22.5" customHeight="1">
      <c r="A226" s="60">
        <f>MUE!A231</f>
        <v>229</v>
      </c>
      <c r="B226" s="72" t="str">
        <f>MUE!B231</f>
        <v>901215 - 020130 - 84</v>
      </c>
      <c r="C226" s="73" t="str">
        <f>MUE!C231</f>
        <v>SILLA DE PLASTICO CON BRAZO</v>
      </c>
      <c r="D226" s="72" t="str">
        <f>MUE!D231</f>
        <v>SERVICIOS GENERALES</v>
      </c>
      <c r="E226" s="72" t="str">
        <f>MUE!E231</f>
        <v>MUEBLES DE OFICINA</v>
      </c>
      <c r="F226" s="76">
        <f>MUE!L231</f>
        <v>5.8</v>
      </c>
      <c r="G226" s="80">
        <f>MUE!J231</f>
        <v>0</v>
      </c>
      <c r="H226" s="147">
        <f t="shared" si="20"/>
        <v>5</v>
      </c>
      <c r="I226" s="148"/>
      <c r="J226" s="148"/>
      <c r="K226" s="148"/>
      <c r="L226" s="148"/>
      <c r="M226" s="148"/>
      <c r="N226" s="148"/>
    </row>
    <row r="227" spans="1:14" ht="22.5" customHeight="1">
      <c r="A227" s="60">
        <f>MUE!A232</f>
        <v>230</v>
      </c>
      <c r="B227" s="72" t="str">
        <f>MUE!B232</f>
        <v>901215 - 020130 - 85</v>
      </c>
      <c r="C227" s="73" t="str">
        <f>MUE!C232</f>
        <v>SILLA DE PLASTICO CON BRAZO</v>
      </c>
      <c r="D227" s="72" t="str">
        <f>MUE!D232</f>
        <v>SERVICIOS GENERALES</v>
      </c>
      <c r="E227" s="72" t="str">
        <f>MUE!E232</f>
        <v>MUEBLES DE OFICINA</v>
      </c>
      <c r="F227" s="76">
        <f>MUE!L232</f>
        <v>5.8</v>
      </c>
      <c r="G227" s="80">
        <f>MUE!J232</f>
        <v>0</v>
      </c>
      <c r="H227" s="147">
        <f t="shared" si="20"/>
        <v>5</v>
      </c>
      <c r="I227" s="148"/>
      <c r="J227" s="148"/>
      <c r="K227" s="148"/>
      <c r="L227" s="148"/>
      <c r="M227" s="148"/>
      <c r="N227" s="148"/>
    </row>
    <row r="228" spans="1:14" ht="22.5" customHeight="1">
      <c r="A228" s="60">
        <f>MUE!A233</f>
        <v>231</v>
      </c>
      <c r="B228" s="72" t="str">
        <f>MUE!B233</f>
        <v>901215 - 020130 - 86</v>
      </c>
      <c r="C228" s="73" t="str">
        <f>MUE!C233</f>
        <v>SILLA DE PLASTICO CON BRAZO</v>
      </c>
      <c r="D228" s="72" t="str">
        <f>MUE!D233</f>
        <v>SERVICIOS GENERALES</v>
      </c>
      <c r="E228" s="72" t="str">
        <f>MUE!E233</f>
        <v>MUEBLES DE OFICINA</v>
      </c>
      <c r="F228" s="76">
        <f>MUE!L233</f>
        <v>5.8</v>
      </c>
      <c r="G228" s="80">
        <f>MUE!J233</f>
        <v>0</v>
      </c>
      <c r="H228" s="147">
        <f t="shared" si="20"/>
        <v>5</v>
      </c>
      <c r="I228" s="148"/>
      <c r="J228" s="148"/>
      <c r="K228" s="148"/>
      <c r="L228" s="148"/>
      <c r="M228" s="148"/>
      <c r="N228" s="148"/>
    </row>
    <row r="229" spans="1:14" ht="22.5" customHeight="1">
      <c r="A229" s="60">
        <f>MUE!A234</f>
        <v>232</v>
      </c>
      <c r="B229" s="72" t="str">
        <f>MUE!B234</f>
        <v>901215 - 020130 - 87</v>
      </c>
      <c r="C229" s="73" t="str">
        <f>MUE!C234</f>
        <v>SILLA DE PLASTICO CON BRAZO</v>
      </c>
      <c r="D229" s="72" t="str">
        <f>MUE!D234</f>
        <v>SERVICIOS GENERALES</v>
      </c>
      <c r="E229" s="72" t="str">
        <f>MUE!E234</f>
        <v>MUEBLES DE OFICINA</v>
      </c>
      <c r="F229" s="76">
        <f>MUE!L234</f>
        <v>5.8</v>
      </c>
      <c r="G229" s="80">
        <f>MUE!J234</f>
        <v>0</v>
      </c>
      <c r="H229" s="147">
        <f t="shared" si="20"/>
        <v>5</v>
      </c>
      <c r="I229" s="148"/>
      <c r="J229" s="148"/>
      <c r="K229" s="148"/>
      <c r="L229" s="148"/>
      <c r="M229" s="148"/>
      <c r="N229" s="148"/>
    </row>
    <row r="230" spans="1:14" ht="22.5" customHeight="1">
      <c r="A230" s="60">
        <f>MUE!A235</f>
        <v>233</v>
      </c>
      <c r="B230" s="72" t="str">
        <f>MUE!B235</f>
        <v>901215 - 020130 - 88</v>
      </c>
      <c r="C230" s="73" t="str">
        <f>MUE!C235</f>
        <v>SILLA DE PLASTICO CON BRAZO</v>
      </c>
      <c r="D230" s="72" t="str">
        <f>MUE!D235</f>
        <v>SERVICIOS GENERALES</v>
      </c>
      <c r="E230" s="72" t="str">
        <f>MUE!E235</f>
        <v>MUEBLES DE OFICINA</v>
      </c>
      <c r="F230" s="76">
        <f>MUE!L235</f>
        <v>5.8</v>
      </c>
      <c r="G230" s="80">
        <f>MUE!J235</f>
        <v>0</v>
      </c>
      <c r="H230" s="147">
        <f t="shared" si="20"/>
        <v>5</v>
      </c>
      <c r="I230" s="148"/>
      <c r="J230" s="148"/>
      <c r="K230" s="148"/>
      <c r="L230" s="148"/>
      <c r="M230" s="148"/>
      <c r="N230" s="148"/>
    </row>
    <row r="231" spans="1:14" ht="22.5" customHeight="1">
      <c r="A231" s="60">
        <f>MUE!A236</f>
        <v>234</v>
      </c>
      <c r="B231" s="72" t="str">
        <f>MUE!B236</f>
        <v>901215 - 020130 - 89</v>
      </c>
      <c r="C231" s="73" t="str">
        <f>MUE!C236</f>
        <v>SILLA DE PLASTICO CON BRAZO</v>
      </c>
      <c r="D231" s="72" t="str">
        <f>MUE!D236</f>
        <v>SERVICIOS GENERALES</v>
      </c>
      <c r="E231" s="72" t="str">
        <f>MUE!E236</f>
        <v>MUEBLES DE OFICINA</v>
      </c>
      <c r="F231" s="76">
        <f>MUE!L236</f>
        <v>5.8</v>
      </c>
      <c r="G231" s="80">
        <f>MUE!J236</f>
        <v>0</v>
      </c>
      <c r="H231" s="147">
        <f t="shared" si="20"/>
        <v>5</v>
      </c>
      <c r="I231" s="148"/>
      <c r="J231" s="148"/>
      <c r="K231" s="148"/>
      <c r="L231" s="148"/>
      <c r="M231" s="148"/>
      <c r="N231" s="148"/>
    </row>
    <row r="232" spans="1:14" ht="22.5" customHeight="1">
      <c r="A232" s="60">
        <f>MUE!A237</f>
        <v>235</v>
      </c>
      <c r="B232" s="72" t="str">
        <f>MUE!B237</f>
        <v>901215 - 020130 - 90</v>
      </c>
      <c r="C232" s="73" t="str">
        <f>MUE!C237</f>
        <v>SILLA DE PLASTICO CON BRAZO</v>
      </c>
      <c r="D232" s="72" t="str">
        <f>MUE!D237</f>
        <v>SERVICIOS GENERALES</v>
      </c>
      <c r="E232" s="72" t="str">
        <f>MUE!E237</f>
        <v>MUEBLES DE OFICINA</v>
      </c>
      <c r="F232" s="76">
        <f>MUE!L237</f>
        <v>5.8</v>
      </c>
      <c r="G232" s="80">
        <f>MUE!J237</f>
        <v>0</v>
      </c>
      <c r="H232" s="147">
        <f t="shared" si="20"/>
        <v>5</v>
      </c>
      <c r="I232" s="148"/>
      <c r="J232" s="148"/>
      <c r="K232" s="148"/>
      <c r="L232" s="148"/>
      <c r="M232" s="148"/>
      <c r="N232" s="148"/>
    </row>
    <row r="233" spans="1:14" ht="22.5" customHeight="1">
      <c r="A233" s="60">
        <f>MUE!A238</f>
        <v>236</v>
      </c>
      <c r="B233" s="72" t="str">
        <f>MUE!B238</f>
        <v>901215 - 020130 - 91</v>
      </c>
      <c r="C233" s="73" t="str">
        <f>MUE!C238</f>
        <v>SILLA DE PLASTICO CON BRAZO</v>
      </c>
      <c r="D233" s="72" t="str">
        <f>MUE!D238</f>
        <v>SERVICIOS GENERALES</v>
      </c>
      <c r="E233" s="72" t="str">
        <f>MUE!E238</f>
        <v>MUEBLES DE OFICINA</v>
      </c>
      <c r="F233" s="76">
        <f>MUE!L238</f>
        <v>5.8</v>
      </c>
      <c r="G233" s="80">
        <f>MUE!J238</f>
        <v>0</v>
      </c>
      <c r="H233" s="147">
        <f t="shared" si="20"/>
        <v>5</v>
      </c>
      <c r="I233" s="148"/>
      <c r="J233" s="148"/>
      <c r="K233" s="148"/>
      <c r="L233" s="148"/>
      <c r="M233" s="148"/>
      <c r="N233" s="148"/>
    </row>
    <row r="234" spans="1:14" ht="22.5" customHeight="1">
      <c r="A234" s="60">
        <f>MUE!A239</f>
        <v>237</v>
      </c>
      <c r="B234" s="72" t="str">
        <f>MUE!B239</f>
        <v>901215 - 020130 - 92</v>
      </c>
      <c r="C234" s="73" t="str">
        <f>MUE!C239</f>
        <v>SILLA DE PLASTICO CON BRAZO</v>
      </c>
      <c r="D234" s="72" t="str">
        <f>MUE!D239</f>
        <v>SERVICIOS GENERALES</v>
      </c>
      <c r="E234" s="72" t="str">
        <f>MUE!E239</f>
        <v>MUEBLES DE OFICINA</v>
      </c>
      <c r="F234" s="76">
        <f>MUE!L239</f>
        <v>5.8</v>
      </c>
      <c r="G234" s="80">
        <f>MUE!J239</f>
        <v>0</v>
      </c>
      <c r="H234" s="147">
        <f t="shared" si="20"/>
        <v>5</v>
      </c>
      <c r="I234" s="148"/>
      <c r="J234" s="148"/>
      <c r="K234" s="148"/>
      <c r="L234" s="148"/>
      <c r="M234" s="148"/>
      <c r="N234" s="148"/>
    </row>
    <row r="235" spans="1:14" ht="22.5" customHeight="1">
      <c r="A235" s="60">
        <f>MUE!A240</f>
        <v>238</v>
      </c>
      <c r="B235" s="72" t="str">
        <f>MUE!B240</f>
        <v>901215 - 020130 - 93</v>
      </c>
      <c r="C235" s="73" t="str">
        <f>MUE!C240</f>
        <v>SILLA DE PLASTICO CON BRAZO</v>
      </c>
      <c r="D235" s="72" t="str">
        <f>MUE!D240</f>
        <v>SERVICIOS GENERALES</v>
      </c>
      <c r="E235" s="72" t="str">
        <f>MUE!E240</f>
        <v>MUEBLES DE OFICINA</v>
      </c>
      <c r="F235" s="76">
        <f>MUE!L240</f>
        <v>5.8</v>
      </c>
      <c r="G235" s="80">
        <f>MUE!J240</f>
        <v>0</v>
      </c>
      <c r="H235" s="147">
        <f t="shared" si="20"/>
        <v>5</v>
      </c>
      <c r="I235" s="148"/>
      <c r="J235" s="148"/>
      <c r="K235" s="148"/>
      <c r="L235" s="148"/>
      <c r="M235" s="148"/>
      <c r="N235" s="148"/>
    </row>
    <row r="236" spans="1:14" ht="22.5" customHeight="1">
      <c r="A236" s="60">
        <f>MUE!A241</f>
        <v>239</v>
      </c>
      <c r="B236" s="72" t="str">
        <f>MUE!B241</f>
        <v>901215 - 020130 - 94</v>
      </c>
      <c r="C236" s="73" t="str">
        <f>MUE!C241</f>
        <v>SILLA DE PLASTICO CON BRAZO</v>
      </c>
      <c r="D236" s="72" t="str">
        <f>MUE!D241</f>
        <v>SERVICIOS GENERALES</v>
      </c>
      <c r="E236" s="72" t="str">
        <f>MUE!E241</f>
        <v>MUEBLES DE OFICINA</v>
      </c>
      <c r="F236" s="76">
        <f>MUE!L241</f>
        <v>5.8</v>
      </c>
      <c r="G236" s="80">
        <f>MUE!J241</f>
        <v>0</v>
      </c>
      <c r="H236" s="147">
        <f t="shared" si="20"/>
        <v>5</v>
      </c>
      <c r="I236" s="148"/>
      <c r="J236" s="148"/>
      <c r="K236" s="148"/>
      <c r="L236" s="148"/>
      <c r="M236" s="148"/>
      <c r="N236" s="148"/>
    </row>
    <row r="237" spans="1:14" ht="22.5" customHeight="1">
      <c r="A237" s="60">
        <f>MUE!A242</f>
        <v>240</v>
      </c>
      <c r="B237" s="72" t="str">
        <f>MUE!B242</f>
        <v>901215 - 020130 - 95</v>
      </c>
      <c r="C237" s="73" t="str">
        <f>MUE!C242</f>
        <v>SILLA DE PLASTICO CON BRAZO</v>
      </c>
      <c r="D237" s="72" t="str">
        <f>MUE!D242</f>
        <v>SERVICIOS GENERALES</v>
      </c>
      <c r="E237" s="72" t="str">
        <f>MUE!E242</f>
        <v>MUEBLES DE OFICINA</v>
      </c>
      <c r="F237" s="76">
        <f>MUE!L242</f>
        <v>5.8</v>
      </c>
      <c r="G237" s="80">
        <f>MUE!J242</f>
        <v>0</v>
      </c>
      <c r="H237" s="147">
        <f t="shared" si="20"/>
        <v>5</v>
      </c>
      <c r="I237" s="148"/>
      <c r="J237" s="148"/>
      <c r="K237" s="148"/>
      <c r="L237" s="148"/>
      <c r="M237" s="148"/>
      <c r="N237" s="148"/>
    </row>
    <row r="238" spans="1:14" ht="22.5" customHeight="1">
      <c r="A238" s="60">
        <f>MUE!A243</f>
        <v>241</v>
      </c>
      <c r="B238" s="72" t="str">
        <f>MUE!B243</f>
        <v>901215 - 020130 - 96</v>
      </c>
      <c r="C238" s="73" t="str">
        <f>MUE!C243</f>
        <v>SILLA DE PLASTICO CON BRAZO</v>
      </c>
      <c r="D238" s="72" t="str">
        <f>MUE!D243</f>
        <v>SERVICIOS GENERALES</v>
      </c>
      <c r="E238" s="72" t="str">
        <f>MUE!E243</f>
        <v>MUEBLES DE OFICINA</v>
      </c>
      <c r="F238" s="76">
        <f>MUE!L243</f>
        <v>5.8</v>
      </c>
      <c r="G238" s="80">
        <f>MUE!J243</f>
        <v>0</v>
      </c>
      <c r="H238" s="147">
        <f t="shared" si="20"/>
        <v>5</v>
      </c>
      <c r="I238" s="148"/>
      <c r="J238" s="148"/>
      <c r="K238" s="148"/>
      <c r="L238" s="148"/>
      <c r="M238" s="148"/>
      <c r="N238" s="148"/>
    </row>
    <row r="239" spans="1:14" ht="22.5" customHeight="1">
      <c r="A239" s="60">
        <f>MUE!A244</f>
        <v>242</v>
      </c>
      <c r="B239" s="72" t="str">
        <f>MUE!B244</f>
        <v>901215 - 020130 - 97</v>
      </c>
      <c r="C239" s="73" t="str">
        <f>MUE!C244</f>
        <v>SILLA DE PLASTICO CON BRAZO</v>
      </c>
      <c r="D239" s="72" t="str">
        <f>MUE!D244</f>
        <v>SERVICIOS GENERALES</v>
      </c>
      <c r="E239" s="72" t="str">
        <f>MUE!E244</f>
        <v>MUEBLES DE OFICINA</v>
      </c>
      <c r="F239" s="76">
        <f>MUE!L244</f>
        <v>5.8</v>
      </c>
      <c r="G239" s="80">
        <f>MUE!J244</f>
        <v>0</v>
      </c>
      <c r="H239" s="147">
        <f t="shared" si="20"/>
        <v>5</v>
      </c>
      <c r="I239" s="148"/>
      <c r="J239" s="148"/>
      <c r="K239" s="148"/>
      <c r="L239" s="148"/>
      <c r="M239" s="148"/>
      <c r="N239" s="148"/>
    </row>
    <row r="240" spans="1:14" ht="22.5" customHeight="1">
      <c r="A240" s="60">
        <f>MUE!A245</f>
        <v>243</v>
      </c>
      <c r="B240" s="72" t="str">
        <f>MUE!B245</f>
        <v>901215 - 020130 - 98</v>
      </c>
      <c r="C240" s="73" t="str">
        <f>MUE!C245</f>
        <v>SILLA DE PLASTICO CON BRAZO</v>
      </c>
      <c r="D240" s="72" t="str">
        <f>MUE!D245</f>
        <v>SERVICIOS GENERALES</v>
      </c>
      <c r="E240" s="72" t="str">
        <f>MUE!E245</f>
        <v>MUEBLES DE OFICINA</v>
      </c>
      <c r="F240" s="76">
        <f>MUE!L245</f>
        <v>5.8</v>
      </c>
      <c r="G240" s="80">
        <f>MUE!J245</f>
        <v>0</v>
      </c>
      <c r="H240" s="147">
        <f t="shared" si="20"/>
        <v>5</v>
      </c>
      <c r="I240" s="148"/>
      <c r="J240" s="148"/>
      <c r="K240" s="148"/>
      <c r="L240" s="148"/>
      <c r="M240" s="148"/>
      <c r="N240" s="148"/>
    </row>
    <row r="241" spans="1:14" ht="22.5" customHeight="1">
      <c r="A241" s="60">
        <f>MUE!A246</f>
        <v>244</v>
      </c>
      <c r="B241" s="72" t="str">
        <f>MUE!B246</f>
        <v>901215 - 020130 - 99</v>
      </c>
      <c r="C241" s="73" t="str">
        <f>MUE!C246</f>
        <v>SILLA DE PLASTICO CON BRAZO</v>
      </c>
      <c r="D241" s="72" t="str">
        <f>MUE!D246</f>
        <v>SERVICIOS GENERALES</v>
      </c>
      <c r="E241" s="72" t="str">
        <f>MUE!E246</f>
        <v>MUEBLES DE OFICINA</v>
      </c>
      <c r="F241" s="76">
        <f>MUE!L246</f>
        <v>5.8</v>
      </c>
      <c r="G241" s="80">
        <f>MUE!J246</f>
        <v>0</v>
      </c>
      <c r="H241" s="147">
        <f t="shared" si="20"/>
        <v>5</v>
      </c>
      <c r="I241" s="148"/>
      <c r="J241" s="148"/>
      <c r="K241" s="148"/>
      <c r="L241" s="148"/>
      <c r="M241" s="148"/>
      <c r="N241" s="148"/>
    </row>
    <row r="242" spans="1:14" ht="22.5" customHeight="1">
      <c r="A242" s="60">
        <f>MUE!A247</f>
        <v>245</v>
      </c>
      <c r="B242" s="72" t="str">
        <f>MUE!B247</f>
        <v>901215 - 020130 - 100</v>
      </c>
      <c r="C242" s="73" t="str">
        <f>MUE!C247</f>
        <v>SILLA DE PLASTICO CON BRAZO</v>
      </c>
      <c r="D242" s="72" t="str">
        <f>MUE!D247</f>
        <v>SERVICIOS GENERALES</v>
      </c>
      <c r="E242" s="72" t="str">
        <f>MUE!E247</f>
        <v>MUEBLES DE OFICINA</v>
      </c>
      <c r="F242" s="76">
        <f>MUE!L247</f>
        <v>5.8</v>
      </c>
      <c r="G242" s="80">
        <f>MUE!J247</f>
        <v>0</v>
      </c>
      <c r="H242" s="147">
        <f t="shared" si="20"/>
        <v>5</v>
      </c>
      <c r="I242" s="148"/>
      <c r="J242" s="148"/>
      <c r="K242" s="148"/>
      <c r="L242" s="148"/>
      <c r="M242" s="148"/>
      <c r="N242" s="148"/>
    </row>
    <row r="243" spans="1:14" ht="22.5" customHeight="1">
      <c r="A243" s="60">
        <f>MUE!A248</f>
        <v>246</v>
      </c>
      <c r="B243" s="72" t="str">
        <f>MUE!B248</f>
        <v>901215 - 020130 - 1</v>
      </c>
      <c r="C243" s="73" t="str">
        <f>MUE!C248</f>
        <v>SILLA DE PLASTICO CON BRAZO</v>
      </c>
      <c r="D243" s="72" t="str">
        <f>MUE!D248</f>
        <v>SERVICIOS GENERALES</v>
      </c>
      <c r="E243" s="72" t="str">
        <f>MUE!E248</f>
        <v>MUEBLES DE OFICINA</v>
      </c>
      <c r="F243" s="76">
        <f>MUE!L248</f>
        <v>5.6</v>
      </c>
      <c r="G243" s="80">
        <f>MUE!J248</f>
        <v>0</v>
      </c>
      <c r="H243" s="147">
        <f t="shared" si="20"/>
        <v>5</v>
      </c>
      <c r="I243" s="148"/>
      <c r="J243" s="148"/>
      <c r="K243" s="148"/>
      <c r="L243" s="148"/>
      <c r="M243" s="148"/>
      <c r="N243" s="148"/>
    </row>
    <row r="244" spans="1:14" ht="22.5" customHeight="1">
      <c r="A244" s="60">
        <f>MUE!A249</f>
        <v>247</v>
      </c>
      <c r="B244" s="72" t="str">
        <f>MUE!B249</f>
        <v>901215 - 020130 - 2</v>
      </c>
      <c r="C244" s="73" t="str">
        <f>MUE!C249</f>
        <v>SILLA DE PLASTICO CON BRAZO</v>
      </c>
      <c r="D244" s="72" t="str">
        <f>MUE!D249</f>
        <v>SERVICIOS GENERALES</v>
      </c>
      <c r="E244" s="72" t="str">
        <f>MUE!E249</f>
        <v>MUEBLES DE OFICINA</v>
      </c>
      <c r="F244" s="76">
        <f>MUE!L249</f>
        <v>5.6</v>
      </c>
      <c r="G244" s="80">
        <f>MUE!J249</f>
        <v>0</v>
      </c>
      <c r="H244" s="147">
        <f t="shared" si="20"/>
        <v>5</v>
      </c>
      <c r="I244" s="148"/>
      <c r="J244" s="148"/>
      <c r="K244" s="148"/>
      <c r="L244" s="148"/>
      <c r="M244" s="148"/>
      <c r="N244" s="148"/>
    </row>
    <row r="245" spans="1:14" ht="22.5" customHeight="1">
      <c r="A245" s="60">
        <f>MUE!A250</f>
        <v>248</v>
      </c>
      <c r="B245" s="72" t="str">
        <f>MUE!B250</f>
        <v>901215 - 020130 - 3</v>
      </c>
      <c r="C245" s="73" t="str">
        <f>MUE!C250</f>
        <v>SILLA DE PLASTICO CON BRAZO</v>
      </c>
      <c r="D245" s="72" t="str">
        <f>MUE!D250</f>
        <v>SERVICIOS GENERALES</v>
      </c>
      <c r="E245" s="72" t="str">
        <f>MUE!E250</f>
        <v>MUEBLES DE OFICINA</v>
      </c>
      <c r="F245" s="76">
        <f>MUE!L250</f>
        <v>5.6</v>
      </c>
      <c r="G245" s="80">
        <f>MUE!J250</f>
        <v>0</v>
      </c>
      <c r="H245" s="147">
        <f t="shared" si="20"/>
        <v>5</v>
      </c>
      <c r="I245" s="148"/>
      <c r="J245" s="148"/>
      <c r="K245" s="148"/>
      <c r="L245" s="148"/>
      <c r="M245" s="148"/>
      <c r="N245" s="148"/>
    </row>
    <row r="246" spans="1:14" ht="22.5" customHeight="1">
      <c r="A246" s="60">
        <f>MUE!A251</f>
        <v>249</v>
      </c>
      <c r="B246" s="72" t="str">
        <f>MUE!B251</f>
        <v>901215 - 020130 - 4</v>
      </c>
      <c r="C246" s="73" t="str">
        <f>MUE!C251</f>
        <v>SILLA DE PLASTICO CON BRAZO</v>
      </c>
      <c r="D246" s="72" t="str">
        <f>MUE!D251</f>
        <v>SERVICIOS GENERALES</v>
      </c>
      <c r="E246" s="72" t="str">
        <f>MUE!E251</f>
        <v>MUEBLES DE OFICINA</v>
      </c>
      <c r="F246" s="76">
        <f>MUE!L251</f>
        <v>5.6</v>
      </c>
      <c r="G246" s="80">
        <f>MUE!J251</f>
        <v>0</v>
      </c>
      <c r="H246" s="147">
        <f t="shared" si="20"/>
        <v>5</v>
      </c>
      <c r="I246" s="148"/>
      <c r="J246" s="148"/>
      <c r="K246" s="148"/>
      <c r="L246" s="148"/>
      <c r="M246" s="148"/>
      <c r="N246" s="148"/>
    </row>
    <row r="247" spans="1:14" ht="22.5" customHeight="1">
      <c r="A247" s="60">
        <f>MUE!A252</f>
        <v>250</v>
      </c>
      <c r="B247" s="72" t="str">
        <f>MUE!B252</f>
        <v>901215 - 020130 - 5</v>
      </c>
      <c r="C247" s="73" t="str">
        <f>MUE!C252</f>
        <v>SILLA DE PLASTICO CON BRAZO</v>
      </c>
      <c r="D247" s="72" t="str">
        <f>MUE!D252</f>
        <v>SERVICIOS GENERALES</v>
      </c>
      <c r="E247" s="72" t="str">
        <f>MUE!E252</f>
        <v>MUEBLES DE OFICINA</v>
      </c>
      <c r="F247" s="76">
        <f>MUE!L252</f>
        <v>5.6</v>
      </c>
      <c r="G247" s="80">
        <f>MUE!J252</f>
        <v>0</v>
      </c>
      <c r="H247" s="147">
        <f t="shared" si="20"/>
        <v>5</v>
      </c>
      <c r="I247" s="148"/>
      <c r="J247" s="148"/>
      <c r="K247" s="148"/>
      <c r="L247" s="148"/>
      <c r="M247" s="148"/>
      <c r="N247" s="148"/>
    </row>
    <row r="248" spans="1:14" ht="22.5" customHeight="1">
      <c r="A248" s="60">
        <f>MUE!A253</f>
        <v>251</v>
      </c>
      <c r="B248" s="72" t="str">
        <f>MUE!B253</f>
        <v>901215 - 020130 - 6</v>
      </c>
      <c r="C248" s="73" t="str">
        <f>MUE!C253</f>
        <v>SILLA DE PLASTICO CON BRAZO</v>
      </c>
      <c r="D248" s="72" t="str">
        <f>MUE!D253</f>
        <v>SERVICIOS GENERALES</v>
      </c>
      <c r="E248" s="72" t="str">
        <f>MUE!E253</f>
        <v>MUEBLES DE OFICINA</v>
      </c>
      <c r="F248" s="76">
        <f>MUE!L253</f>
        <v>5.6</v>
      </c>
      <c r="G248" s="80">
        <f>MUE!J253</f>
        <v>0</v>
      </c>
      <c r="H248" s="147">
        <f t="shared" si="20"/>
        <v>5</v>
      </c>
      <c r="I248" s="148"/>
      <c r="J248" s="148"/>
      <c r="K248" s="148"/>
      <c r="L248" s="148"/>
      <c r="M248" s="148"/>
      <c r="N248" s="148"/>
    </row>
    <row r="249" spans="1:14" ht="22.5" customHeight="1">
      <c r="A249" s="60">
        <f>MUE!A254</f>
        <v>252</v>
      </c>
      <c r="B249" s="72" t="str">
        <f>MUE!B254</f>
        <v>901215 - 020130 - 7</v>
      </c>
      <c r="C249" s="73" t="str">
        <f>MUE!C254</f>
        <v>SILLA DE PLASTICO CON BRAZO</v>
      </c>
      <c r="D249" s="72" t="str">
        <f>MUE!D254</f>
        <v>SERVICIOS GENERALES</v>
      </c>
      <c r="E249" s="72" t="str">
        <f>MUE!E254</f>
        <v>MUEBLES DE OFICINA</v>
      </c>
      <c r="F249" s="76">
        <f>MUE!L254</f>
        <v>5.6</v>
      </c>
      <c r="G249" s="80">
        <f>MUE!J254</f>
        <v>0</v>
      </c>
      <c r="H249" s="147">
        <f t="shared" si="20"/>
        <v>5</v>
      </c>
      <c r="I249" s="148"/>
      <c r="J249" s="148"/>
      <c r="K249" s="148"/>
      <c r="L249" s="148"/>
      <c r="M249" s="148"/>
      <c r="N249" s="148"/>
    </row>
    <row r="250" spans="1:14" ht="22.5" customHeight="1">
      <c r="A250" s="60">
        <f>MUE!A255</f>
        <v>253</v>
      </c>
      <c r="B250" s="72" t="str">
        <f>MUE!B255</f>
        <v>901215 - 020130 - 8</v>
      </c>
      <c r="C250" s="73" t="str">
        <f>MUE!C255</f>
        <v>SILLA DE PLASTICO CON BRAZO</v>
      </c>
      <c r="D250" s="72" t="str">
        <f>MUE!D255</f>
        <v>SERVICIOS GENERALES</v>
      </c>
      <c r="E250" s="72" t="str">
        <f>MUE!E255</f>
        <v>MUEBLES DE OFICINA</v>
      </c>
      <c r="F250" s="76">
        <f>MUE!L255</f>
        <v>5.6</v>
      </c>
      <c r="G250" s="80">
        <f>MUE!J255</f>
        <v>0</v>
      </c>
      <c r="H250" s="147">
        <f t="shared" si="20"/>
        <v>5</v>
      </c>
      <c r="I250" s="148"/>
      <c r="J250" s="148"/>
      <c r="K250" s="148"/>
      <c r="L250" s="148"/>
      <c r="M250" s="148"/>
      <c r="N250" s="148"/>
    </row>
    <row r="251" spans="1:14" ht="22.5" customHeight="1">
      <c r="A251" s="60">
        <f>MUE!A256</f>
        <v>254</v>
      </c>
      <c r="B251" s="72" t="str">
        <f>MUE!B256</f>
        <v>901215 - 020130 - 9</v>
      </c>
      <c r="C251" s="73" t="str">
        <f>MUE!C256</f>
        <v>SILLA DE PLASTICO CON BRAZO</v>
      </c>
      <c r="D251" s="72" t="str">
        <f>MUE!D256</f>
        <v>SERVICIOS GENERALES</v>
      </c>
      <c r="E251" s="72" t="str">
        <f>MUE!E256</f>
        <v>MUEBLES DE OFICINA</v>
      </c>
      <c r="F251" s="76">
        <f>MUE!L256</f>
        <v>5.6</v>
      </c>
      <c r="G251" s="80">
        <f>MUE!J256</f>
        <v>0</v>
      </c>
      <c r="H251" s="147">
        <f t="shared" si="20"/>
        <v>5</v>
      </c>
      <c r="I251" s="148"/>
      <c r="J251" s="148"/>
      <c r="K251" s="148"/>
      <c r="L251" s="148"/>
      <c r="M251" s="148"/>
      <c r="N251" s="148"/>
    </row>
    <row r="252" spans="1:14" ht="22.5" customHeight="1">
      <c r="A252" s="60">
        <f>MUE!A257</f>
        <v>255</v>
      </c>
      <c r="B252" s="72" t="str">
        <f>MUE!B257</f>
        <v>901215 - 020130 - 10</v>
      </c>
      <c r="C252" s="73" t="str">
        <f>MUE!C257</f>
        <v>SILLA DE PLASTICO CON BRAZO</v>
      </c>
      <c r="D252" s="72" t="str">
        <f>MUE!D257</f>
        <v>SERVICIOS GENERALES</v>
      </c>
      <c r="E252" s="72" t="str">
        <f>MUE!E257</f>
        <v>MUEBLES DE OFICINA</v>
      </c>
      <c r="F252" s="76">
        <f>MUE!L257</f>
        <v>5.6</v>
      </c>
      <c r="G252" s="80">
        <f>MUE!J257</f>
        <v>0</v>
      </c>
      <c r="H252" s="147">
        <f t="shared" si="20"/>
        <v>5</v>
      </c>
      <c r="I252" s="148"/>
      <c r="J252" s="148"/>
      <c r="K252" s="148"/>
      <c r="L252" s="148"/>
      <c r="M252" s="148"/>
      <c r="N252" s="148"/>
    </row>
    <row r="253" spans="1:14" ht="22.5" customHeight="1">
      <c r="A253" s="60">
        <f>MUE!A258</f>
        <v>256</v>
      </c>
      <c r="B253" s="72" t="str">
        <f>MUE!B258</f>
        <v>901215 - 020130 - 11</v>
      </c>
      <c r="C253" s="73" t="str">
        <f>MUE!C258</f>
        <v>SILLA DE PLASTICO CON BRAZO</v>
      </c>
      <c r="D253" s="72" t="str">
        <f>MUE!D258</f>
        <v>SERVICIOS GENERALES</v>
      </c>
      <c r="E253" s="72" t="str">
        <f>MUE!E258</f>
        <v>MUEBLES DE OFICINA</v>
      </c>
      <c r="F253" s="76">
        <f>MUE!L258</f>
        <v>5.6</v>
      </c>
      <c r="G253" s="80">
        <f>MUE!J258</f>
        <v>0</v>
      </c>
      <c r="H253" s="147">
        <f t="shared" si="20"/>
        <v>5</v>
      </c>
      <c r="I253" s="148"/>
      <c r="J253" s="148"/>
      <c r="K253" s="148"/>
      <c r="L253" s="148"/>
      <c r="M253" s="148"/>
      <c r="N253" s="148"/>
    </row>
    <row r="254" spans="1:14" ht="22.5" customHeight="1">
      <c r="A254" s="60">
        <f>MUE!A259</f>
        <v>257</v>
      </c>
      <c r="B254" s="72" t="str">
        <f>MUE!B259</f>
        <v>901215 - 020130 - 12</v>
      </c>
      <c r="C254" s="73" t="str">
        <f>MUE!C259</f>
        <v>SILLA DE PLASTICO CON BRAZO</v>
      </c>
      <c r="D254" s="72" t="str">
        <f>MUE!D259</f>
        <v>SERVICIOS GENERALES</v>
      </c>
      <c r="E254" s="72" t="str">
        <f>MUE!E259</f>
        <v>MUEBLES DE OFICINA</v>
      </c>
      <c r="F254" s="76">
        <f>MUE!L259</f>
        <v>5.6</v>
      </c>
      <c r="G254" s="80">
        <f>MUE!J259</f>
        <v>0</v>
      </c>
      <c r="H254" s="147">
        <f t="shared" si="20"/>
        <v>5</v>
      </c>
      <c r="I254" s="148"/>
      <c r="J254" s="148"/>
      <c r="K254" s="148"/>
      <c r="L254" s="148"/>
      <c r="M254" s="148"/>
      <c r="N254" s="148"/>
    </row>
    <row r="255" spans="1:14" ht="22.5" customHeight="1">
      <c r="A255" s="60">
        <f>MUE!A260</f>
        <v>258</v>
      </c>
      <c r="B255" s="72" t="str">
        <f>MUE!B260</f>
        <v>901215 - 020130 - 13</v>
      </c>
      <c r="C255" s="73" t="str">
        <f>MUE!C260</f>
        <v>SILLA DE PLASTICO CON BRAZO</v>
      </c>
      <c r="D255" s="72" t="str">
        <f>MUE!D260</f>
        <v>SERVICIOS GENERALES</v>
      </c>
      <c r="E255" s="72" t="str">
        <f>MUE!E260</f>
        <v>MUEBLES DE OFICINA</v>
      </c>
      <c r="F255" s="76">
        <f>MUE!L260</f>
        <v>5.6</v>
      </c>
      <c r="G255" s="80">
        <f>MUE!J260</f>
        <v>0</v>
      </c>
      <c r="H255" s="147">
        <f t="shared" si="20"/>
        <v>5</v>
      </c>
      <c r="I255" s="148"/>
      <c r="J255" s="148"/>
      <c r="K255" s="148"/>
      <c r="L255" s="148"/>
      <c r="M255" s="148"/>
      <c r="N255" s="148"/>
    </row>
    <row r="256" spans="1:14" ht="22.5" customHeight="1">
      <c r="A256" s="60">
        <f>MUE!A261</f>
        <v>259</v>
      </c>
      <c r="B256" s="72" t="str">
        <f>MUE!B261</f>
        <v>901215 - 020130 - 14</v>
      </c>
      <c r="C256" s="73" t="str">
        <f>MUE!C261</f>
        <v>SILLA DE PLASTICO CON BRAZO</v>
      </c>
      <c r="D256" s="72" t="str">
        <f>MUE!D261</f>
        <v>SERVICIOS GENERALES</v>
      </c>
      <c r="E256" s="72" t="str">
        <f>MUE!E261</f>
        <v>MUEBLES DE OFICINA</v>
      </c>
      <c r="F256" s="76">
        <f>MUE!L261</f>
        <v>5.6</v>
      </c>
      <c r="G256" s="80">
        <f>MUE!J261</f>
        <v>0</v>
      </c>
      <c r="H256" s="147">
        <f t="shared" si="20"/>
        <v>5</v>
      </c>
      <c r="I256" s="148"/>
      <c r="J256" s="148"/>
      <c r="K256" s="148"/>
      <c r="L256" s="148"/>
      <c r="M256" s="148"/>
      <c r="N256" s="148"/>
    </row>
    <row r="257" spans="1:14" ht="22.5" customHeight="1">
      <c r="A257" s="60">
        <f>MUE!A262</f>
        <v>260</v>
      </c>
      <c r="B257" s="72" t="str">
        <f>MUE!B262</f>
        <v>901215 - 020130 - 15</v>
      </c>
      <c r="C257" s="73" t="str">
        <f>MUE!C262</f>
        <v>SILLA DE PLASTICO CON BRAZO</v>
      </c>
      <c r="D257" s="72" t="str">
        <f>MUE!D262</f>
        <v>SERVICIOS GENERALES</v>
      </c>
      <c r="E257" s="72" t="str">
        <f>MUE!E262</f>
        <v>MUEBLES DE OFICINA</v>
      </c>
      <c r="F257" s="76">
        <f>MUE!L262</f>
        <v>5.6</v>
      </c>
      <c r="G257" s="80">
        <f>MUE!J262</f>
        <v>0</v>
      </c>
      <c r="H257" s="147">
        <f t="shared" si="20"/>
        <v>5</v>
      </c>
      <c r="I257" s="148"/>
      <c r="J257" s="148"/>
      <c r="K257" s="148"/>
      <c r="L257" s="148"/>
      <c r="M257" s="148"/>
      <c r="N257" s="148"/>
    </row>
    <row r="258" spans="1:14" ht="22.5" customHeight="1">
      <c r="A258" s="60">
        <f>MUE!A263</f>
        <v>261</v>
      </c>
      <c r="B258" s="72" t="str">
        <f>MUE!B263</f>
        <v>901215 - 020130 - 16</v>
      </c>
      <c r="C258" s="73" t="str">
        <f>MUE!C263</f>
        <v>SILLA DE PLASTICO CON BRAZO</v>
      </c>
      <c r="D258" s="72" t="str">
        <f>MUE!D263</f>
        <v>SERVICIOS GENERALES</v>
      </c>
      <c r="E258" s="72" t="str">
        <f>MUE!E263</f>
        <v>MUEBLES DE OFICINA</v>
      </c>
      <c r="F258" s="76">
        <f>MUE!L263</f>
        <v>5.6</v>
      </c>
      <c r="G258" s="80">
        <f>MUE!J263</f>
        <v>0</v>
      </c>
      <c r="H258" s="147">
        <f t="shared" si="20"/>
        <v>5</v>
      </c>
      <c r="I258" s="148"/>
      <c r="J258" s="148"/>
      <c r="K258" s="148"/>
      <c r="L258" s="148"/>
      <c r="M258" s="148"/>
      <c r="N258" s="148"/>
    </row>
    <row r="259" spans="1:14" ht="22.5" customHeight="1">
      <c r="A259" s="60">
        <f>MUE!A264</f>
        <v>262</v>
      </c>
      <c r="B259" s="72" t="str">
        <f>MUE!B264</f>
        <v>901215 - 020130 - 17</v>
      </c>
      <c r="C259" s="73" t="str">
        <f>MUE!C264</f>
        <v>SILLA DE PLASTICO CON BRAZO</v>
      </c>
      <c r="D259" s="72" t="str">
        <f>MUE!D264</f>
        <v>SERVICIOS GENERALES</v>
      </c>
      <c r="E259" s="72" t="str">
        <f>MUE!E264</f>
        <v>MUEBLES DE OFICINA</v>
      </c>
      <c r="F259" s="76">
        <f>MUE!L264</f>
        <v>5.6</v>
      </c>
      <c r="G259" s="80">
        <f>MUE!J264</f>
        <v>0</v>
      </c>
      <c r="H259" s="147">
        <f t="shared" si="20"/>
        <v>5</v>
      </c>
      <c r="I259" s="148"/>
      <c r="J259" s="148"/>
      <c r="K259" s="148"/>
      <c r="L259" s="148"/>
      <c r="M259" s="148"/>
      <c r="N259" s="148"/>
    </row>
    <row r="260" spans="1:14" ht="22.5" customHeight="1">
      <c r="A260" s="60">
        <f>MUE!A265</f>
        <v>263</v>
      </c>
      <c r="B260" s="72" t="str">
        <f>MUE!B265</f>
        <v>901215 - 020130 - 18</v>
      </c>
      <c r="C260" s="73" t="str">
        <f>MUE!C265</f>
        <v>SILLA DE PLASTICO CON BRAZO</v>
      </c>
      <c r="D260" s="72" t="str">
        <f>MUE!D265</f>
        <v>SERVICIOS GENERALES</v>
      </c>
      <c r="E260" s="72" t="str">
        <f>MUE!E265</f>
        <v>MUEBLES DE OFICINA</v>
      </c>
      <c r="F260" s="76">
        <f>MUE!L265</f>
        <v>5.6</v>
      </c>
      <c r="G260" s="80">
        <f>MUE!J265</f>
        <v>0</v>
      </c>
      <c r="H260" s="147">
        <f t="shared" si="20"/>
        <v>5</v>
      </c>
      <c r="I260" s="148"/>
      <c r="J260" s="148"/>
      <c r="K260" s="148"/>
      <c r="L260" s="148"/>
      <c r="M260" s="148"/>
      <c r="N260" s="148"/>
    </row>
    <row r="261" spans="1:14" ht="22.5" customHeight="1">
      <c r="A261" s="60">
        <f>MUE!A266</f>
        <v>264</v>
      </c>
      <c r="B261" s="72" t="str">
        <f>MUE!B266</f>
        <v>901215 - 020130 - 19</v>
      </c>
      <c r="C261" s="73" t="str">
        <f>MUE!C266</f>
        <v>SILLA DE PLASTICO CON BRAZO</v>
      </c>
      <c r="D261" s="72" t="str">
        <f>MUE!D266</f>
        <v>SERVICIOS GENERALES</v>
      </c>
      <c r="E261" s="72" t="str">
        <f>MUE!E266</f>
        <v>MUEBLES DE OFICINA</v>
      </c>
      <c r="F261" s="76">
        <f>MUE!L266</f>
        <v>5.6</v>
      </c>
      <c r="G261" s="80">
        <f>MUE!J266</f>
        <v>0</v>
      </c>
      <c r="H261" s="147">
        <f t="shared" si="20"/>
        <v>5</v>
      </c>
      <c r="I261" s="148"/>
      <c r="J261" s="148"/>
      <c r="K261" s="148"/>
      <c r="L261" s="148"/>
      <c r="M261" s="148"/>
      <c r="N261" s="148"/>
    </row>
    <row r="262" spans="1:14" ht="22.5" customHeight="1">
      <c r="A262" s="60">
        <f>MUE!A267</f>
        <v>265</v>
      </c>
      <c r="B262" s="72" t="str">
        <f>MUE!B267</f>
        <v>901215 - 020130 - 20</v>
      </c>
      <c r="C262" s="73" t="str">
        <f>MUE!C267</f>
        <v>SILLA DE PLASTICO CON BRAZO</v>
      </c>
      <c r="D262" s="72" t="str">
        <f>MUE!D267</f>
        <v>SERVICIOS GENERALES</v>
      </c>
      <c r="E262" s="72" t="str">
        <f>MUE!E267</f>
        <v>MUEBLES DE OFICINA</v>
      </c>
      <c r="F262" s="76">
        <f>MUE!L267</f>
        <v>5.6</v>
      </c>
      <c r="G262" s="80">
        <f>MUE!J267</f>
        <v>0</v>
      </c>
      <c r="H262" s="147">
        <f t="shared" si="20"/>
        <v>5</v>
      </c>
      <c r="I262" s="148"/>
      <c r="J262" s="148"/>
      <c r="K262" s="148"/>
      <c r="L262" s="148"/>
      <c r="M262" s="148"/>
      <c r="N262" s="148"/>
    </row>
    <row r="263" spans="1:14" ht="22.5" customHeight="1">
      <c r="A263" s="60">
        <f>MUE!A268</f>
        <v>266</v>
      </c>
      <c r="B263" s="72" t="str">
        <f>MUE!B268</f>
        <v>901215 - 020130 - 21</v>
      </c>
      <c r="C263" s="73" t="str">
        <f>MUE!C268</f>
        <v>SILLA DE PLASTICO CON BRAZO</v>
      </c>
      <c r="D263" s="72" t="str">
        <f>MUE!D268</f>
        <v>SERVICIOS GENERALES</v>
      </c>
      <c r="E263" s="72" t="str">
        <f>MUE!E268</f>
        <v>MUEBLES DE OFICINA</v>
      </c>
      <c r="F263" s="76">
        <f>MUE!L268</f>
        <v>5.6</v>
      </c>
      <c r="G263" s="80">
        <f>MUE!J268</f>
        <v>0</v>
      </c>
      <c r="H263" s="147">
        <f t="shared" si="20"/>
        <v>5</v>
      </c>
      <c r="I263" s="148"/>
      <c r="J263" s="148"/>
      <c r="K263" s="148"/>
      <c r="L263" s="148"/>
      <c r="M263" s="148"/>
      <c r="N263" s="148"/>
    </row>
    <row r="264" spans="1:14" ht="22.5" customHeight="1">
      <c r="A264" s="60">
        <f>MUE!A269</f>
        <v>267</v>
      </c>
      <c r="B264" s="72" t="str">
        <f>MUE!B269</f>
        <v>901215 - 020130 - 22</v>
      </c>
      <c r="C264" s="73" t="str">
        <f>MUE!C269</f>
        <v>SILLA DE PLASTICO CON BRAZO</v>
      </c>
      <c r="D264" s="72" t="str">
        <f>MUE!D269</f>
        <v>SERVICIOS GENERALES</v>
      </c>
      <c r="E264" s="72" t="str">
        <f>MUE!E269</f>
        <v>MUEBLES DE OFICINA</v>
      </c>
      <c r="F264" s="76">
        <f>MUE!L269</f>
        <v>5.6</v>
      </c>
      <c r="G264" s="80">
        <f>MUE!J269</f>
        <v>0</v>
      </c>
      <c r="H264" s="147">
        <f t="shared" si="20"/>
        <v>5</v>
      </c>
      <c r="I264" s="148"/>
      <c r="J264" s="148"/>
      <c r="K264" s="148"/>
      <c r="L264" s="148"/>
      <c r="M264" s="148"/>
      <c r="N264" s="148"/>
    </row>
    <row r="265" spans="1:14" ht="22.5" customHeight="1">
      <c r="A265" s="60">
        <f>MUE!A270</f>
        <v>268</v>
      </c>
      <c r="B265" s="72" t="str">
        <f>MUE!B270</f>
        <v>901215 - 020130 - 23</v>
      </c>
      <c r="C265" s="73" t="str">
        <f>MUE!C270</f>
        <v>SILLA DE PLASTICO CON BRAZO</v>
      </c>
      <c r="D265" s="72" t="str">
        <f>MUE!D270</f>
        <v>SERVICIOS GENERALES</v>
      </c>
      <c r="E265" s="72" t="str">
        <f>MUE!E270</f>
        <v>MUEBLES DE OFICINA</v>
      </c>
      <c r="F265" s="76">
        <f>MUE!L270</f>
        <v>5.6</v>
      </c>
      <c r="G265" s="80">
        <f>MUE!J270</f>
        <v>0</v>
      </c>
      <c r="H265" s="147">
        <f t="shared" si="20"/>
        <v>5</v>
      </c>
      <c r="I265" s="148"/>
      <c r="J265" s="148"/>
      <c r="K265" s="148"/>
      <c r="L265" s="148"/>
      <c r="M265" s="148"/>
      <c r="N265" s="148"/>
    </row>
    <row r="266" spans="1:14" ht="22.5" customHeight="1">
      <c r="A266" s="60">
        <f>MUE!A271</f>
        <v>269</v>
      </c>
      <c r="B266" s="72" t="str">
        <f>MUE!B271</f>
        <v>901215 - 020130 - 24</v>
      </c>
      <c r="C266" s="73" t="str">
        <f>MUE!C271</f>
        <v>SILLA DE PLASTICO CON BRAZO</v>
      </c>
      <c r="D266" s="72" t="str">
        <f>MUE!D271</f>
        <v>SERVICIOS GENERALES</v>
      </c>
      <c r="E266" s="72" t="str">
        <f>MUE!E271</f>
        <v>MUEBLES DE OFICINA</v>
      </c>
      <c r="F266" s="76">
        <f>MUE!L271</f>
        <v>5.6</v>
      </c>
      <c r="G266" s="80">
        <f>MUE!J271</f>
        <v>0</v>
      </c>
      <c r="H266" s="147">
        <f t="shared" si="20"/>
        <v>5</v>
      </c>
      <c r="I266" s="148"/>
      <c r="J266" s="148"/>
      <c r="K266" s="148"/>
      <c r="L266" s="148"/>
      <c r="M266" s="148"/>
      <c r="N266" s="148"/>
    </row>
    <row r="267" spans="1:14" ht="22.5" customHeight="1">
      <c r="A267" s="60">
        <f>MUE!A272</f>
        <v>270</v>
      </c>
      <c r="B267" s="72" t="str">
        <f>MUE!B272</f>
        <v>901215 - 020130 - 25</v>
      </c>
      <c r="C267" s="73" t="str">
        <f>MUE!C272</f>
        <v>SILLA DE PLASTICO CON BRAZO</v>
      </c>
      <c r="D267" s="72" t="str">
        <f>MUE!D272</f>
        <v>SERVICIOS GENERALES</v>
      </c>
      <c r="E267" s="72" t="str">
        <f>MUE!E272</f>
        <v>MUEBLES DE OFICINA</v>
      </c>
      <c r="F267" s="76">
        <f>MUE!L272</f>
        <v>5.6</v>
      </c>
      <c r="G267" s="80">
        <f>MUE!J272</f>
        <v>0</v>
      </c>
      <c r="H267" s="147">
        <f t="shared" ref="H267:H330" si="21">IF(E267=0,0,(IF(E267="EQUIPO DE TRANSPORTE",10,5)))</f>
        <v>5</v>
      </c>
      <c r="I267" s="148"/>
      <c r="J267" s="148"/>
      <c r="K267" s="148"/>
      <c r="L267" s="148"/>
      <c r="M267" s="148"/>
      <c r="N267" s="148"/>
    </row>
    <row r="268" spans="1:14" ht="22.5" customHeight="1">
      <c r="A268" s="60">
        <f>MUE!A273</f>
        <v>271</v>
      </c>
      <c r="B268" s="72" t="str">
        <f>MUE!B273</f>
        <v>901215 - 020130 - 26</v>
      </c>
      <c r="C268" s="73" t="str">
        <f>MUE!C273</f>
        <v>SILLA DE PLASTICO CON BRAZO</v>
      </c>
      <c r="D268" s="72" t="str">
        <f>MUE!D273</f>
        <v>SERVICIOS GENERALES</v>
      </c>
      <c r="E268" s="72" t="str">
        <f>MUE!E273</f>
        <v>MUEBLES DE OFICINA</v>
      </c>
      <c r="F268" s="76">
        <f>MUE!L273</f>
        <v>5.6</v>
      </c>
      <c r="G268" s="80">
        <f>MUE!J273</f>
        <v>0</v>
      </c>
      <c r="H268" s="147">
        <f t="shared" si="21"/>
        <v>5</v>
      </c>
      <c r="I268" s="148"/>
      <c r="J268" s="148"/>
      <c r="K268" s="148"/>
      <c r="L268" s="148"/>
      <c r="M268" s="148"/>
      <c r="N268" s="148"/>
    </row>
    <row r="269" spans="1:14" ht="22.5" customHeight="1">
      <c r="A269" s="60">
        <f>MUE!A274</f>
        <v>272</v>
      </c>
      <c r="B269" s="72" t="str">
        <f>MUE!B274</f>
        <v>901215 - 020130 - 27</v>
      </c>
      <c r="C269" s="73" t="str">
        <f>MUE!C274</f>
        <v>SILLA DE PLASTICO CON BRAZO</v>
      </c>
      <c r="D269" s="72" t="str">
        <f>MUE!D274</f>
        <v>SERVICIOS GENERALES</v>
      </c>
      <c r="E269" s="72" t="str">
        <f>MUE!E274</f>
        <v>MUEBLES DE OFICINA</v>
      </c>
      <c r="F269" s="76">
        <f>MUE!L274</f>
        <v>5.6</v>
      </c>
      <c r="G269" s="80">
        <f>MUE!J274</f>
        <v>0</v>
      </c>
      <c r="H269" s="147">
        <f t="shared" si="21"/>
        <v>5</v>
      </c>
      <c r="I269" s="148"/>
      <c r="J269" s="148"/>
      <c r="K269" s="148"/>
      <c r="L269" s="148"/>
      <c r="M269" s="148"/>
      <c r="N269" s="148"/>
    </row>
    <row r="270" spans="1:14" ht="22.5" customHeight="1">
      <c r="A270" s="60">
        <f>MUE!A275</f>
        <v>273</v>
      </c>
      <c r="B270" s="72" t="str">
        <f>MUE!B275</f>
        <v>901215 - 020130 - 28</v>
      </c>
      <c r="C270" s="73" t="str">
        <f>MUE!C275</f>
        <v>SILLA DE PLASTICO CON BRAZO</v>
      </c>
      <c r="D270" s="72" t="str">
        <f>MUE!D275</f>
        <v>SERVICIOS GENERALES</v>
      </c>
      <c r="E270" s="72" t="str">
        <f>MUE!E275</f>
        <v>MUEBLES DE OFICINA</v>
      </c>
      <c r="F270" s="76">
        <f>MUE!L275</f>
        <v>5.6</v>
      </c>
      <c r="G270" s="80">
        <f>MUE!J275</f>
        <v>0</v>
      </c>
      <c r="H270" s="147">
        <f t="shared" si="21"/>
        <v>5</v>
      </c>
      <c r="I270" s="148"/>
      <c r="J270" s="148"/>
      <c r="K270" s="148"/>
      <c r="L270" s="148"/>
      <c r="M270" s="148"/>
      <c r="N270" s="148"/>
    </row>
    <row r="271" spans="1:14" ht="22.5" customHeight="1">
      <c r="A271" s="60">
        <f>MUE!A276</f>
        <v>274</v>
      </c>
      <c r="B271" s="72" t="str">
        <f>MUE!B276</f>
        <v>901215 - 020130 - 29</v>
      </c>
      <c r="C271" s="73" t="str">
        <f>MUE!C276</f>
        <v>SILLA DE PLASTICO CON BRAZO</v>
      </c>
      <c r="D271" s="72" t="str">
        <f>MUE!D276</f>
        <v>SERVICIOS GENERALES</v>
      </c>
      <c r="E271" s="72" t="str">
        <f>MUE!E276</f>
        <v>MUEBLES DE OFICINA</v>
      </c>
      <c r="F271" s="76">
        <f>MUE!L276</f>
        <v>5.6</v>
      </c>
      <c r="G271" s="80">
        <f>MUE!J276</f>
        <v>0</v>
      </c>
      <c r="H271" s="147">
        <f t="shared" si="21"/>
        <v>5</v>
      </c>
      <c r="I271" s="148"/>
      <c r="J271" s="148"/>
      <c r="K271" s="148"/>
      <c r="L271" s="148"/>
      <c r="M271" s="148"/>
      <c r="N271" s="148"/>
    </row>
    <row r="272" spans="1:14" ht="22.5" customHeight="1">
      <c r="A272" s="60">
        <f>MUE!A277</f>
        <v>275</v>
      </c>
      <c r="B272" s="72" t="str">
        <f>MUE!B277</f>
        <v>901215 - 020130 - 30</v>
      </c>
      <c r="C272" s="73" t="str">
        <f>MUE!C277</f>
        <v>SILLA DE PLASTICO CON BRAZO</v>
      </c>
      <c r="D272" s="72" t="str">
        <f>MUE!D277</f>
        <v>SERVICIOS GENERALES</v>
      </c>
      <c r="E272" s="72" t="str">
        <f>MUE!E277</f>
        <v>MUEBLES DE OFICINA</v>
      </c>
      <c r="F272" s="76">
        <f>MUE!L277</f>
        <v>5.6</v>
      </c>
      <c r="G272" s="80">
        <f>MUE!J277</f>
        <v>0</v>
      </c>
      <c r="H272" s="147">
        <f t="shared" si="21"/>
        <v>5</v>
      </c>
      <c r="I272" s="148"/>
      <c r="J272" s="148"/>
      <c r="K272" s="148"/>
      <c r="L272" s="148"/>
      <c r="M272" s="148"/>
      <c r="N272" s="148"/>
    </row>
    <row r="273" spans="1:14" ht="22.5" customHeight="1">
      <c r="A273" s="60">
        <f>MUE!A278</f>
        <v>276</v>
      </c>
      <c r="B273" s="72" t="str">
        <f>MUE!B278</f>
        <v>901215 - 020130 - 31</v>
      </c>
      <c r="C273" s="73" t="str">
        <f>MUE!C278</f>
        <v>SILLA DE PLASTICO CON BRAZO</v>
      </c>
      <c r="D273" s="72" t="str">
        <f>MUE!D278</f>
        <v>SERVICIOS GENERALES</v>
      </c>
      <c r="E273" s="72" t="str">
        <f>MUE!E278</f>
        <v>MUEBLES DE OFICINA</v>
      </c>
      <c r="F273" s="76">
        <f>MUE!L278</f>
        <v>5.6</v>
      </c>
      <c r="G273" s="80">
        <f>MUE!J278</f>
        <v>0</v>
      </c>
      <c r="H273" s="147">
        <f t="shared" si="21"/>
        <v>5</v>
      </c>
      <c r="I273" s="148"/>
      <c r="J273" s="148"/>
      <c r="K273" s="148"/>
      <c r="L273" s="148"/>
      <c r="M273" s="148"/>
      <c r="N273" s="148"/>
    </row>
    <row r="274" spans="1:14" ht="22.5" customHeight="1">
      <c r="A274" s="60">
        <f>MUE!A279</f>
        <v>277</v>
      </c>
      <c r="B274" s="72" t="str">
        <f>MUE!B279</f>
        <v>901215 - 020130 - 32</v>
      </c>
      <c r="C274" s="73" t="str">
        <f>MUE!C279</f>
        <v>SILLA DE PLASTICO CON BRAZO</v>
      </c>
      <c r="D274" s="72" t="str">
        <f>MUE!D279</f>
        <v>SERVICIOS GENERALES</v>
      </c>
      <c r="E274" s="72" t="str">
        <f>MUE!E279</f>
        <v>MUEBLES DE OFICINA</v>
      </c>
      <c r="F274" s="76">
        <f>MUE!L279</f>
        <v>5.6</v>
      </c>
      <c r="G274" s="80">
        <f>MUE!J279</f>
        <v>0</v>
      </c>
      <c r="H274" s="147">
        <f t="shared" si="21"/>
        <v>5</v>
      </c>
      <c r="I274" s="148"/>
      <c r="J274" s="148"/>
      <c r="K274" s="148"/>
      <c r="L274" s="148"/>
      <c r="M274" s="148"/>
      <c r="N274" s="148"/>
    </row>
    <row r="275" spans="1:14" ht="22.5" customHeight="1">
      <c r="A275" s="60">
        <f>MUE!A280</f>
        <v>278</v>
      </c>
      <c r="B275" s="72" t="str">
        <f>MUE!B280</f>
        <v>901215 - 020130 - 33</v>
      </c>
      <c r="C275" s="73" t="str">
        <f>MUE!C280</f>
        <v>SILLA DE PLASTICO CON BRAZO</v>
      </c>
      <c r="D275" s="72" t="str">
        <f>MUE!D280</f>
        <v>SERVICIOS GENERALES</v>
      </c>
      <c r="E275" s="72" t="str">
        <f>MUE!E280</f>
        <v>MUEBLES DE OFICINA</v>
      </c>
      <c r="F275" s="76">
        <f>MUE!L280</f>
        <v>5.6</v>
      </c>
      <c r="G275" s="80">
        <f>MUE!J280</f>
        <v>0</v>
      </c>
      <c r="H275" s="147">
        <f t="shared" si="21"/>
        <v>5</v>
      </c>
      <c r="I275" s="148"/>
      <c r="J275" s="148"/>
      <c r="K275" s="148"/>
      <c r="L275" s="148"/>
      <c r="M275" s="148"/>
      <c r="N275" s="148"/>
    </row>
    <row r="276" spans="1:14" ht="22.5" customHeight="1">
      <c r="A276" s="60">
        <f>MUE!A281</f>
        <v>279</v>
      </c>
      <c r="B276" s="72" t="str">
        <f>MUE!B281</f>
        <v>901215 - 020130 - 34</v>
      </c>
      <c r="C276" s="73" t="str">
        <f>MUE!C281</f>
        <v>SILLA DE PLASTICO CON BRAZO</v>
      </c>
      <c r="D276" s="72" t="str">
        <f>MUE!D281</f>
        <v>SERVICIOS GENERALES</v>
      </c>
      <c r="E276" s="72" t="str">
        <f>MUE!E281</f>
        <v>MUEBLES DE OFICINA</v>
      </c>
      <c r="F276" s="76">
        <f>MUE!L281</f>
        <v>5.6</v>
      </c>
      <c r="G276" s="80">
        <f>MUE!J281</f>
        <v>0</v>
      </c>
      <c r="H276" s="147">
        <f t="shared" si="21"/>
        <v>5</v>
      </c>
      <c r="I276" s="148"/>
      <c r="J276" s="148"/>
      <c r="K276" s="148"/>
      <c r="L276" s="148"/>
      <c r="M276" s="148"/>
      <c r="N276" s="148"/>
    </row>
    <row r="277" spans="1:14" ht="22.5" customHeight="1">
      <c r="A277" s="60">
        <f>MUE!A282</f>
        <v>280</v>
      </c>
      <c r="B277" s="72" t="str">
        <f>MUE!B282</f>
        <v>901215 - 020130 - 35</v>
      </c>
      <c r="C277" s="73" t="str">
        <f>MUE!C282</f>
        <v>SILLA DE PLASTICO CON BRAZO</v>
      </c>
      <c r="D277" s="72" t="str">
        <f>MUE!D282</f>
        <v>SERVICIOS GENERALES</v>
      </c>
      <c r="E277" s="72" t="str">
        <f>MUE!E282</f>
        <v>MUEBLES DE OFICINA</v>
      </c>
      <c r="F277" s="76">
        <f>MUE!L282</f>
        <v>5.6</v>
      </c>
      <c r="G277" s="80">
        <f>MUE!J282</f>
        <v>0</v>
      </c>
      <c r="H277" s="147">
        <f t="shared" si="21"/>
        <v>5</v>
      </c>
      <c r="I277" s="148"/>
      <c r="J277" s="148"/>
      <c r="K277" s="148"/>
      <c r="L277" s="148"/>
      <c r="M277" s="148"/>
      <c r="N277" s="148"/>
    </row>
    <row r="278" spans="1:14" ht="22.5" customHeight="1">
      <c r="A278" s="60">
        <f>MUE!A283</f>
        <v>281</v>
      </c>
      <c r="B278" s="72" t="str">
        <f>MUE!B283</f>
        <v>901215 - 020130 - 36</v>
      </c>
      <c r="C278" s="73" t="str">
        <f>MUE!C283</f>
        <v>SILLA DE PLASTICO CON BRAZO</v>
      </c>
      <c r="D278" s="72" t="str">
        <f>MUE!D283</f>
        <v>SERVICIOS GENERALES</v>
      </c>
      <c r="E278" s="72" t="str">
        <f>MUE!E283</f>
        <v>MUEBLES DE OFICINA</v>
      </c>
      <c r="F278" s="76">
        <f>MUE!L283</f>
        <v>5.6</v>
      </c>
      <c r="G278" s="80">
        <f>MUE!J283</f>
        <v>0</v>
      </c>
      <c r="H278" s="147">
        <f t="shared" si="21"/>
        <v>5</v>
      </c>
      <c r="I278" s="148"/>
      <c r="J278" s="148"/>
      <c r="K278" s="148"/>
      <c r="L278" s="148"/>
      <c r="M278" s="148"/>
      <c r="N278" s="148"/>
    </row>
    <row r="279" spans="1:14" ht="22.5" customHeight="1">
      <c r="A279" s="60">
        <f>MUE!A284</f>
        <v>282</v>
      </c>
      <c r="B279" s="72" t="str">
        <f>MUE!B284</f>
        <v>901215 - 020130 - 37</v>
      </c>
      <c r="C279" s="73" t="str">
        <f>MUE!C284</f>
        <v>SILLA DE PLASTICO CON BRAZO</v>
      </c>
      <c r="D279" s="72" t="str">
        <f>MUE!D284</f>
        <v>SERVICIOS GENERALES</v>
      </c>
      <c r="E279" s="72" t="str">
        <f>MUE!E284</f>
        <v>MUEBLES DE OFICINA</v>
      </c>
      <c r="F279" s="76">
        <f>MUE!L284</f>
        <v>5.6</v>
      </c>
      <c r="G279" s="80">
        <f>MUE!J284</f>
        <v>0</v>
      </c>
      <c r="H279" s="147">
        <f t="shared" si="21"/>
        <v>5</v>
      </c>
      <c r="I279" s="148"/>
      <c r="J279" s="148"/>
      <c r="K279" s="148"/>
      <c r="L279" s="148"/>
      <c r="M279" s="148"/>
      <c r="N279" s="148"/>
    </row>
    <row r="280" spans="1:14" ht="22.5" customHeight="1">
      <c r="A280" s="60">
        <f>MUE!A285</f>
        <v>283</v>
      </c>
      <c r="B280" s="72" t="str">
        <f>MUE!B285</f>
        <v>901215 - 020130 - 38</v>
      </c>
      <c r="C280" s="73" t="str">
        <f>MUE!C285</f>
        <v>SILLA DE PLASTICO CON BRAZO</v>
      </c>
      <c r="D280" s="72" t="str">
        <f>MUE!D285</f>
        <v>SERVICIOS GENERALES</v>
      </c>
      <c r="E280" s="72" t="str">
        <f>MUE!E285</f>
        <v>MUEBLES DE OFICINA</v>
      </c>
      <c r="F280" s="76">
        <f>MUE!L285</f>
        <v>5.6</v>
      </c>
      <c r="G280" s="80">
        <f>MUE!J285</f>
        <v>0</v>
      </c>
      <c r="H280" s="147">
        <f t="shared" si="21"/>
        <v>5</v>
      </c>
      <c r="I280" s="148"/>
      <c r="J280" s="148"/>
      <c r="K280" s="148"/>
      <c r="L280" s="148"/>
      <c r="M280" s="148"/>
      <c r="N280" s="148"/>
    </row>
    <row r="281" spans="1:14" ht="22.5" customHeight="1">
      <c r="A281" s="60">
        <f>MUE!A286</f>
        <v>284</v>
      </c>
      <c r="B281" s="72" t="str">
        <f>MUE!B286</f>
        <v>901215 - 020130 - 39</v>
      </c>
      <c r="C281" s="73" t="str">
        <f>MUE!C286</f>
        <v>SILLA DE PLASTICO CON BRAZO</v>
      </c>
      <c r="D281" s="72" t="str">
        <f>MUE!D286</f>
        <v>SERVICIOS GENERALES</v>
      </c>
      <c r="E281" s="72" t="str">
        <f>MUE!E286</f>
        <v>MUEBLES DE OFICINA</v>
      </c>
      <c r="F281" s="76">
        <f>MUE!L286</f>
        <v>5.6</v>
      </c>
      <c r="G281" s="80">
        <f>MUE!J286</f>
        <v>0</v>
      </c>
      <c r="H281" s="147">
        <f t="shared" si="21"/>
        <v>5</v>
      </c>
      <c r="I281" s="148"/>
      <c r="J281" s="148"/>
      <c r="K281" s="148"/>
      <c r="L281" s="148"/>
      <c r="M281" s="148"/>
      <c r="N281" s="148"/>
    </row>
    <row r="282" spans="1:14" ht="22.5" customHeight="1">
      <c r="A282" s="60">
        <f>MUE!A287</f>
        <v>285</v>
      </c>
      <c r="B282" s="72" t="str">
        <f>MUE!B287</f>
        <v>901215 - 020130 - 40</v>
      </c>
      <c r="C282" s="73" t="str">
        <f>MUE!C287</f>
        <v>SILLA DE PLASTICO CON BRAZO</v>
      </c>
      <c r="D282" s="72" t="str">
        <f>MUE!D287</f>
        <v>SERVICIOS GENERALES</v>
      </c>
      <c r="E282" s="72" t="str">
        <f>MUE!E287</f>
        <v>MUEBLES DE OFICINA</v>
      </c>
      <c r="F282" s="76">
        <f>MUE!L287</f>
        <v>5.6</v>
      </c>
      <c r="G282" s="80">
        <f>MUE!J287</f>
        <v>0</v>
      </c>
      <c r="H282" s="147">
        <f t="shared" si="21"/>
        <v>5</v>
      </c>
      <c r="I282" s="148"/>
      <c r="J282" s="148"/>
      <c r="K282" s="148"/>
      <c r="L282" s="148"/>
      <c r="M282" s="148"/>
      <c r="N282" s="148"/>
    </row>
    <row r="283" spans="1:14" ht="22.5" customHeight="1">
      <c r="A283" s="60">
        <f>MUE!A288</f>
        <v>286</v>
      </c>
      <c r="B283" s="72" t="str">
        <f>MUE!B288</f>
        <v>901215 - 020130 - 41</v>
      </c>
      <c r="C283" s="73" t="str">
        <f>MUE!C288</f>
        <v>SILLA DE PLASTICO CON BRAZO</v>
      </c>
      <c r="D283" s="72" t="str">
        <f>MUE!D288</f>
        <v>SERVICIOS GENERALES</v>
      </c>
      <c r="E283" s="72" t="str">
        <f>MUE!E288</f>
        <v>MUEBLES DE OFICINA</v>
      </c>
      <c r="F283" s="76">
        <f>MUE!L288</f>
        <v>5.6</v>
      </c>
      <c r="G283" s="80">
        <f>MUE!J288</f>
        <v>0</v>
      </c>
      <c r="H283" s="147">
        <f t="shared" si="21"/>
        <v>5</v>
      </c>
      <c r="I283" s="148"/>
      <c r="J283" s="148"/>
      <c r="K283" s="148"/>
      <c r="L283" s="148"/>
      <c r="M283" s="148"/>
      <c r="N283" s="148"/>
    </row>
    <row r="284" spans="1:14" ht="22.5" customHeight="1">
      <c r="A284" s="60">
        <f>MUE!A289</f>
        <v>287</v>
      </c>
      <c r="B284" s="72" t="str">
        <f>MUE!B289</f>
        <v>901215 - 020130 - 42</v>
      </c>
      <c r="C284" s="73" t="str">
        <f>MUE!C289</f>
        <v>SILLA DE PLASTICO CON BRAZO</v>
      </c>
      <c r="D284" s="72" t="str">
        <f>MUE!D289</f>
        <v>SERVICIOS GENERALES</v>
      </c>
      <c r="E284" s="72" t="str">
        <f>MUE!E289</f>
        <v>MUEBLES DE OFICINA</v>
      </c>
      <c r="F284" s="76">
        <f>MUE!L289</f>
        <v>5.6</v>
      </c>
      <c r="G284" s="80">
        <f>MUE!J289</f>
        <v>0</v>
      </c>
      <c r="H284" s="147">
        <f t="shared" si="21"/>
        <v>5</v>
      </c>
      <c r="I284" s="148"/>
      <c r="J284" s="148"/>
      <c r="K284" s="148"/>
      <c r="L284" s="148"/>
      <c r="M284" s="148"/>
      <c r="N284" s="148"/>
    </row>
    <row r="285" spans="1:14" ht="22.5" customHeight="1">
      <c r="A285" s="60">
        <f>MUE!A290</f>
        <v>288</v>
      </c>
      <c r="B285" s="72" t="str">
        <f>MUE!B290</f>
        <v>901215 - 020130 - 43</v>
      </c>
      <c r="C285" s="73" t="str">
        <f>MUE!C290</f>
        <v>SILLA DE PLASTICO CON BRAZO</v>
      </c>
      <c r="D285" s="72" t="str">
        <f>MUE!D290</f>
        <v>SERVICIOS GENERALES</v>
      </c>
      <c r="E285" s="72" t="str">
        <f>MUE!E290</f>
        <v>MUEBLES DE OFICINA</v>
      </c>
      <c r="F285" s="76">
        <f>MUE!L290</f>
        <v>5.6</v>
      </c>
      <c r="G285" s="80">
        <f>MUE!J290</f>
        <v>0</v>
      </c>
      <c r="H285" s="147">
        <f t="shared" si="21"/>
        <v>5</v>
      </c>
      <c r="I285" s="148"/>
      <c r="J285" s="148"/>
      <c r="K285" s="148"/>
      <c r="L285" s="148"/>
      <c r="M285" s="148"/>
      <c r="N285" s="148"/>
    </row>
    <row r="286" spans="1:14" ht="22.5" customHeight="1">
      <c r="A286" s="60">
        <f>MUE!A291</f>
        <v>289</v>
      </c>
      <c r="B286" s="72" t="str">
        <f>MUE!B291</f>
        <v>901215 - 020130 - 44</v>
      </c>
      <c r="C286" s="73" t="str">
        <f>MUE!C291</f>
        <v>SILLA DE PLASTICO CON BRAZO</v>
      </c>
      <c r="D286" s="72" t="str">
        <f>MUE!D291</f>
        <v>SERVICIOS GENERALES</v>
      </c>
      <c r="E286" s="72" t="str">
        <f>MUE!E291</f>
        <v>MUEBLES DE OFICINA</v>
      </c>
      <c r="F286" s="76">
        <f>MUE!L291</f>
        <v>5.6</v>
      </c>
      <c r="G286" s="80">
        <f>MUE!J291</f>
        <v>0</v>
      </c>
      <c r="H286" s="147">
        <f t="shared" si="21"/>
        <v>5</v>
      </c>
      <c r="I286" s="148"/>
      <c r="J286" s="148"/>
      <c r="K286" s="148"/>
      <c r="L286" s="148"/>
      <c r="M286" s="148"/>
      <c r="N286" s="148"/>
    </row>
    <row r="287" spans="1:14" ht="22.5" customHeight="1">
      <c r="A287" s="60">
        <f>MUE!A292</f>
        <v>290</v>
      </c>
      <c r="B287" s="72" t="str">
        <f>MUE!B292</f>
        <v>901215 - 020130 - 45</v>
      </c>
      <c r="C287" s="73" t="str">
        <f>MUE!C292</f>
        <v>SILLA DE PLASTICO CON BRAZO</v>
      </c>
      <c r="D287" s="72" t="str">
        <f>MUE!D292</f>
        <v>SERVICIOS GENERALES</v>
      </c>
      <c r="E287" s="72" t="str">
        <f>MUE!E292</f>
        <v>MUEBLES DE OFICINA</v>
      </c>
      <c r="F287" s="76">
        <f>MUE!L292</f>
        <v>5.6</v>
      </c>
      <c r="G287" s="80">
        <f>MUE!J292</f>
        <v>0</v>
      </c>
      <c r="H287" s="147">
        <f t="shared" si="21"/>
        <v>5</v>
      </c>
      <c r="I287" s="148"/>
      <c r="J287" s="148"/>
      <c r="K287" s="148"/>
      <c r="L287" s="148"/>
      <c r="M287" s="148"/>
      <c r="N287" s="148"/>
    </row>
    <row r="288" spans="1:14" ht="22.5" customHeight="1">
      <c r="A288" s="60">
        <f>MUE!A293</f>
        <v>291</v>
      </c>
      <c r="B288" s="72" t="str">
        <f>MUE!B293</f>
        <v>901215 - 020130 - 46</v>
      </c>
      <c r="C288" s="73" t="str">
        <f>MUE!C293</f>
        <v>SILLA DE PLASTICO CON BRAZO</v>
      </c>
      <c r="D288" s="72" t="str">
        <f>MUE!D293</f>
        <v>SERVICIOS GENERALES</v>
      </c>
      <c r="E288" s="72" t="str">
        <f>MUE!E293</f>
        <v>MUEBLES DE OFICINA</v>
      </c>
      <c r="F288" s="76">
        <f>MUE!L293</f>
        <v>5.6</v>
      </c>
      <c r="G288" s="80">
        <f>MUE!J293</f>
        <v>0</v>
      </c>
      <c r="H288" s="147">
        <f t="shared" si="21"/>
        <v>5</v>
      </c>
      <c r="I288" s="148"/>
      <c r="J288" s="148"/>
      <c r="K288" s="148"/>
      <c r="L288" s="148"/>
      <c r="M288" s="148"/>
      <c r="N288" s="148"/>
    </row>
    <row r="289" spans="1:14" ht="22.5" customHeight="1">
      <c r="A289" s="60">
        <f>MUE!A294</f>
        <v>292</v>
      </c>
      <c r="B289" s="72" t="str">
        <f>MUE!B294</f>
        <v>901215 - 020130 - 47</v>
      </c>
      <c r="C289" s="73" t="str">
        <f>MUE!C294</f>
        <v>SILLA DE PLASTICO CON BRAZO</v>
      </c>
      <c r="D289" s="72" t="str">
        <f>MUE!D294</f>
        <v>SERVICIOS GENERALES</v>
      </c>
      <c r="E289" s="72" t="str">
        <f>MUE!E294</f>
        <v>MUEBLES DE OFICINA</v>
      </c>
      <c r="F289" s="76">
        <f>MUE!L294</f>
        <v>5.6</v>
      </c>
      <c r="G289" s="80">
        <f>MUE!J294</f>
        <v>0</v>
      </c>
      <c r="H289" s="147">
        <f t="shared" si="21"/>
        <v>5</v>
      </c>
      <c r="I289" s="148"/>
      <c r="J289" s="148"/>
      <c r="K289" s="148"/>
      <c r="L289" s="148"/>
      <c r="M289" s="148"/>
      <c r="N289" s="148"/>
    </row>
    <row r="290" spans="1:14" ht="22.5" customHeight="1">
      <c r="A290" s="60">
        <f>MUE!A295</f>
        <v>293</v>
      </c>
      <c r="B290" s="72" t="str">
        <f>MUE!B295</f>
        <v>901215 - 020130 - 48</v>
      </c>
      <c r="C290" s="73" t="str">
        <f>MUE!C295</f>
        <v>SILLA DE PLASTICO CON BRAZO</v>
      </c>
      <c r="D290" s="72" t="str">
        <f>MUE!D295</f>
        <v>SERVICIOS GENERALES</v>
      </c>
      <c r="E290" s="72" t="str">
        <f>MUE!E295</f>
        <v>MUEBLES DE OFICINA</v>
      </c>
      <c r="F290" s="76">
        <f>MUE!L295</f>
        <v>5.6</v>
      </c>
      <c r="G290" s="80">
        <f>MUE!J295</f>
        <v>0</v>
      </c>
      <c r="H290" s="147">
        <f t="shared" si="21"/>
        <v>5</v>
      </c>
      <c r="I290" s="148"/>
      <c r="J290" s="148"/>
      <c r="K290" s="148"/>
      <c r="L290" s="148"/>
      <c r="M290" s="148"/>
      <c r="N290" s="148"/>
    </row>
    <row r="291" spans="1:14" ht="22.5" customHeight="1">
      <c r="A291" s="60">
        <f>MUE!A296</f>
        <v>294</v>
      </c>
      <c r="B291" s="72" t="str">
        <f>MUE!B296</f>
        <v>901215 - 020130 - 49</v>
      </c>
      <c r="C291" s="73" t="str">
        <f>MUE!C296</f>
        <v>SILLA DE PLASTICO CON BRAZO</v>
      </c>
      <c r="D291" s="72" t="str">
        <f>MUE!D296</f>
        <v>SERVICIOS GENERALES</v>
      </c>
      <c r="E291" s="72" t="str">
        <f>MUE!E296</f>
        <v>MUEBLES DE OFICINA</v>
      </c>
      <c r="F291" s="76">
        <f>MUE!L296</f>
        <v>5.6</v>
      </c>
      <c r="G291" s="80">
        <f>MUE!J296</f>
        <v>0</v>
      </c>
      <c r="H291" s="147">
        <f t="shared" si="21"/>
        <v>5</v>
      </c>
      <c r="I291" s="148"/>
      <c r="J291" s="148"/>
      <c r="K291" s="148"/>
      <c r="L291" s="148"/>
      <c r="M291" s="148"/>
      <c r="N291" s="148"/>
    </row>
    <row r="292" spans="1:14" ht="22.5" customHeight="1">
      <c r="A292" s="60">
        <f>MUE!A297</f>
        <v>295</v>
      </c>
      <c r="B292" s="72" t="str">
        <f>MUE!B297</f>
        <v>901215 - 020130 - 50</v>
      </c>
      <c r="C292" s="73" t="str">
        <f>MUE!C297</f>
        <v>SILLA DE PLASTICO CON BRAZO</v>
      </c>
      <c r="D292" s="72" t="str">
        <f>MUE!D297</f>
        <v>SERVICIOS GENERALES</v>
      </c>
      <c r="E292" s="72" t="str">
        <f>MUE!E297</f>
        <v>MUEBLES DE OFICINA</v>
      </c>
      <c r="F292" s="76">
        <f>MUE!L297</f>
        <v>5.6</v>
      </c>
      <c r="G292" s="80">
        <f>MUE!J297</f>
        <v>0</v>
      </c>
      <c r="H292" s="147">
        <f t="shared" si="21"/>
        <v>5</v>
      </c>
      <c r="I292" s="148"/>
      <c r="J292" s="148"/>
      <c r="K292" s="148"/>
      <c r="L292" s="148"/>
      <c r="M292" s="148"/>
      <c r="N292" s="148"/>
    </row>
    <row r="293" spans="1:14" ht="22.5" customHeight="1">
      <c r="A293" s="60">
        <f>MUE!A298</f>
        <v>296</v>
      </c>
      <c r="B293" s="72" t="str">
        <f>MUE!B298</f>
        <v>901215 - 020130 - 51</v>
      </c>
      <c r="C293" s="73" t="str">
        <f>MUE!C298</f>
        <v>SILLA DE PLASTICO CON BRAZO</v>
      </c>
      <c r="D293" s="72" t="str">
        <f>MUE!D298</f>
        <v>SERVICIOS GENERALES</v>
      </c>
      <c r="E293" s="72" t="str">
        <f>MUE!E298</f>
        <v>MUEBLES DE OFICINA</v>
      </c>
      <c r="F293" s="76">
        <f>MUE!L298</f>
        <v>5.6</v>
      </c>
      <c r="G293" s="80">
        <f>MUE!J298</f>
        <v>0</v>
      </c>
      <c r="H293" s="147">
        <f t="shared" si="21"/>
        <v>5</v>
      </c>
      <c r="I293" s="148"/>
      <c r="J293" s="148"/>
      <c r="K293" s="148"/>
      <c r="L293" s="148"/>
      <c r="M293" s="148"/>
      <c r="N293" s="148"/>
    </row>
    <row r="294" spans="1:14" ht="22.5" customHeight="1">
      <c r="A294" s="60">
        <f>MUE!A299</f>
        <v>297</v>
      </c>
      <c r="B294" s="72" t="str">
        <f>MUE!B299</f>
        <v>901215 - 020130 - 52</v>
      </c>
      <c r="C294" s="73" t="str">
        <f>MUE!C299</f>
        <v>SILLA DE PLASTICO CON BRAZO</v>
      </c>
      <c r="D294" s="72" t="str">
        <f>MUE!D299</f>
        <v>SERVICIOS GENERALES</v>
      </c>
      <c r="E294" s="72" t="str">
        <f>MUE!E299</f>
        <v>MUEBLES DE OFICINA</v>
      </c>
      <c r="F294" s="76">
        <f>MUE!L299</f>
        <v>5.6</v>
      </c>
      <c r="G294" s="80">
        <f>MUE!J299</f>
        <v>0</v>
      </c>
      <c r="H294" s="147">
        <f t="shared" si="21"/>
        <v>5</v>
      </c>
      <c r="I294" s="148"/>
      <c r="J294" s="148"/>
      <c r="K294" s="148"/>
      <c r="L294" s="148"/>
      <c r="M294" s="148"/>
      <c r="N294" s="148"/>
    </row>
    <row r="295" spans="1:14" ht="22.5" customHeight="1">
      <c r="A295" s="60">
        <f>MUE!A300</f>
        <v>298</v>
      </c>
      <c r="B295" s="72" t="str">
        <f>MUE!B300</f>
        <v>901215 - 020130 - 53</v>
      </c>
      <c r="C295" s="73" t="str">
        <f>MUE!C300</f>
        <v>SILLA DE PLASTICO CON BRAZO</v>
      </c>
      <c r="D295" s="72" t="str">
        <f>MUE!D300</f>
        <v>SERVICIOS GENERALES</v>
      </c>
      <c r="E295" s="72" t="str">
        <f>MUE!E300</f>
        <v>MUEBLES DE OFICINA</v>
      </c>
      <c r="F295" s="76">
        <f>MUE!L300</f>
        <v>5.6</v>
      </c>
      <c r="G295" s="80">
        <f>MUE!J300</f>
        <v>0</v>
      </c>
      <c r="H295" s="147">
        <f t="shared" si="21"/>
        <v>5</v>
      </c>
      <c r="I295" s="148"/>
      <c r="J295" s="148"/>
      <c r="K295" s="148"/>
      <c r="L295" s="148"/>
      <c r="M295" s="148"/>
      <c r="N295" s="148"/>
    </row>
    <row r="296" spans="1:14" ht="22.5" customHeight="1">
      <c r="A296" s="60">
        <f>MUE!A301</f>
        <v>299</v>
      </c>
      <c r="B296" s="72" t="str">
        <f>MUE!B301</f>
        <v>901215 - 020130 - 54</v>
      </c>
      <c r="C296" s="73" t="str">
        <f>MUE!C301</f>
        <v>SILLA DE PLASTICO CON BRAZO</v>
      </c>
      <c r="D296" s="72" t="str">
        <f>MUE!D301</f>
        <v>SERVICIOS GENERALES</v>
      </c>
      <c r="E296" s="72" t="str">
        <f>MUE!E301</f>
        <v>MUEBLES DE OFICINA</v>
      </c>
      <c r="F296" s="76">
        <f>MUE!L301</f>
        <v>5.6</v>
      </c>
      <c r="G296" s="80">
        <f>MUE!J301</f>
        <v>0</v>
      </c>
      <c r="H296" s="147">
        <f t="shared" si="21"/>
        <v>5</v>
      </c>
      <c r="I296" s="148"/>
      <c r="J296" s="148"/>
      <c r="K296" s="148"/>
      <c r="L296" s="148"/>
      <c r="M296" s="148"/>
      <c r="N296" s="148"/>
    </row>
    <row r="297" spans="1:14" ht="22.5" customHeight="1">
      <c r="A297" s="60">
        <f>MUE!A302</f>
        <v>300</v>
      </c>
      <c r="B297" s="72" t="str">
        <f>MUE!B302</f>
        <v>901215 - 020130 - 55</v>
      </c>
      <c r="C297" s="73" t="str">
        <f>MUE!C302</f>
        <v>SILLA DE PLASTICO CON BRAZO</v>
      </c>
      <c r="D297" s="72" t="str">
        <f>MUE!D302</f>
        <v>SERVICIOS GENERALES</v>
      </c>
      <c r="E297" s="72" t="str">
        <f>MUE!E302</f>
        <v>MUEBLES DE OFICINA</v>
      </c>
      <c r="F297" s="76">
        <f>MUE!L302</f>
        <v>5.6</v>
      </c>
      <c r="G297" s="80">
        <f>MUE!J302</f>
        <v>0</v>
      </c>
      <c r="H297" s="147">
        <f t="shared" si="21"/>
        <v>5</v>
      </c>
      <c r="I297" s="148"/>
      <c r="J297" s="148"/>
      <c r="K297" s="148"/>
      <c r="L297" s="148"/>
      <c r="M297" s="148"/>
      <c r="N297" s="148"/>
    </row>
    <row r="298" spans="1:14" ht="22.5" customHeight="1">
      <c r="A298" s="60">
        <f>MUE!A303</f>
        <v>301</v>
      </c>
      <c r="B298" s="72" t="str">
        <f>MUE!B303</f>
        <v>901215 - 020130 - 56</v>
      </c>
      <c r="C298" s="73" t="str">
        <f>MUE!C303</f>
        <v>SILLA DE PLASTICO CON BRAZO</v>
      </c>
      <c r="D298" s="72" t="str">
        <f>MUE!D303</f>
        <v>SERVICIOS GENERALES</v>
      </c>
      <c r="E298" s="72" t="str">
        <f>MUE!E303</f>
        <v>MUEBLES DE OFICINA</v>
      </c>
      <c r="F298" s="76">
        <f>MUE!L303</f>
        <v>5.6</v>
      </c>
      <c r="G298" s="80">
        <f>MUE!J303</f>
        <v>0</v>
      </c>
      <c r="H298" s="147">
        <f t="shared" si="21"/>
        <v>5</v>
      </c>
      <c r="I298" s="148"/>
      <c r="J298" s="148"/>
      <c r="K298" s="148"/>
      <c r="L298" s="148"/>
      <c r="M298" s="148"/>
      <c r="N298" s="148"/>
    </row>
    <row r="299" spans="1:14" ht="22.5" customHeight="1">
      <c r="A299" s="60">
        <f>MUE!A304</f>
        <v>302</v>
      </c>
      <c r="B299" s="72" t="str">
        <f>MUE!B304</f>
        <v>901215 - 020130 - 57</v>
      </c>
      <c r="C299" s="73" t="str">
        <f>MUE!C304</f>
        <v>SILLA DE PLASTICO CON BRAZO</v>
      </c>
      <c r="D299" s="72" t="str">
        <f>MUE!D304</f>
        <v>SERVICIOS GENERALES</v>
      </c>
      <c r="E299" s="72" t="str">
        <f>MUE!E304</f>
        <v>MUEBLES DE OFICINA</v>
      </c>
      <c r="F299" s="76">
        <f>MUE!L304</f>
        <v>5.6</v>
      </c>
      <c r="G299" s="80">
        <f>MUE!J304</f>
        <v>0</v>
      </c>
      <c r="H299" s="147">
        <f t="shared" si="21"/>
        <v>5</v>
      </c>
      <c r="I299" s="148"/>
      <c r="J299" s="148"/>
      <c r="K299" s="148"/>
      <c r="L299" s="148"/>
      <c r="M299" s="148"/>
      <c r="N299" s="148"/>
    </row>
    <row r="300" spans="1:14" ht="22.5" customHeight="1">
      <c r="A300" s="60">
        <f>MUE!A305</f>
        <v>303</v>
      </c>
      <c r="B300" s="72" t="str">
        <f>MUE!B305</f>
        <v>901215 - 020130 - 58</v>
      </c>
      <c r="C300" s="73" t="str">
        <f>MUE!C305</f>
        <v>SILLA DE PLASTICO CON BRAZO</v>
      </c>
      <c r="D300" s="72" t="str">
        <f>MUE!D305</f>
        <v>SERVICIOS GENERALES</v>
      </c>
      <c r="E300" s="72" t="str">
        <f>MUE!E305</f>
        <v>MUEBLES DE OFICINA</v>
      </c>
      <c r="F300" s="76">
        <f>MUE!L305</f>
        <v>5.6</v>
      </c>
      <c r="G300" s="80">
        <f>MUE!J305</f>
        <v>0</v>
      </c>
      <c r="H300" s="147">
        <f t="shared" si="21"/>
        <v>5</v>
      </c>
      <c r="I300" s="148"/>
      <c r="J300" s="148"/>
      <c r="K300" s="148"/>
      <c r="L300" s="148"/>
      <c r="M300" s="148"/>
      <c r="N300" s="148"/>
    </row>
    <row r="301" spans="1:14" ht="22.5" customHeight="1">
      <c r="A301" s="60">
        <f>MUE!A306</f>
        <v>304</v>
      </c>
      <c r="B301" s="72" t="str">
        <f>MUE!B306</f>
        <v>901215 - 020130 - 59</v>
      </c>
      <c r="C301" s="73" t="str">
        <f>MUE!C306</f>
        <v>SILLA DE PLASTICO CON BRAZO</v>
      </c>
      <c r="D301" s="72" t="str">
        <f>MUE!D306</f>
        <v>SERVICIOS GENERALES</v>
      </c>
      <c r="E301" s="72" t="str">
        <f>MUE!E306</f>
        <v>MUEBLES DE OFICINA</v>
      </c>
      <c r="F301" s="76">
        <f>MUE!L306</f>
        <v>5.6</v>
      </c>
      <c r="G301" s="80">
        <f>MUE!J306</f>
        <v>0</v>
      </c>
      <c r="H301" s="147">
        <f t="shared" si="21"/>
        <v>5</v>
      </c>
      <c r="I301" s="148"/>
      <c r="J301" s="148"/>
      <c r="K301" s="148"/>
      <c r="L301" s="148"/>
      <c r="M301" s="148"/>
      <c r="N301" s="148"/>
    </row>
    <row r="302" spans="1:14" ht="22.5" customHeight="1">
      <c r="A302" s="60">
        <f>MUE!A307</f>
        <v>305</v>
      </c>
      <c r="B302" s="72" t="str">
        <f>MUE!B307</f>
        <v>901215 - 020130 - 60</v>
      </c>
      <c r="C302" s="73" t="str">
        <f>MUE!C307</f>
        <v>SILLA DE PLASTICO CON BRAZO</v>
      </c>
      <c r="D302" s="72" t="str">
        <f>MUE!D307</f>
        <v>SERVICIOS GENERALES</v>
      </c>
      <c r="E302" s="72" t="str">
        <f>MUE!E307</f>
        <v>MUEBLES DE OFICINA</v>
      </c>
      <c r="F302" s="76">
        <f>MUE!L307</f>
        <v>5.6</v>
      </c>
      <c r="G302" s="80">
        <f>MUE!J307</f>
        <v>0</v>
      </c>
      <c r="H302" s="147">
        <f t="shared" si="21"/>
        <v>5</v>
      </c>
      <c r="I302" s="148"/>
      <c r="J302" s="148"/>
      <c r="K302" s="148"/>
      <c r="L302" s="148"/>
      <c r="M302" s="148"/>
      <c r="N302" s="148"/>
    </row>
    <row r="303" spans="1:14" ht="22.5" customHeight="1">
      <c r="A303" s="60">
        <f>MUE!A308</f>
        <v>306</v>
      </c>
      <c r="B303" s="72" t="str">
        <f>MUE!B308</f>
        <v>901215 - 020130 - 61</v>
      </c>
      <c r="C303" s="73" t="str">
        <f>MUE!C308</f>
        <v>SILLA DE PLASTICO CON BRAZO</v>
      </c>
      <c r="D303" s="72" t="str">
        <f>MUE!D308</f>
        <v>SERVICIOS GENERALES</v>
      </c>
      <c r="E303" s="72" t="str">
        <f>MUE!E308</f>
        <v>MUEBLES DE OFICINA</v>
      </c>
      <c r="F303" s="76">
        <f>MUE!L308</f>
        <v>5.6</v>
      </c>
      <c r="G303" s="80">
        <f>MUE!J308</f>
        <v>0</v>
      </c>
      <c r="H303" s="147">
        <f t="shared" si="21"/>
        <v>5</v>
      </c>
      <c r="I303" s="148"/>
      <c r="J303" s="148"/>
      <c r="K303" s="148"/>
      <c r="L303" s="148"/>
      <c r="M303" s="148"/>
      <c r="N303" s="148"/>
    </row>
    <row r="304" spans="1:14" ht="22.5" customHeight="1">
      <c r="A304" s="60">
        <f>MUE!A309</f>
        <v>307</v>
      </c>
      <c r="B304" s="72" t="str">
        <f>MUE!B309</f>
        <v>901215 - 020130 - 62</v>
      </c>
      <c r="C304" s="73" t="str">
        <f>MUE!C309</f>
        <v>SILLA DE PLASTICO CON BRAZO</v>
      </c>
      <c r="D304" s="72" t="str">
        <f>MUE!D309</f>
        <v>SERVICIOS GENERALES</v>
      </c>
      <c r="E304" s="72" t="str">
        <f>MUE!E309</f>
        <v>MUEBLES DE OFICINA</v>
      </c>
      <c r="F304" s="76">
        <f>MUE!L309</f>
        <v>5.6</v>
      </c>
      <c r="G304" s="80">
        <f>MUE!J309</f>
        <v>0</v>
      </c>
      <c r="H304" s="147">
        <f t="shared" si="21"/>
        <v>5</v>
      </c>
      <c r="I304" s="148"/>
      <c r="J304" s="148"/>
      <c r="K304" s="148"/>
      <c r="L304" s="148"/>
      <c r="M304" s="148"/>
      <c r="N304" s="148"/>
    </row>
    <row r="305" spans="1:14" ht="22.5" customHeight="1">
      <c r="A305" s="60">
        <f>MUE!A310</f>
        <v>308</v>
      </c>
      <c r="B305" s="72" t="str">
        <f>MUE!B310</f>
        <v>901215 - 020130 - 63</v>
      </c>
      <c r="C305" s="73" t="str">
        <f>MUE!C310</f>
        <v>SILLA DE PLASTICO CON BRAZO</v>
      </c>
      <c r="D305" s="72" t="str">
        <f>MUE!D310</f>
        <v>SERVICIOS GENERALES</v>
      </c>
      <c r="E305" s="72" t="str">
        <f>MUE!E310</f>
        <v>MUEBLES DE OFICINA</v>
      </c>
      <c r="F305" s="76">
        <f>MUE!L310</f>
        <v>5.6</v>
      </c>
      <c r="G305" s="80">
        <f>MUE!J310</f>
        <v>0</v>
      </c>
      <c r="H305" s="147">
        <f t="shared" si="21"/>
        <v>5</v>
      </c>
      <c r="I305" s="148"/>
      <c r="J305" s="148"/>
      <c r="K305" s="148"/>
      <c r="L305" s="148"/>
      <c r="M305" s="148"/>
      <c r="N305" s="148"/>
    </row>
    <row r="306" spans="1:14" ht="22.5" customHeight="1">
      <c r="A306" s="60">
        <f>MUE!A311</f>
        <v>309</v>
      </c>
      <c r="B306" s="72" t="str">
        <f>MUE!B311</f>
        <v>901215 - 020130 - 64</v>
      </c>
      <c r="C306" s="73" t="str">
        <f>MUE!C311</f>
        <v>SILLA DE PLASTICO CON BRAZO</v>
      </c>
      <c r="D306" s="72" t="str">
        <f>MUE!D311</f>
        <v>SERVICIOS GENERALES</v>
      </c>
      <c r="E306" s="72" t="str">
        <f>MUE!E311</f>
        <v>MUEBLES DE OFICINA</v>
      </c>
      <c r="F306" s="76">
        <f>MUE!L311</f>
        <v>5.6</v>
      </c>
      <c r="G306" s="80">
        <f>MUE!J311</f>
        <v>0</v>
      </c>
      <c r="H306" s="147">
        <f t="shared" si="21"/>
        <v>5</v>
      </c>
      <c r="I306" s="148"/>
      <c r="J306" s="148"/>
      <c r="K306" s="148"/>
      <c r="L306" s="148"/>
      <c r="M306" s="148"/>
      <c r="N306" s="148"/>
    </row>
    <row r="307" spans="1:14" ht="22.5" customHeight="1">
      <c r="A307" s="60">
        <f>MUE!A312</f>
        <v>310</v>
      </c>
      <c r="B307" s="72" t="str">
        <f>MUE!B312</f>
        <v>901215 - 020130 - 65</v>
      </c>
      <c r="C307" s="73" t="str">
        <f>MUE!C312</f>
        <v>SILLA DE PLASTICO CON BRAZO</v>
      </c>
      <c r="D307" s="72" t="str">
        <f>MUE!D312</f>
        <v>SERVICIOS GENERALES</v>
      </c>
      <c r="E307" s="72" t="str">
        <f>MUE!E312</f>
        <v>MUEBLES DE OFICINA</v>
      </c>
      <c r="F307" s="76">
        <f>MUE!L312</f>
        <v>5.6</v>
      </c>
      <c r="G307" s="80">
        <f>MUE!J312</f>
        <v>0</v>
      </c>
      <c r="H307" s="147">
        <f t="shared" si="21"/>
        <v>5</v>
      </c>
      <c r="I307" s="148"/>
      <c r="J307" s="148"/>
      <c r="K307" s="148"/>
      <c r="L307" s="148"/>
      <c r="M307" s="148"/>
      <c r="N307" s="148"/>
    </row>
    <row r="308" spans="1:14" ht="22.5" customHeight="1">
      <c r="A308" s="60">
        <f>MUE!A313</f>
        <v>311</v>
      </c>
      <c r="B308" s="72" t="str">
        <f>MUE!B313</f>
        <v>901215 - 020130 - 66</v>
      </c>
      <c r="C308" s="73" t="str">
        <f>MUE!C313</f>
        <v>SILLA DE PLASTICO CON BRAZO</v>
      </c>
      <c r="D308" s="72" t="str">
        <f>MUE!D313</f>
        <v>SERVICIOS GENERALES</v>
      </c>
      <c r="E308" s="72" t="str">
        <f>MUE!E313</f>
        <v>MUEBLES DE OFICINA</v>
      </c>
      <c r="F308" s="76">
        <f>MUE!L313</f>
        <v>5.6</v>
      </c>
      <c r="G308" s="80">
        <f>MUE!J313</f>
        <v>0</v>
      </c>
      <c r="H308" s="147">
        <f t="shared" si="21"/>
        <v>5</v>
      </c>
      <c r="I308" s="148"/>
      <c r="J308" s="148"/>
      <c r="K308" s="148"/>
      <c r="L308" s="148"/>
      <c r="M308" s="148"/>
      <c r="N308" s="148"/>
    </row>
    <row r="309" spans="1:14" ht="22.5" customHeight="1">
      <c r="A309" s="60">
        <f>MUE!A314</f>
        <v>312</v>
      </c>
      <c r="B309" s="72" t="str">
        <f>MUE!B314</f>
        <v>901215 - 020130 - 67</v>
      </c>
      <c r="C309" s="73" t="str">
        <f>MUE!C314</f>
        <v>SILLA DE PLASTICO CON BRAZO</v>
      </c>
      <c r="D309" s="72" t="str">
        <f>MUE!D314</f>
        <v>SERVICIOS GENERALES</v>
      </c>
      <c r="E309" s="72" t="str">
        <f>MUE!E314</f>
        <v>MUEBLES DE OFICINA</v>
      </c>
      <c r="F309" s="76">
        <f>MUE!L314</f>
        <v>5.6</v>
      </c>
      <c r="G309" s="80">
        <f>MUE!J314</f>
        <v>0</v>
      </c>
      <c r="H309" s="147">
        <f t="shared" si="21"/>
        <v>5</v>
      </c>
      <c r="I309" s="148"/>
      <c r="J309" s="148"/>
      <c r="K309" s="148"/>
      <c r="L309" s="148"/>
      <c r="M309" s="148"/>
      <c r="N309" s="148"/>
    </row>
    <row r="310" spans="1:14" ht="22.5" customHeight="1">
      <c r="A310" s="60">
        <f>MUE!A315</f>
        <v>313</v>
      </c>
      <c r="B310" s="72" t="str">
        <f>MUE!B315</f>
        <v>901215 - 020130 - 68</v>
      </c>
      <c r="C310" s="73" t="str">
        <f>MUE!C315</f>
        <v>SILLA DE PLASTICO CON BRAZO</v>
      </c>
      <c r="D310" s="72" t="str">
        <f>MUE!D315</f>
        <v>SERVICIOS GENERALES</v>
      </c>
      <c r="E310" s="72" t="str">
        <f>MUE!E315</f>
        <v>MUEBLES DE OFICINA</v>
      </c>
      <c r="F310" s="76">
        <f>MUE!L315</f>
        <v>5.6</v>
      </c>
      <c r="G310" s="80">
        <f>MUE!J315</f>
        <v>0</v>
      </c>
      <c r="H310" s="147">
        <f t="shared" si="21"/>
        <v>5</v>
      </c>
      <c r="I310" s="148"/>
      <c r="J310" s="148"/>
      <c r="K310" s="148"/>
      <c r="L310" s="148"/>
      <c r="M310" s="148"/>
      <c r="N310" s="148"/>
    </row>
    <row r="311" spans="1:14" ht="22.5" customHeight="1">
      <c r="A311" s="60">
        <f>MUE!A316</f>
        <v>314</v>
      </c>
      <c r="B311" s="72" t="str">
        <f>MUE!B316</f>
        <v>901215 - 020130 - 69</v>
      </c>
      <c r="C311" s="73" t="str">
        <f>MUE!C316</f>
        <v>SILLA DE PLASTICO CON BRAZO</v>
      </c>
      <c r="D311" s="72" t="str">
        <f>MUE!D316</f>
        <v>SERVICIOS GENERALES</v>
      </c>
      <c r="E311" s="72" t="str">
        <f>MUE!E316</f>
        <v>MUEBLES DE OFICINA</v>
      </c>
      <c r="F311" s="76">
        <f>MUE!L316</f>
        <v>5.6</v>
      </c>
      <c r="G311" s="80">
        <f>MUE!J316</f>
        <v>0</v>
      </c>
      <c r="H311" s="147">
        <f t="shared" si="21"/>
        <v>5</v>
      </c>
      <c r="I311" s="148"/>
      <c r="J311" s="148"/>
      <c r="K311" s="148"/>
      <c r="L311" s="148"/>
      <c r="M311" s="148"/>
      <c r="N311" s="148"/>
    </row>
    <row r="312" spans="1:14" ht="22.5" customHeight="1">
      <c r="A312" s="60">
        <f>MUE!A317</f>
        <v>315</v>
      </c>
      <c r="B312" s="72" t="str">
        <f>MUE!B317</f>
        <v>901215 - 020130 - 70</v>
      </c>
      <c r="C312" s="73" t="str">
        <f>MUE!C317</f>
        <v>SILLA DE PLASTICO CON BRAZO</v>
      </c>
      <c r="D312" s="72" t="str">
        <f>MUE!D317</f>
        <v>SERVICIOS GENERALES</v>
      </c>
      <c r="E312" s="72" t="str">
        <f>MUE!E317</f>
        <v>MUEBLES DE OFICINA</v>
      </c>
      <c r="F312" s="76">
        <f>MUE!L317</f>
        <v>5.6</v>
      </c>
      <c r="G312" s="80">
        <f>MUE!J317</f>
        <v>0</v>
      </c>
      <c r="H312" s="147">
        <f t="shared" si="21"/>
        <v>5</v>
      </c>
      <c r="I312" s="148"/>
      <c r="J312" s="148"/>
      <c r="K312" s="148"/>
      <c r="L312" s="148"/>
      <c r="M312" s="148"/>
      <c r="N312" s="148"/>
    </row>
    <row r="313" spans="1:14" ht="22.5" customHeight="1">
      <c r="A313" s="60">
        <f>MUE!A318</f>
        <v>316</v>
      </c>
      <c r="B313" s="72" t="str">
        <f>MUE!B318</f>
        <v>901215 - 020130 - 71</v>
      </c>
      <c r="C313" s="73" t="str">
        <f>MUE!C318</f>
        <v>SILLA DE PLASTICO CON BRAZO</v>
      </c>
      <c r="D313" s="72" t="str">
        <f>MUE!D318</f>
        <v>SERVICIOS GENERALES</v>
      </c>
      <c r="E313" s="72" t="str">
        <f>MUE!E318</f>
        <v>MUEBLES DE OFICINA</v>
      </c>
      <c r="F313" s="76">
        <f>MUE!L318</f>
        <v>5.6</v>
      </c>
      <c r="G313" s="80">
        <f>MUE!J318</f>
        <v>0</v>
      </c>
      <c r="H313" s="147">
        <f t="shared" si="21"/>
        <v>5</v>
      </c>
      <c r="I313" s="148"/>
      <c r="J313" s="148"/>
      <c r="K313" s="148"/>
      <c r="L313" s="148"/>
      <c r="M313" s="148"/>
      <c r="N313" s="148"/>
    </row>
    <row r="314" spans="1:14" ht="22.5" customHeight="1">
      <c r="A314" s="60">
        <f>MUE!A319</f>
        <v>317</v>
      </c>
      <c r="B314" s="72" t="str">
        <f>MUE!B319</f>
        <v>901215 - 020130 - 72</v>
      </c>
      <c r="C314" s="73" t="str">
        <f>MUE!C319</f>
        <v>SILLA DE PLASTICO CON BRAZO</v>
      </c>
      <c r="D314" s="72" t="str">
        <f>MUE!D319</f>
        <v>SERVICIOS GENERALES</v>
      </c>
      <c r="E314" s="72" t="str">
        <f>MUE!E319</f>
        <v>MUEBLES DE OFICINA</v>
      </c>
      <c r="F314" s="76">
        <f>MUE!L319</f>
        <v>5.6</v>
      </c>
      <c r="G314" s="80">
        <f>MUE!J319</f>
        <v>0</v>
      </c>
      <c r="H314" s="147">
        <f t="shared" si="21"/>
        <v>5</v>
      </c>
      <c r="I314" s="148"/>
      <c r="J314" s="148"/>
      <c r="K314" s="148"/>
      <c r="L314" s="148"/>
      <c r="M314" s="148"/>
      <c r="N314" s="148"/>
    </row>
    <row r="315" spans="1:14" ht="22.5" customHeight="1">
      <c r="A315" s="60">
        <f>MUE!A320</f>
        <v>318</v>
      </c>
      <c r="B315" s="72" t="str">
        <f>MUE!B320</f>
        <v>901215 - 020130 - 73</v>
      </c>
      <c r="C315" s="73" t="str">
        <f>MUE!C320</f>
        <v>SILLA DE PLASTICO CON BRAZO</v>
      </c>
      <c r="D315" s="72" t="str">
        <f>MUE!D320</f>
        <v>SERVICIOS GENERALES</v>
      </c>
      <c r="E315" s="72" t="str">
        <f>MUE!E320</f>
        <v>MUEBLES DE OFICINA</v>
      </c>
      <c r="F315" s="76">
        <f>MUE!L320</f>
        <v>5.6</v>
      </c>
      <c r="G315" s="80">
        <f>MUE!J320</f>
        <v>0</v>
      </c>
      <c r="H315" s="147">
        <f t="shared" si="21"/>
        <v>5</v>
      </c>
      <c r="I315" s="148"/>
      <c r="J315" s="148"/>
      <c r="K315" s="148"/>
      <c r="L315" s="148"/>
      <c r="M315" s="148"/>
      <c r="N315" s="148"/>
    </row>
    <row r="316" spans="1:14" ht="22.5" customHeight="1">
      <c r="A316" s="60">
        <f>MUE!A321</f>
        <v>319</v>
      </c>
      <c r="B316" s="72" t="str">
        <f>MUE!B321</f>
        <v>901215 - 020130 - 74</v>
      </c>
      <c r="C316" s="73" t="str">
        <f>MUE!C321</f>
        <v>SILLA DE PLASTICO CON BRAZO</v>
      </c>
      <c r="D316" s="72" t="str">
        <f>MUE!D321</f>
        <v>SERVICIOS GENERALES</v>
      </c>
      <c r="E316" s="72" t="str">
        <f>MUE!E321</f>
        <v>MUEBLES DE OFICINA</v>
      </c>
      <c r="F316" s="76">
        <f>MUE!L321</f>
        <v>5.6</v>
      </c>
      <c r="G316" s="80">
        <f>MUE!J321</f>
        <v>0</v>
      </c>
      <c r="H316" s="147">
        <f t="shared" si="21"/>
        <v>5</v>
      </c>
      <c r="I316" s="148"/>
      <c r="J316" s="148"/>
      <c r="K316" s="148"/>
      <c r="L316" s="148"/>
      <c r="M316" s="148"/>
      <c r="N316" s="148"/>
    </row>
    <row r="317" spans="1:14" ht="22.5" customHeight="1">
      <c r="A317" s="60">
        <f>MUE!A322</f>
        <v>320</v>
      </c>
      <c r="B317" s="72" t="str">
        <f>MUE!B322</f>
        <v>901215 - 020130 - 75</v>
      </c>
      <c r="C317" s="73" t="str">
        <f>MUE!C322</f>
        <v>SILLA DE PLASTICO CON BRAZO</v>
      </c>
      <c r="D317" s="72" t="str">
        <f>MUE!D322</f>
        <v>SERVICIOS GENERALES</v>
      </c>
      <c r="E317" s="72" t="str">
        <f>MUE!E322</f>
        <v>MUEBLES DE OFICINA</v>
      </c>
      <c r="F317" s="76">
        <f>MUE!L322</f>
        <v>5.6</v>
      </c>
      <c r="G317" s="80">
        <f>MUE!J322</f>
        <v>0</v>
      </c>
      <c r="H317" s="147">
        <f t="shared" si="21"/>
        <v>5</v>
      </c>
      <c r="I317" s="148"/>
      <c r="J317" s="148"/>
      <c r="K317" s="148"/>
      <c r="L317" s="148"/>
      <c r="M317" s="148"/>
      <c r="N317" s="148"/>
    </row>
    <row r="318" spans="1:14" ht="22.5" customHeight="1">
      <c r="A318" s="60">
        <f>MUE!A323</f>
        <v>321</v>
      </c>
      <c r="B318" s="72" t="str">
        <f>MUE!B323</f>
        <v>901215 - 020130 - 76</v>
      </c>
      <c r="C318" s="73" t="str">
        <f>MUE!C323</f>
        <v>SILLA DE PLASTICO CON BRAZO</v>
      </c>
      <c r="D318" s="72" t="str">
        <f>MUE!D323</f>
        <v>SERVICIOS GENERALES</v>
      </c>
      <c r="E318" s="72" t="str">
        <f>MUE!E323</f>
        <v>MUEBLES DE OFICINA</v>
      </c>
      <c r="F318" s="76">
        <f>MUE!L323</f>
        <v>5.6</v>
      </c>
      <c r="G318" s="80">
        <f>MUE!J323</f>
        <v>0</v>
      </c>
      <c r="H318" s="147">
        <f t="shared" si="21"/>
        <v>5</v>
      </c>
      <c r="I318" s="148"/>
      <c r="J318" s="148"/>
      <c r="K318" s="148"/>
      <c r="L318" s="148"/>
      <c r="M318" s="148"/>
      <c r="N318" s="148"/>
    </row>
    <row r="319" spans="1:14" ht="22.5" customHeight="1">
      <c r="A319" s="60">
        <f>MUE!A324</f>
        <v>322</v>
      </c>
      <c r="B319" s="72" t="str">
        <f>MUE!B324</f>
        <v>901215 - 020130 - 77</v>
      </c>
      <c r="C319" s="73" t="str">
        <f>MUE!C324</f>
        <v>SILLA DE PLASTICO CON BRAZO</v>
      </c>
      <c r="D319" s="72" t="str">
        <f>MUE!D324</f>
        <v>SERVICIOS GENERALES</v>
      </c>
      <c r="E319" s="72" t="str">
        <f>MUE!E324</f>
        <v>MUEBLES DE OFICINA</v>
      </c>
      <c r="F319" s="76">
        <f>MUE!L324</f>
        <v>5.6</v>
      </c>
      <c r="G319" s="80">
        <f>MUE!J324</f>
        <v>0</v>
      </c>
      <c r="H319" s="147">
        <f t="shared" si="21"/>
        <v>5</v>
      </c>
      <c r="I319" s="148"/>
      <c r="J319" s="148"/>
      <c r="K319" s="148"/>
      <c r="L319" s="148"/>
      <c r="M319" s="148"/>
      <c r="N319" s="148"/>
    </row>
    <row r="320" spans="1:14" ht="22.5" customHeight="1">
      <c r="A320" s="60">
        <f>MUE!A325</f>
        <v>323</v>
      </c>
      <c r="B320" s="72" t="str">
        <f>MUE!B325</f>
        <v>901215 - 020130 - 78</v>
      </c>
      <c r="C320" s="73" t="str">
        <f>MUE!C325</f>
        <v>SILLA DE PLASTICO CON BRAZO</v>
      </c>
      <c r="D320" s="72" t="str">
        <f>MUE!D325</f>
        <v>SERVICIOS GENERALES</v>
      </c>
      <c r="E320" s="72" t="str">
        <f>MUE!E325</f>
        <v>MUEBLES DE OFICINA</v>
      </c>
      <c r="F320" s="76">
        <f>MUE!L325</f>
        <v>5.6</v>
      </c>
      <c r="G320" s="80">
        <f>MUE!J325</f>
        <v>0</v>
      </c>
      <c r="H320" s="147">
        <f t="shared" si="21"/>
        <v>5</v>
      </c>
      <c r="I320" s="148"/>
      <c r="J320" s="148"/>
      <c r="K320" s="148"/>
      <c r="L320" s="148"/>
      <c r="M320" s="148"/>
      <c r="N320" s="148"/>
    </row>
    <row r="321" spans="1:14" ht="22.5" customHeight="1">
      <c r="A321" s="60">
        <f>MUE!A326</f>
        <v>324</v>
      </c>
      <c r="B321" s="72" t="str">
        <f>MUE!B326</f>
        <v>901215 - 020130 - 79</v>
      </c>
      <c r="C321" s="73" t="str">
        <f>MUE!C326</f>
        <v>SILLA DE PLASTICO CON BRAZO</v>
      </c>
      <c r="D321" s="72" t="str">
        <f>MUE!D326</f>
        <v>SERVICIOS GENERALES</v>
      </c>
      <c r="E321" s="72" t="str">
        <f>MUE!E326</f>
        <v>MUEBLES DE OFICINA</v>
      </c>
      <c r="F321" s="76">
        <f>MUE!L326</f>
        <v>5.6</v>
      </c>
      <c r="G321" s="80">
        <f>MUE!J326</f>
        <v>0</v>
      </c>
      <c r="H321" s="147">
        <f t="shared" si="21"/>
        <v>5</v>
      </c>
      <c r="I321" s="148"/>
      <c r="J321" s="148"/>
      <c r="K321" s="148"/>
      <c r="L321" s="148"/>
      <c r="M321" s="148"/>
      <c r="N321" s="148"/>
    </row>
    <row r="322" spans="1:14" ht="22.5" customHeight="1">
      <c r="A322" s="60">
        <f>MUE!A327</f>
        <v>325</v>
      </c>
      <c r="B322" s="72" t="str">
        <f>MUE!B327</f>
        <v>901215 - 020130 - 80</v>
      </c>
      <c r="C322" s="73" t="str">
        <f>MUE!C327</f>
        <v>SILLA DE PLASTICO CON BRAZO</v>
      </c>
      <c r="D322" s="72" t="str">
        <f>MUE!D327</f>
        <v>SERVICIOS GENERALES</v>
      </c>
      <c r="E322" s="72" t="str">
        <f>MUE!E327</f>
        <v>MUEBLES DE OFICINA</v>
      </c>
      <c r="F322" s="76">
        <f>MUE!L327</f>
        <v>5.6</v>
      </c>
      <c r="G322" s="80">
        <f>MUE!J327</f>
        <v>0</v>
      </c>
      <c r="H322" s="147">
        <f t="shared" si="21"/>
        <v>5</v>
      </c>
      <c r="I322" s="148"/>
      <c r="J322" s="148"/>
      <c r="K322" s="148"/>
      <c r="L322" s="148"/>
      <c r="M322" s="148"/>
      <c r="N322" s="148"/>
    </row>
    <row r="323" spans="1:14" ht="22.5" customHeight="1">
      <c r="A323" s="60">
        <f>MUE!A328</f>
        <v>326</v>
      </c>
      <c r="B323" s="72" t="str">
        <f>MUE!B328</f>
        <v>901215 - 020130 - 81</v>
      </c>
      <c r="C323" s="73" t="str">
        <f>MUE!C328</f>
        <v>SILLA DE PLASTICO CON BRAZO</v>
      </c>
      <c r="D323" s="72" t="str">
        <f>MUE!D328</f>
        <v>SERVICIOS GENERALES</v>
      </c>
      <c r="E323" s="72" t="str">
        <f>MUE!E328</f>
        <v>MUEBLES DE OFICINA</v>
      </c>
      <c r="F323" s="76">
        <f>MUE!L328</f>
        <v>5.6</v>
      </c>
      <c r="G323" s="80">
        <f>MUE!J328</f>
        <v>0</v>
      </c>
      <c r="H323" s="147">
        <f t="shared" si="21"/>
        <v>5</v>
      </c>
      <c r="I323" s="148"/>
      <c r="J323" s="148"/>
      <c r="K323" s="148"/>
      <c r="L323" s="148"/>
      <c r="M323" s="148"/>
      <c r="N323" s="148"/>
    </row>
    <row r="324" spans="1:14" ht="22.5" customHeight="1">
      <c r="A324" s="60">
        <f>MUE!A329</f>
        <v>327</v>
      </c>
      <c r="B324" s="72" t="str">
        <f>MUE!B329</f>
        <v>901215 - 020130 - 82</v>
      </c>
      <c r="C324" s="73" t="str">
        <f>MUE!C329</f>
        <v>SILLA DE PLASTICO CON BRAZO</v>
      </c>
      <c r="D324" s="72" t="str">
        <f>MUE!D329</f>
        <v>SERVICIOS GENERALES</v>
      </c>
      <c r="E324" s="72" t="str">
        <f>MUE!E329</f>
        <v>MUEBLES DE OFICINA</v>
      </c>
      <c r="F324" s="76">
        <f>MUE!L329</f>
        <v>5.6</v>
      </c>
      <c r="G324" s="80">
        <f>MUE!J329</f>
        <v>0</v>
      </c>
      <c r="H324" s="147">
        <f t="shared" si="21"/>
        <v>5</v>
      </c>
      <c r="I324" s="148"/>
      <c r="J324" s="148"/>
      <c r="K324" s="148"/>
      <c r="L324" s="148"/>
      <c r="M324" s="148"/>
      <c r="N324" s="148"/>
    </row>
    <row r="325" spans="1:14" ht="22.5" customHeight="1">
      <c r="A325" s="60">
        <f>MUE!A330</f>
        <v>328</v>
      </c>
      <c r="B325" s="72" t="str">
        <f>MUE!B330</f>
        <v>901215 - 020130 - 83</v>
      </c>
      <c r="C325" s="73" t="str">
        <f>MUE!C330</f>
        <v>SILLA DE PLASTICO CON BRAZO</v>
      </c>
      <c r="D325" s="72" t="str">
        <f>MUE!D330</f>
        <v>SERVICIOS GENERALES</v>
      </c>
      <c r="E325" s="72" t="str">
        <f>MUE!E330</f>
        <v>MUEBLES DE OFICINA</v>
      </c>
      <c r="F325" s="76">
        <f>MUE!L330</f>
        <v>5.6</v>
      </c>
      <c r="G325" s="80">
        <f>MUE!J330</f>
        <v>0</v>
      </c>
      <c r="H325" s="147">
        <f t="shared" si="21"/>
        <v>5</v>
      </c>
      <c r="I325" s="148"/>
      <c r="J325" s="148"/>
      <c r="K325" s="148"/>
      <c r="L325" s="148"/>
      <c r="M325" s="148"/>
      <c r="N325" s="148"/>
    </row>
    <row r="326" spans="1:14" ht="22.5" customHeight="1">
      <c r="A326" s="60">
        <f>MUE!A331</f>
        <v>329</v>
      </c>
      <c r="B326" s="72" t="str">
        <f>MUE!B331</f>
        <v>901215 - 020130 - 84</v>
      </c>
      <c r="C326" s="73" t="str">
        <f>MUE!C331</f>
        <v>SILLA DE PLASTICO CON BRAZO</v>
      </c>
      <c r="D326" s="72" t="str">
        <f>MUE!D331</f>
        <v>SERVICIOS GENERALES</v>
      </c>
      <c r="E326" s="72" t="str">
        <f>MUE!E331</f>
        <v>MUEBLES DE OFICINA</v>
      </c>
      <c r="F326" s="76">
        <f>MUE!L331</f>
        <v>5.6</v>
      </c>
      <c r="G326" s="80">
        <f>MUE!J331</f>
        <v>0</v>
      </c>
      <c r="H326" s="147">
        <f t="shared" si="21"/>
        <v>5</v>
      </c>
      <c r="I326" s="148"/>
      <c r="J326" s="148"/>
      <c r="K326" s="148"/>
      <c r="L326" s="148"/>
      <c r="M326" s="148"/>
      <c r="N326" s="148"/>
    </row>
    <row r="327" spans="1:14" ht="22.5" customHeight="1">
      <c r="A327" s="60">
        <f>MUE!A332</f>
        <v>330</v>
      </c>
      <c r="B327" s="72" t="str">
        <f>MUE!B332</f>
        <v>901215 - 020130 - 85</v>
      </c>
      <c r="C327" s="73" t="str">
        <f>MUE!C332</f>
        <v>SILLA DE PLASTICO CON BRAZO</v>
      </c>
      <c r="D327" s="72" t="str">
        <f>MUE!D332</f>
        <v>SERVICIOS GENERALES</v>
      </c>
      <c r="E327" s="72" t="str">
        <f>MUE!E332</f>
        <v>MUEBLES DE OFICINA</v>
      </c>
      <c r="F327" s="76">
        <f>MUE!L332</f>
        <v>5.6</v>
      </c>
      <c r="G327" s="80">
        <f>MUE!J332</f>
        <v>0</v>
      </c>
      <c r="H327" s="147">
        <f t="shared" si="21"/>
        <v>5</v>
      </c>
      <c r="I327" s="148"/>
      <c r="J327" s="148"/>
      <c r="K327" s="148"/>
      <c r="L327" s="148"/>
      <c r="M327" s="148"/>
      <c r="N327" s="148"/>
    </row>
    <row r="328" spans="1:14" ht="22.5" customHeight="1">
      <c r="A328" s="60">
        <f>MUE!A333</f>
        <v>331</v>
      </c>
      <c r="B328" s="72" t="str">
        <f>MUE!B333</f>
        <v>901215 - 020130 - 86</v>
      </c>
      <c r="C328" s="73" t="str">
        <f>MUE!C333</f>
        <v>SILLA DE PLASTICO CON BRAZO</v>
      </c>
      <c r="D328" s="72" t="str">
        <f>MUE!D333</f>
        <v>SERVICIOS GENERALES</v>
      </c>
      <c r="E328" s="72" t="str">
        <f>MUE!E333</f>
        <v>MUEBLES DE OFICINA</v>
      </c>
      <c r="F328" s="76">
        <f>MUE!L333</f>
        <v>5.6</v>
      </c>
      <c r="G328" s="80">
        <f>MUE!J333</f>
        <v>0</v>
      </c>
      <c r="H328" s="147">
        <f t="shared" si="21"/>
        <v>5</v>
      </c>
      <c r="I328" s="148"/>
      <c r="J328" s="148"/>
      <c r="K328" s="148"/>
      <c r="L328" s="148"/>
      <c r="M328" s="148"/>
      <c r="N328" s="148"/>
    </row>
    <row r="329" spans="1:14" ht="22.5" customHeight="1">
      <c r="A329" s="60">
        <f>MUE!A334</f>
        <v>332</v>
      </c>
      <c r="B329" s="72" t="str">
        <f>MUE!B334</f>
        <v>901215 - 020130 - 87</v>
      </c>
      <c r="C329" s="73" t="str">
        <f>MUE!C334</f>
        <v>SILLA DE PLASTICO CON BRAZO</v>
      </c>
      <c r="D329" s="72" t="str">
        <f>MUE!D334</f>
        <v>SERVICIOS GENERALES</v>
      </c>
      <c r="E329" s="72" t="str">
        <f>MUE!E334</f>
        <v>MUEBLES DE OFICINA</v>
      </c>
      <c r="F329" s="76">
        <f>MUE!L334</f>
        <v>5.6</v>
      </c>
      <c r="G329" s="80">
        <f>MUE!J334</f>
        <v>0</v>
      </c>
      <c r="H329" s="147">
        <f t="shared" si="21"/>
        <v>5</v>
      </c>
      <c r="I329" s="148"/>
      <c r="J329" s="148"/>
      <c r="K329" s="148"/>
      <c r="L329" s="148"/>
      <c r="M329" s="148"/>
      <c r="N329" s="148"/>
    </row>
    <row r="330" spans="1:14" ht="22.5" customHeight="1">
      <c r="A330" s="60">
        <f>MUE!A335</f>
        <v>333</v>
      </c>
      <c r="B330" s="72" t="str">
        <f>MUE!B335</f>
        <v>901215 - 020130 - 88</v>
      </c>
      <c r="C330" s="73" t="str">
        <f>MUE!C335</f>
        <v>SILLA DE PLASTICO CON BRAZO</v>
      </c>
      <c r="D330" s="72" t="str">
        <f>MUE!D335</f>
        <v>SERVICIOS GENERALES</v>
      </c>
      <c r="E330" s="72" t="str">
        <f>MUE!E335</f>
        <v>MUEBLES DE OFICINA</v>
      </c>
      <c r="F330" s="76">
        <f>MUE!L335</f>
        <v>5.6</v>
      </c>
      <c r="G330" s="80">
        <f>MUE!J335</f>
        <v>0</v>
      </c>
      <c r="H330" s="147">
        <f t="shared" si="21"/>
        <v>5</v>
      </c>
      <c r="I330" s="148"/>
      <c r="J330" s="148"/>
      <c r="K330" s="148"/>
      <c r="L330" s="148"/>
      <c r="M330" s="148"/>
      <c r="N330" s="148"/>
    </row>
    <row r="331" spans="1:14" ht="22.5" customHeight="1">
      <c r="A331" s="60">
        <f>MUE!A336</f>
        <v>334</v>
      </c>
      <c r="B331" s="72" t="str">
        <f>MUE!B336</f>
        <v>901215 - 020130 - 89</v>
      </c>
      <c r="C331" s="73" t="str">
        <f>MUE!C336</f>
        <v>SILLA DE PLASTICO CON BRAZO</v>
      </c>
      <c r="D331" s="72" t="str">
        <f>MUE!D336</f>
        <v>SERVICIOS GENERALES</v>
      </c>
      <c r="E331" s="72" t="str">
        <f>MUE!E336</f>
        <v>MUEBLES DE OFICINA</v>
      </c>
      <c r="F331" s="76">
        <f>MUE!L336</f>
        <v>5.6</v>
      </c>
      <c r="G331" s="80">
        <f>MUE!J336</f>
        <v>0</v>
      </c>
      <c r="H331" s="147">
        <f t="shared" ref="H331:H394" si="22">IF(E331=0,0,(IF(E331="EQUIPO DE TRANSPORTE",10,5)))</f>
        <v>5</v>
      </c>
      <c r="I331" s="148"/>
      <c r="J331" s="148"/>
      <c r="K331" s="148"/>
      <c r="L331" s="148"/>
      <c r="M331" s="148"/>
      <c r="N331" s="148"/>
    </row>
    <row r="332" spans="1:14" ht="22.5" customHeight="1">
      <c r="A332" s="60">
        <f>MUE!A337</f>
        <v>335</v>
      </c>
      <c r="B332" s="72" t="str">
        <f>MUE!B337</f>
        <v>901215 - 020130 - 90</v>
      </c>
      <c r="C332" s="73" t="str">
        <f>MUE!C337</f>
        <v>SILLA DE PLASTICO CON BRAZO</v>
      </c>
      <c r="D332" s="72" t="str">
        <f>MUE!D337</f>
        <v>SERVICIOS GENERALES</v>
      </c>
      <c r="E332" s="72" t="str">
        <f>MUE!E337</f>
        <v>MUEBLES DE OFICINA</v>
      </c>
      <c r="F332" s="76">
        <f>MUE!L337</f>
        <v>5.6</v>
      </c>
      <c r="G332" s="80">
        <f>MUE!J337</f>
        <v>0</v>
      </c>
      <c r="H332" s="147">
        <f t="shared" si="22"/>
        <v>5</v>
      </c>
      <c r="I332" s="148"/>
      <c r="J332" s="148"/>
      <c r="K332" s="148"/>
      <c r="L332" s="148"/>
      <c r="M332" s="148"/>
      <c r="N332" s="148"/>
    </row>
    <row r="333" spans="1:14" ht="22.5" customHeight="1">
      <c r="A333" s="60">
        <f>MUE!A338</f>
        <v>336</v>
      </c>
      <c r="B333" s="72" t="str">
        <f>MUE!B338</f>
        <v>901215 - 020130 - 91</v>
      </c>
      <c r="C333" s="73" t="str">
        <f>MUE!C338</f>
        <v>SILLA DE PLASTICO CON BRAZO</v>
      </c>
      <c r="D333" s="72" t="str">
        <f>MUE!D338</f>
        <v>SERVICIOS GENERALES</v>
      </c>
      <c r="E333" s="72" t="str">
        <f>MUE!E338</f>
        <v>MUEBLES DE OFICINA</v>
      </c>
      <c r="F333" s="76">
        <f>MUE!L338</f>
        <v>5.6</v>
      </c>
      <c r="G333" s="80">
        <f>MUE!J338</f>
        <v>0</v>
      </c>
      <c r="H333" s="147">
        <f t="shared" si="22"/>
        <v>5</v>
      </c>
      <c r="I333" s="148"/>
      <c r="J333" s="148"/>
      <c r="K333" s="148"/>
      <c r="L333" s="148"/>
      <c r="M333" s="148"/>
      <c r="N333" s="148"/>
    </row>
    <row r="334" spans="1:14" ht="22.5" customHeight="1">
      <c r="A334" s="60">
        <f>MUE!A339</f>
        <v>337</v>
      </c>
      <c r="B334" s="72" t="str">
        <f>MUE!B339</f>
        <v>901215 - 020130 - 92</v>
      </c>
      <c r="C334" s="73" t="str">
        <f>MUE!C339</f>
        <v>SILLA DE PLASTICO CON BRAZO</v>
      </c>
      <c r="D334" s="72" t="str">
        <f>MUE!D339</f>
        <v>SERVICIOS GENERALES</v>
      </c>
      <c r="E334" s="72" t="str">
        <f>MUE!E339</f>
        <v>MUEBLES DE OFICINA</v>
      </c>
      <c r="F334" s="76">
        <f>MUE!L339</f>
        <v>5.6</v>
      </c>
      <c r="G334" s="80">
        <f>MUE!J339</f>
        <v>0</v>
      </c>
      <c r="H334" s="147">
        <f t="shared" si="22"/>
        <v>5</v>
      </c>
      <c r="I334" s="148"/>
      <c r="J334" s="148"/>
      <c r="K334" s="148"/>
      <c r="L334" s="148"/>
      <c r="M334" s="148"/>
      <c r="N334" s="148"/>
    </row>
    <row r="335" spans="1:14" ht="22.5" customHeight="1">
      <c r="A335" s="60">
        <f>MUE!A340</f>
        <v>338</v>
      </c>
      <c r="B335" s="72" t="str">
        <f>MUE!B340</f>
        <v>901215 - 020130 - 93</v>
      </c>
      <c r="C335" s="73" t="str">
        <f>MUE!C340</f>
        <v>SILLA DE PLASTICO CON BRAZO</v>
      </c>
      <c r="D335" s="72" t="str">
        <f>MUE!D340</f>
        <v>SERVICIOS GENERALES</v>
      </c>
      <c r="E335" s="72" t="str">
        <f>MUE!E340</f>
        <v>MUEBLES DE OFICINA</v>
      </c>
      <c r="F335" s="76">
        <f>MUE!L340</f>
        <v>5.6</v>
      </c>
      <c r="G335" s="80">
        <f>MUE!J340</f>
        <v>0</v>
      </c>
      <c r="H335" s="147">
        <f t="shared" si="22"/>
        <v>5</v>
      </c>
      <c r="I335" s="148"/>
      <c r="J335" s="148"/>
      <c r="K335" s="148"/>
      <c r="L335" s="148"/>
      <c r="M335" s="148"/>
      <c r="N335" s="148"/>
    </row>
    <row r="336" spans="1:14" ht="22.5" customHeight="1">
      <c r="A336" s="60">
        <f>MUE!A341</f>
        <v>339</v>
      </c>
      <c r="B336" s="72" t="str">
        <f>MUE!B341</f>
        <v>901215 - 020130 - 94</v>
      </c>
      <c r="C336" s="73" t="str">
        <f>MUE!C341</f>
        <v>SILLA DE PLASTICO CON BRAZO</v>
      </c>
      <c r="D336" s="72" t="str">
        <f>MUE!D341</f>
        <v>SERVICIOS GENERALES</v>
      </c>
      <c r="E336" s="72" t="str">
        <f>MUE!E341</f>
        <v>MUEBLES DE OFICINA</v>
      </c>
      <c r="F336" s="76">
        <f>MUE!L341</f>
        <v>5.6</v>
      </c>
      <c r="G336" s="80">
        <f>MUE!J341</f>
        <v>0</v>
      </c>
      <c r="H336" s="147">
        <f t="shared" si="22"/>
        <v>5</v>
      </c>
      <c r="I336" s="148"/>
      <c r="J336" s="148"/>
      <c r="K336" s="148"/>
      <c r="L336" s="148"/>
      <c r="M336" s="148"/>
      <c r="N336" s="148"/>
    </row>
    <row r="337" spans="1:14" ht="22.5" customHeight="1">
      <c r="A337" s="60">
        <f>MUE!A342</f>
        <v>340</v>
      </c>
      <c r="B337" s="72" t="str">
        <f>MUE!B342</f>
        <v>901215 - 020130 - 95</v>
      </c>
      <c r="C337" s="73" t="str">
        <f>MUE!C342</f>
        <v>SILLA DE PLASTICO CON BRAZO</v>
      </c>
      <c r="D337" s="72" t="str">
        <f>MUE!D342</f>
        <v>SERVICIOS GENERALES</v>
      </c>
      <c r="E337" s="72" t="str">
        <f>MUE!E342</f>
        <v>MUEBLES DE OFICINA</v>
      </c>
      <c r="F337" s="76">
        <f>MUE!L342</f>
        <v>5.6</v>
      </c>
      <c r="G337" s="80">
        <f>MUE!J342</f>
        <v>0</v>
      </c>
      <c r="H337" s="147">
        <f t="shared" si="22"/>
        <v>5</v>
      </c>
      <c r="I337" s="148"/>
      <c r="J337" s="148"/>
      <c r="K337" s="148"/>
      <c r="L337" s="148"/>
      <c r="M337" s="148"/>
      <c r="N337" s="148"/>
    </row>
    <row r="338" spans="1:14" ht="22.5" customHeight="1">
      <c r="A338" s="60">
        <f>MUE!A343</f>
        <v>341</v>
      </c>
      <c r="B338" s="72" t="str">
        <f>MUE!B343</f>
        <v>901215 - 020130 - 96</v>
      </c>
      <c r="C338" s="73" t="str">
        <f>MUE!C343</f>
        <v>SILLA DE PLASTICO CON BRAZO</v>
      </c>
      <c r="D338" s="72" t="str">
        <f>MUE!D343</f>
        <v>SERVICIOS GENERALES</v>
      </c>
      <c r="E338" s="72" t="str">
        <f>MUE!E343</f>
        <v>MUEBLES DE OFICINA</v>
      </c>
      <c r="F338" s="76">
        <f>MUE!L343</f>
        <v>5.6</v>
      </c>
      <c r="G338" s="80">
        <f>MUE!J343</f>
        <v>0</v>
      </c>
      <c r="H338" s="147">
        <f t="shared" si="22"/>
        <v>5</v>
      </c>
      <c r="I338" s="148"/>
      <c r="J338" s="148"/>
      <c r="K338" s="148"/>
      <c r="L338" s="148"/>
      <c r="M338" s="148"/>
      <c r="N338" s="148"/>
    </row>
    <row r="339" spans="1:14" ht="22.5" customHeight="1">
      <c r="A339" s="60">
        <f>MUE!A344</f>
        <v>342</v>
      </c>
      <c r="B339" s="72" t="str">
        <f>MUE!B344</f>
        <v>901215 - 020130 - 97</v>
      </c>
      <c r="C339" s="73" t="str">
        <f>MUE!C344</f>
        <v>SILLA DE PLASTICO CON BRAZO</v>
      </c>
      <c r="D339" s="72" t="str">
        <f>MUE!D344</f>
        <v>SERVICIOS GENERALES</v>
      </c>
      <c r="E339" s="72" t="str">
        <f>MUE!E344</f>
        <v>MUEBLES DE OFICINA</v>
      </c>
      <c r="F339" s="76">
        <f>MUE!L344</f>
        <v>5.6</v>
      </c>
      <c r="G339" s="80">
        <f>MUE!J344</f>
        <v>0</v>
      </c>
      <c r="H339" s="147">
        <f t="shared" si="22"/>
        <v>5</v>
      </c>
      <c r="I339" s="148"/>
      <c r="J339" s="148"/>
      <c r="K339" s="148"/>
      <c r="L339" s="148"/>
      <c r="M339" s="148"/>
      <c r="N339" s="148"/>
    </row>
    <row r="340" spans="1:14" ht="22.5" customHeight="1">
      <c r="A340" s="60">
        <f>MUE!A345</f>
        <v>343</v>
      </c>
      <c r="B340" s="72" t="str">
        <f>MUE!B345</f>
        <v>901215 - 020130 - 98</v>
      </c>
      <c r="C340" s="73" t="str">
        <f>MUE!C345</f>
        <v>SILLA DE PLASTICO CON BRAZO</v>
      </c>
      <c r="D340" s="72" t="str">
        <f>MUE!D345</f>
        <v>SERVICIOS GENERALES</v>
      </c>
      <c r="E340" s="72" t="str">
        <f>MUE!E345</f>
        <v>MUEBLES DE OFICINA</v>
      </c>
      <c r="F340" s="76">
        <f>MUE!L345</f>
        <v>5.6</v>
      </c>
      <c r="G340" s="80">
        <f>MUE!J345</f>
        <v>0</v>
      </c>
      <c r="H340" s="147">
        <f t="shared" si="22"/>
        <v>5</v>
      </c>
      <c r="I340" s="148"/>
      <c r="J340" s="148"/>
      <c r="K340" s="148"/>
      <c r="L340" s="148"/>
      <c r="M340" s="148"/>
      <c r="N340" s="148"/>
    </row>
    <row r="341" spans="1:14" ht="22.5" customHeight="1">
      <c r="A341" s="60">
        <f>MUE!A346</f>
        <v>344</v>
      </c>
      <c r="B341" s="72" t="str">
        <f>MUE!B346</f>
        <v>901215 - 020130 - 99</v>
      </c>
      <c r="C341" s="73" t="str">
        <f>MUE!C346</f>
        <v>SILLA DE PLASTICO CON BRAZO</v>
      </c>
      <c r="D341" s="72" t="str">
        <f>MUE!D346</f>
        <v>SERVICIOS GENERALES</v>
      </c>
      <c r="E341" s="72" t="str">
        <f>MUE!E346</f>
        <v>MUEBLES DE OFICINA</v>
      </c>
      <c r="F341" s="76">
        <f>MUE!L346</f>
        <v>5.6</v>
      </c>
      <c r="G341" s="80">
        <f>MUE!J346</f>
        <v>0</v>
      </c>
      <c r="H341" s="147">
        <f t="shared" si="22"/>
        <v>5</v>
      </c>
      <c r="I341" s="148"/>
      <c r="J341" s="148"/>
      <c r="K341" s="148"/>
      <c r="L341" s="148"/>
      <c r="M341" s="148"/>
      <c r="N341" s="148"/>
    </row>
    <row r="342" spans="1:14" ht="22.5" customHeight="1">
      <c r="A342" s="60">
        <f>MUE!A347</f>
        <v>345</v>
      </c>
      <c r="B342" s="72" t="str">
        <f>MUE!B347</f>
        <v>901215 - 020130 - 100</v>
      </c>
      <c r="C342" s="73" t="str">
        <f>MUE!C347</f>
        <v>SILLA DE PLASTICO CON BRAZO</v>
      </c>
      <c r="D342" s="72" t="str">
        <f>MUE!D347</f>
        <v>SERVICIOS GENERALES</v>
      </c>
      <c r="E342" s="72" t="str">
        <f>MUE!E347</f>
        <v>MUEBLES DE OFICINA</v>
      </c>
      <c r="F342" s="76">
        <f>MUE!L347</f>
        <v>5.6</v>
      </c>
      <c r="G342" s="80">
        <f>MUE!J347</f>
        <v>0</v>
      </c>
      <c r="H342" s="147">
        <f t="shared" si="22"/>
        <v>5</v>
      </c>
      <c r="I342" s="148"/>
      <c r="J342" s="148"/>
      <c r="K342" s="148"/>
      <c r="L342" s="148"/>
      <c r="M342" s="148"/>
      <c r="N342" s="148"/>
    </row>
    <row r="343" spans="1:14" ht="22.5" customHeight="1">
      <c r="A343" s="60">
        <f>MUE!A348</f>
        <v>346</v>
      </c>
      <c r="B343" s="72" t="str">
        <f>MUE!B348</f>
        <v>901215 - 020632 - 1</v>
      </c>
      <c r="C343" s="73" t="str">
        <f>MUE!C348</f>
        <v>EXTINTOR</v>
      </c>
      <c r="D343" s="72" t="str">
        <f>MUE!D348</f>
        <v>SERVICIOS GENERALES</v>
      </c>
      <c r="E343" s="72" t="str">
        <f>MUE!E348</f>
        <v>MUEBLES VARIOS</v>
      </c>
      <c r="F343" s="76">
        <f>MUE!L348</f>
        <v>62.15</v>
      </c>
      <c r="G343" s="80">
        <f>MUE!J348</f>
        <v>0</v>
      </c>
      <c r="H343" s="147">
        <f t="shared" si="22"/>
        <v>5</v>
      </c>
      <c r="I343" s="148"/>
      <c r="J343" s="148"/>
      <c r="K343" s="148"/>
      <c r="L343" s="148"/>
      <c r="M343" s="148"/>
      <c r="N343" s="148"/>
    </row>
    <row r="344" spans="1:14" ht="22.5" customHeight="1">
      <c r="A344" s="60">
        <f>MUE!A349</f>
        <v>347</v>
      </c>
      <c r="B344" s="72" t="str">
        <f>MUE!B349</f>
        <v>901215 - 020632 - 2</v>
      </c>
      <c r="C344" s="73" t="str">
        <f>MUE!C349</f>
        <v>EXTINTOR</v>
      </c>
      <c r="D344" s="72" t="str">
        <f>MUE!D349</f>
        <v>SERVICIOS GENERALES</v>
      </c>
      <c r="E344" s="72" t="str">
        <f>MUE!E349</f>
        <v>MUEBLES VARIOS</v>
      </c>
      <c r="F344" s="76">
        <f>MUE!L349</f>
        <v>62.15</v>
      </c>
      <c r="G344" s="80">
        <f>MUE!J349</f>
        <v>0</v>
      </c>
      <c r="H344" s="147">
        <f t="shared" si="22"/>
        <v>5</v>
      </c>
      <c r="I344" s="148"/>
      <c r="J344" s="148"/>
      <c r="K344" s="148"/>
      <c r="L344" s="148"/>
      <c r="M344" s="148"/>
      <c r="N344" s="148"/>
    </row>
    <row r="345" spans="1:14" ht="22.5" customHeight="1">
      <c r="A345" s="60">
        <f>MUE!A350</f>
        <v>348</v>
      </c>
      <c r="B345" s="72" t="str">
        <f>MUE!B350</f>
        <v>901215 - 020632 - 3</v>
      </c>
      <c r="C345" s="73" t="str">
        <f>MUE!C350</f>
        <v>EXTINTOR</v>
      </c>
      <c r="D345" s="72" t="str">
        <f>MUE!D350</f>
        <v>SERVICIOS GENERALES</v>
      </c>
      <c r="E345" s="72" t="str">
        <f>MUE!E350</f>
        <v>MUEBLES VARIOS</v>
      </c>
      <c r="F345" s="76">
        <f>MUE!L350</f>
        <v>62.15</v>
      </c>
      <c r="G345" s="80">
        <f>MUE!J350</f>
        <v>0</v>
      </c>
      <c r="H345" s="147">
        <f t="shared" si="22"/>
        <v>5</v>
      </c>
      <c r="I345" s="148"/>
      <c r="J345" s="148"/>
      <c r="K345" s="148"/>
      <c r="L345" s="148"/>
      <c r="M345" s="148"/>
      <c r="N345" s="148"/>
    </row>
    <row r="346" spans="1:14" ht="22.5" customHeight="1">
      <c r="A346" s="60">
        <f>MUE!A351</f>
        <v>349</v>
      </c>
      <c r="B346" s="72" t="str">
        <f>MUE!B351</f>
        <v>901215 - 020632 - 4</v>
      </c>
      <c r="C346" s="73" t="str">
        <f>MUE!C351</f>
        <v>EXTINTOR</v>
      </c>
      <c r="D346" s="72" t="str">
        <f>MUE!D351</f>
        <v>SERVICIOS GENERALES</v>
      </c>
      <c r="E346" s="72" t="str">
        <f>MUE!E351</f>
        <v>MUEBLES VARIOS</v>
      </c>
      <c r="F346" s="76">
        <f>MUE!L351</f>
        <v>62.15</v>
      </c>
      <c r="G346" s="80">
        <f>MUE!J351</f>
        <v>0</v>
      </c>
      <c r="H346" s="147">
        <f t="shared" si="22"/>
        <v>5</v>
      </c>
      <c r="I346" s="148"/>
      <c r="J346" s="148"/>
      <c r="K346" s="148"/>
      <c r="L346" s="148"/>
      <c r="M346" s="148"/>
      <c r="N346" s="148"/>
    </row>
    <row r="347" spans="1:14" ht="22.5" customHeight="1">
      <c r="A347" s="60">
        <f>MUE!A352</f>
        <v>350</v>
      </c>
      <c r="B347" s="72" t="str">
        <f>MUE!B352</f>
        <v>901215 - 020632 - 5</v>
      </c>
      <c r="C347" s="73" t="str">
        <f>MUE!C352</f>
        <v>EXTINTOR</v>
      </c>
      <c r="D347" s="72" t="str">
        <f>MUE!D352</f>
        <v>SERVICIOS GENERALES</v>
      </c>
      <c r="E347" s="72" t="str">
        <f>MUE!E352</f>
        <v>MUEBLES VARIOS</v>
      </c>
      <c r="F347" s="76">
        <f>MUE!L352</f>
        <v>62.15</v>
      </c>
      <c r="G347" s="80">
        <f>MUE!J352</f>
        <v>0</v>
      </c>
      <c r="H347" s="147">
        <f t="shared" si="22"/>
        <v>5</v>
      </c>
      <c r="I347" s="148"/>
      <c r="J347" s="148"/>
      <c r="K347" s="148"/>
      <c r="L347" s="148"/>
      <c r="M347" s="148"/>
      <c r="N347" s="148"/>
    </row>
    <row r="348" spans="1:14" ht="22.5" customHeight="1">
      <c r="A348" s="60">
        <f>MUE!A353</f>
        <v>351</v>
      </c>
      <c r="B348" s="72" t="str">
        <f>MUE!B353</f>
        <v>901215 - 020615 - 1</v>
      </c>
      <c r="C348" s="73" t="str">
        <f>MUE!C353</f>
        <v>CORTAGRAMA</v>
      </c>
      <c r="D348" s="72" t="str">
        <f>MUE!D353</f>
        <v>SERVICIOS GENERALES</v>
      </c>
      <c r="E348" s="72" t="str">
        <f>MUE!E353</f>
        <v>MUEBLES VARIOS</v>
      </c>
      <c r="F348" s="76">
        <f>MUE!L353</f>
        <v>445</v>
      </c>
      <c r="G348" s="80">
        <f>MUE!J353</f>
        <v>0</v>
      </c>
      <c r="H348" s="147">
        <f t="shared" si="22"/>
        <v>5</v>
      </c>
      <c r="I348" s="148"/>
      <c r="J348" s="148"/>
      <c r="K348" s="148"/>
      <c r="L348" s="148"/>
      <c r="M348" s="148"/>
      <c r="N348" s="148"/>
    </row>
    <row r="349" spans="1:14" ht="22.5" customHeight="1">
      <c r="A349" s="60">
        <f>MUE!A354</f>
        <v>352</v>
      </c>
      <c r="B349" s="72" t="str">
        <f>MUE!B354</f>
        <v>901215 - 020510 - 1</v>
      </c>
      <c r="C349" s="73" t="str">
        <f>MUE!C354</f>
        <v>MICROFONO INALAMBRICO</v>
      </c>
      <c r="D349" s="72" t="str">
        <f>MUE!D354</f>
        <v>SERVICIOS GENERALES</v>
      </c>
      <c r="E349" s="72" t="str">
        <f>MUE!E354</f>
        <v>EQUIPO DE AUDIO Y VIDEO</v>
      </c>
      <c r="F349" s="76">
        <f>MUE!L354</f>
        <v>610</v>
      </c>
      <c r="G349" s="80">
        <f>MUE!J354</f>
        <v>41494</v>
      </c>
      <c r="H349" s="147">
        <f t="shared" si="22"/>
        <v>5</v>
      </c>
      <c r="I349" s="148"/>
      <c r="J349" s="148"/>
      <c r="K349" s="148"/>
      <c r="L349" s="148"/>
      <c r="M349" s="148"/>
      <c r="N349" s="148"/>
    </row>
    <row r="350" spans="1:14" ht="22.5" customHeight="1">
      <c r="A350" s="60">
        <f>MUE!A355</f>
        <v>353</v>
      </c>
      <c r="B350" s="72" t="str">
        <f>MUE!B355</f>
        <v>901215 - 020121 - 1</v>
      </c>
      <c r="C350" s="73" t="str">
        <f>MUE!C355</f>
        <v>MESA PLASTICAS</v>
      </c>
      <c r="D350" s="72" t="str">
        <f>MUE!D355</f>
        <v>SERVICIOS GENERALES</v>
      </c>
      <c r="E350" s="72" t="str">
        <f>MUE!E355</f>
        <v>MUEBLES DE OFICINA</v>
      </c>
      <c r="F350" s="76">
        <f>MUE!L355</f>
        <v>20</v>
      </c>
      <c r="G350" s="80">
        <f>MUE!J355</f>
        <v>0</v>
      </c>
      <c r="H350" s="147">
        <f t="shared" si="22"/>
        <v>5</v>
      </c>
      <c r="I350" s="148"/>
      <c r="J350" s="148"/>
      <c r="K350" s="148"/>
      <c r="L350" s="148"/>
      <c r="M350" s="148"/>
      <c r="N350" s="148"/>
    </row>
    <row r="351" spans="1:14" ht="22.5" customHeight="1">
      <c r="A351" s="60">
        <f>MUE!A356</f>
        <v>354</v>
      </c>
      <c r="B351" s="72" t="str">
        <f>MUE!B356</f>
        <v>901215 - 020121 - 2</v>
      </c>
      <c r="C351" s="73" t="str">
        <f>MUE!C356</f>
        <v>MESA PLASTICAS</v>
      </c>
      <c r="D351" s="72" t="str">
        <f>MUE!D356</f>
        <v>SERVICIOS GENERALES</v>
      </c>
      <c r="E351" s="72" t="str">
        <f>MUE!E356</f>
        <v>MUEBLES DE OFICINA</v>
      </c>
      <c r="F351" s="76">
        <f>MUE!L356</f>
        <v>20</v>
      </c>
      <c r="G351" s="80">
        <f>MUE!J356</f>
        <v>0</v>
      </c>
      <c r="H351" s="147">
        <f t="shared" si="22"/>
        <v>5</v>
      </c>
      <c r="I351" s="148"/>
      <c r="J351" s="148"/>
      <c r="K351" s="148"/>
      <c r="L351" s="148"/>
      <c r="M351" s="148"/>
      <c r="N351" s="148"/>
    </row>
    <row r="352" spans="1:14" ht="22.5" customHeight="1">
      <c r="A352" s="60">
        <f>MUE!A357</f>
        <v>355</v>
      </c>
      <c r="B352" s="72" t="str">
        <f>MUE!B357</f>
        <v>901215 - 020121 - 3</v>
      </c>
      <c r="C352" s="73" t="str">
        <f>MUE!C357</f>
        <v>MESA PLASTICAS</v>
      </c>
      <c r="D352" s="72" t="str">
        <f>MUE!D357</f>
        <v>SERVICIOS GENERALES</v>
      </c>
      <c r="E352" s="72" t="str">
        <f>MUE!E357</f>
        <v>MUEBLES DE OFICINA</v>
      </c>
      <c r="F352" s="76">
        <f>MUE!L357</f>
        <v>20</v>
      </c>
      <c r="G352" s="80">
        <f>MUE!J357</f>
        <v>0</v>
      </c>
      <c r="H352" s="147">
        <f t="shared" si="22"/>
        <v>5</v>
      </c>
      <c r="I352" s="148"/>
      <c r="J352" s="148"/>
      <c r="K352" s="148"/>
      <c r="L352" s="148"/>
      <c r="M352" s="148"/>
      <c r="N352" s="148"/>
    </row>
    <row r="353" spans="1:14" ht="22.5" customHeight="1">
      <c r="A353" s="60">
        <f>MUE!A358</f>
        <v>356</v>
      </c>
      <c r="B353" s="72" t="str">
        <f>MUE!B358</f>
        <v>901215 - 020121 - 4</v>
      </c>
      <c r="C353" s="73" t="str">
        <f>MUE!C358</f>
        <v>MESA PLASTICAS</v>
      </c>
      <c r="D353" s="72" t="str">
        <f>MUE!D358</f>
        <v>SERVICIOS GENERALES</v>
      </c>
      <c r="E353" s="72" t="str">
        <f>MUE!E358</f>
        <v>MUEBLES DE OFICINA</v>
      </c>
      <c r="F353" s="76">
        <f>MUE!L358</f>
        <v>20</v>
      </c>
      <c r="G353" s="80">
        <f>MUE!J358</f>
        <v>0</v>
      </c>
      <c r="H353" s="147">
        <f t="shared" si="22"/>
        <v>5</v>
      </c>
      <c r="I353" s="148"/>
      <c r="J353" s="148"/>
      <c r="K353" s="148"/>
      <c r="L353" s="148"/>
      <c r="M353" s="148"/>
      <c r="N353" s="148"/>
    </row>
    <row r="354" spans="1:14" ht="22.5" customHeight="1">
      <c r="A354" s="60">
        <f>MUE!A359</f>
        <v>357</v>
      </c>
      <c r="B354" s="72" t="str">
        <f>MUE!B359</f>
        <v>901215 - 020121 - 5</v>
      </c>
      <c r="C354" s="73" t="str">
        <f>MUE!C359</f>
        <v>MESA PLASTICAS</v>
      </c>
      <c r="D354" s="72" t="str">
        <f>MUE!D359</f>
        <v>SERVICIOS GENERALES</v>
      </c>
      <c r="E354" s="72" t="str">
        <f>MUE!E359</f>
        <v>MUEBLES DE OFICINA</v>
      </c>
      <c r="F354" s="76">
        <f>MUE!L359</f>
        <v>20</v>
      </c>
      <c r="G354" s="80">
        <f>MUE!J359</f>
        <v>0</v>
      </c>
      <c r="H354" s="147">
        <f t="shared" si="22"/>
        <v>5</v>
      </c>
      <c r="I354" s="148"/>
      <c r="J354" s="148"/>
      <c r="K354" s="148"/>
      <c r="L354" s="148"/>
      <c r="M354" s="148"/>
      <c r="N354" s="148"/>
    </row>
    <row r="355" spans="1:14" ht="22.5" customHeight="1">
      <c r="A355" s="60">
        <f>MUE!A360</f>
        <v>358</v>
      </c>
      <c r="B355" s="72" t="str">
        <f>MUE!B360</f>
        <v>901215 - 020121 - 6</v>
      </c>
      <c r="C355" s="73" t="str">
        <f>MUE!C360</f>
        <v>MESA PLASTICAS</v>
      </c>
      <c r="D355" s="72" t="str">
        <f>MUE!D360</f>
        <v>SERVICIOS GENERALES</v>
      </c>
      <c r="E355" s="72" t="str">
        <f>MUE!E360</f>
        <v>MUEBLES DE OFICINA</v>
      </c>
      <c r="F355" s="76">
        <f>MUE!L360</f>
        <v>20</v>
      </c>
      <c r="G355" s="80">
        <f>MUE!J360</f>
        <v>0</v>
      </c>
      <c r="H355" s="147">
        <f t="shared" si="22"/>
        <v>5</v>
      </c>
      <c r="I355" s="148"/>
      <c r="J355" s="148"/>
      <c r="K355" s="148"/>
      <c r="L355" s="148"/>
      <c r="M355" s="148"/>
      <c r="N355" s="148"/>
    </row>
    <row r="356" spans="1:14" ht="22.5" customHeight="1">
      <c r="A356" s="60">
        <f>MUE!A361</f>
        <v>359</v>
      </c>
      <c r="B356" s="72" t="str">
        <f>MUE!B361</f>
        <v>901215 - 020121 - 7</v>
      </c>
      <c r="C356" s="73" t="str">
        <f>MUE!C361</f>
        <v>MESA PLASTICAS</v>
      </c>
      <c r="D356" s="72" t="str">
        <f>MUE!D361</f>
        <v>SERVICIOS GENERALES</v>
      </c>
      <c r="E356" s="72" t="str">
        <f>MUE!E361</f>
        <v>MUEBLES DE OFICINA</v>
      </c>
      <c r="F356" s="76">
        <f>MUE!L361</f>
        <v>20</v>
      </c>
      <c r="G356" s="80">
        <f>MUE!J361</f>
        <v>0</v>
      </c>
      <c r="H356" s="147">
        <f t="shared" si="22"/>
        <v>5</v>
      </c>
      <c r="I356" s="148"/>
      <c r="J356" s="148"/>
      <c r="K356" s="148"/>
      <c r="L356" s="148"/>
      <c r="M356" s="148"/>
      <c r="N356" s="148"/>
    </row>
    <row r="357" spans="1:14" ht="22.5" customHeight="1">
      <c r="A357" s="60">
        <f>MUE!A362</f>
        <v>360</v>
      </c>
      <c r="B357" s="72" t="str">
        <f>MUE!B362</f>
        <v>901215 - 020121 - 8</v>
      </c>
      <c r="C357" s="73" t="str">
        <f>MUE!C362</f>
        <v>MESA PLASTICAS</v>
      </c>
      <c r="D357" s="72" t="str">
        <f>MUE!D362</f>
        <v>SERVICIOS GENERALES</v>
      </c>
      <c r="E357" s="72" t="str">
        <f>MUE!E362</f>
        <v>MUEBLES DE OFICINA</v>
      </c>
      <c r="F357" s="76">
        <f>MUE!L362</f>
        <v>20</v>
      </c>
      <c r="G357" s="80">
        <f>MUE!J362</f>
        <v>0</v>
      </c>
      <c r="H357" s="147">
        <f t="shared" si="22"/>
        <v>5</v>
      </c>
      <c r="I357" s="148"/>
      <c r="J357" s="148"/>
      <c r="K357" s="148"/>
      <c r="L357" s="148"/>
      <c r="M357" s="148"/>
      <c r="N357" s="148"/>
    </row>
    <row r="358" spans="1:14" ht="22.5" customHeight="1">
      <c r="A358" s="60">
        <f>MUE!A363</f>
        <v>361</v>
      </c>
      <c r="B358" s="72" t="str">
        <f>MUE!B363</f>
        <v>901215 - 020121 - 9</v>
      </c>
      <c r="C358" s="73" t="str">
        <f>MUE!C363</f>
        <v>MESA PLASTICAS</v>
      </c>
      <c r="D358" s="72" t="str">
        <f>MUE!D363</f>
        <v>SERVICIOS GENERALES</v>
      </c>
      <c r="E358" s="72" t="str">
        <f>MUE!E363</f>
        <v>MUEBLES DE OFICINA</v>
      </c>
      <c r="F358" s="76">
        <f>MUE!L363</f>
        <v>20</v>
      </c>
      <c r="G358" s="80">
        <f>MUE!J363</f>
        <v>0</v>
      </c>
      <c r="H358" s="147">
        <f t="shared" si="22"/>
        <v>5</v>
      </c>
      <c r="I358" s="148"/>
      <c r="J358" s="148"/>
      <c r="K358" s="148"/>
      <c r="L358" s="148"/>
      <c r="M358" s="148"/>
      <c r="N358" s="148"/>
    </row>
    <row r="359" spans="1:14" ht="22.5" customHeight="1">
      <c r="A359" s="60" t="e">
        <f>MUE!#REF!</f>
        <v>#REF!</v>
      </c>
      <c r="B359" s="72" t="e">
        <f>MUE!#REF!</f>
        <v>#REF!</v>
      </c>
      <c r="C359" s="73" t="e">
        <f>MUE!#REF!</f>
        <v>#REF!</v>
      </c>
      <c r="D359" s="72" t="e">
        <f>MUE!#REF!</f>
        <v>#REF!</v>
      </c>
      <c r="E359" s="72" t="e">
        <f>MUE!#REF!</f>
        <v>#REF!</v>
      </c>
      <c r="F359" s="76" t="e">
        <f>MUE!#REF!</f>
        <v>#REF!</v>
      </c>
      <c r="G359" s="80" t="e">
        <f>MUE!#REF!</f>
        <v>#REF!</v>
      </c>
      <c r="H359" s="147" t="e">
        <f t="shared" si="22"/>
        <v>#REF!</v>
      </c>
      <c r="I359" s="148"/>
      <c r="J359" s="148"/>
      <c r="K359" s="148"/>
      <c r="L359" s="148"/>
      <c r="M359" s="148"/>
      <c r="N359" s="148"/>
    </row>
    <row r="360" spans="1:14" ht="22.5" customHeight="1">
      <c r="A360" s="60" t="e">
        <f>MUE!#REF!</f>
        <v>#REF!</v>
      </c>
      <c r="B360" s="72" t="e">
        <f>MUE!#REF!</f>
        <v>#REF!</v>
      </c>
      <c r="C360" s="73" t="e">
        <f>MUE!#REF!</f>
        <v>#REF!</v>
      </c>
      <c r="D360" s="72" t="e">
        <f>MUE!#REF!</f>
        <v>#REF!</v>
      </c>
      <c r="E360" s="72" t="e">
        <f>MUE!#REF!</f>
        <v>#REF!</v>
      </c>
      <c r="F360" s="76" t="e">
        <f>MUE!#REF!</f>
        <v>#REF!</v>
      </c>
      <c r="G360" s="80" t="e">
        <f>MUE!#REF!</f>
        <v>#REF!</v>
      </c>
      <c r="H360" s="147" t="e">
        <f t="shared" si="22"/>
        <v>#REF!</v>
      </c>
      <c r="I360" s="148"/>
      <c r="J360" s="148"/>
      <c r="K360" s="148"/>
      <c r="L360" s="148"/>
      <c r="M360" s="148"/>
      <c r="N360" s="148"/>
    </row>
    <row r="361" spans="1:14" ht="22.5" customHeight="1">
      <c r="A361" s="60" t="e">
        <f>MUE!#REF!</f>
        <v>#REF!</v>
      </c>
      <c r="B361" s="72" t="e">
        <f>MUE!#REF!</f>
        <v>#REF!</v>
      </c>
      <c r="C361" s="73" t="e">
        <f>MUE!#REF!</f>
        <v>#REF!</v>
      </c>
      <c r="D361" s="72" t="e">
        <f>MUE!#REF!</f>
        <v>#REF!</v>
      </c>
      <c r="E361" s="72" t="e">
        <f>MUE!#REF!</f>
        <v>#REF!</v>
      </c>
      <c r="F361" s="76" t="e">
        <f>MUE!#REF!</f>
        <v>#REF!</v>
      </c>
      <c r="G361" s="80" t="e">
        <f>MUE!#REF!</f>
        <v>#REF!</v>
      </c>
      <c r="H361" s="147" t="e">
        <f t="shared" si="22"/>
        <v>#REF!</v>
      </c>
      <c r="I361" s="148"/>
      <c r="J361" s="148"/>
      <c r="K361" s="148"/>
      <c r="L361" s="148"/>
      <c r="M361" s="148"/>
      <c r="N361" s="148"/>
    </row>
    <row r="362" spans="1:14" ht="22.5" customHeight="1">
      <c r="A362" s="60" t="e">
        <f>MUE!#REF!</f>
        <v>#REF!</v>
      </c>
      <c r="B362" s="72" t="e">
        <f>MUE!#REF!</f>
        <v>#REF!</v>
      </c>
      <c r="C362" s="73" t="e">
        <f>MUE!#REF!</f>
        <v>#REF!</v>
      </c>
      <c r="D362" s="72" t="e">
        <f>MUE!#REF!</f>
        <v>#REF!</v>
      </c>
      <c r="E362" s="72" t="e">
        <f>MUE!#REF!</f>
        <v>#REF!</v>
      </c>
      <c r="F362" s="76" t="e">
        <f>MUE!#REF!</f>
        <v>#REF!</v>
      </c>
      <c r="G362" s="80" t="e">
        <f>MUE!#REF!</f>
        <v>#REF!</v>
      </c>
      <c r="H362" s="147" t="e">
        <f t="shared" si="22"/>
        <v>#REF!</v>
      </c>
      <c r="I362" s="148"/>
      <c r="J362" s="148"/>
      <c r="K362" s="148"/>
      <c r="L362" s="148"/>
      <c r="M362" s="148"/>
      <c r="N362" s="148"/>
    </row>
    <row r="363" spans="1:14" ht="22.5" customHeight="1">
      <c r="A363" s="60" t="e">
        <f>MUE!#REF!</f>
        <v>#REF!</v>
      </c>
      <c r="B363" s="72" t="e">
        <f>MUE!#REF!</f>
        <v>#REF!</v>
      </c>
      <c r="C363" s="73" t="e">
        <f>MUE!#REF!</f>
        <v>#REF!</v>
      </c>
      <c r="D363" s="72" t="e">
        <f>MUE!#REF!</f>
        <v>#REF!</v>
      </c>
      <c r="E363" s="72" t="e">
        <f>MUE!#REF!</f>
        <v>#REF!</v>
      </c>
      <c r="F363" s="76" t="e">
        <f>MUE!#REF!</f>
        <v>#REF!</v>
      </c>
      <c r="G363" s="80" t="e">
        <f>MUE!#REF!</f>
        <v>#REF!</v>
      </c>
      <c r="H363" s="147" t="e">
        <f t="shared" si="22"/>
        <v>#REF!</v>
      </c>
      <c r="I363" s="148"/>
      <c r="J363" s="148"/>
      <c r="K363" s="148"/>
      <c r="L363" s="148"/>
      <c r="M363" s="148"/>
      <c r="N363" s="148"/>
    </row>
    <row r="364" spans="1:14" ht="22.5" customHeight="1">
      <c r="A364" s="60" t="e">
        <f>MUE!#REF!</f>
        <v>#REF!</v>
      </c>
      <c r="B364" s="72" t="e">
        <f>MUE!#REF!</f>
        <v>#REF!</v>
      </c>
      <c r="C364" s="73" t="e">
        <f>MUE!#REF!</f>
        <v>#REF!</v>
      </c>
      <c r="D364" s="72" t="e">
        <f>MUE!#REF!</f>
        <v>#REF!</v>
      </c>
      <c r="E364" s="72" t="e">
        <f>MUE!#REF!</f>
        <v>#REF!</v>
      </c>
      <c r="F364" s="76" t="e">
        <f>MUE!#REF!</f>
        <v>#REF!</v>
      </c>
      <c r="G364" s="80" t="e">
        <f>MUE!#REF!</f>
        <v>#REF!</v>
      </c>
      <c r="H364" s="147" t="e">
        <f t="shared" si="22"/>
        <v>#REF!</v>
      </c>
      <c r="I364" s="148"/>
      <c r="J364" s="148"/>
      <c r="K364" s="148"/>
      <c r="L364" s="148"/>
      <c r="M364" s="148"/>
      <c r="N364" s="148"/>
    </row>
    <row r="365" spans="1:14" ht="22.5" customHeight="1">
      <c r="A365" s="60">
        <f>MUE!A364</f>
        <v>362</v>
      </c>
      <c r="B365" s="72" t="str">
        <f>MUE!B364</f>
        <v>901215 - 020119 - 1</v>
      </c>
      <c r="C365" s="73" t="str">
        <f>MUE!C364</f>
        <v>MESA DE VALIJA</v>
      </c>
      <c r="D365" s="72" t="str">
        <f>MUE!D364</f>
        <v>SERVICIOS GENERALES</v>
      </c>
      <c r="E365" s="72" t="str">
        <f>MUE!E364</f>
        <v>MUEBLES DE OFICINA</v>
      </c>
      <c r="F365" s="76">
        <f>MUE!L364</f>
        <v>87.99</v>
      </c>
      <c r="G365" s="80">
        <f>MUE!J364</f>
        <v>0</v>
      </c>
      <c r="H365" s="147">
        <f t="shared" si="22"/>
        <v>5</v>
      </c>
      <c r="I365" s="148"/>
      <c r="J365" s="148"/>
      <c r="K365" s="148"/>
      <c r="L365" s="148"/>
      <c r="M365" s="148"/>
      <c r="N365" s="148"/>
    </row>
    <row r="366" spans="1:14" ht="22.5" customHeight="1">
      <c r="A366" s="60">
        <f>MUE!A365</f>
        <v>363</v>
      </c>
      <c r="B366" s="72" t="str">
        <f>MUE!B365</f>
        <v>901215 - 020119 - 2</v>
      </c>
      <c r="C366" s="73" t="str">
        <f>MUE!C365</f>
        <v>MESA DE VALIJA</v>
      </c>
      <c r="D366" s="72" t="str">
        <f>MUE!D365</f>
        <v>SERVICIOS GENERALES</v>
      </c>
      <c r="E366" s="72" t="str">
        <f>MUE!E365</f>
        <v>MUEBLES DE OFICINA</v>
      </c>
      <c r="F366" s="76">
        <f>MUE!L365</f>
        <v>87.99</v>
      </c>
      <c r="G366" s="80">
        <f>MUE!J365</f>
        <v>0</v>
      </c>
      <c r="H366" s="147">
        <f t="shared" si="22"/>
        <v>5</v>
      </c>
      <c r="I366" s="148"/>
      <c r="J366" s="148"/>
      <c r="K366" s="148"/>
      <c r="L366" s="148"/>
      <c r="M366" s="148"/>
      <c r="N366" s="148"/>
    </row>
    <row r="367" spans="1:14" ht="22.5" customHeight="1">
      <c r="A367" s="60">
        <f>MUE!A366</f>
        <v>364</v>
      </c>
      <c r="B367" s="72" t="str">
        <f>MUE!B366</f>
        <v>901215 - 020625 - 1</v>
      </c>
      <c r="C367" s="73" t="str">
        <f>MUE!C366</f>
        <v>RELOJ MARCADOR</v>
      </c>
      <c r="D367" s="72" t="str">
        <f>MUE!D366</f>
        <v>SERVICIOS GENERALES</v>
      </c>
      <c r="E367" s="72" t="str">
        <f>MUE!E366</f>
        <v>MUEBLES VARIOS</v>
      </c>
      <c r="F367" s="76">
        <f>MUE!L366</f>
        <v>250</v>
      </c>
      <c r="G367" s="80">
        <f>MUE!J366</f>
        <v>41486</v>
      </c>
      <c r="H367" s="147">
        <f t="shared" si="22"/>
        <v>5</v>
      </c>
      <c r="I367" s="148"/>
      <c r="J367" s="148"/>
      <c r="K367" s="148"/>
      <c r="L367" s="148"/>
      <c r="M367" s="148"/>
      <c r="N367" s="148"/>
    </row>
    <row r="368" spans="1:14" ht="22.5" customHeight="1">
      <c r="A368" s="60">
        <f>MUE!A367</f>
        <v>365</v>
      </c>
      <c r="B368" s="72" t="str">
        <f>MUE!B367</f>
        <v>901215 - 020633 - 1</v>
      </c>
      <c r="C368" s="73" t="str">
        <f>MUE!C367</f>
        <v>SOPLADORA DE MOCHILA</v>
      </c>
      <c r="D368" s="72" t="str">
        <f>MUE!D367</f>
        <v>SERVICIOS GENERALES</v>
      </c>
      <c r="E368" s="72" t="str">
        <f>MUE!E367</f>
        <v>MUEBLES VARIOS</v>
      </c>
      <c r="F368" s="76">
        <f>MUE!L367</f>
        <v>700</v>
      </c>
      <c r="G368" s="80">
        <f>MUE!J367</f>
        <v>41416</v>
      </c>
      <c r="H368" s="147">
        <f t="shared" si="22"/>
        <v>5</v>
      </c>
      <c r="I368" s="148"/>
      <c r="J368" s="148"/>
      <c r="K368" s="148"/>
      <c r="L368" s="148"/>
      <c r="M368" s="148"/>
      <c r="N368" s="148"/>
    </row>
    <row r="369" spans="1:14" ht="22.5" customHeight="1">
      <c r="A369" s="60">
        <f>MUE!A368</f>
        <v>366</v>
      </c>
      <c r="B369" s="72" t="str">
        <f>MUE!B368</f>
        <v>901215 - 020118 - 1</v>
      </c>
      <c r="C369" s="73" t="str">
        <f>MUE!C368</f>
        <v>MESA DE REUNIONES</v>
      </c>
      <c r="D369" s="72" t="str">
        <f>MUE!D368</f>
        <v>SERVICIOS GENERALES</v>
      </c>
      <c r="E369" s="72" t="str">
        <f>MUE!E368</f>
        <v>MUEBLES DE OFICINA</v>
      </c>
      <c r="F369" s="76">
        <f>MUE!L368</f>
        <v>590</v>
      </c>
      <c r="G369" s="80">
        <f>MUE!J368</f>
        <v>41414</v>
      </c>
      <c r="H369" s="147">
        <f t="shared" si="22"/>
        <v>5</v>
      </c>
      <c r="I369" s="148"/>
      <c r="J369" s="148"/>
      <c r="K369" s="148"/>
      <c r="L369" s="148"/>
      <c r="M369" s="148"/>
      <c r="N369" s="148"/>
    </row>
    <row r="370" spans="1:14" ht="22.5" customHeight="1">
      <c r="A370" s="60">
        <f>MUE!A369</f>
        <v>367</v>
      </c>
      <c r="B370" s="72" t="str">
        <f>MUE!B369</f>
        <v>901215 - 020216 - 1</v>
      </c>
      <c r="C370" s="73" t="str">
        <f>MUE!C369</f>
        <v>RETROPROYECTOR</v>
      </c>
      <c r="D370" s="72" t="str">
        <f>MUE!D369</f>
        <v>SERVICIOS GENERALES</v>
      </c>
      <c r="E370" s="72" t="str">
        <f>MUE!E369</f>
        <v>EQUIPO DE OFICINA</v>
      </c>
      <c r="F370" s="76">
        <f>MUE!L369</f>
        <v>1099</v>
      </c>
      <c r="G370" s="80">
        <f>MUE!J369</f>
        <v>41414</v>
      </c>
      <c r="H370" s="147">
        <f t="shared" si="22"/>
        <v>5</v>
      </c>
      <c r="I370" s="148"/>
      <c r="J370" s="148"/>
      <c r="K370" s="148"/>
      <c r="L370" s="148"/>
      <c r="M370" s="148"/>
      <c r="N370" s="148"/>
    </row>
    <row r="371" spans="1:14" ht="22.5" customHeight="1">
      <c r="A371" s="60">
        <f>MUE!A370</f>
        <v>368</v>
      </c>
      <c r="B371" s="72" t="str">
        <f>MUE!B370</f>
        <v>901215 - 020314 - 1</v>
      </c>
      <c r="C371" s="73" t="str">
        <f>MUE!C370</f>
        <v>LAPTOP</v>
      </c>
      <c r="D371" s="72" t="str">
        <f>MUE!D370</f>
        <v>SERVICIOS GENERALES</v>
      </c>
      <c r="E371" s="72" t="str">
        <f>MUE!E370</f>
        <v>EQUIPO INFORMATICO</v>
      </c>
      <c r="F371" s="76">
        <f>MUE!L370</f>
        <v>484</v>
      </c>
      <c r="G371" s="80">
        <f>MUE!J370</f>
        <v>0</v>
      </c>
      <c r="H371" s="147">
        <f t="shared" si="22"/>
        <v>5</v>
      </c>
      <c r="I371" s="148"/>
      <c r="J371" s="148"/>
      <c r="K371" s="148"/>
      <c r="L371" s="148"/>
      <c r="M371" s="148"/>
      <c r="N371" s="148"/>
    </row>
    <row r="372" spans="1:14" ht="22.5" customHeight="1">
      <c r="A372" s="60">
        <f>MUE!A371</f>
        <v>369</v>
      </c>
      <c r="B372" s="72" t="str">
        <f>MUE!B371</f>
        <v>901215 - 020631 - 1</v>
      </c>
      <c r="C372" s="73" t="str">
        <f>MUE!C371</f>
        <v>PLACA</v>
      </c>
      <c r="D372" s="72" t="str">
        <f>MUE!D371</f>
        <v>SERVICIOS GENERALES</v>
      </c>
      <c r="E372" s="72" t="str">
        <f>MUE!E371</f>
        <v>MUEBLES VARIOS</v>
      </c>
      <c r="F372" s="76">
        <f>MUE!L371</f>
        <v>245</v>
      </c>
      <c r="G372" s="80">
        <f>MUE!J371</f>
        <v>0</v>
      </c>
      <c r="H372" s="147">
        <f t="shared" si="22"/>
        <v>5</v>
      </c>
      <c r="I372" s="148"/>
      <c r="J372" s="148"/>
      <c r="K372" s="148"/>
      <c r="L372" s="148"/>
      <c r="M372" s="148"/>
      <c r="N372" s="148"/>
    </row>
    <row r="373" spans="1:14" ht="22.5" customHeight="1">
      <c r="A373" s="60">
        <f>MUE!A372</f>
        <v>370</v>
      </c>
      <c r="B373" s="72" t="str">
        <f>MUE!B372</f>
        <v>901215 - 020631 - 2</v>
      </c>
      <c r="C373" s="73" t="str">
        <f>MUE!C372</f>
        <v>PLACA</v>
      </c>
      <c r="D373" s="72" t="str">
        <f>MUE!D372</f>
        <v>SERVICIOS GENERALES</v>
      </c>
      <c r="E373" s="72" t="str">
        <f>MUE!E372</f>
        <v>MUEBLES VARIOS</v>
      </c>
      <c r="F373" s="76">
        <f>MUE!L372</f>
        <v>75</v>
      </c>
      <c r="G373" s="80">
        <f>MUE!J372</f>
        <v>0</v>
      </c>
      <c r="H373" s="147">
        <f t="shared" si="22"/>
        <v>5</v>
      </c>
      <c r="I373" s="148"/>
      <c r="J373" s="148"/>
      <c r="K373" s="148"/>
      <c r="L373" s="148"/>
      <c r="M373" s="148"/>
      <c r="N373" s="148"/>
    </row>
    <row r="374" spans="1:14" ht="22.5" customHeight="1">
      <c r="A374" s="60">
        <f>MUE!A373</f>
        <v>371</v>
      </c>
      <c r="B374" s="72" t="str">
        <f>MUE!B373</f>
        <v>901215 - 02063 - 1</v>
      </c>
      <c r="C374" s="73" t="str">
        <f>MUE!C373</f>
        <v>ASTA PARA BENDERA</v>
      </c>
      <c r="D374" s="72" t="str">
        <f>MUE!D373</f>
        <v>SERVICIOS GENERALES</v>
      </c>
      <c r="E374" s="72" t="str">
        <f>MUE!E373</f>
        <v>MUEBLES VARIOS</v>
      </c>
      <c r="F374" s="76">
        <f>MUE!L373</f>
        <v>116.25</v>
      </c>
      <c r="G374" s="80">
        <f>MUE!J373</f>
        <v>0</v>
      </c>
      <c r="H374" s="147">
        <f t="shared" si="22"/>
        <v>5</v>
      </c>
      <c r="I374" s="148"/>
      <c r="J374" s="148"/>
      <c r="K374" s="148"/>
      <c r="L374" s="148"/>
      <c r="M374" s="148"/>
      <c r="N374" s="148"/>
    </row>
    <row r="375" spans="1:14" ht="22.5" customHeight="1">
      <c r="A375" s="60">
        <f>MUE!A374</f>
        <v>372</v>
      </c>
      <c r="B375" s="72" t="str">
        <f>MUE!B374</f>
        <v>901215 - 02066 - 1</v>
      </c>
      <c r="C375" s="73" t="str">
        <f>MUE!C374</f>
        <v>BANDERA DE EL SALVADOR</v>
      </c>
      <c r="D375" s="72" t="str">
        <f>MUE!D374</f>
        <v>SERVICIOS GENERALES</v>
      </c>
      <c r="E375" s="72" t="str">
        <f>MUE!E374</f>
        <v>MUEBLES VARIOS</v>
      </c>
      <c r="F375" s="76">
        <f>MUE!L374</f>
        <v>99.75</v>
      </c>
      <c r="G375" s="80">
        <f>MUE!J374</f>
        <v>0</v>
      </c>
      <c r="H375" s="147">
        <f t="shared" si="22"/>
        <v>5</v>
      </c>
      <c r="I375" s="148"/>
      <c r="J375" s="148"/>
      <c r="K375" s="148"/>
      <c r="L375" s="148"/>
      <c r="M375" s="148"/>
      <c r="N375" s="148"/>
    </row>
    <row r="376" spans="1:14" ht="22.5" customHeight="1">
      <c r="A376" s="60" t="e">
        <f>MUE!#REF!</f>
        <v>#REF!</v>
      </c>
      <c r="B376" s="72" t="e">
        <f>MUE!#REF!</f>
        <v>#REF!</v>
      </c>
      <c r="C376" s="73" t="e">
        <f>MUE!#REF!</f>
        <v>#REF!</v>
      </c>
      <c r="D376" s="72" t="e">
        <f>MUE!#REF!</f>
        <v>#REF!</v>
      </c>
      <c r="E376" s="72" t="e">
        <f>MUE!#REF!</f>
        <v>#REF!</v>
      </c>
      <c r="F376" s="76" t="e">
        <f>MUE!#REF!</f>
        <v>#REF!</v>
      </c>
      <c r="G376" s="80" t="e">
        <f>MUE!#REF!</f>
        <v>#REF!</v>
      </c>
      <c r="H376" s="147" t="e">
        <f t="shared" si="22"/>
        <v>#REF!</v>
      </c>
      <c r="I376" s="148"/>
      <c r="J376" s="148"/>
      <c r="K376" s="148"/>
      <c r="L376" s="148"/>
      <c r="M376" s="148"/>
      <c r="N376" s="148"/>
    </row>
    <row r="377" spans="1:14" ht="22.5" customHeight="1">
      <c r="A377" s="60" t="e">
        <f>MUE!#REF!</f>
        <v>#REF!</v>
      </c>
      <c r="B377" s="72" t="e">
        <f>MUE!#REF!</f>
        <v>#REF!</v>
      </c>
      <c r="C377" s="73" t="e">
        <f>MUE!#REF!</f>
        <v>#REF!</v>
      </c>
      <c r="D377" s="72" t="e">
        <f>MUE!#REF!</f>
        <v>#REF!</v>
      </c>
      <c r="E377" s="72" t="e">
        <f>MUE!#REF!</f>
        <v>#REF!</v>
      </c>
      <c r="F377" s="76" t="e">
        <f>MUE!#REF!</f>
        <v>#REF!</v>
      </c>
      <c r="G377" s="80" t="e">
        <f>MUE!#REF!</f>
        <v>#REF!</v>
      </c>
      <c r="H377" s="147" t="e">
        <f t="shared" si="22"/>
        <v>#REF!</v>
      </c>
      <c r="I377" s="148"/>
      <c r="J377" s="148"/>
      <c r="K377" s="148"/>
      <c r="L377" s="148"/>
      <c r="M377" s="148"/>
      <c r="N377" s="148"/>
    </row>
    <row r="378" spans="1:14" ht="22.5" customHeight="1">
      <c r="A378" s="60">
        <f>MUE!A375</f>
        <v>373</v>
      </c>
      <c r="B378" s="72" t="str">
        <f>MUE!B375</f>
        <v>901215 - 02052 - 1</v>
      </c>
      <c r="C378" s="73" t="str">
        <f>MUE!C375</f>
        <v>BAFLE 2000 W.</v>
      </c>
      <c r="D378" s="72" t="str">
        <f>MUE!D375</f>
        <v>SERVICIOS GENERALES</v>
      </c>
      <c r="E378" s="72" t="str">
        <f>MUE!E375</f>
        <v>EQUIPO DE AUDIO Y VIDEO</v>
      </c>
      <c r="F378" s="76">
        <f>MUE!L375</f>
        <v>1030.75</v>
      </c>
      <c r="G378" s="80">
        <f>MUE!J375</f>
        <v>41403</v>
      </c>
      <c r="H378" s="147">
        <f t="shared" si="22"/>
        <v>5</v>
      </c>
      <c r="I378" s="148"/>
      <c r="J378" s="148"/>
      <c r="K378" s="148"/>
      <c r="L378" s="148"/>
      <c r="M378" s="148"/>
      <c r="N378" s="148"/>
    </row>
    <row r="379" spans="1:14" ht="22.5" customHeight="1">
      <c r="A379" s="60">
        <f>MUE!A376</f>
        <v>374</v>
      </c>
      <c r="B379" s="72" t="str">
        <f>MUE!B376</f>
        <v>901215 - 02052 - 2</v>
      </c>
      <c r="C379" s="73" t="str">
        <f>MUE!C376</f>
        <v>BAFLE 2000 W.</v>
      </c>
      <c r="D379" s="72" t="str">
        <f>MUE!D376</f>
        <v>SERVICIOS GENERALES</v>
      </c>
      <c r="E379" s="72" t="str">
        <f>MUE!E376</f>
        <v>EQUIPO DE AUDIO Y VIDEO</v>
      </c>
      <c r="F379" s="76">
        <f>MUE!L376</f>
        <v>1030.75</v>
      </c>
      <c r="G379" s="80">
        <f>MUE!J376</f>
        <v>41403</v>
      </c>
      <c r="H379" s="147">
        <f t="shared" si="22"/>
        <v>5</v>
      </c>
      <c r="I379" s="148"/>
      <c r="J379" s="148"/>
      <c r="K379" s="148"/>
      <c r="L379" s="148"/>
      <c r="M379" s="148"/>
      <c r="N379" s="148"/>
    </row>
    <row r="380" spans="1:14" ht="22.5" customHeight="1">
      <c r="A380" s="60">
        <f>MUE!A377</f>
        <v>375</v>
      </c>
      <c r="B380" s="72" t="str">
        <f>MUE!B377</f>
        <v>901215 - 020511 - 1</v>
      </c>
      <c r="C380" s="73" t="str">
        <f>MUE!C377</f>
        <v>MIXER</v>
      </c>
      <c r="D380" s="72" t="str">
        <f>MUE!D377</f>
        <v>SERVICIOS GENERALES</v>
      </c>
      <c r="E380" s="72" t="str">
        <f>MUE!E377</f>
        <v>EQUIPO DE AUDIO Y VIDEO</v>
      </c>
      <c r="F380" s="76">
        <f>MUE!L377</f>
        <v>350</v>
      </c>
      <c r="G380" s="80">
        <f>MUE!J377</f>
        <v>41403</v>
      </c>
      <c r="H380" s="147">
        <f t="shared" si="22"/>
        <v>5</v>
      </c>
      <c r="I380" s="148"/>
      <c r="J380" s="148"/>
      <c r="K380" s="148"/>
      <c r="L380" s="148"/>
      <c r="M380" s="148"/>
      <c r="N380" s="148"/>
    </row>
    <row r="381" spans="1:14" ht="22.5" customHeight="1">
      <c r="A381" s="60">
        <f>MUE!A378</f>
        <v>376</v>
      </c>
      <c r="B381" s="72" t="str">
        <f>MUE!B378</f>
        <v>901215 - 02059 - 1</v>
      </c>
      <c r="C381" s="73" t="str">
        <f>MUE!C378</f>
        <v xml:space="preserve">MICROFONO </v>
      </c>
      <c r="D381" s="72" t="str">
        <f>MUE!D378</f>
        <v>SERVICIOS GENERALES</v>
      </c>
      <c r="E381" s="72" t="str">
        <f>MUE!E378</f>
        <v>EQUIPO DE AUDIO Y VIDEO</v>
      </c>
      <c r="F381" s="76">
        <f>MUE!L378</f>
        <v>54.15</v>
      </c>
      <c r="G381" s="80">
        <f>MUE!J378</f>
        <v>41403</v>
      </c>
      <c r="H381" s="147">
        <f t="shared" si="22"/>
        <v>5</v>
      </c>
      <c r="I381" s="148"/>
      <c r="J381" s="148"/>
      <c r="K381" s="148"/>
      <c r="L381" s="148"/>
      <c r="M381" s="148"/>
      <c r="N381" s="148"/>
    </row>
    <row r="382" spans="1:14" ht="22.5" customHeight="1">
      <c r="A382" s="60">
        <f>MUE!A379</f>
        <v>377</v>
      </c>
      <c r="B382" s="72" t="str">
        <f>MUE!B379</f>
        <v>901215 - 02059 - 2</v>
      </c>
      <c r="C382" s="73" t="str">
        <f>MUE!C379</f>
        <v>MICROFONO</v>
      </c>
      <c r="D382" s="72" t="str">
        <f>MUE!D379</f>
        <v>SERVICIOS GENERALES</v>
      </c>
      <c r="E382" s="72" t="str">
        <f>MUE!E379</f>
        <v>EQUIPO DE AUDIO Y VIDEO</v>
      </c>
      <c r="F382" s="76">
        <f>MUE!L379</f>
        <v>54.15</v>
      </c>
      <c r="G382" s="80">
        <f>MUE!J379</f>
        <v>41403</v>
      </c>
      <c r="H382" s="147">
        <f t="shared" si="22"/>
        <v>5</v>
      </c>
      <c r="I382" s="148"/>
      <c r="J382" s="148"/>
      <c r="K382" s="148"/>
      <c r="L382" s="148"/>
      <c r="M382" s="148"/>
      <c r="N382" s="148"/>
    </row>
    <row r="383" spans="1:14" ht="22.5" customHeight="1">
      <c r="A383" s="60">
        <f>MUE!A380</f>
        <v>378</v>
      </c>
      <c r="B383" s="72" t="str">
        <f>MUE!B380</f>
        <v>901215 - 02062 - 1</v>
      </c>
      <c r="C383" s="73" t="str">
        <f>MUE!C380</f>
        <v>AIRE ACONDICIONADO INTERNO</v>
      </c>
      <c r="D383" s="72" t="str">
        <f>MUE!D380</f>
        <v>SINDICATURA</v>
      </c>
      <c r="E383" s="72" t="str">
        <f>MUE!E380</f>
        <v>MUEBLES VARIOS</v>
      </c>
      <c r="F383" s="76">
        <f>MUE!L380</f>
        <v>105.18</v>
      </c>
      <c r="G383" s="80">
        <f>MUE!J380</f>
        <v>41408</v>
      </c>
      <c r="H383" s="147">
        <f t="shared" si="22"/>
        <v>5</v>
      </c>
      <c r="I383" s="148"/>
      <c r="J383" s="148"/>
      <c r="K383" s="148"/>
      <c r="L383" s="148"/>
      <c r="M383" s="148"/>
      <c r="N383" s="148"/>
    </row>
    <row r="384" spans="1:14" ht="22.5" customHeight="1">
      <c r="A384" s="60">
        <f>MUE!A381</f>
        <v>379</v>
      </c>
      <c r="B384" s="72" t="str">
        <f>MUE!B381</f>
        <v>901215 - 020635 - 1</v>
      </c>
      <c r="C384" s="73" t="str">
        <f>MUE!C381</f>
        <v>CONDENSADOR</v>
      </c>
      <c r="D384" s="72" t="str">
        <f>MUE!D381</f>
        <v>SINDICATURA</v>
      </c>
      <c r="E384" s="72" t="str">
        <f>MUE!E381</f>
        <v>MUEBLES VARIOS</v>
      </c>
      <c r="F384" s="76">
        <f>MUE!L381</f>
        <v>177.86</v>
      </c>
      <c r="G384" s="80">
        <f>MUE!J381</f>
        <v>41408</v>
      </c>
      <c r="H384" s="147">
        <f t="shared" si="22"/>
        <v>5</v>
      </c>
      <c r="I384" s="148"/>
      <c r="J384" s="148"/>
      <c r="K384" s="148"/>
      <c r="L384" s="148"/>
      <c r="M384" s="148"/>
      <c r="N384" s="148"/>
    </row>
    <row r="385" spans="1:14" ht="22.5" customHeight="1">
      <c r="A385" s="60">
        <f>MUE!A382</f>
        <v>380</v>
      </c>
      <c r="B385" s="72" t="str">
        <f>MUE!B382</f>
        <v>901215 - 02062 - 2</v>
      </c>
      <c r="C385" s="73" t="str">
        <f>MUE!C382</f>
        <v>AIRE ACONDICIONADO INTERNO</v>
      </c>
      <c r="D385" s="72" t="str">
        <f>MUE!D382</f>
        <v>DESPACHO ALCALDE</v>
      </c>
      <c r="E385" s="72" t="str">
        <f>MUE!E382</f>
        <v>MUEBLES VARIOS</v>
      </c>
      <c r="F385" s="76">
        <f>MUE!L382</f>
        <v>102.59</v>
      </c>
      <c r="G385" s="80">
        <f>MUE!J382</f>
        <v>41408</v>
      </c>
      <c r="H385" s="147">
        <f t="shared" si="22"/>
        <v>5</v>
      </c>
      <c r="I385" s="148"/>
      <c r="J385" s="148"/>
      <c r="K385" s="148"/>
      <c r="L385" s="148"/>
      <c r="M385" s="148"/>
      <c r="N385" s="148"/>
    </row>
    <row r="386" spans="1:14" ht="22.5" customHeight="1">
      <c r="A386" s="60">
        <f>MUE!A383</f>
        <v>381</v>
      </c>
      <c r="B386" s="72" t="str">
        <f>MUE!B383</f>
        <v>901215 - 02062 - 3</v>
      </c>
      <c r="C386" s="73" t="str">
        <f>MUE!C383</f>
        <v>AIRE ACONDICIONADO INTERNO</v>
      </c>
      <c r="D386" s="72" t="str">
        <f>MUE!D383</f>
        <v>SERVICIOS GENERALES</v>
      </c>
      <c r="E386" s="72" t="str">
        <f>MUE!E383</f>
        <v>MUEBLES VARIOS</v>
      </c>
      <c r="F386" s="76">
        <f>MUE!L383</f>
        <v>102.59</v>
      </c>
      <c r="G386" s="80">
        <f>MUE!J383</f>
        <v>41408</v>
      </c>
      <c r="H386" s="147">
        <f t="shared" si="22"/>
        <v>5</v>
      </c>
      <c r="I386" s="148"/>
      <c r="J386" s="148"/>
      <c r="K386" s="148"/>
      <c r="L386" s="148"/>
      <c r="M386" s="148"/>
      <c r="N386" s="148"/>
    </row>
    <row r="387" spans="1:14" ht="22.5" customHeight="1">
      <c r="A387" s="60">
        <f>MUE!A384</f>
        <v>382</v>
      </c>
      <c r="B387" s="72" t="str">
        <f>MUE!B384</f>
        <v>901215 - 020635 - 2</v>
      </c>
      <c r="C387" s="73" t="str">
        <f>MUE!C384</f>
        <v>CONDENSADOR</v>
      </c>
      <c r="D387" s="72" t="str">
        <f>MUE!D384</f>
        <v>DESPACHO ALCALDE</v>
      </c>
      <c r="E387" s="72" t="str">
        <f>MUE!E384</f>
        <v>MUEBLES VARIOS</v>
      </c>
      <c r="F387" s="76">
        <f>MUE!L384</f>
        <v>197.2</v>
      </c>
      <c r="G387" s="80">
        <f>MUE!J384</f>
        <v>41408</v>
      </c>
      <c r="H387" s="147">
        <f t="shared" si="22"/>
        <v>5</v>
      </c>
      <c r="I387" s="148"/>
      <c r="J387" s="148"/>
      <c r="K387" s="148"/>
      <c r="L387" s="148"/>
      <c r="M387" s="148"/>
      <c r="N387" s="148"/>
    </row>
    <row r="388" spans="1:14" ht="22.5" customHeight="1">
      <c r="A388" s="60">
        <f>MUE!A385</f>
        <v>383</v>
      </c>
      <c r="B388" s="72" t="str">
        <f>MUE!B385</f>
        <v>901215 - 020635 - 3</v>
      </c>
      <c r="C388" s="73" t="str">
        <f>MUE!C385</f>
        <v>CONDENSADOR</v>
      </c>
      <c r="D388" s="72" t="str">
        <f>MUE!D385</f>
        <v>SERVICIOS GENERALES</v>
      </c>
      <c r="E388" s="72" t="str">
        <f>MUE!E385</f>
        <v>MUEBLES VARIOS</v>
      </c>
      <c r="F388" s="76">
        <f>MUE!L385</f>
        <v>197.2</v>
      </c>
      <c r="G388" s="80">
        <f>MUE!J385</f>
        <v>41408</v>
      </c>
      <c r="H388" s="147">
        <f t="shared" si="22"/>
        <v>5</v>
      </c>
      <c r="I388" s="148"/>
      <c r="J388" s="148"/>
      <c r="K388" s="148"/>
      <c r="L388" s="148"/>
      <c r="M388" s="148"/>
      <c r="N388" s="148"/>
    </row>
    <row r="389" spans="1:14" ht="22.5" customHeight="1">
      <c r="A389" s="60">
        <f>MUE!A386</f>
        <v>384</v>
      </c>
      <c r="B389" s="72" t="str">
        <f>MUE!B386</f>
        <v>901215 - 02011 - 1</v>
      </c>
      <c r="C389" s="73" t="str">
        <f>MUE!C386</f>
        <v>ARCHIVO METAL 2 GAVETAS (CONTAB.)</v>
      </c>
      <c r="D389" s="72" t="str">
        <f>MUE!D386</f>
        <v>SERVICIOS GENERALES</v>
      </c>
      <c r="E389" s="72" t="str">
        <f>MUE!E386</f>
        <v>MUEBLES DE OFICINA</v>
      </c>
      <c r="F389" s="76">
        <f>MUE!L386</f>
        <v>57.14</v>
      </c>
      <c r="G389" s="80">
        <f>MUE!J386</f>
        <v>0</v>
      </c>
      <c r="H389" s="147">
        <f t="shared" si="22"/>
        <v>5</v>
      </c>
      <c r="I389" s="148"/>
      <c r="J389" s="148"/>
      <c r="K389" s="148"/>
      <c r="L389" s="148"/>
      <c r="M389" s="148"/>
      <c r="N389" s="148"/>
    </row>
    <row r="390" spans="1:14" ht="22.5" customHeight="1">
      <c r="A390" s="60">
        <f>MUE!A387</f>
        <v>385</v>
      </c>
      <c r="B390" s="72" t="str">
        <f>MUE!B387</f>
        <v>901215 - 02012 - 1</v>
      </c>
      <c r="C390" s="73" t="str">
        <f>MUE!C387</f>
        <v>ARCHIVO METAL 3 GAVETAS (CONTAB.)</v>
      </c>
      <c r="D390" s="72" t="str">
        <f>MUE!D387</f>
        <v>SERVICIOS GENERALES</v>
      </c>
      <c r="E390" s="72" t="str">
        <f>MUE!E387</f>
        <v>MUEBLES DE OFICINA</v>
      </c>
      <c r="F390" s="76">
        <f>MUE!L387</f>
        <v>107.45</v>
      </c>
      <c r="G390" s="80">
        <f>MUE!J387</f>
        <v>0</v>
      </c>
      <c r="H390" s="147">
        <f t="shared" si="22"/>
        <v>5</v>
      </c>
      <c r="I390" s="148"/>
      <c r="J390" s="148"/>
      <c r="K390" s="148"/>
      <c r="L390" s="148"/>
      <c r="M390" s="148"/>
      <c r="N390" s="148"/>
    </row>
    <row r="391" spans="1:14" ht="22.5" customHeight="1">
      <c r="A391" s="60">
        <f>MUE!A388</f>
        <v>386</v>
      </c>
      <c r="B391" s="72" t="str">
        <f>MUE!B388</f>
        <v>901215 - 02013 - 17</v>
      </c>
      <c r="C391" s="73" t="str">
        <f>MUE!C388</f>
        <v>ARCHIVO METAL 4 GAVETAS (CONTAB.)</v>
      </c>
      <c r="D391" s="72" t="str">
        <f>MUE!D388</f>
        <v>SERVICIOS GENERALES</v>
      </c>
      <c r="E391" s="72" t="str">
        <f>MUE!E388</f>
        <v>MUEBLES DE OFICINA</v>
      </c>
      <c r="F391" s="76">
        <f>MUE!L388</f>
        <v>140</v>
      </c>
      <c r="G391" s="80">
        <f>MUE!J388</f>
        <v>0</v>
      </c>
      <c r="H391" s="147">
        <f t="shared" si="22"/>
        <v>5</v>
      </c>
      <c r="I391" s="148"/>
      <c r="J391" s="148"/>
      <c r="K391" s="148"/>
      <c r="L391" s="148"/>
      <c r="M391" s="148"/>
      <c r="N391" s="148"/>
    </row>
    <row r="392" spans="1:14" ht="22.5" customHeight="1">
      <c r="A392" s="60">
        <f>MUE!A389</f>
        <v>387</v>
      </c>
      <c r="B392" s="72" t="str">
        <f>MUE!B389</f>
        <v>901215 - 02013 - 18</v>
      </c>
      <c r="C392" s="73" t="str">
        <f>MUE!C389</f>
        <v>ARCHIVO METAL 4 GAVETAS(SEC.)</v>
      </c>
      <c r="D392" s="72" t="str">
        <f>MUE!D389</f>
        <v>SERVICIOS GENERALES</v>
      </c>
      <c r="E392" s="72" t="str">
        <f>MUE!E389</f>
        <v>MUEBLES DE OFICINA</v>
      </c>
      <c r="F392" s="76">
        <f>MUE!L389</f>
        <v>111.43</v>
      </c>
      <c r="G392" s="80">
        <f>MUE!J389</f>
        <v>0</v>
      </c>
      <c r="H392" s="147">
        <f t="shared" si="22"/>
        <v>5</v>
      </c>
      <c r="I392" s="148"/>
      <c r="J392" s="148"/>
      <c r="K392" s="148"/>
      <c r="L392" s="148"/>
      <c r="M392" s="148"/>
      <c r="N392" s="148"/>
    </row>
    <row r="393" spans="1:14" ht="22.5" customHeight="1">
      <c r="A393" s="60">
        <f>MUE!A390</f>
        <v>388</v>
      </c>
      <c r="B393" s="72" t="str">
        <f>MUE!B390</f>
        <v>901215 - 02013 - 19</v>
      </c>
      <c r="C393" s="73" t="str">
        <f>MUE!C390</f>
        <v>ARCHIVO METAL 4 GAVETAS(UACI)</v>
      </c>
      <c r="D393" s="72" t="str">
        <f>MUE!D390</f>
        <v>SERVICIOS GENERALES</v>
      </c>
      <c r="E393" s="72" t="str">
        <f>MUE!E390</f>
        <v>MUEBLES DE OFICINA</v>
      </c>
      <c r="F393" s="76">
        <f>MUE!L390</f>
        <v>170.17</v>
      </c>
      <c r="G393" s="80">
        <f>MUE!J390</f>
        <v>0</v>
      </c>
      <c r="H393" s="147">
        <f t="shared" si="22"/>
        <v>5</v>
      </c>
      <c r="I393" s="148"/>
      <c r="J393" s="148"/>
      <c r="K393" s="148"/>
      <c r="L393" s="148"/>
      <c r="M393" s="148"/>
      <c r="N393" s="148"/>
    </row>
    <row r="394" spans="1:14" ht="22.5" customHeight="1">
      <c r="A394" s="60">
        <f>MUE!A391</f>
        <v>389</v>
      </c>
      <c r="B394" s="72" t="str">
        <f>MUE!B391</f>
        <v>901215 - 02013 - 20</v>
      </c>
      <c r="C394" s="73" t="str">
        <f>MUE!C391</f>
        <v>ARCHIVO METAL 4 GAVETAS(R.E.F.)</v>
      </c>
      <c r="D394" s="72" t="str">
        <f>MUE!D391</f>
        <v>SERVICIOS GENERALES</v>
      </c>
      <c r="E394" s="72" t="str">
        <f>MUE!E391</f>
        <v>MUEBLES DE OFICINA</v>
      </c>
      <c r="F394" s="76">
        <f>MUE!L391</f>
        <v>111.43</v>
      </c>
      <c r="G394" s="80">
        <f>MUE!J391</f>
        <v>0</v>
      </c>
      <c r="H394" s="147">
        <f t="shared" si="22"/>
        <v>5</v>
      </c>
      <c r="I394" s="148"/>
      <c r="J394" s="148"/>
      <c r="K394" s="148"/>
      <c r="L394" s="148"/>
      <c r="M394" s="148"/>
      <c r="N394" s="148"/>
    </row>
    <row r="395" spans="1:14" ht="22.5" customHeight="1">
      <c r="A395" s="60">
        <f>MUE!A392</f>
        <v>390</v>
      </c>
      <c r="B395" s="72" t="str">
        <f>MUE!B392</f>
        <v>901215 - 020140 - 1</v>
      </c>
      <c r="C395" s="73" t="str">
        <f>MUE!C392</f>
        <v>ARCHIVO DE 8 GAVETAS</v>
      </c>
      <c r="D395" s="72" t="str">
        <f>MUE!D392</f>
        <v>SERVICIOS GENERALES</v>
      </c>
      <c r="E395" s="72" t="str">
        <f>MUE!E392</f>
        <v>MUEBLES DE OFICINA</v>
      </c>
      <c r="F395" s="76">
        <f>MUE!L392</f>
        <v>516.57000000000005</v>
      </c>
      <c r="G395" s="80">
        <f>MUE!J392</f>
        <v>0</v>
      </c>
      <c r="H395" s="147">
        <f t="shared" ref="H395:H458" si="23">IF(E395=0,0,(IF(E395="EQUIPO DE TRANSPORTE",10,5)))</f>
        <v>5</v>
      </c>
      <c r="I395" s="148"/>
      <c r="J395" s="148"/>
      <c r="K395" s="148"/>
      <c r="L395" s="148"/>
      <c r="M395" s="148"/>
      <c r="N395" s="148"/>
    </row>
    <row r="396" spans="1:14" ht="22.5" customHeight="1">
      <c r="A396" s="60">
        <f>MUE!A393</f>
        <v>391</v>
      </c>
      <c r="B396" s="72" t="str">
        <f>MUE!B393</f>
        <v>901215 - 020140 - 2</v>
      </c>
      <c r="C396" s="73" t="str">
        <f>MUE!C393</f>
        <v>ARCHIVO DE 8 GAVETAS</v>
      </c>
      <c r="D396" s="72" t="str">
        <f>MUE!D393</f>
        <v>SERVICIOS GENERALES</v>
      </c>
      <c r="E396" s="72" t="str">
        <f>MUE!E393</f>
        <v>MUEBLES DE OFICINA</v>
      </c>
      <c r="F396" s="76">
        <f>MUE!L393</f>
        <v>516.57000000000005</v>
      </c>
      <c r="G396" s="80">
        <f>MUE!J393</f>
        <v>0</v>
      </c>
      <c r="H396" s="147">
        <f t="shared" si="23"/>
        <v>5</v>
      </c>
      <c r="I396" s="148"/>
      <c r="J396" s="148"/>
      <c r="K396" s="148"/>
      <c r="L396" s="148"/>
      <c r="M396" s="148"/>
      <c r="N396" s="148"/>
    </row>
    <row r="397" spans="1:14" ht="22.5" customHeight="1">
      <c r="A397" s="60">
        <f>MUE!A394</f>
        <v>392</v>
      </c>
      <c r="B397" s="72" t="str">
        <f>MUE!B394</f>
        <v>901215 - 020112 - 1</v>
      </c>
      <c r="C397" s="73" t="str">
        <f>MUE!C394</f>
        <v>ESTANTE DE METAL 5 NIVELES</v>
      </c>
      <c r="D397" s="72" t="str">
        <f>MUE!D394</f>
        <v>SERVICIOS GENERALES</v>
      </c>
      <c r="E397" s="72" t="str">
        <f>MUE!E394</f>
        <v>MUEBLES DE OFICINA</v>
      </c>
      <c r="F397" s="76">
        <f>MUE!L394</f>
        <v>114.29</v>
      </c>
      <c r="G397" s="80">
        <f>MUE!J394</f>
        <v>0</v>
      </c>
      <c r="H397" s="147">
        <f t="shared" si="23"/>
        <v>5</v>
      </c>
      <c r="I397" s="148"/>
      <c r="J397" s="148"/>
      <c r="K397" s="148"/>
      <c r="L397" s="148"/>
      <c r="M397" s="148"/>
      <c r="N397" s="148"/>
    </row>
    <row r="398" spans="1:14" ht="22.5" customHeight="1">
      <c r="A398" s="60">
        <f>MUE!A395</f>
        <v>393</v>
      </c>
      <c r="B398" s="72" t="str">
        <f>MUE!B395</f>
        <v>901215 - 020112 - 2</v>
      </c>
      <c r="C398" s="73" t="str">
        <f>MUE!C395</f>
        <v>ESTANTE DE METAL 5 NIVELES</v>
      </c>
      <c r="D398" s="72" t="str">
        <f>MUE!D395</f>
        <v>SERVICIOS GENERALES</v>
      </c>
      <c r="E398" s="72" t="str">
        <f>MUE!E395</f>
        <v>MUEBLES DE OFICINA</v>
      </c>
      <c r="F398" s="76">
        <f>MUE!L395</f>
        <v>253.71</v>
      </c>
      <c r="G398" s="80">
        <f>MUE!J395</f>
        <v>0</v>
      </c>
      <c r="H398" s="147">
        <f t="shared" si="23"/>
        <v>5</v>
      </c>
      <c r="I398" s="148"/>
      <c r="J398" s="148"/>
      <c r="K398" s="148"/>
      <c r="L398" s="148"/>
      <c r="M398" s="148"/>
      <c r="N398" s="148"/>
    </row>
    <row r="399" spans="1:14" ht="22.5" customHeight="1">
      <c r="A399" s="60">
        <f>MUE!A396</f>
        <v>394</v>
      </c>
      <c r="B399" s="72" t="str">
        <f>MUE!B396</f>
        <v>901215 - 020111 - 1</v>
      </c>
      <c r="C399" s="73" t="str">
        <f>MUE!C396</f>
        <v>ESTANTE DE METAL 4 NIVELES</v>
      </c>
      <c r="D399" s="72" t="str">
        <f>MUE!D396</f>
        <v>SERVICIOS GENERALES</v>
      </c>
      <c r="E399" s="72" t="str">
        <f>MUE!E396</f>
        <v>MUEBLES DE OFICINA</v>
      </c>
      <c r="F399" s="76">
        <f>MUE!L396</f>
        <v>91.43</v>
      </c>
      <c r="G399" s="80">
        <f>MUE!J396</f>
        <v>0</v>
      </c>
      <c r="H399" s="147">
        <f t="shared" si="23"/>
        <v>5</v>
      </c>
      <c r="I399" s="148"/>
      <c r="J399" s="148"/>
      <c r="K399" s="148"/>
      <c r="L399" s="148"/>
      <c r="M399" s="148"/>
      <c r="N399" s="148"/>
    </row>
    <row r="400" spans="1:14" ht="22.5" customHeight="1">
      <c r="A400" s="60">
        <f>MUE!A397</f>
        <v>395</v>
      </c>
      <c r="B400" s="72" t="str">
        <f>MUE!B397</f>
        <v>901215 - 02069 - 1</v>
      </c>
      <c r="C400" s="73" t="str">
        <f>MUE!C397</f>
        <v>BASCULA</v>
      </c>
      <c r="D400" s="72" t="str">
        <f>MUE!D397</f>
        <v>SERVICIOS GENERALES</v>
      </c>
      <c r="E400" s="72" t="str">
        <f>MUE!E397</f>
        <v>MUEBLES VARIOS</v>
      </c>
      <c r="F400" s="76">
        <f>MUE!L397</f>
        <v>381.6</v>
      </c>
      <c r="G400" s="80">
        <f>MUE!J397</f>
        <v>0</v>
      </c>
      <c r="H400" s="147">
        <f t="shared" si="23"/>
        <v>5</v>
      </c>
      <c r="I400" s="148"/>
      <c r="J400" s="148"/>
      <c r="K400" s="148"/>
      <c r="L400" s="148"/>
      <c r="M400" s="148"/>
      <c r="N400" s="148"/>
    </row>
    <row r="401" spans="1:14" ht="22.5" customHeight="1">
      <c r="A401" s="60">
        <f>MUE!A398</f>
        <v>396</v>
      </c>
      <c r="B401" s="72" t="str">
        <f>MUE!B398</f>
        <v>901215 - 020636 - 1</v>
      </c>
      <c r="C401" s="73" t="str">
        <f>MUE!C398</f>
        <v>BOMBA TERMONEBULIZADORA</v>
      </c>
      <c r="D401" s="72" t="str">
        <f>MUE!D398</f>
        <v>SERVICIOS GENERALES</v>
      </c>
      <c r="E401" s="72" t="str">
        <f>MUE!E398</f>
        <v>MUEBLES VARIOS</v>
      </c>
      <c r="F401" s="76">
        <f>MUE!L398</f>
        <v>0</v>
      </c>
      <c r="G401" s="80">
        <f>MUE!J398</f>
        <v>0</v>
      </c>
      <c r="H401" s="147">
        <f t="shared" si="23"/>
        <v>5</v>
      </c>
      <c r="I401" s="148"/>
      <c r="J401" s="148"/>
      <c r="K401" s="148"/>
      <c r="L401" s="148"/>
      <c r="M401" s="148"/>
      <c r="N401" s="148"/>
    </row>
    <row r="402" spans="1:14" ht="22.5" customHeight="1">
      <c r="A402" s="60">
        <f>MUE!A399</f>
        <v>397</v>
      </c>
      <c r="B402" s="72" t="str">
        <f>MUE!B399</f>
        <v>901215 - 020636 - 2</v>
      </c>
      <c r="C402" s="73" t="str">
        <f>MUE!C399</f>
        <v>BOMBA TERMONEBULIZADORA</v>
      </c>
      <c r="D402" s="72" t="str">
        <f>MUE!D399</f>
        <v>SERVICIOS GENERALES</v>
      </c>
      <c r="E402" s="72" t="str">
        <f>MUE!E399</f>
        <v>MUEBLES VARIOS</v>
      </c>
      <c r="F402" s="76">
        <f>MUE!L399</f>
        <v>0</v>
      </c>
      <c r="G402" s="80">
        <f>MUE!J399</f>
        <v>0</v>
      </c>
      <c r="H402" s="147">
        <f t="shared" si="23"/>
        <v>5</v>
      </c>
      <c r="I402" s="148"/>
      <c r="J402" s="148"/>
      <c r="K402" s="148"/>
      <c r="L402" s="148"/>
      <c r="M402" s="148"/>
      <c r="N402" s="148"/>
    </row>
    <row r="403" spans="1:14" ht="22.5" customHeight="1">
      <c r="A403" s="60">
        <f>MUE!A400</f>
        <v>398</v>
      </c>
      <c r="B403" s="72" t="str">
        <f>MUE!B400</f>
        <v>901215 - 020615 - 2</v>
      </c>
      <c r="C403" s="73" t="str">
        <f>MUE!C400</f>
        <v>CORTAGRAMA</v>
      </c>
      <c r="D403" s="72" t="str">
        <f>MUE!D400</f>
        <v>SERVICIOS GENERALES</v>
      </c>
      <c r="E403" s="72" t="str">
        <f>MUE!E400</f>
        <v>MUEBLES VARIOS</v>
      </c>
      <c r="F403" s="76">
        <f>MUE!L400</f>
        <v>395</v>
      </c>
      <c r="G403" s="80">
        <f>MUE!J400</f>
        <v>0</v>
      </c>
      <c r="H403" s="147">
        <f t="shared" si="23"/>
        <v>5</v>
      </c>
      <c r="I403" s="148"/>
      <c r="J403" s="148"/>
      <c r="K403" s="148"/>
      <c r="L403" s="148"/>
      <c r="M403" s="148"/>
      <c r="N403" s="148"/>
    </row>
    <row r="404" spans="1:14" ht="22.5" customHeight="1">
      <c r="A404" s="60">
        <f>MUE!A401</f>
        <v>399</v>
      </c>
      <c r="B404" s="72" t="str">
        <f>MUE!B401</f>
        <v>901215 - 020615 - 3</v>
      </c>
      <c r="C404" s="73" t="str">
        <f>MUE!C401</f>
        <v>CORTAGRAMA</v>
      </c>
      <c r="D404" s="72" t="str">
        <f>MUE!D401</f>
        <v>SERVICIOS GENERALES</v>
      </c>
      <c r="E404" s="72" t="str">
        <f>MUE!E401</f>
        <v>MUEBLES VARIOS</v>
      </c>
      <c r="F404" s="76">
        <f>MUE!L401</f>
        <v>538.55999999999995</v>
      </c>
      <c r="G404" s="80">
        <f>MUE!J401</f>
        <v>0</v>
      </c>
      <c r="H404" s="147">
        <f t="shared" si="23"/>
        <v>5</v>
      </c>
      <c r="I404" s="148"/>
      <c r="J404" s="148"/>
      <c r="K404" s="148"/>
      <c r="L404" s="148"/>
      <c r="M404" s="148"/>
      <c r="N404" s="148"/>
    </row>
    <row r="405" spans="1:14" ht="22.5" customHeight="1">
      <c r="A405" s="60">
        <f>MUE!A402</f>
        <v>400</v>
      </c>
      <c r="B405" s="72" t="str">
        <f>MUE!B402</f>
        <v>901215 - 020612 - 1</v>
      </c>
      <c r="C405" s="73" t="str">
        <f>MUE!C402</f>
        <v>CANOPI</v>
      </c>
      <c r="D405" s="72" t="str">
        <f>MUE!D402</f>
        <v>SERVICIOS GENERALES</v>
      </c>
      <c r="E405" s="72" t="str">
        <f>MUE!E402</f>
        <v>MUEBLES VARIOS</v>
      </c>
      <c r="F405" s="76">
        <f>MUE!L402</f>
        <v>637.37</v>
      </c>
      <c r="G405" s="80">
        <f>MUE!J402</f>
        <v>41487</v>
      </c>
      <c r="H405" s="147">
        <f t="shared" si="23"/>
        <v>5</v>
      </c>
      <c r="I405" s="148"/>
      <c r="J405" s="148"/>
      <c r="K405" s="148"/>
      <c r="L405" s="148"/>
      <c r="M405" s="148"/>
      <c r="N405" s="148"/>
    </row>
    <row r="406" spans="1:14" ht="22.5" customHeight="1">
      <c r="A406" s="60">
        <f>MUE!A403</f>
        <v>401</v>
      </c>
      <c r="B406" s="72" t="str">
        <f>MUE!B403</f>
        <v>901215 - 020616 - 1</v>
      </c>
      <c r="C406" s="73" t="str">
        <f>MUE!C403</f>
        <v>ESCALERA EXTENCIBLE</v>
      </c>
      <c r="D406" s="72" t="str">
        <f>MUE!D403</f>
        <v>SERVICIOS GENERALES</v>
      </c>
      <c r="E406" s="72" t="str">
        <f>MUE!E403</f>
        <v>MUEBLES VARIOS</v>
      </c>
      <c r="F406" s="76">
        <f>MUE!L403</f>
        <v>403.73</v>
      </c>
      <c r="G406" s="80">
        <f>MUE!J403</f>
        <v>0</v>
      </c>
      <c r="H406" s="147">
        <f t="shared" si="23"/>
        <v>5</v>
      </c>
      <c r="I406" s="148"/>
      <c r="J406" s="148"/>
      <c r="K406" s="148"/>
      <c r="L406" s="148"/>
      <c r="M406" s="148"/>
      <c r="N406" s="148"/>
    </row>
    <row r="407" spans="1:14" ht="22.5" customHeight="1">
      <c r="A407" s="60">
        <f>MUE!A404</f>
        <v>402</v>
      </c>
      <c r="B407" s="72" t="str">
        <f>MUE!B404</f>
        <v>901215 - 020637 - 1</v>
      </c>
      <c r="C407" s="73" t="str">
        <f>MUE!C404</f>
        <v>MAPAS</v>
      </c>
      <c r="D407" s="72" t="str">
        <f>MUE!D404</f>
        <v>SERVICIOS GENERALES</v>
      </c>
      <c r="E407" s="72" t="str">
        <f>MUE!E404</f>
        <v>MUEBLES VARIOS</v>
      </c>
      <c r="F407" s="76">
        <f>MUE!L404</f>
        <v>49.5</v>
      </c>
      <c r="G407" s="80">
        <f>MUE!J404</f>
        <v>0</v>
      </c>
      <c r="H407" s="147">
        <f t="shared" si="23"/>
        <v>5</v>
      </c>
      <c r="I407" s="148"/>
      <c r="J407" s="148"/>
      <c r="K407" s="148"/>
      <c r="L407" s="148"/>
      <c r="M407" s="148"/>
      <c r="N407" s="148"/>
    </row>
    <row r="408" spans="1:14" ht="22.5" customHeight="1">
      <c r="A408" s="60">
        <f>MUE!A405</f>
        <v>403</v>
      </c>
      <c r="B408" s="72" t="str">
        <f>MUE!B405</f>
        <v>901215 - 020637 - 2</v>
      </c>
      <c r="C408" s="73" t="str">
        <f>MUE!C405</f>
        <v>MAPAS</v>
      </c>
      <c r="D408" s="72" t="str">
        <f>MUE!D405</f>
        <v>SERVICIOS GENERALES</v>
      </c>
      <c r="E408" s="72" t="str">
        <f>MUE!E405</f>
        <v>MUEBLES VARIOS</v>
      </c>
      <c r="F408" s="76">
        <f>MUE!L405</f>
        <v>49.5</v>
      </c>
      <c r="G408" s="80">
        <f>MUE!J405</f>
        <v>0</v>
      </c>
      <c r="H408" s="147">
        <f t="shared" si="23"/>
        <v>5</v>
      </c>
      <c r="I408" s="148"/>
      <c r="J408" s="148"/>
      <c r="K408" s="148"/>
      <c r="L408" s="148"/>
      <c r="M408" s="148"/>
      <c r="N408" s="148"/>
    </row>
    <row r="409" spans="1:14" ht="22.5" customHeight="1">
      <c r="A409" s="60">
        <f>MUE!A406</f>
        <v>404</v>
      </c>
      <c r="B409" s="72" t="str">
        <f>MUE!B406</f>
        <v>901215 - 020637 - 3</v>
      </c>
      <c r="C409" s="73" t="str">
        <f>MUE!C406</f>
        <v>MAPAS</v>
      </c>
      <c r="D409" s="72" t="str">
        <f>MUE!D406</f>
        <v>SERVICIOS GENERALES</v>
      </c>
      <c r="E409" s="72" t="str">
        <f>MUE!E406</f>
        <v>MUEBLES VARIOS</v>
      </c>
      <c r="F409" s="76">
        <f>MUE!L406</f>
        <v>49.5</v>
      </c>
      <c r="G409" s="80">
        <f>MUE!J406</f>
        <v>0</v>
      </c>
      <c r="H409" s="147">
        <f t="shared" si="23"/>
        <v>5</v>
      </c>
      <c r="I409" s="148"/>
      <c r="J409" s="148"/>
      <c r="K409" s="148"/>
      <c r="L409" s="148"/>
      <c r="M409" s="148"/>
      <c r="N409" s="148"/>
    </row>
    <row r="410" spans="1:14" ht="22.5" customHeight="1">
      <c r="A410" s="60">
        <f>MUE!A407</f>
        <v>405</v>
      </c>
      <c r="B410" s="72" t="str">
        <f>MUE!B407</f>
        <v>901215 - 020637 - 4</v>
      </c>
      <c r="C410" s="73" t="str">
        <f>MUE!C407</f>
        <v>MAPAS</v>
      </c>
      <c r="D410" s="72" t="str">
        <f>MUE!D407</f>
        <v>SERVICIOS GENERALES</v>
      </c>
      <c r="E410" s="72" t="str">
        <f>MUE!E407</f>
        <v>MUEBLES VARIOS</v>
      </c>
      <c r="F410" s="76">
        <f>MUE!L407</f>
        <v>49.5</v>
      </c>
      <c r="G410" s="80">
        <f>MUE!J407</f>
        <v>0</v>
      </c>
      <c r="H410" s="147">
        <f t="shared" si="23"/>
        <v>5</v>
      </c>
      <c r="I410" s="148"/>
      <c r="J410" s="148"/>
      <c r="K410" s="148"/>
      <c r="L410" s="148"/>
      <c r="M410" s="148"/>
      <c r="N410" s="148"/>
    </row>
    <row r="411" spans="1:14" ht="22.5" customHeight="1">
      <c r="A411" s="60">
        <f>MUE!A408</f>
        <v>406</v>
      </c>
      <c r="B411" s="72" t="str">
        <f>MUE!B408</f>
        <v>901215 - 020638 - 1</v>
      </c>
      <c r="C411" s="73" t="str">
        <f>MUE!C408</f>
        <v>CAJA DE HERRAMIENTAS</v>
      </c>
      <c r="D411" s="72" t="str">
        <f>MUE!D408</f>
        <v>SERVICIOS GENERALES</v>
      </c>
      <c r="E411" s="72" t="str">
        <f>MUE!E408</f>
        <v>MUEBLES VARIOS</v>
      </c>
      <c r="F411" s="76">
        <f>MUE!L408</f>
        <v>21</v>
      </c>
      <c r="G411" s="80">
        <f>MUE!J408</f>
        <v>0</v>
      </c>
      <c r="H411" s="147">
        <f t="shared" si="23"/>
        <v>5</v>
      </c>
      <c r="I411" s="148"/>
      <c r="J411" s="148"/>
      <c r="K411" s="148"/>
      <c r="L411" s="148"/>
      <c r="M411" s="148"/>
      <c r="N411" s="148"/>
    </row>
    <row r="412" spans="1:14" ht="22.5" customHeight="1">
      <c r="A412" s="60">
        <f>MUE!A409</f>
        <v>407</v>
      </c>
      <c r="B412" s="72" t="str">
        <f>MUE!B409</f>
        <v>901215 - 020639 - 1</v>
      </c>
      <c r="C412" s="73" t="str">
        <f>MUE!C409</f>
        <v>MALLA</v>
      </c>
      <c r="D412" s="72" t="str">
        <f>MUE!D409</f>
        <v>SERVICIOS GENERALES</v>
      </c>
      <c r="E412" s="72" t="str">
        <f>MUE!E409</f>
        <v>MUEBLES VARIOS</v>
      </c>
      <c r="F412" s="76">
        <f>MUE!L409</f>
        <v>52</v>
      </c>
      <c r="G412" s="80">
        <f>MUE!J409</f>
        <v>0</v>
      </c>
      <c r="H412" s="147">
        <f t="shared" si="23"/>
        <v>5</v>
      </c>
      <c r="I412" s="148"/>
      <c r="J412" s="148"/>
      <c r="K412" s="148"/>
      <c r="L412" s="148"/>
      <c r="M412" s="148"/>
      <c r="N412" s="148"/>
    </row>
    <row r="413" spans="1:14" ht="22.5" customHeight="1">
      <c r="A413" s="60">
        <f>MUE!A410</f>
        <v>408</v>
      </c>
      <c r="B413" s="72" t="str">
        <f>MUE!B410</f>
        <v>901215 - 020623 - 2</v>
      </c>
      <c r="C413" s="73" t="str">
        <f>MUE!C410</f>
        <v>PIZARRA ACRILICA (PERIODICO MURAL)</v>
      </c>
      <c r="D413" s="72" t="str">
        <f>MUE!D410</f>
        <v>SERVICIOS GENERALES</v>
      </c>
      <c r="E413" s="72" t="str">
        <f>MUE!E410</f>
        <v>MUEBLES VARIOS</v>
      </c>
      <c r="F413" s="76">
        <f>MUE!L410</f>
        <v>0</v>
      </c>
      <c r="G413" s="80">
        <f>MUE!J410</f>
        <v>0</v>
      </c>
      <c r="H413" s="147">
        <f t="shared" si="23"/>
        <v>5</v>
      </c>
      <c r="I413" s="148"/>
      <c r="J413" s="148"/>
      <c r="K413" s="148"/>
      <c r="L413" s="148"/>
      <c r="M413" s="148"/>
      <c r="N413" s="148"/>
    </row>
    <row r="414" spans="1:14" ht="22.5" customHeight="1">
      <c r="A414" s="60">
        <f>MUE!A411</f>
        <v>409</v>
      </c>
      <c r="B414" s="72" t="str">
        <f>MUE!B411</f>
        <v>901215 - 020612 - 2</v>
      </c>
      <c r="C414" s="73" t="str">
        <f>MUE!C411</f>
        <v>CANOPI</v>
      </c>
      <c r="D414" s="72" t="str">
        <f>MUE!D411</f>
        <v>SERVICIOS GENERALES</v>
      </c>
      <c r="E414" s="72" t="str">
        <f>MUE!E411</f>
        <v>MUEBLES VARIOS</v>
      </c>
      <c r="F414" s="76">
        <f>MUE!L411</f>
        <v>0</v>
      </c>
      <c r="G414" s="80">
        <f>MUE!J411</f>
        <v>0</v>
      </c>
      <c r="H414" s="147">
        <f t="shared" si="23"/>
        <v>5</v>
      </c>
      <c r="I414" s="148"/>
      <c r="J414" s="148"/>
      <c r="K414" s="148"/>
      <c r="L414" s="148"/>
      <c r="M414" s="148"/>
      <c r="N414" s="148"/>
    </row>
    <row r="415" spans="1:14" ht="22.5" customHeight="1">
      <c r="A415" s="60">
        <f>MUE!A412</f>
        <v>410</v>
      </c>
      <c r="B415" s="72" t="str">
        <f>MUE!B412</f>
        <v>901215 - 020640 - 2</v>
      </c>
      <c r="C415" s="73" t="str">
        <f>MUE!C412</f>
        <v>CONCRETERA</v>
      </c>
      <c r="D415" s="72" t="str">
        <f>MUE!D412</f>
        <v>SERVICIOS GENERALES</v>
      </c>
      <c r="E415" s="72" t="str">
        <f>MUE!E412</f>
        <v>MUEBLES VARIOS</v>
      </c>
      <c r="F415" s="76">
        <f>MUE!L412</f>
        <v>1804.05</v>
      </c>
      <c r="G415" s="80">
        <f>MUE!J412</f>
        <v>41787</v>
      </c>
      <c r="H415" s="147">
        <f t="shared" si="23"/>
        <v>5</v>
      </c>
      <c r="I415" s="148"/>
      <c r="J415" s="148"/>
      <c r="K415" s="148"/>
      <c r="L415" s="148"/>
      <c r="M415" s="148"/>
      <c r="N415" s="148"/>
    </row>
    <row r="416" spans="1:14" ht="22.5" customHeight="1">
      <c r="A416" s="60">
        <f>MUE!A413</f>
        <v>411</v>
      </c>
      <c r="B416" s="72" t="str">
        <f>MUE!B413</f>
        <v>901215 - 020514 - 1</v>
      </c>
      <c r="C416" s="73" t="str">
        <f>MUE!C413</f>
        <v>INVERTIDOR</v>
      </c>
      <c r="D416" s="72" t="str">
        <f>MUE!D413</f>
        <v>SERVICIOS GENERALES</v>
      </c>
      <c r="E416" s="72" t="str">
        <f>MUE!E413</f>
        <v>EQUIPO DE AUDIO Y VIDEO</v>
      </c>
      <c r="F416" s="76">
        <f>MUE!L413</f>
        <v>404.1</v>
      </c>
      <c r="G416" s="80">
        <f>MUE!J413</f>
        <v>41845</v>
      </c>
      <c r="H416" s="147">
        <f t="shared" si="23"/>
        <v>5</v>
      </c>
      <c r="I416" s="148"/>
      <c r="J416" s="148"/>
      <c r="K416" s="148"/>
      <c r="L416" s="148"/>
      <c r="M416" s="148"/>
      <c r="N416" s="148"/>
    </row>
    <row r="417" spans="1:14" ht="22.5" customHeight="1">
      <c r="A417" s="60">
        <f>MUE!A414</f>
        <v>412</v>
      </c>
      <c r="B417" s="72" t="str">
        <f>MUE!B414</f>
        <v>901215 - 020641 - 1</v>
      </c>
      <c r="C417" s="73" t="str">
        <f>MUE!C414</f>
        <v>MOTOSIERRA</v>
      </c>
      <c r="D417" s="72" t="str">
        <f>MUE!D414</f>
        <v>SERVICIOS GENERALES</v>
      </c>
      <c r="E417" s="72" t="str">
        <f>MUE!E414</f>
        <v>MUEBLES VARIOS</v>
      </c>
      <c r="F417" s="76">
        <f>MUE!L414</f>
        <v>477.71</v>
      </c>
      <c r="G417" s="80">
        <f>MUE!J414</f>
        <v>41824</v>
      </c>
      <c r="H417" s="147">
        <f t="shared" si="23"/>
        <v>5</v>
      </c>
      <c r="I417" s="148"/>
      <c r="J417" s="148"/>
      <c r="K417" s="148"/>
      <c r="L417" s="148"/>
      <c r="M417" s="148"/>
      <c r="N417" s="148"/>
    </row>
    <row r="418" spans="1:14" ht="22.5" customHeight="1">
      <c r="A418" s="60">
        <f>MUE!A415</f>
        <v>413</v>
      </c>
      <c r="B418" s="72" t="str">
        <f>MUE!B415</f>
        <v>90124 - 020223 - 1</v>
      </c>
      <c r="C418" s="73" t="str">
        <f>MUE!C415</f>
        <v>TELEFAX</v>
      </c>
      <c r="D418" s="72" t="str">
        <f>MUE!D415</f>
        <v>SECRETARIA MUNICIPAL</v>
      </c>
      <c r="E418" s="72" t="str">
        <f>MUE!E415</f>
        <v>EQUIPO DE OFICINA</v>
      </c>
      <c r="F418" s="76">
        <f>MUE!L415</f>
        <v>129</v>
      </c>
      <c r="G418" s="80">
        <f>MUE!J415</f>
        <v>41682</v>
      </c>
      <c r="H418" s="147">
        <f t="shared" si="23"/>
        <v>5</v>
      </c>
      <c r="I418" s="148"/>
      <c r="J418" s="148"/>
      <c r="K418" s="148"/>
      <c r="L418" s="148"/>
      <c r="M418" s="148"/>
      <c r="N418" s="148"/>
    </row>
    <row r="419" spans="1:14" ht="22.5" customHeight="1">
      <c r="A419" s="60">
        <f>MUE!A416</f>
        <v>414</v>
      </c>
      <c r="B419" s="72" t="str">
        <f>MUE!B416</f>
        <v>901211 - 020218 - 1</v>
      </c>
      <c r="C419" s="73" t="str">
        <f>MUE!C416</f>
        <v>TELEFONO</v>
      </c>
      <c r="D419" s="72" t="str">
        <f>MUE!D416</f>
        <v>R.E.F.</v>
      </c>
      <c r="E419" s="72" t="str">
        <f>MUE!E416</f>
        <v>EQUIPO DE OFICINA</v>
      </c>
      <c r="F419" s="76">
        <f>MUE!L416</f>
        <v>59.9</v>
      </c>
      <c r="G419" s="80">
        <f>MUE!J416</f>
        <v>41832</v>
      </c>
      <c r="H419" s="147">
        <f t="shared" si="23"/>
        <v>5</v>
      </c>
      <c r="I419" s="148"/>
      <c r="J419" s="148"/>
      <c r="K419" s="148"/>
      <c r="L419" s="148"/>
      <c r="M419" s="148"/>
      <c r="N419" s="148"/>
    </row>
    <row r="420" spans="1:14" ht="22.5" customHeight="1">
      <c r="A420" s="60">
        <f>MUE!A417</f>
        <v>415</v>
      </c>
      <c r="B420" s="72" t="str">
        <f>MUE!B417</f>
        <v>901215 - 020622 - 1</v>
      </c>
      <c r="C420" s="73" t="str">
        <f>MUE!C417</f>
        <v>COMPRESOR</v>
      </c>
      <c r="D420" s="72" t="str">
        <f>MUE!D417</f>
        <v>SERVICIOS GENERALES</v>
      </c>
      <c r="E420" s="72" t="str">
        <f>MUE!E417</f>
        <v>MUEBLES VARIOS</v>
      </c>
      <c r="F420" s="76">
        <f>MUE!L417</f>
        <v>149.99</v>
      </c>
      <c r="G420" s="80">
        <f>MUE!J417</f>
        <v>41613</v>
      </c>
      <c r="H420" s="147">
        <f t="shared" si="23"/>
        <v>5</v>
      </c>
      <c r="I420" s="148"/>
      <c r="J420" s="148"/>
      <c r="K420" s="148"/>
      <c r="L420" s="148"/>
      <c r="M420" s="148"/>
      <c r="N420" s="148"/>
    </row>
    <row r="421" spans="1:14" ht="22.5" customHeight="1">
      <c r="A421" s="60">
        <f>MUE!A418</f>
        <v>416</v>
      </c>
      <c r="B421" s="72" t="str">
        <f>MUE!B418</f>
        <v>901215 - 020642 - 1</v>
      </c>
      <c r="C421" s="73" t="str">
        <f>MUE!C418</f>
        <v>CORTA SETOS</v>
      </c>
      <c r="D421" s="72" t="str">
        <f>MUE!D418</f>
        <v>SERVICIOS GENERALES</v>
      </c>
      <c r="E421" s="72" t="str">
        <f>MUE!E418</f>
        <v>MUEBLES VARIOS</v>
      </c>
      <c r="F421" s="76">
        <f>MUE!L418</f>
        <v>847.5</v>
      </c>
      <c r="G421" s="80">
        <f>MUE!J418</f>
        <v>41822</v>
      </c>
      <c r="H421" s="147">
        <f t="shared" si="23"/>
        <v>5</v>
      </c>
      <c r="I421" s="148"/>
      <c r="J421" s="148"/>
      <c r="K421" s="148"/>
      <c r="L421" s="148"/>
      <c r="M421" s="148"/>
      <c r="N421" s="148"/>
    </row>
    <row r="422" spans="1:14" ht="22.5" customHeight="1">
      <c r="A422" s="60">
        <f>MUE!A419</f>
        <v>417</v>
      </c>
      <c r="B422" s="72" t="str">
        <f>MUE!B419</f>
        <v>901215 - 02062 - 4</v>
      </c>
      <c r="C422" s="73" t="str">
        <f>MUE!C419</f>
        <v>AIRE ACONDICIONADO INTERNO</v>
      </c>
      <c r="D422" s="72" t="str">
        <f>MUE!D419</f>
        <v>SERVICIOS GENERALES</v>
      </c>
      <c r="E422" s="72" t="str">
        <f>MUE!E419</f>
        <v>MUEBLES VARIOS</v>
      </c>
      <c r="F422" s="76">
        <f>MUE!L419</f>
        <v>435.48</v>
      </c>
      <c r="G422" s="80">
        <f>MUE!J419</f>
        <v>41653</v>
      </c>
      <c r="H422" s="147">
        <f t="shared" si="23"/>
        <v>5</v>
      </c>
      <c r="I422" s="148"/>
      <c r="J422" s="148"/>
      <c r="K422" s="148"/>
      <c r="L422" s="148"/>
      <c r="M422" s="148"/>
      <c r="N422" s="148"/>
    </row>
    <row r="423" spans="1:14" ht="22.5" customHeight="1">
      <c r="A423" s="60">
        <f>MUE!A420</f>
        <v>418</v>
      </c>
      <c r="B423" s="72" t="str">
        <f>MUE!B420</f>
        <v>901215 - 020635 - 4</v>
      </c>
      <c r="C423" s="73" t="str">
        <f>MUE!C420</f>
        <v>CONDENSADOR</v>
      </c>
      <c r="D423" s="72" t="str">
        <f>MUE!D420</f>
        <v>SERVICIOS GENERALES</v>
      </c>
      <c r="E423" s="72" t="str">
        <f>MUE!E420</f>
        <v>MUEBLES VARIOS</v>
      </c>
      <c r="F423" s="76">
        <f>MUE!L420</f>
        <v>781.33</v>
      </c>
      <c r="G423" s="80">
        <f>MUE!J420</f>
        <v>41653</v>
      </c>
      <c r="H423" s="147">
        <f t="shared" si="23"/>
        <v>5</v>
      </c>
      <c r="I423" s="148"/>
      <c r="J423" s="148"/>
      <c r="K423" s="148"/>
      <c r="L423" s="148"/>
      <c r="M423" s="148"/>
      <c r="N423" s="148"/>
    </row>
    <row r="424" spans="1:14" ht="22.5" customHeight="1">
      <c r="A424" s="60">
        <f>MUE!A421</f>
        <v>419</v>
      </c>
      <c r="B424" s="72" t="str">
        <f>MUE!B421</f>
        <v>90125 - 020114 - 1</v>
      </c>
      <c r="C424" s="73" t="str">
        <f>MUE!C421</f>
        <v>LIBRERA DE MADERA 3 ESTANTES</v>
      </c>
      <c r="D424" s="72" t="str">
        <f>MUE!D421</f>
        <v>UACI</v>
      </c>
      <c r="E424" s="72" t="str">
        <f>MUE!E421</f>
        <v>MUEBLES DE OFICINA</v>
      </c>
      <c r="F424" s="76">
        <f>MUE!L421</f>
        <v>185</v>
      </c>
      <c r="G424" s="80">
        <f>MUE!J421</f>
        <v>41395</v>
      </c>
      <c r="H424" s="147">
        <f t="shared" si="23"/>
        <v>5</v>
      </c>
      <c r="I424" s="148"/>
      <c r="J424" s="148"/>
      <c r="K424" s="148"/>
      <c r="L424" s="148"/>
      <c r="M424" s="148"/>
      <c r="N424" s="148"/>
    </row>
    <row r="425" spans="1:14" ht="22.5" customHeight="1">
      <c r="A425" s="60">
        <f>MUE!A423</f>
        <v>421</v>
      </c>
      <c r="B425" s="72" t="str">
        <f>MUE!B423</f>
        <v>901215 - 020130 - 101</v>
      </c>
      <c r="C425" s="73" t="str">
        <f>MUE!C423</f>
        <v>SILLA DE PLASTICO CON BRAZO</v>
      </c>
      <c r="D425" s="72" t="str">
        <f>MUE!D423</f>
        <v>SERVICIOS GENERALES</v>
      </c>
      <c r="E425" s="72" t="str">
        <f>MUE!E423</f>
        <v>MUEBLES DE OFICINA</v>
      </c>
      <c r="F425" s="76">
        <f>MUE!L423</f>
        <v>5.75</v>
      </c>
      <c r="G425" s="80">
        <f>MUE!J423</f>
        <v>41893</v>
      </c>
      <c r="H425" s="147">
        <f t="shared" si="23"/>
        <v>5</v>
      </c>
      <c r="I425" s="148"/>
      <c r="J425" s="148"/>
      <c r="K425" s="148"/>
      <c r="L425" s="148"/>
      <c r="M425" s="148"/>
      <c r="N425" s="148"/>
    </row>
    <row r="426" spans="1:14" ht="22.5" customHeight="1">
      <c r="A426" s="60">
        <f>MUE!A424</f>
        <v>422</v>
      </c>
      <c r="B426" s="72" t="str">
        <f>MUE!B424</f>
        <v>901215 - 020130 - 102</v>
      </c>
      <c r="C426" s="73" t="str">
        <f>MUE!C424</f>
        <v>SILLA DE PLASTICO CON BRAZO</v>
      </c>
      <c r="D426" s="72" t="str">
        <f>MUE!D424</f>
        <v>SERVICIOS GENERALES</v>
      </c>
      <c r="E426" s="72" t="str">
        <f>MUE!E424</f>
        <v>MUEBLES DE OFICINA</v>
      </c>
      <c r="F426" s="76">
        <f>MUE!L424</f>
        <v>5.75</v>
      </c>
      <c r="G426" s="80">
        <f>MUE!J424</f>
        <v>41893</v>
      </c>
      <c r="H426" s="147">
        <f t="shared" si="23"/>
        <v>5</v>
      </c>
      <c r="I426" s="148"/>
      <c r="J426" s="148"/>
      <c r="K426" s="148"/>
      <c r="L426" s="148"/>
      <c r="M426" s="148"/>
      <c r="N426" s="148"/>
    </row>
    <row r="427" spans="1:14" ht="22.5" customHeight="1">
      <c r="A427" s="60">
        <f>MUE!A425</f>
        <v>423</v>
      </c>
      <c r="B427" s="72" t="str">
        <f>MUE!B425</f>
        <v>901215 - 020130 - 103</v>
      </c>
      <c r="C427" s="73" t="str">
        <f>MUE!C425</f>
        <v>SILLA DE PLASTICO CON BRAZO</v>
      </c>
      <c r="D427" s="72" t="str">
        <f>MUE!D425</f>
        <v>SERVICIOS GENERALES</v>
      </c>
      <c r="E427" s="72" t="str">
        <f>MUE!E425</f>
        <v>MUEBLES DE OFICINA</v>
      </c>
      <c r="F427" s="76">
        <f>MUE!L425</f>
        <v>5.75</v>
      </c>
      <c r="G427" s="80">
        <f>MUE!J425</f>
        <v>41893</v>
      </c>
      <c r="H427" s="147">
        <f t="shared" si="23"/>
        <v>5</v>
      </c>
      <c r="I427" s="148"/>
      <c r="J427" s="148"/>
      <c r="K427" s="148"/>
      <c r="L427" s="148"/>
      <c r="M427" s="148"/>
      <c r="N427" s="148"/>
    </row>
    <row r="428" spans="1:14" ht="22.5" customHeight="1">
      <c r="A428" s="60">
        <f>MUE!A426</f>
        <v>424</v>
      </c>
      <c r="B428" s="72" t="str">
        <f>MUE!B426</f>
        <v>901215 - 020130 - 104</v>
      </c>
      <c r="C428" s="73" t="str">
        <f>MUE!C426</f>
        <v>SILLA DE PLASTICO CON BRAZO</v>
      </c>
      <c r="D428" s="72" t="str">
        <f>MUE!D426</f>
        <v>SERVICIOS GENERALES</v>
      </c>
      <c r="E428" s="72" t="str">
        <f>MUE!E426</f>
        <v>MUEBLES DE OFICINA</v>
      </c>
      <c r="F428" s="76">
        <f>MUE!L426</f>
        <v>5.75</v>
      </c>
      <c r="G428" s="80">
        <f>MUE!J426</f>
        <v>41893</v>
      </c>
      <c r="H428" s="147">
        <f t="shared" si="23"/>
        <v>5</v>
      </c>
      <c r="I428" s="148"/>
      <c r="J428" s="148"/>
      <c r="K428" s="148"/>
      <c r="L428" s="148"/>
      <c r="M428" s="148"/>
      <c r="N428" s="148"/>
    </row>
    <row r="429" spans="1:14" ht="22.5" customHeight="1">
      <c r="A429" s="60">
        <f>MUE!A427</f>
        <v>425</v>
      </c>
      <c r="B429" s="72" t="str">
        <f>MUE!B427</f>
        <v>901215 - 020130 - 105</v>
      </c>
      <c r="C429" s="73" t="str">
        <f>MUE!C427</f>
        <v>SILLA DE PLASTICO CON BRAZO</v>
      </c>
      <c r="D429" s="72" t="str">
        <f>MUE!D427</f>
        <v>SERVICIOS GENERALES</v>
      </c>
      <c r="E429" s="72" t="str">
        <f>MUE!E427</f>
        <v>MUEBLES DE OFICINA</v>
      </c>
      <c r="F429" s="76">
        <f>MUE!L427</f>
        <v>5.75</v>
      </c>
      <c r="G429" s="80">
        <f>MUE!J427</f>
        <v>41893</v>
      </c>
      <c r="H429" s="147">
        <f t="shared" si="23"/>
        <v>5</v>
      </c>
      <c r="I429" s="148"/>
      <c r="J429" s="148"/>
      <c r="K429" s="148"/>
      <c r="L429" s="148"/>
      <c r="M429" s="148"/>
      <c r="N429" s="148"/>
    </row>
    <row r="430" spans="1:14" ht="22.5" customHeight="1">
      <c r="A430" s="60">
        <f>MUE!A428</f>
        <v>426</v>
      </c>
      <c r="B430" s="72" t="str">
        <f>MUE!B428</f>
        <v>901215 - 020130 - 106</v>
      </c>
      <c r="C430" s="73" t="str">
        <f>MUE!C428</f>
        <v>SILLA DE PLASTICO CON BRAZO</v>
      </c>
      <c r="D430" s="72" t="str">
        <f>MUE!D428</f>
        <v>SERVICIOS GENERALES</v>
      </c>
      <c r="E430" s="72" t="str">
        <f>MUE!E428</f>
        <v>MUEBLES DE OFICINA</v>
      </c>
      <c r="F430" s="76">
        <f>MUE!L428</f>
        <v>5.75</v>
      </c>
      <c r="G430" s="80">
        <f>MUE!J428</f>
        <v>41893</v>
      </c>
      <c r="H430" s="147">
        <f t="shared" si="23"/>
        <v>5</v>
      </c>
      <c r="I430" s="148"/>
      <c r="J430" s="148"/>
      <c r="K430" s="148"/>
      <c r="L430" s="148"/>
      <c r="M430" s="148"/>
      <c r="N430" s="148"/>
    </row>
    <row r="431" spans="1:14" ht="22.5" customHeight="1">
      <c r="A431" s="60">
        <f>MUE!A429</f>
        <v>427</v>
      </c>
      <c r="B431" s="72" t="str">
        <f>MUE!B429</f>
        <v>901215 - 020130 - 107</v>
      </c>
      <c r="C431" s="73" t="str">
        <f>MUE!C429</f>
        <v>SILLA DE PLASTICO CON BRAZO</v>
      </c>
      <c r="D431" s="72" t="str">
        <f>MUE!D429</f>
        <v>SERVICIOS GENERALES</v>
      </c>
      <c r="E431" s="72" t="str">
        <f>MUE!E429</f>
        <v>MUEBLES DE OFICINA</v>
      </c>
      <c r="F431" s="76">
        <f>MUE!L429</f>
        <v>5.75</v>
      </c>
      <c r="G431" s="80">
        <f>MUE!J429</f>
        <v>41893</v>
      </c>
      <c r="H431" s="147">
        <f t="shared" si="23"/>
        <v>5</v>
      </c>
      <c r="I431" s="148"/>
      <c r="J431" s="148"/>
      <c r="K431" s="148"/>
      <c r="L431" s="148"/>
      <c r="M431" s="148"/>
      <c r="N431" s="148"/>
    </row>
    <row r="432" spans="1:14" ht="22.5" customHeight="1">
      <c r="A432" s="60">
        <f>MUE!A430</f>
        <v>428</v>
      </c>
      <c r="B432" s="72" t="str">
        <f>MUE!B430</f>
        <v>901215 - 020130 - 108</v>
      </c>
      <c r="C432" s="73" t="str">
        <f>MUE!C430</f>
        <v>SILLA DE PLASTICO CON BRAZO</v>
      </c>
      <c r="D432" s="72" t="str">
        <f>MUE!D430</f>
        <v>SERVICIOS GENERALES</v>
      </c>
      <c r="E432" s="72" t="str">
        <f>MUE!E430</f>
        <v>MUEBLES DE OFICINA</v>
      </c>
      <c r="F432" s="76">
        <f>MUE!L430</f>
        <v>5.75</v>
      </c>
      <c r="G432" s="80">
        <f>MUE!J430</f>
        <v>41893</v>
      </c>
      <c r="H432" s="147">
        <f t="shared" si="23"/>
        <v>5</v>
      </c>
      <c r="I432" s="148"/>
      <c r="J432" s="148"/>
      <c r="K432" s="148"/>
      <c r="L432" s="148"/>
      <c r="M432" s="148"/>
      <c r="N432" s="148"/>
    </row>
    <row r="433" spans="1:14" ht="22.5" customHeight="1">
      <c r="A433" s="60">
        <f>MUE!A431</f>
        <v>429</v>
      </c>
      <c r="B433" s="72" t="str">
        <f>MUE!B431</f>
        <v>901215 - 020130 - 109</v>
      </c>
      <c r="C433" s="73" t="str">
        <f>MUE!C431</f>
        <v>SILLA DE PLASTICO CON BRAZO</v>
      </c>
      <c r="D433" s="72" t="str">
        <f>MUE!D431</f>
        <v>SERVICIOS GENERALES</v>
      </c>
      <c r="E433" s="72" t="str">
        <f>MUE!E431</f>
        <v>MUEBLES DE OFICINA</v>
      </c>
      <c r="F433" s="76">
        <f>MUE!L431</f>
        <v>5.75</v>
      </c>
      <c r="G433" s="80">
        <f>MUE!J431</f>
        <v>41893</v>
      </c>
      <c r="H433" s="147">
        <f t="shared" si="23"/>
        <v>5</v>
      </c>
      <c r="I433" s="148"/>
      <c r="J433" s="148"/>
      <c r="K433" s="148"/>
      <c r="L433" s="148"/>
      <c r="M433" s="148"/>
      <c r="N433" s="148"/>
    </row>
    <row r="434" spans="1:14" ht="22.5" customHeight="1">
      <c r="A434" s="60">
        <f>MUE!A432</f>
        <v>430</v>
      </c>
      <c r="B434" s="72" t="str">
        <f>MUE!B432</f>
        <v>901215 - 020130 - 110</v>
      </c>
      <c r="C434" s="73" t="str">
        <f>MUE!C432</f>
        <v>SILLA DE PLASTICO CON BRAZO</v>
      </c>
      <c r="D434" s="72" t="str">
        <f>MUE!D432</f>
        <v>SERVICIOS GENERALES</v>
      </c>
      <c r="E434" s="72" t="str">
        <f>MUE!E432</f>
        <v>MUEBLES DE OFICINA</v>
      </c>
      <c r="F434" s="76">
        <f>MUE!L432</f>
        <v>5.75</v>
      </c>
      <c r="G434" s="80">
        <f>MUE!J432</f>
        <v>41893</v>
      </c>
      <c r="H434" s="147">
        <f t="shared" si="23"/>
        <v>5</v>
      </c>
      <c r="I434" s="148"/>
      <c r="J434" s="148"/>
      <c r="K434" s="148"/>
      <c r="L434" s="148"/>
      <c r="M434" s="148"/>
      <c r="N434" s="148"/>
    </row>
    <row r="435" spans="1:14" ht="22.5" customHeight="1">
      <c r="A435" s="60">
        <f>MUE!A433</f>
        <v>431</v>
      </c>
      <c r="B435" s="72" t="str">
        <f>MUE!B433</f>
        <v>901215 - 020130 - 111</v>
      </c>
      <c r="C435" s="73" t="str">
        <f>MUE!C433</f>
        <v>SILLA DE PLASTICO CON BRAZO</v>
      </c>
      <c r="D435" s="72" t="str">
        <f>MUE!D433</f>
        <v>SERVICIOS GENERALES</v>
      </c>
      <c r="E435" s="72" t="str">
        <f>MUE!E433</f>
        <v>MUEBLES DE OFICINA</v>
      </c>
      <c r="F435" s="76">
        <f>MUE!L433</f>
        <v>5.75</v>
      </c>
      <c r="G435" s="80">
        <f>MUE!J433</f>
        <v>41893</v>
      </c>
      <c r="H435" s="147">
        <f t="shared" si="23"/>
        <v>5</v>
      </c>
      <c r="I435" s="148"/>
      <c r="J435" s="148"/>
      <c r="K435" s="148"/>
      <c r="L435" s="148"/>
      <c r="M435" s="148"/>
      <c r="N435" s="148"/>
    </row>
    <row r="436" spans="1:14" ht="22.5" customHeight="1">
      <c r="A436" s="60">
        <f>MUE!A434</f>
        <v>432</v>
      </c>
      <c r="B436" s="72" t="str">
        <f>MUE!B434</f>
        <v>901215 - 020130 - 112</v>
      </c>
      <c r="C436" s="73" t="str">
        <f>MUE!C434</f>
        <v>SILLA DE PLASTICO CON BRAZO</v>
      </c>
      <c r="D436" s="72" t="str">
        <f>MUE!D434</f>
        <v>SERVICIOS GENERALES</v>
      </c>
      <c r="E436" s="72" t="str">
        <f>MUE!E434</f>
        <v>MUEBLES DE OFICINA</v>
      </c>
      <c r="F436" s="76">
        <f>MUE!L434</f>
        <v>5.75</v>
      </c>
      <c r="G436" s="80">
        <f>MUE!J434</f>
        <v>41893</v>
      </c>
      <c r="H436" s="147">
        <f t="shared" si="23"/>
        <v>5</v>
      </c>
      <c r="I436" s="148"/>
      <c r="J436" s="148"/>
      <c r="K436" s="148"/>
      <c r="L436" s="148"/>
      <c r="M436" s="148"/>
      <c r="N436" s="148"/>
    </row>
    <row r="437" spans="1:14" ht="22.5" customHeight="1">
      <c r="A437" s="60">
        <f>MUE!A435</f>
        <v>433</v>
      </c>
      <c r="B437" s="72" t="str">
        <f>MUE!B435</f>
        <v>901215 - 020130 - 113</v>
      </c>
      <c r="C437" s="73" t="str">
        <f>MUE!C435</f>
        <v>SILLA DE PLASTICO CON BRAZO</v>
      </c>
      <c r="D437" s="72" t="str">
        <f>MUE!D435</f>
        <v>SERVICIOS GENERALES</v>
      </c>
      <c r="E437" s="72" t="str">
        <f>MUE!E435</f>
        <v>MUEBLES DE OFICINA</v>
      </c>
      <c r="F437" s="76">
        <f>MUE!L435</f>
        <v>5.75</v>
      </c>
      <c r="G437" s="80">
        <f>MUE!J435</f>
        <v>41893</v>
      </c>
      <c r="H437" s="147">
        <f t="shared" si="23"/>
        <v>5</v>
      </c>
      <c r="I437" s="148"/>
      <c r="J437" s="148"/>
      <c r="K437" s="148"/>
      <c r="L437" s="148"/>
      <c r="M437" s="148"/>
      <c r="N437" s="148"/>
    </row>
    <row r="438" spans="1:14" ht="22.5" customHeight="1">
      <c r="A438" s="60">
        <f>MUE!A436</f>
        <v>434</v>
      </c>
      <c r="B438" s="72" t="str">
        <f>MUE!B436</f>
        <v>901215 - 020130 - 114</v>
      </c>
      <c r="C438" s="73" t="str">
        <f>MUE!C436</f>
        <v>SILLA DE PLASTICO CON BRAZO</v>
      </c>
      <c r="D438" s="72" t="str">
        <f>MUE!D436</f>
        <v>SERVICIOS GENERALES</v>
      </c>
      <c r="E438" s="72" t="str">
        <f>MUE!E436</f>
        <v>MUEBLES DE OFICINA</v>
      </c>
      <c r="F438" s="76">
        <f>MUE!L436</f>
        <v>5.75</v>
      </c>
      <c r="G438" s="80">
        <f>MUE!J436</f>
        <v>41893</v>
      </c>
      <c r="H438" s="147">
        <f t="shared" si="23"/>
        <v>5</v>
      </c>
      <c r="I438" s="148"/>
      <c r="J438" s="148"/>
      <c r="K438" s="148"/>
      <c r="L438" s="148"/>
      <c r="M438" s="148"/>
      <c r="N438" s="148"/>
    </row>
    <row r="439" spans="1:14" ht="22.5" customHeight="1">
      <c r="A439" s="60">
        <f>MUE!A437</f>
        <v>435</v>
      </c>
      <c r="B439" s="72" t="str">
        <f>MUE!B437</f>
        <v>901215 - 020130 - 115</v>
      </c>
      <c r="C439" s="73" t="str">
        <f>MUE!C437</f>
        <v>SILLA DE PLASTICO CON BRAZO</v>
      </c>
      <c r="D439" s="72" t="str">
        <f>MUE!D437</f>
        <v>SERVICIOS GENERALES</v>
      </c>
      <c r="E439" s="72" t="str">
        <f>MUE!E437</f>
        <v>MUEBLES DE OFICINA</v>
      </c>
      <c r="F439" s="76">
        <f>MUE!L437</f>
        <v>5.75</v>
      </c>
      <c r="G439" s="80">
        <f>MUE!J437</f>
        <v>41893</v>
      </c>
      <c r="H439" s="147">
        <f t="shared" si="23"/>
        <v>5</v>
      </c>
      <c r="I439" s="148"/>
      <c r="J439" s="148"/>
      <c r="K439" s="148"/>
      <c r="L439" s="148"/>
      <c r="M439" s="148"/>
      <c r="N439" s="148"/>
    </row>
    <row r="440" spans="1:14" ht="22.5" customHeight="1">
      <c r="A440" s="60">
        <f>MUE!A438</f>
        <v>436</v>
      </c>
      <c r="B440" s="72" t="str">
        <f>MUE!B438</f>
        <v>901215 - 020130 - 116</v>
      </c>
      <c r="C440" s="73" t="str">
        <f>MUE!C438</f>
        <v>SILLA DE PLASTICO CON BRAZO</v>
      </c>
      <c r="D440" s="72" t="str">
        <f>MUE!D438</f>
        <v>SERVICIOS GENERALES</v>
      </c>
      <c r="E440" s="72" t="str">
        <f>MUE!E438</f>
        <v>MUEBLES DE OFICINA</v>
      </c>
      <c r="F440" s="76">
        <f>MUE!L438</f>
        <v>5.75</v>
      </c>
      <c r="G440" s="80">
        <f>MUE!J438</f>
        <v>41893</v>
      </c>
      <c r="H440" s="147">
        <f t="shared" si="23"/>
        <v>5</v>
      </c>
      <c r="I440" s="148"/>
      <c r="J440" s="148"/>
      <c r="K440" s="148"/>
      <c r="L440" s="148"/>
      <c r="M440" s="148"/>
      <c r="N440" s="148"/>
    </row>
    <row r="441" spans="1:14" ht="22.5" customHeight="1">
      <c r="A441" s="60">
        <f>MUE!A439</f>
        <v>437</v>
      </c>
      <c r="B441" s="72" t="str">
        <f>MUE!B439</f>
        <v>901215 - 020130 - 117</v>
      </c>
      <c r="C441" s="73" t="str">
        <f>MUE!C439</f>
        <v>SILLA DE PLASTICO CON BRAZO</v>
      </c>
      <c r="D441" s="72" t="str">
        <f>MUE!D439</f>
        <v>SERVICIOS GENERALES</v>
      </c>
      <c r="E441" s="72" t="str">
        <f>MUE!E439</f>
        <v>MUEBLES DE OFICINA</v>
      </c>
      <c r="F441" s="76">
        <f>MUE!L439</f>
        <v>5.75</v>
      </c>
      <c r="G441" s="80">
        <f>MUE!J439</f>
        <v>41893</v>
      </c>
      <c r="H441" s="147">
        <f t="shared" si="23"/>
        <v>5</v>
      </c>
      <c r="I441" s="148"/>
      <c r="J441" s="148"/>
      <c r="K441" s="148"/>
      <c r="L441" s="148"/>
      <c r="M441" s="148"/>
      <c r="N441" s="148"/>
    </row>
    <row r="442" spans="1:14" ht="22.5" customHeight="1">
      <c r="A442" s="60">
        <f>MUE!A440</f>
        <v>438</v>
      </c>
      <c r="B442" s="72" t="str">
        <f>MUE!B440</f>
        <v>901215 - 020130 - 118</v>
      </c>
      <c r="C442" s="73" t="str">
        <f>MUE!C440</f>
        <v>SILLA DE PLASTICO CON BRAZO</v>
      </c>
      <c r="D442" s="72" t="str">
        <f>MUE!D440</f>
        <v>SERVICIOS GENERALES</v>
      </c>
      <c r="E442" s="72" t="str">
        <f>MUE!E440</f>
        <v>MUEBLES DE OFICINA</v>
      </c>
      <c r="F442" s="76">
        <f>MUE!L440</f>
        <v>5.75</v>
      </c>
      <c r="G442" s="80">
        <f>MUE!J440</f>
        <v>41893</v>
      </c>
      <c r="H442" s="147">
        <f t="shared" si="23"/>
        <v>5</v>
      </c>
      <c r="I442" s="148"/>
      <c r="J442" s="148"/>
      <c r="K442" s="148"/>
      <c r="L442" s="148"/>
      <c r="M442" s="148"/>
      <c r="N442" s="148"/>
    </row>
    <row r="443" spans="1:14" ht="22.5" customHeight="1">
      <c r="A443" s="60">
        <f>MUE!A441</f>
        <v>439</v>
      </c>
      <c r="B443" s="72" t="str">
        <f>MUE!B441</f>
        <v>901215 - 020130 - 119</v>
      </c>
      <c r="C443" s="73" t="str">
        <f>MUE!C441</f>
        <v>SILLA DE PLASTICO CON BRAZO</v>
      </c>
      <c r="D443" s="72" t="str">
        <f>MUE!D441</f>
        <v>SERVICIOS GENERALES</v>
      </c>
      <c r="E443" s="72" t="str">
        <f>MUE!E441</f>
        <v>MUEBLES DE OFICINA</v>
      </c>
      <c r="F443" s="76">
        <f>MUE!L441</f>
        <v>5.75</v>
      </c>
      <c r="G443" s="80">
        <f>MUE!J441</f>
        <v>41893</v>
      </c>
      <c r="H443" s="147">
        <f t="shared" si="23"/>
        <v>5</v>
      </c>
      <c r="I443" s="148"/>
      <c r="J443" s="148"/>
      <c r="K443" s="148"/>
      <c r="L443" s="148"/>
      <c r="M443" s="148"/>
      <c r="N443" s="148"/>
    </row>
    <row r="444" spans="1:14" ht="22.5" customHeight="1">
      <c r="A444" s="60">
        <f>MUE!A442</f>
        <v>440</v>
      </c>
      <c r="B444" s="72" t="str">
        <f>MUE!B442</f>
        <v>901215 - 020130 - 120</v>
      </c>
      <c r="C444" s="73" t="str">
        <f>MUE!C442</f>
        <v>SILLA DE PLASTICO CON BRAZO</v>
      </c>
      <c r="D444" s="72" t="str">
        <f>MUE!D442</f>
        <v>SERVICIOS GENERALES</v>
      </c>
      <c r="E444" s="72" t="str">
        <f>MUE!E442</f>
        <v>MUEBLES DE OFICINA</v>
      </c>
      <c r="F444" s="76">
        <f>MUE!L442</f>
        <v>5.75</v>
      </c>
      <c r="G444" s="80">
        <f>MUE!J442</f>
        <v>41893</v>
      </c>
      <c r="H444" s="147">
        <f t="shared" si="23"/>
        <v>5</v>
      </c>
      <c r="I444" s="148"/>
      <c r="J444" s="148"/>
      <c r="K444" s="148"/>
      <c r="L444" s="148"/>
      <c r="M444" s="148"/>
      <c r="N444" s="148"/>
    </row>
    <row r="445" spans="1:14" ht="22.5" customHeight="1">
      <c r="A445" s="60">
        <f>MUE!A443</f>
        <v>441</v>
      </c>
      <c r="B445" s="72" t="str">
        <f>MUE!B443</f>
        <v>901215 - 020130 - 121</v>
      </c>
      <c r="C445" s="73" t="str">
        <f>MUE!C443</f>
        <v>SILLA DE PLASTICO CON BRAZO</v>
      </c>
      <c r="D445" s="72" t="str">
        <f>MUE!D443</f>
        <v>SERVICIOS GENERALES</v>
      </c>
      <c r="E445" s="72" t="str">
        <f>MUE!E443</f>
        <v>MUEBLES DE OFICINA</v>
      </c>
      <c r="F445" s="76">
        <f>MUE!L443</f>
        <v>5.75</v>
      </c>
      <c r="G445" s="80">
        <f>MUE!J443</f>
        <v>41893</v>
      </c>
      <c r="H445" s="147">
        <f t="shared" si="23"/>
        <v>5</v>
      </c>
      <c r="I445" s="148"/>
      <c r="J445" s="148"/>
      <c r="K445" s="148"/>
      <c r="L445" s="148"/>
      <c r="M445" s="148"/>
      <c r="N445" s="148"/>
    </row>
    <row r="446" spans="1:14" ht="22.5" customHeight="1">
      <c r="A446" s="60">
        <f>MUE!A444</f>
        <v>442</v>
      </c>
      <c r="B446" s="72" t="str">
        <f>MUE!B444</f>
        <v>901215 - 020130 - 122</v>
      </c>
      <c r="C446" s="73" t="str">
        <f>MUE!C444</f>
        <v>SILLA DE PLASTICO CON BRAZO</v>
      </c>
      <c r="D446" s="72" t="str">
        <f>MUE!D444</f>
        <v>SERVICIOS GENERALES</v>
      </c>
      <c r="E446" s="72" t="str">
        <f>MUE!E444</f>
        <v>MUEBLES DE OFICINA</v>
      </c>
      <c r="F446" s="76">
        <f>MUE!L444</f>
        <v>5.75</v>
      </c>
      <c r="G446" s="80">
        <f>MUE!J444</f>
        <v>41893</v>
      </c>
      <c r="H446" s="147">
        <f t="shared" si="23"/>
        <v>5</v>
      </c>
      <c r="I446" s="148"/>
      <c r="J446" s="148"/>
      <c r="K446" s="148"/>
      <c r="L446" s="148"/>
      <c r="M446" s="148"/>
      <c r="N446" s="148"/>
    </row>
    <row r="447" spans="1:14" ht="22.5" customHeight="1">
      <c r="A447" s="60">
        <f>MUE!A445</f>
        <v>443</v>
      </c>
      <c r="B447" s="72" t="str">
        <f>MUE!B445</f>
        <v>901215 - 020130 - 123</v>
      </c>
      <c r="C447" s="73" t="str">
        <f>MUE!C445</f>
        <v>SILLA DE PLASTICO CON BRAZO</v>
      </c>
      <c r="D447" s="72" t="str">
        <f>MUE!D445</f>
        <v>SERVICIOS GENERALES</v>
      </c>
      <c r="E447" s="72" t="str">
        <f>MUE!E445</f>
        <v>MUEBLES DE OFICINA</v>
      </c>
      <c r="F447" s="76">
        <f>MUE!L445</f>
        <v>5.75</v>
      </c>
      <c r="G447" s="80">
        <f>MUE!J445</f>
        <v>41893</v>
      </c>
      <c r="H447" s="147">
        <f t="shared" si="23"/>
        <v>5</v>
      </c>
      <c r="I447" s="148"/>
      <c r="J447" s="148"/>
      <c r="K447" s="148"/>
      <c r="L447" s="148"/>
      <c r="M447" s="148"/>
      <c r="N447" s="148"/>
    </row>
    <row r="448" spans="1:14" ht="22.5" customHeight="1">
      <c r="A448" s="60">
        <f>MUE!A446</f>
        <v>444</v>
      </c>
      <c r="B448" s="72" t="str">
        <f>MUE!B446</f>
        <v>901215 - 020130 - 124</v>
      </c>
      <c r="C448" s="73" t="str">
        <f>MUE!C446</f>
        <v>SILLA DE PLASTICO CON BRAZO</v>
      </c>
      <c r="D448" s="72" t="str">
        <f>MUE!D446</f>
        <v>SERVICIOS GENERALES</v>
      </c>
      <c r="E448" s="72" t="str">
        <f>MUE!E446</f>
        <v>MUEBLES DE OFICINA</v>
      </c>
      <c r="F448" s="76">
        <f>MUE!L446</f>
        <v>5.75</v>
      </c>
      <c r="G448" s="80">
        <f>MUE!J446</f>
        <v>41893</v>
      </c>
      <c r="H448" s="147">
        <f t="shared" si="23"/>
        <v>5</v>
      </c>
      <c r="I448" s="148"/>
      <c r="J448" s="148"/>
      <c r="K448" s="148"/>
      <c r="L448" s="148"/>
      <c r="M448" s="148"/>
      <c r="N448" s="148"/>
    </row>
    <row r="449" spans="1:14" ht="22.5" customHeight="1">
      <c r="A449" s="60">
        <f>MUE!A447</f>
        <v>445</v>
      </c>
      <c r="B449" s="72" t="str">
        <f>MUE!B447</f>
        <v>901215 - 020130 - 125</v>
      </c>
      <c r="C449" s="73" t="str">
        <f>MUE!C447</f>
        <v>SILLA DE PLASTICO CON BRAZO</v>
      </c>
      <c r="D449" s="72" t="str">
        <f>MUE!D447</f>
        <v>SERVICIOS GENERALES</v>
      </c>
      <c r="E449" s="72" t="str">
        <f>MUE!E447</f>
        <v>MUEBLES DE OFICINA</v>
      </c>
      <c r="F449" s="76">
        <f>MUE!L447</f>
        <v>5.75</v>
      </c>
      <c r="G449" s="80">
        <f>MUE!J447</f>
        <v>41893</v>
      </c>
      <c r="H449" s="147">
        <f t="shared" si="23"/>
        <v>5</v>
      </c>
      <c r="I449" s="148"/>
      <c r="J449" s="148"/>
      <c r="K449" s="148"/>
      <c r="L449" s="148"/>
      <c r="M449" s="148"/>
      <c r="N449" s="148"/>
    </row>
    <row r="450" spans="1:14" ht="22.5" customHeight="1">
      <c r="A450" s="60">
        <f>MUE!A448</f>
        <v>446</v>
      </c>
      <c r="B450" s="72" t="str">
        <f>MUE!B448</f>
        <v>901215 - 020130 - 126</v>
      </c>
      <c r="C450" s="73" t="str">
        <f>MUE!C448</f>
        <v>SILLA DE PLASTICO CON BRAZO</v>
      </c>
      <c r="D450" s="72" t="str">
        <f>MUE!D448</f>
        <v>SERVICIOS GENERALES</v>
      </c>
      <c r="E450" s="72" t="str">
        <f>MUE!E448</f>
        <v>MUEBLES DE OFICINA</v>
      </c>
      <c r="F450" s="76">
        <f>MUE!L448</f>
        <v>5.75</v>
      </c>
      <c r="G450" s="80">
        <f>MUE!J448</f>
        <v>41893</v>
      </c>
      <c r="H450" s="147">
        <f t="shared" si="23"/>
        <v>5</v>
      </c>
      <c r="I450" s="148"/>
      <c r="J450" s="148"/>
      <c r="K450" s="148"/>
      <c r="L450" s="148"/>
      <c r="M450" s="148"/>
      <c r="N450" s="148"/>
    </row>
    <row r="451" spans="1:14" ht="22.5" customHeight="1">
      <c r="A451" s="60">
        <f>MUE!A449</f>
        <v>447</v>
      </c>
      <c r="B451" s="72" t="str">
        <f>MUE!B449</f>
        <v>901215 - 020130 - 127</v>
      </c>
      <c r="C451" s="73" t="str">
        <f>MUE!C449</f>
        <v>SILLA DE PLASTICO CON BRAZO</v>
      </c>
      <c r="D451" s="72" t="str">
        <f>MUE!D449</f>
        <v>SERVICIOS GENERALES</v>
      </c>
      <c r="E451" s="72" t="str">
        <f>MUE!E449</f>
        <v>MUEBLES DE OFICINA</v>
      </c>
      <c r="F451" s="76">
        <f>MUE!L449</f>
        <v>5.75</v>
      </c>
      <c r="G451" s="80">
        <f>MUE!J449</f>
        <v>41893</v>
      </c>
      <c r="H451" s="147">
        <f t="shared" si="23"/>
        <v>5</v>
      </c>
      <c r="I451" s="148"/>
      <c r="J451" s="148"/>
      <c r="K451" s="148"/>
      <c r="L451" s="148"/>
      <c r="M451" s="148"/>
      <c r="N451" s="148"/>
    </row>
    <row r="452" spans="1:14" ht="22.5" customHeight="1">
      <c r="A452" s="60">
        <f>MUE!A450</f>
        <v>448</v>
      </c>
      <c r="B452" s="72" t="str">
        <f>MUE!B450</f>
        <v>901215 - 020130 - 128</v>
      </c>
      <c r="C452" s="73" t="str">
        <f>MUE!C450</f>
        <v>SILLA DE PLASTICO CON BRAZO</v>
      </c>
      <c r="D452" s="72" t="str">
        <f>MUE!D450</f>
        <v>SERVICIOS GENERALES</v>
      </c>
      <c r="E452" s="72" t="str">
        <f>MUE!E450</f>
        <v>MUEBLES DE OFICINA</v>
      </c>
      <c r="F452" s="76">
        <f>MUE!L450</f>
        <v>5.75</v>
      </c>
      <c r="G452" s="80">
        <f>MUE!J450</f>
        <v>41893</v>
      </c>
      <c r="H452" s="147">
        <f t="shared" si="23"/>
        <v>5</v>
      </c>
      <c r="I452" s="148"/>
      <c r="J452" s="148"/>
      <c r="K452" s="148"/>
      <c r="L452" s="148"/>
      <c r="M452" s="148"/>
      <c r="N452" s="148"/>
    </row>
    <row r="453" spans="1:14" ht="22.5" customHeight="1">
      <c r="A453" s="60">
        <f>MUE!A451</f>
        <v>449</v>
      </c>
      <c r="B453" s="72" t="str">
        <f>MUE!B451</f>
        <v>901215 - 020130 - 129</v>
      </c>
      <c r="C453" s="73" t="str">
        <f>MUE!C451</f>
        <v>SILLA DE PLASTICO CON BRAZO</v>
      </c>
      <c r="D453" s="72" t="str">
        <f>MUE!D451</f>
        <v>SERVICIOS GENERALES</v>
      </c>
      <c r="E453" s="72" t="str">
        <f>MUE!E451</f>
        <v>MUEBLES DE OFICINA</v>
      </c>
      <c r="F453" s="76">
        <f>MUE!L451</f>
        <v>5.75</v>
      </c>
      <c r="G453" s="80">
        <f>MUE!J451</f>
        <v>41893</v>
      </c>
      <c r="H453" s="147">
        <f t="shared" si="23"/>
        <v>5</v>
      </c>
      <c r="I453" s="148"/>
      <c r="J453" s="148"/>
      <c r="K453" s="148"/>
      <c r="L453" s="148"/>
      <c r="M453" s="148"/>
      <c r="N453" s="148"/>
    </row>
    <row r="454" spans="1:14" ht="22.5" customHeight="1">
      <c r="A454" s="60">
        <f>MUE!A452</f>
        <v>450</v>
      </c>
      <c r="B454" s="72" t="str">
        <f>MUE!B452</f>
        <v>901215 - 020130 - 130</v>
      </c>
      <c r="C454" s="73" t="str">
        <f>MUE!C452</f>
        <v>SILLA DE PLASTICO CON BRAZO</v>
      </c>
      <c r="D454" s="72" t="str">
        <f>MUE!D452</f>
        <v>SERVICIOS GENERALES</v>
      </c>
      <c r="E454" s="72" t="str">
        <f>MUE!E452</f>
        <v>MUEBLES DE OFICINA</v>
      </c>
      <c r="F454" s="76">
        <f>MUE!L452</f>
        <v>5.75</v>
      </c>
      <c r="G454" s="80">
        <f>MUE!J452</f>
        <v>41893</v>
      </c>
      <c r="H454" s="147">
        <f t="shared" si="23"/>
        <v>5</v>
      </c>
      <c r="I454" s="148"/>
      <c r="J454" s="148"/>
      <c r="K454" s="148"/>
      <c r="L454" s="148"/>
      <c r="M454" s="148"/>
      <c r="N454" s="148"/>
    </row>
    <row r="455" spans="1:14" ht="22.5" customHeight="1">
      <c r="A455" s="60">
        <f>MUE!A453</f>
        <v>451</v>
      </c>
      <c r="B455" s="72" t="str">
        <f>MUE!B453</f>
        <v>901215 - 020130 - 131</v>
      </c>
      <c r="C455" s="73" t="str">
        <f>MUE!C453</f>
        <v>SILLA DE PLASTICO CON BRAZO</v>
      </c>
      <c r="D455" s="72" t="str">
        <f>MUE!D453</f>
        <v>SERVICIOS GENERALES</v>
      </c>
      <c r="E455" s="72" t="str">
        <f>MUE!E453</f>
        <v>MUEBLES DE OFICINA</v>
      </c>
      <c r="F455" s="76">
        <f>MUE!L453</f>
        <v>5.75</v>
      </c>
      <c r="G455" s="80">
        <f>MUE!J453</f>
        <v>41893</v>
      </c>
      <c r="H455" s="147">
        <f t="shared" si="23"/>
        <v>5</v>
      </c>
      <c r="I455" s="148"/>
      <c r="J455" s="148"/>
      <c r="K455" s="148"/>
      <c r="L455" s="148"/>
      <c r="M455" s="148"/>
      <c r="N455" s="148"/>
    </row>
    <row r="456" spans="1:14" ht="22.5" customHeight="1">
      <c r="A456" s="60">
        <f>MUE!A454</f>
        <v>452</v>
      </c>
      <c r="B456" s="72" t="str">
        <f>MUE!B454</f>
        <v>901215 - 020130 - 132</v>
      </c>
      <c r="C456" s="73" t="str">
        <f>MUE!C454</f>
        <v>SILLA DE PLASTICO CON BRAZO</v>
      </c>
      <c r="D456" s="72" t="str">
        <f>MUE!D454</f>
        <v>SERVICIOS GENERALES</v>
      </c>
      <c r="E456" s="72" t="str">
        <f>MUE!E454</f>
        <v>MUEBLES DE OFICINA</v>
      </c>
      <c r="F456" s="76">
        <f>MUE!L454</f>
        <v>5.75</v>
      </c>
      <c r="G456" s="80">
        <f>MUE!J454</f>
        <v>41893</v>
      </c>
      <c r="H456" s="147">
        <f t="shared" si="23"/>
        <v>5</v>
      </c>
      <c r="I456" s="148"/>
      <c r="J456" s="148"/>
      <c r="K456" s="148"/>
      <c r="L456" s="148"/>
      <c r="M456" s="148"/>
      <c r="N456" s="148"/>
    </row>
    <row r="457" spans="1:14" ht="22.5" customHeight="1">
      <c r="A457" s="60">
        <f>MUE!A455</f>
        <v>453</v>
      </c>
      <c r="B457" s="72" t="str">
        <f>MUE!B455</f>
        <v>901215 - 020130 - 133</v>
      </c>
      <c r="C457" s="73" t="str">
        <f>MUE!C455</f>
        <v>SILLA DE PLASTICO CON BRAZO</v>
      </c>
      <c r="D457" s="72" t="str">
        <f>MUE!D455</f>
        <v>SERVICIOS GENERALES</v>
      </c>
      <c r="E457" s="72" t="str">
        <f>MUE!E455</f>
        <v>MUEBLES DE OFICINA</v>
      </c>
      <c r="F457" s="76">
        <f>MUE!L455</f>
        <v>5.75</v>
      </c>
      <c r="G457" s="80">
        <f>MUE!J455</f>
        <v>41893</v>
      </c>
      <c r="H457" s="147">
        <f t="shared" si="23"/>
        <v>5</v>
      </c>
      <c r="I457" s="148"/>
      <c r="J457" s="148"/>
      <c r="K457" s="148"/>
      <c r="L457" s="148"/>
      <c r="M457" s="148"/>
      <c r="N457" s="148"/>
    </row>
    <row r="458" spans="1:14" ht="22.5" customHeight="1">
      <c r="A458" s="60" t="e">
        <f>MUE!#REF!</f>
        <v>#REF!</v>
      </c>
      <c r="B458" s="72" t="e">
        <f>MUE!#REF!</f>
        <v>#REF!</v>
      </c>
      <c r="C458" s="73" t="e">
        <f>MUE!#REF!</f>
        <v>#REF!</v>
      </c>
      <c r="D458" s="72" t="e">
        <f>MUE!#REF!</f>
        <v>#REF!</v>
      </c>
      <c r="E458" s="72" t="e">
        <f>MUE!#REF!</f>
        <v>#REF!</v>
      </c>
      <c r="F458" s="76" t="e">
        <f>MUE!#REF!</f>
        <v>#REF!</v>
      </c>
      <c r="G458" s="80" t="e">
        <f>MUE!#REF!</f>
        <v>#REF!</v>
      </c>
      <c r="H458" s="147" t="e">
        <f t="shared" si="23"/>
        <v>#REF!</v>
      </c>
      <c r="I458" s="148"/>
      <c r="J458" s="148"/>
      <c r="K458" s="148"/>
      <c r="L458" s="148"/>
      <c r="M458" s="148"/>
      <c r="N458" s="148"/>
    </row>
    <row r="459" spans="1:14" ht="22.5" customHeight="1">
      <c r="A459" s="60" t="e">
        <f>MUE!#REF!</f>
        <v>#REF!</v>
      </c>
      <c r="B459" s="72" t="e">
        <f>MUE!#REF!</f>
        <v>#REF!</v>
      </c>
      <c r="C459" s="73" t="e">
        <f>MUE!#REF!</f>
        <v>#REF!</v>
      </c>
      <c r="D459" s="72" t="e">
        <f>MUE!#REF!</f>
        <v>#REF!</v>
      </c>
      <c r="E459" s="72" t="e">
        <f>MUE!#REF!</f>
        <v>#REF!</v>
      </c>
      <c r="F459" s="76" t="e">
        <f>MUE!#REF!</f>
        <v>#REF!</v>
      </c>
      <c r="G459" s="80" t="e">
        <f>MUE!#REF!</f>
        <v>#REF!</v>
      </c>
      <c r="H459" s="147" t="e">
        <f t="shared" ref="H459:H472" si="24">IF(E459=0,0,(IF(E459="EQUIPO DE TRANSPORTE",10,5)))</f>
        <v>#REF!</v>
      </c>
      <c r="I459" s="148"/>
      <c r="J459" s="148"/>
      <c r="K459" s="148"/>
      <c r="L459" s="148"/>
      <c r="M459" s="148"/>
      <c r="N459" s="148"/>
    </row>
    <row r="460" spans="1:14" ht="22.5" customHeight="1">
      <c r="A460" s="60" t="e">
        <f>MUE!#REF!</f>
        <v>#REF!</v>
      </c>
      <c r="B460" s="72" t="e">
        <f>MUE!#REF!</f>
        <v>#REF!</v>
      </c>
      <c r="C460" s="73" t="e">
        <f>MUE!#REF!</f>
        <v>#REF!</v>
      </c>
      <c r="D460" s="72" t="e">
        <f>MUE!#REF!</f>
        <v>#REF!</v>
      </c>
      <c r="E460" s="72" t="e">
        <f>MUE!#REF!</f>
        <v>#REF!</v>
      </c>
      <c r="F460" s="76" t="e">
        <f>MUE!#REF!</f>
        <v>#REF!</v>
      </c>
      <c r="G460" s="80" t="e">
        <f>MUE!#REF!</f>
        <v>#REF!</v>
      </c>
      <c r="H460" s="147" t="e">
        <f t="shared" si="24"/>
        <v>#REF!</v>
      </c>
      <c r="I460" s="148"/>
      <c r="J460" s="148"/>
      <c r="K460" s="148"/>
      <c r="L460" s="148"/>
      <c r="M460" s="148"/>
      <c r="N460" s="148"/>
    </row>
    <row r="461" spans="1:14" ht="22.5" customHeight="1">
      <c r="A461" s="60" t="e">
        <f>MUE!#REF!</f>
        <v>#REF!</v>
      </c>
      <c r="B461" s="72" t="e">
        <f>MUE!#REF!</f>
        <v>#REF!</v>
      </c>
      <c r="C461" s="73" t="e">
        <f>MUE!#REF!</f>
        <v>#REF!</v>
      </c>
      <c r="D461" s="72" t="e">
        <f>MUE!#REF!</f>
        <v>#REF!</v>
      </c>
      <c r="E461" s="72" t="e">
        <f>MUE!#REF!</f>
        <v>#REF!</v>
      </c>
      <c r="F461" s="76" t="e">
        <f>MUE!#REF!</f>
        <v>#REF!</v>
      </c>
      <c r="G461" s="80" t="e">
        <f>MUE!#REF!</f>
        <v>#REF!</v>
      </c>
      <c r="H461" s="147" t="e">
        <f t="shared" si="24"/>
        <v>#REF!</v>
      </c>
      <c r="I461" s="148"/>
      <c r="J461" s="148"/>
      <c r="K461" s="148"/>
      <c r="L461" s="148"/>
      <c r="M461" s="148"/>
      <c r="N461" s="148"/>
    </row>
    <row r="462" spans="1:14" ht="22.5" customHeight="1">
      <c r="A462" s="60" t="e">
        <f>MUE!#REF!</f>
        <v>#REF!</v>
      </c>
      <c r="B462" s="72" t="e">
        <f>MUE!#REF!</f>
        <v>#REF!</v>
      </c>
      <c r="C462" s="73" t="e">
        <f>MUE!#REF!</f>
        <v>#REF!</v>
      </c>
      <c r="D462" s="72" t="e">
        <f>MUE!#REF!</f>
        <v>#REF!</v>
      </c>
      <c r="E462" s="72" t="e">
        <f>MUE!#REF!</f>
        <v>#REF!</v>
      </c>
      <c r="F462" s="76" t="e">
        <f>MUE!#REF!</f>
        <v>#REF!</v>
      </c>
      <c r="G462" s="80" t="e">
        <f>MUE!#REF!</f>
        <v>#REF!</v>
      </c>
      <c r="H462" s="147" t="e">
        <f t="shared" si="24"/>
        <v>#REF!</v>
      </c>
      <c r="I462" s="148"/>
      <c r="J462" s="148"/>
      <c r="K462" s="148"/>
      <c r="L462" s="148"/>
      <c r="M462" s="148"/>
      <c r="N462" s="148"/>
    </row>
    <row r="463" spans="1:14" ht="22.5" customHeight="1">
      <c r="A463" s="60" t="e">
        <f>MUE!#REF!</f>
        <v>#REF!</v>
      </c>
      <c r="B463" s="72" t="e">
        <f>MUE!#REF!</f>
        <v>#REF!</v>
      </c>
      <c r="C463" s="73" t="e">
        <f>MUE!#REF!</f>
        <v>#REF!</v>
      </c>
      <c r="D463" s="72" t="e">
        <f>MUE!#REF!</f>
        <v>#REF!</v>
      </c>
      <c r="E463" s="72" t="e">
        <f>MUE!#REF!</f>
        <v>#REF!</v>
      </c>
      <c r="F463" s="76" t="e">
        <f>MUE!#REF!</f>
        <v>#REF!</v>
      </c>
      <c r="G463" s="80" t="e">
        <f>MUE!#REF!</f>
        <v>#REF!</v>
      </c>
      <c r="H463" s="147" t="e">
        <f t="shared" si="24"/>
        <v>#REF!</v>
      </c>
      <c r="I463" s="148"/>
      <c r="J463" s="148"/>
      <c r="K463" s="148"/>
      <c r="L463" s="148"/>
      <c r="M463" s="148"/>
      <c r="N463" s="148"/>
    </row>
    <row r="464" spans="1:14" ht="22.5" customHeight="1">
      <c r="A464" s="60" t="e">
        <f>MUE!#REF!</f>
        <v>#REF!</v>
      </c>
      <c r="B464" s="72" t="e">
        <f>MUE!#REF!</f>
        <v>#REF!</v>
      </c>
      <c r="C464" s="73" t="e">
        <f>MUE!#REF!</f>
        <v>#REF!</v>
      </c>
      <c r="D464" s="72" t="e">
        <f>MUE!#REF!</f>
        <v>#REF!</v>
      </c>
      <c r="E464" s="72" t="e">
        <f>MUE!#REF!</f>
        <v>#REF!</v>
      </c>
      <c r="F464" s="76" t="e">
        <f>MUE!#REF!</f>
        <v>#REF!</v>
      </c>
      <c r="G464" s="80" t="e">
        <f>MUE!#REF!</f>
        <v>#REF!</v>
      </c>
      <c r="H464" s="147" t="e">
        <f t="shared" si="24"/>
        <v>#REF!</v>
      </c>
      <c r="I464" s="148"/>
      <c r="J464" s="148"/>
      <c r="K464" s="148"/>
      <c r="L464" s="148"/>
      <c r="M464" s="148"/>
      <c r="N464" s="148"/>
    </row>
    <row r="465" spans="1:14" ht="22.5" customHeight="1">
      <c r="A465" s="60" t="e">
        <f>MUE!#REF!</f>
        <v>#REF!</v>
      </c>
      <c r="B465" s="72" t="e">
        <f>MUE!#REF!</f>
        <v>#REF!</v>
      </c>
      <c r="C465" s="73" t="e">
        <f>MUE!#REF!</f>
        <v>#REF!</v>
      </c>
      <c r="D465" s="72" t="e">
        <f>MUE!#REF!</f>
        <v>#REF!</v>
      </c>
      <c r="E465" s="72" t="e">
        <f>MUE!#REF!</f>
        <v>#REF!</v>
      </c>
      <c r="F465" s="76" t="e">
        <f>MUE!#REF!</f>
        <v>#REF!</v>
      </c>
      <c r="G465" s="80" t="e">
        <f>MUE!#REF!</f>
        <v>#REF!</v>
      </c>
      <c r="H465" s="147" t="e">
        <f t="shared" si="24"/>
        <v>#REF!</v>
      </c>
      <c r="I465" s="148"/>
      <c r="J465" s="148"/>
      <c r="K465" s="148"/>
      <c r="L465" s="148"/>
      <c r="M465" s="148"/>
      <c r="N465" s="148"/>
    </row>
    <row r="466" spans="1:14" ht="22.5" customHeight="1">
      <c r="A466" s="60" t="e">
        <f>MUE!#REF!</f>
        <v>#REF!</v>
      </c>
      <c r="B466" s="72" t="e">
        <f>MUE!#REF!</f>
        <v>#REF!</v>
      </c>
      <c r="C466" s="73" t="e">
        <f>MUE!#REF!</f>
        <v>#REF!</v>
      </c>
      <c r="D466" s="72" t="e">
        <f>MUE!#REF!</f>
        <v>#REF!</v>
      </c>
      <c r="E466" s="72" t="e">
        <f>MUE!#REF!</f>
        <v>#REF!</v>
      </c>
      <c r="F466" s="76" t="e">
        <f>MUE!#REF!</f>
        <v>#REF!</v>
      </c>
      <c r="G466" s="80" t="e">
        <f>MUE!#REF!</f>
        <v>#REF!</v>
      </c>
      <c r="H466" s="147" t="e">
        <f t="shared" si="24"/>
        <v>#REF!</v>
      </c>
      <c r="I466" s="148"/>
      <c r="J466" s="148"/>
      <c r="K466" s="148"/>
      <c r="L466" s="148"/>
      <c r="M466" s="148"/>
      <c r="N466" s="148"/>
    </row>
    <row r="467" spans="1:14" ht="22.5" customHeight="1">
      <c r="A467" s="60" t="e">
        <f>MUE!#REF!</f>
        <v>#REF!</v>
      </c>
      <c r="B467" s="72" t="e">
        <f>MUE!#REF!</f>
        <v>#REF!</v>
      </c>
      <c r="C467" s="73" t="e">
        <f>MUE!#REF!</f>
        <v>#REF!</v>
      </c>
      <c r="D467" s="72" t="e">
        <f>MUE!#REF!</f>
        <v>#REF!</v>
      </c>
      <c r="E467" s="72" t="e">
        <f>MUE!#REF!</f>
        <v>#REF!</v>
      </c>
      <c r="F467" s="76" t="e">
        <f>MUE!#REF!</f>
        <v>#REF!</v>
      </c>
      <c r="G467" s="80" t="e">
        <f>MUE!#REF!</f>
        <v>#REF!</v>
      </c>
      <c r="H467" s="147" t="e">
        <f t="shared" si="24"/>
        <v>#REF!</v>
      </c>
      <c r="I467" s="148"/>
      <c r="J467" s="148"/>
      <c r="K467" s="148"/>
      <c r="L467" s="148"/>
      <c r="M467" s="148"/>
      <c r="N467" s="148"/>
    </row>
    <row r="468" spans="1:14" ht="22.5" customHeight="1">
      <c r="A468" s="60" t="e">
        <f>MUE!#REF!</f>
        <v>#REF!</v>
      </c>
      <c r="B468" s="72" t="e">
        <f>MUE!#REF!</f>
        <v>#REF!</v>
      </c>
      <c r="C468" s="73" t="e">
        <f>MUE!#REF!</f>
        <v>#REF!</v>
      </c>
      <c r="D468" s="72" t="e">
        <f>MUE!#REF!</f>
        <v>#REF!</v>
      </c>
      <c r="E468" s="72" t="e">
        <f>MUE!#REF!</f>
        <v>#REF!</v>
      </c>
      <c r="F468" s="76" t="e">
        <f>MUE!#REF!</f>
        <v>#REF!</v>
      </c>
      <c r="G468" s="80" t="e">
        <f>MUE!#REF!</f>
        <v>#REF!</v>
      </c>
      <c r="H468" s="147" t="e">
        <f t="shared" si="24"/>
        <v>#REF!</v>
      </c>
      <c r="I468" s="148"/>
      <c r="J468" s="148"/>
      <c r="K468" s="148"/>
      <c r="L468" s="148"/>
      <c r="M468" s="148"/>
      <c r="N468" s="148"/>
    </row>
    <row r="469" spans="1:14" ht="22.5" customHeight="1">
      <c r="A469" s="60" t="e">
        <f>MUE!#REF!</f>
        <v>#REF!</v>
      </c>
      <c r="B469" s="72" t="e">
        <f>MUE!#REF!</f>
        <v>#REF!</v>
      </c>
      <c r="C469" s="73" t="e">
        <f>MUE!#REF!</f>
        <v>#REF!</v>
      </c>
      <c r="D469" s="72" t="e">
        <f>MUE!#REF!</f>
        <v>#REF!</v>
      </c>
      <c r="E469" s="72" t="e">
        <f>MUE!#REF!</f>
        <v>#REF!</v>
      </c>
      <c r="F469" s="76" t="e">
        <f>MUE!#REF!</f>
        <v>#REF!</v>
      </c>
      <c r="G469" s="80" t="e">
        <f>MUE!#REF!</f>
        <v>#REF!</v>
      </c>
      <c r="H469" s="147" t="e">
        <f t="shared" si="24"/>
        <v>#REF!</v>
      </c>
      <c r="I469" s="148"/>
      <c r="J469" s="148"/>
      <c r="K469" s="148"/>
      <c r="L469" s="148"/>
      <c r="M469" s="148"/>
      <c r="N469" s="148"/>
    </row>
    <row r="470" spans="1:14" ht="22.5" customHeight="1">
      <c r="A470" s="60" t="e">
        <f>MUE!#REF!</f>
        <v>#REF!</v>
      </c>
      <c r="B470" s="72" t="e">
        <f>MUE!#REF!</f>
        <v>#REF!</v>
      </c>
      <c r="C470" s="73" t="e">
        <f>MUE!#REF!</f>
        <v>#REF!</v>
      </c>
      <c r="D470" s="72" t="e">
        <f>MUE!#REF!</f>
        <v>#REF!</v>
      </c>
      <c r="E470" s="72" t="e">
        <f>MUE!#REF!</f>
        <v>#REF!</v>
      </c>
      <c r="F470" s="76" t="e">
        <f>MUE!#REF!</f>
        <v>#REF!</v>
      </c>
      <c r="G470" s="80" t="e">
        <f>MUE!#REF!</f>
        <v>#REF!</v>
      </c>
      <c r="H470" s="147" t="e">
        <f t="shared" si="24"/>
        <v>#REF!</v>
      </c>
      <c r="I470" s="148"/>
      <c r="J470" s="148"/>
      <c r="K470" s="148"/>
      <c r="L470" s="148"/>
      <c r="M470" s="148"/>
      <c r="N470" s="148"/>
    </row>
    <row r="471" spans="1:14" ht="22.5" customHeight="1">
      <c r="A471" s="60" t="e">
        <f>MUE!#REF!</f>
        <v>#REF!</v>
      </c>
      <c r="B471" s="72" t="e">
        <f>MUE!#REF!</f>
        <v>#REF!</v>
      </c>
      <c r="C471" s="73" t="e">
        <f>MUE!#REF!</f>
        <v>#REF!</v>
      </c>
      <c r="D471" s="72" t="e">
        <f>MUE!#REF!</f>
        <v>#REF!</v>
      </c>
      <c r="E471" s="72" t="e">
        <f>MUE!#REF!</f>
        <v>#REF!</v>
      </c>
      <c r="F471" s="76" t="e">
        <f>MUE!#REF!</f>
        <v>#REF!</v>
      </c>
      <c r="G471" s="80" t="e">
        <f>MUE!#REF!</f>
        <v>#REF!</v>
      </c>
      <c r="H471" s="147" t="e">
        <f t="shared" si="24"/>
        <v>#REF!</v>
      </c>
      <c r="I471" s="148"/>
      <c r="J471" s="148"/>
      <c r="K471" s="148"/>
      <c r="L471" s="148"/>
      <c r="M471" s="148"/>
      <c r="N471" s="148"/>
    </row>
    <row r="472" spans="1:14" ht="22.5" customHeight="1">
      <c r="A472" s="60" t="e">
        <f>MUE!#REF!</f>
        <v>#REF!</v>
      </c>
      <c r="B472" s="72" t="e">
        <f>MUE!#REF!</f>
        <v>#REF!</v>
      </c>
      <c r="C472" s="73" t="e">
        <f>MUE!#REF!</f>
        <v>#REF!</v>
      </c>
      <c r="D472" s="72" t="e">
        <f>MUE!#REF!</f>
        <v>#REF!</v>
      </c>
      <c r="E472" s="72" t="e">
        <f>MUE!#REF!</f>
        <v>#REF!</v>
      </c>
      <c r="F472" s="76" t="e">
        <f>MUE!#REF!</f>
        <v>#REF!</v>
      </c>
      <c r="G472" s="80" t="e">
        <f>MUE!#REF!</f>
        <v>#REF!</v>
      </c>
      <c r="H472" s="147" t="e">
        <f t="shared" si="24"/>
        <v>#REF!</v>
      </c>
      <c r="I472" s="148"/>
      <c r="J472" s="148"/>
      <c r="K472" s="148"/>
      <c r="L472" s="148"/>
      <c r="M472" s="148"/>
      <c r="N472" s="148"/>
    </row>
    <row r="473" spans="1:14">
      <c r="A473" s="60" t="str">
        <f>IF(B473="","",A472+1)</f>
        <v/>
      </c>
    </row>
    <row r="475" spans="1:14" ht="10.5" customHeight="1">
      <c r="J475" s="64"/>
      <c r="K475" s="64"/>
    </row>
  </sheetData>
  <autoFilter ref="C1:N472"/>
  <phoneticPr fontId="0" type="noConversion"/>
  <pageMargins left="0.46" right="0.51181102362204722" top="0.8" bottom="0.56000000000000005" header="0.38" footer="0"/>
  <pageSetup scale="60" orientation="landscape" horizontalDpi="4294967293" verticalDpi="300" r:id="rId1"/>
  <headerFooter alignWithMargins="0">
    <oddHeader>&amp;C&amp;"Arial,Negrita"&amp;12ALCALDIA MUNICIPAL DE SAN FRANCISCO LEMPA&amp;"Arial,Normal"&amp;10LISTADO DE BIENES POR UNIDAD - ADQUISICIONES Y CONTRATACIONES</oddHeader>
    <oddFooter>&amp;L&amp;"Verdana,Normal"&amp;8_________________________ENCARGADO DE UNIDAD&amp;C&amp;"Verdana,Normal"&amp;8_________________________AUDITORIA&amp;R&amp;"Verdana,Normal"&amp;8__________________________ENGARGADA DE INVENTARIO</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7" r:id="rId4" name="Button 13">
              <controlPr defaultSize="0" print="0" autoFill="0" autoPict="0" macro="[0]!Módulo4.ATRAS3">
                <anchor moveWithCells="1" sizeWithCells="1">
                  <from>
                    <xdr:col>0</xdr:col>
                    <xdr:colOff>19050</xdr:colOff>
                    <xdr:row>0</xdr:row>
                    <xdr:rowOff>47625</xdr:rowOff>
                  </from>
                  <to>
                    <xdr:col>0</xdr:col>
                    <xdr:colOff>285750</xdr:colOff>
                    <xdr:row>0</xdr:row>
                    <xdr:rowOff>209550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indexed="12"/>
  </sheetPr>
  <dimension ref="A1:M31"/>
  <sheetViews>
    <sheetView topLeftCell="A21" workbookViewId="0">
      <selection activeCell="A42" sqref="A42"/>
    </sheetView>
  </sheetViews>
  <sheetFormatPr baseColWidth="10" defaultRowHeight="21.75" customHeight="1"/>
  <cols>
    <col min="1" max="1" width="22.7109375" style="221" customWidth="1"/>
    <col min="2" max="2" width="11.42578125" style="224"/>
    <col min="3" max="4" width="11.42578125" style="221"/>
    <col min="5" max="5" width="15.7109375" style="221" customWidth="1"/>
    <col min="6" max="6" width="11.42578125" style="224"/>
    <col min="7" max="7" width="12.42578125" style="224" customWidth="1"/>
    <col min="8" max="8" width="11.42578125" style="221"/>
    <col min="9" max="9" width="16.7109375" style="248" customWidth="1"/>
    <col min="10" max="10" width="11.42578125" style="221"/>
    <col min="11" max="11" width="11.42578125" style="222"/>
    <col min="12" max="13" width="11.42578125" style="221"/>
    <col min="14" max="16384" width="11.42578125" style="223"/>
  </cols>
  <sheetData>
    <row r="1" spans="1:9" ht="21.75" customHeight="1">
      <c r="B1" s="524" t="s">
        <v>302</v>
      </c>
      <c r="C1" s="524"/>
      <c r="D1" s="524"/>
      <c r="E1" s="524"/>
    </row>
    <row r="2" spans="1:9" ht="21.75" customHeight="1">
      <c r="B2" s="524" t="s">
        <v>992</v>
      </c>
      <c r="C2" s="524"/>
      <c r="D2" s="524"/>
      <c r="E2" s="524"/>
    </row>
    <row r="3" spans="1:9" ht="20.25" customHeight="1"/>
    <row r="5" spans="1:9" ht="21.75" customHeight="1" thickBot="1">
      <c r="A5" s="219"/>
      <c r="B5" s="220"/>
      <c r="C5" s="220"/>
      <c r="D5" s="220"/>
      <c r="E5" s="220"/>
      <c r="F5" s="220"/>
      <c r="G5" s="220"/>
    </row>
    <row r="6" spans="1:9" ht="21.75" customHeight="1" thickBot="1">
      <c r="A6" s="225" t="s">
        <v>235</v>
      </c>
      <c r="B6" s="226">
        <f>INDEX(MUE!A3:A690,I!C11)</f>
        <v>136</v>
      </c>
      <c r="C6" s="528"/>
      <c r="D6" s="529"/>
      <c r="E6" s="227" t="s">
        <v>236</v>
      </c>
      <c r="F6" s="530" t="s">
        <v>237</v>
      </c>
      <c r="G6" s="531"/>
      <c r="H6" s="250"/>
      <c r="I6" s="251"/>
    </row>
    <row r="7" spans="1:9" ht="21.75" customHeight="1">
      <c r="A7" s="228" t="s">
        <v>198</v>
      </c>
      <c r="B7" s="532" t="str">
        <f>INDEX(MUE!B3:B690,I!C11)</f>
        <v>901215 - 020139 - 1</v>
      </c>
      <c r="C7" s="533"/>
      <c r="D7" s="534"/>
      <c r="E7" s="229" t="s">
        <v>89</v>
      </c>
      <c r="F7" s="535" t="str">
        <f>INDEX(MUE!E3:E690,I!C11)</f>
        <v>MUEBLES DE OFICINA</v>
      </c>
      <c r="G7" s="536"/>
      <c r="H7" s="250"/>
      <c r="I7" s="251">
        <f>IF(F7="EQUIPO DE TRANSPORTE",10,5)</f>
        <v>5</v>
      </c>
    </row>
    <row r="8" spans="1:9" ht="21.75" customHeight="1">
      <c r="A8" s="230" t="s">
        <v>238</v>
      </c>
      <c r="B8" s="510" t="str">
        <f>INDEX(MUE!C3:C690,I!C11)</f>
        <v>SILLA DE ESPERA DE FIBRA</v>
      </c>
      <c r="C8" s="510"/>
      <c r="D8" s="510"/>
      <c r="E8" s="510"/>
      <c r="F8" s="510"/>
      <c r="G8" s="537"/>
      <c r="H8" s="250"/>
      <c r="I8" s="251"/>
    </row>
    <row r="9" spans="1:9" ht="21.75" customHeight="1">
      <c r="A9" s="230" t="s">
        <v>113</v>
      </c>
      <c r="B9" s="510" t="str">
        <f>INDEX(MUE!G3:G690,I!C11)</f>
        <v>S/M</v>
      </c>
      <c r="C9" s="510"/>
      <c r="D9" s="510"/>
      <c r="E9" s="510"/>
      <c r="F9" s="510"/>
      <c r="G9" s="537"/>
      <c r="H9" s="250"/>
      <c r="I9" s="252" t="e">
        <f>B15-D15</f>
        <v>#VALUE!</v>
      </c>
    </row>
    <row r="10" spans="1:9" ht="21.75" customHeight="1">
      <c r="A10" s="230" t="s">
        <v>109</v>
      </c>
      <c r="B10" s="510" t="str">
        <f>INDEX(MUE!H3:H690,I!C11)</f>
        <v>ROJO</v>
      </c>
      <c r="C10" s="510"/>
      <c r="D10" s="510"/>
      <c r="E10" s="510"/>
      <c r="F10" s="510"/>
      <c r="G10" s="537"/>
      <c r="H10" s="250"/>
      <c r="I10" s="251"/>
    </row>
    <row r="11" spans="1:9" ht="21.75" customHeight="1">
      <c r="A11" s="230" t="s">
        <v>239</v>
      </c>
      <c r="B11" s="510" t="str">
        <f>INDEX(MUE!D3:D690,I!C11)</f>
        <v>SERVICIOS GENERALES</v>
      </c>
      <c r="C11" s="510"/>
      <c r="D11" s="510"/>
      <c r="E11" s="510"/>
      <c r="F11" s="510"/>
      <c r="G11" s="537"/>
      <c r="H11" s="250"/>
      <c r="I11" s="252" t="e">
        <f>I9/I7</f>
        <v>#VALUE!</v>
      </c>
    </row>
    <row r="12" spans="1:9" ht="21.75" customHeight="1">
      <c r="A12" s="230" t="s">
        <v>110</v>
      </c>
      <c r="B12" s="510" t="str">
        <f>INDEX(MUE!F3:F690,I!C11)</f>
        <v>ENC. DE BODEGA</v>
      </c>
      <c r="C12" s="510"/>
      <c r="D12" s="510"/>
      <c r="E12" s="510"/>
      <c r="F12" s="510"/>
      <c r="G12" s="537"/>
      <c r="H12" s="250"/>
      <c r="I12" s="251"/>
    </row>
    <row r="13" spans="1:9" ht="21.75" customHeight="1">
      <c r="A13" s="230" t="s">
        <v>199</v>
      </c>
      <c r="B13" s="538">
        <f>INDEX(MUE!J3:J690,I!C11)</f>
        <v>0</v>
      </c>
      <c r="C13" s="538"/>
      <c r="D13" s="538"/>
      <c r="E13" s="538"/>
      <c r="F13" s="538"/>
      <c r="G13" s="539"/>
      <c r="H13" s="250"/>
      <c r="I13" s="253">
        <f>B13</f>
        <v>0</v>
      </c>
    </row>
    <row r="14" spans="1:9" ht="21.75" customHeight="1">
      <c r="A14" s="230" t="s">
        <v>240</v>
      </c>
      <c r="B14" s="510" t="str">
        <f>INDEX(MUE!K3:K690,I!C11)</f>
        <v>BUENO</v>
      </c>
      <c r="C14" s="510"/>
      <c r="D14" s="511" t="s">
        <v>245</v>
      </c>
      <c r="E14" s="512"/>
      <c r="F14" s="513" t="str">
        <f>INDEX(MUE!I3:I690,I!C11)</f>
        <v>FODES</v>
      </c>
      <c r="G14" s="514"/>
      <c r="H14" s="250"/>
      <c r="I14" s="251"/>
    </row>
    <row r="15" spans="1:9" ht="21.75" customHeight="1">
      <c r="A15" s="230" t="s">
        <v>200</v>
      </c>
      <c r="B15" s="239">
        <f>INDEX(MUE!L3:L690,I!C11)</f>
        <v>19.420000000000002</v>
      </c>
      <c r="C15" s="240" t="s">
        <v>202</v>
      </c>
      <c r="D15" s="241" t="str">
        <f>IF(B16="SI",(B15*10%),"")</f>
        <v/>
      </c>
      <c r="E15" s="242" t="s">
        <v>255</v>
      </c>
      <c r="F15" s="243" t="str">
        <f>IF(B16="SI",I11,"")</f>
        <v/>
      </c>
      <c r="G15" s="244"/>
      <c r="H15" s="250"/>
      <c r="I15" s="251">
        <f>YEAR(I13)</f>
        <v>1900</v>
      </c>
    </row>
    <row r="16" spans="1:9" ht="21.75" customHeight="1" thickBot="1">
      <c r="A16" s="231" t="s">
        <v>241</v>
      </c>
      <c r="B16" s="247" t="str">
        <f>INDEX(MUE!M3:M690,I!C11)</f>
        <v/>
      </c>
      <c r="C16" s="526" t="s">
        <v>208</v>
      </c>
      <c r="D16" s="527"/>
      <c r="E16" s="245">
        <f>INDEX(MUE!N3:N690,I!C11)</f>
        <v>0</v>
      </c>
      <c r="F16" s="246" t="s">
        <v>256</v>
      </c>
      <c r="G16" s="249" t="str">
        <f>IF(B16="SI",I17,"")</f>
        <v/>
      </c>
      <c r="H16" s="250"/>
      <c r="I16" s="251"/>
    </row>
    <row r="17" spans="1:9" ht="36" customHeight="1">
      <c r="A17" s="232"/>
      <c r="B17" s="232"/>
      <c r="C17" s="232"/>
      <c r="D17" s="232"/>
      <c r="E17" s="232"/>
      <c r="F17" s="232"/>
      <c r="G17" s="232"/>
      <c r="H17" s="250"/>
      <c r="I17" s="251">
        <f>IF(I7=5,(I15+5),(I15+10))</f>
        <v>1905</v>
      </c>
    </row>
    <row r="18" spans="1:9" ht="21.75" customHeight="1">
      <c r="A18" s="232" t="s">
        <v>247</v>
      </c>
      <c r="B18" s="254"/>
      <c r="C18" s="525"/>
      <c r="D18" s="525"/>
      <c r="E18" s="254"/>
      <c r="F18" s="516" t="s">
        <v>247</v>
      </c>
      <c r="G18" s="516"/>
      <c r="H18" s="250"/>
      <c r="I18" s="251"/>
    </row>
    <row r="19" spans="1:9" ht="21.75" customHeight="1">
      <c r="A19" s="255" t="s">
        <v>248</v>
      </c>
      <c r="B19" s="254"/>
      <c r="C19" s="516" t="s">
        <v>248</v>
      </c>
      <c r="D19" s="516"/>
      <c r="E19" s="254"/>
      <c r="F19" s="516" t="s">
        <v>239</v>
      </c>
      <c r="G19" s="516"/>
      <c r="H19" s="250"/>
      <c r="I19" s="251"/>
    </row>
    <row r="20" spans="1:9" ht="21.75" customHeight="1">
      <c r="A20" s="256"/>
      <c r="B20" s="234"/>
      <c r="C20" s="234"/>
      <c r="D20" s="234"/>
      <c r="E20" s="234"/>
      <c r="F20" s="234"/>
      <c r="G20" s="234"/>
      <c r="H20" s="250"/>
      <c r="I20" s="251"/>
    </row>
    <row r="21" spans="1:9" ht="14.25" customHeight="1">
      <c r="A21" s="256"/>
      <c r="B21" s="234"/>
      <c r="C21" s="234"/>
      <c r="D21" s="234"/>
      <c r="E21" s="234"/>
      <c r="F21" s="234"/>
      <c r="G21" s="234"/>
      <c r="H21" s="250"/>
      <c r="I21" s="251"/>
    </row>
    <row r="22" spans="1:9" ht="21.75" customHeight="1">
      <c r="A22" s="499" t="s">
        <v>242</v>
      </c>
      <c r="B22" s="499"/>
      <c r="C22" s="499"/>
      <c r="D22" s="499"/>
      <c r="E22" s="499"/>
      <c r="F22" s="499"/>
      <c r="G22" s="499"/>
      <c r="H22" s="250"/>
      <c r="I22" s="251"/>
    </row>
    <row r="23" spans="1:9" ht="21.75" customHeight="1" thickBot="1">
      <c r="A23" s="233"/>
      <c r="B23" s="234"/>
      <c r="C23" s="234"/>
      <c r="D23" s="234"/>
      <c r="E23" s="234"/>
      <c r="F23" s="234"/>
      <c r="G23" s="234"/>
      <c r="H23" s="250"/>
      <c r="I23" s="251"/>
    </row>
    <row r="24" spans="1:9" ht="21.75" customHeight="1">
      <c r="A24" s="235" t="s">
        <v>239</v>
      </c>
      <c r="B24" s="517"/>
      <c r="C24" s="517"/>
      <c r="D24" s="517"/>
      <c r="E24" s="517"/>
      <c r="F24" s="517"/>
      <c r="G24" s="518"/>
      <c r="H24" s="250"/>
      <c r="I24" s="251"/>
    </row>
    <row r="25" spans="1:9" ht="21.75" customHeight="1">
      <c r="A25" s="236" t="s">
        <v>243</v>
      </c>
      <c r="B25" s="519"/>
      <c r="C25" s="519"/>
      <c r="D25" s="519"/>
      <c r="E25" s="519"/>
      <c r="F25" s="519"/>
      <c r="G25" s="520"/>
      <c r="H25" s="250"/>
      <c r="I25" s="251"/>
    </row>
    <row r="26" spans="1:9" ht="21.75" customHeight="1" thickBot="1">
      <c r="A26" s="237" t="s">
        <v>244</v>
      </c>
      <c r="B26" s="521"/>
      <c r="C26" s="521"/>
      <c r="D26" s="521"/>
      <c r="E26" s="238" t="s">
        <v>246</v>
      </c>
      <c r="F26" s="522"/>
      <c r="G26" s="523"/>
      <c r="H26" s="250"/>
      <c r="I26" s="251"/>
    </row>
    <row r="27" spans="1:9" ht="37.5" customHeight="1">
      <c r="A27" s="233"/>
      <c r="B27" s="234"/>
      <c r="C27" s="234"/>
      <c r="D27" s="234"/>
      <c r="E27" s="234"/>
      <c r="F27" s="234"/>
      <c r="G27" s="234"/>
      <c r="H27" s="250"/>
      <c r="I27" s="251"/>
    </row>
    <row r="28" spans="1:9" ht="21.75" customHeight="1">
      <c r="A28" s="232" t="s">
        <v>247</v>
      </c>
      <c r="B28" s="516" t="s">
        <v>247</v>
      </c>
      <c r="C28" s="516"/>
      <c r="D28" s="516" t="s">
        <v>247</v>
      </c>
      <c r="E28" s="516"/>
      <c r="F28" s="516" t="s">
        <v>247</v>
      </c>
      <c r="G28" s="516"/>
      <c r="H28" s="250"/>
      <c r="I28" s="251"/>
    </row>
    <row r="29" spans="1:9" ht="21.75" customHeight="1">
      <c r="A29" s="255" t="s">
        <v>248</v>
      </c>
      <c r="B29" s="516" t="s">
        <v>276</v>
      </c>
      <c r="C29" s="516"/>
      <c r="D29" s="516" t="s">
        <v>249</v>
      </c>
      <c r="E29" s="516"/>
      <c r="F29" s="516" t="s">
        <v>250</v>
      </c>
      <c r="G29" s="516"/>
      <c r="H29" s="250"/>
      <c r="I29" s="251"/>
    </row>
    <row r="30" spans="1:9" ht="10.5" customHeight="1">
      <c r="A30" s="250"/>
      <c r="B30" s="257"/>
      <c r="C30" s="250"/>
      <c r="D30" s="250"/>
      <c r="E30" s="250"/>
      <c r="F30" s="257"/>
      <c r="G30" s="257"/>
      <c r="H30" s="250"/>
      <c r="I30" s="251"/>
    </row>
    <row r="31" spans="1:9" ht="29.25" customHeight="1">
      <c r="A31" s="250"/>
      <c r="B31" s="257"/>
      <c r="C31" s="250"/>
      <c r="D31" s="515" t="s">
        <v>254</v>
      </c>
      <c r="E31" s="515"/>
      <c r="F31" s="515"/>
      <c r="G31" s="515"/>
      <c r="H31" s="250"/>
      <c r="I31" s="251"/>
    </row>
  </sheetData>
  <sheetProtection selectLockedCells="1"/>
  <mergeCells count="32">
    <mergeCell ref="B1:E1"/>
    <mergeCell ref="B2:E2"/>
    <mergeCell ref="F18:G18"/>
    <mergeCell ref="F19:G19"/>
    <mergeCell ref="C18:D18"/>
    <mergeCell ref="C16:D16"/>
    <mergeCell ref="C6:D6"/>
    <mergeCell ref="F6:G6"/>
    <mergeCell ref="B7:D7"/>
    <mergeCell ref="F7:G7"/>
    <mergeCell ref="B8:G8"/>
    <mergeCell ref="B9:G9"/>
    <mergeCell ref="B10:G10"/>
    <mergeCell ref="B11:G11"/>
    <mergeCell ref="B12:G12"/>
    <mergeCell ref="B13:G13"/>
    <mergeCell ref="B14:C14"/>
    <mergeCell ref="D14:E14"/>
    <mergeCell ref="F14:G14"/>
    <mergeCell ref="A22:G22"/>
    <mergeCell ref="D31:G31"/>
    <mergeCell ref="B29:C29"/>
    <mergeCell ref="D29:E29"/>
    <mergeCell ref="C19:D19"/>
    <mergeCell ref="B24:G24"/>
    <mergeCell ref="B25:G25"/>
    <mergeCell ref="B26:D26"/>
    <mergeCell ref="F26:G26"/>
    <mergeCell ref="F29:G29"/>
    <mergeCell ref="B28:C28"/>
    <mergeCell ref="D28:E28"/>
    <mergeCell ref="F28:G28"/>
  </mergeCells>
  <phoneticPr fontId="0" type="noConversion"/>
  <pageMargins left="0.59055118110236227" right="0.23622047244094491" top="0.52" bottom="0.55118110236220474" header="0.39370078740157483" footer="0"/>
  <pageSetup orientation="portrait"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49" r:id="rId4" name="Button 13">
              <controlPr defaultSize="0" print="0" autoFill="0" autoPict="0" macro="[0]!Módulo4.ATRAS3">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4350" r:id="rId5" name="Drop Down 14">
              <controlPr defaultSize="0" print="0" autoLine="0" autoPict="0">
                <anchor moveWithCells="1">
                  <from>
                    <xdr:col>0</xdr:col>
                    <xdr:colOff>38100</xdr:colOff>
                    <xdr:row>3</xdr:row>
                    <xdr:rowOff>0</xdr:rowOff>
                  </from>
                  <to>
                    <xdr:col>5</xdr:col>
                    <xdr:colOff>390525</xdr:colOff>
                    <xdr:row>4</xdr:row>
                    <xdr:rowOff>0</xdr:rowOff>
                  </to>
                </anchor>
              </controlPr>
            </control>
          </mc:Choice>
        </mc:AlternateContent>
        <mc:AlternateContent xmlns:mc="http://schemas.openxmlformats.org/markup-compatibility/2006">
          <mc:Choice Requires="x14">
            <control shapeId="14351" r:id="rId6" name="Drop Down 15">
              <controlPr defaultSize="0" print="0" autoLine="0" autoPict="0">
                <anchor moveWithCells="1">
                  <from>
                    <xdr:col>5</xdr:col>
                    <xdr:colOff>609600</xdr:colOff>
                    <xdr:row>3</xdr:row>
                    <xdr:rowOff>38100</xdr:rowOff>
                  </from>
                  <to>
                    <xdr:col>6</xdr:col>
                    <xdr:colOff>533400</xdr:colOff>
                    <xdr:row>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15"/>
  <sheetViews>
    <sheetView topLeftCell="E1" workbookViewId="0">
      <selection activeCell="Q28" sqref="Q28"/>
    </sheetView>
  </sheetViews>
  <sheetFormatPr baseColWidth="10" defaultRowHeight="12.75"/>
  <cols>
    <col min="2" max="2" width="24.85546875" customWidth="1"/>
    <col min="3" max="3" width="22.5703125" customWidth="1"/>
    <col min="20" max="20" width="16.42578125" customWidth="1"/>
  </cols>
  <sheetData>
    <row r="1" spans="1:20" ht="14.25">
      <c r="A1" s="540" t="s">
        <v>79</v>
      </c>
      <c r="B1" s="540"/>
      <c r="C1" s="540"/>
      <c r="D1" s="540"/>
      <c r="E1" s="540"/>
      <c r="F1" s="540"/>
      <c r="G1" s="540"/>
      <c r="H1" s="540"/>
    </row>
    <row r="3" spans="1:20" ht="42">
      <c r="A3" s="344" t="s">
        <v>118</v>
      </c>
      <c r="B3" s="344" t="s">
        <v>106</v>
      </c>
      <c r="C3" s="344" t="s">
        <v>107</v>
      </c>
      <c r="D3" s="344" t="s">
        <v>68</v>
      </c>
      <c r="E3" s="344" t="s">
        <v>0</v>
      </c>
      <c r="F3" s="344" t="s">
        <v>110</v>
      </c>
      <c r="G3" s="344" t="s">
        <v>113</v>
      </c>
      <c r="H3" s="344" t="s">
        <v>109</v>
      </c>
      <c r="I3" s="344" t="s">
        <v>119</v>
      </c>
      <c r="J3" s="345" t="s">
        <v>114</v>
      </c>
      <c r="K3" s="344" t="s">
        <v>273</v>
      </c>
      <c r="L3" s="352" t="s">
        <v>200</v>
      </c>
      <c r="M3" s="344" t="s">
        <v>272</v>
      </c>
      <c r="N3" s="346" t="s">
        <v>925</v>
      </c>
      <c r="O3" s="348" t="s">
        <v>924</v>
      </c>
      <c r="P3" s="344" t="s">
        <v>926</v>
      </c>
      <c r="Q3" s="348" t="s">
        <v>203</v>
      </c>
      <c r="R3" s="332" t="s">
        <v>988</v>
      </c>
      <c r="S3" s="332" t="s">
        <v>989</v>
      </c>
      <c r="T3" s="358" t="s">
        <v>990</v>
      </c>
    </row>
    <row r="4" spans="1:20" ht="21">
      <c r="A4" s="332">
        <v>547</v>
      </c>
      <c r="B4" s="338" t="s">
        <v>891</v>
      </c>
      <c r="C4" s="339" t="s">
        <v>888</v>
      </c>
      <c r="D4" s="338" t="s">
        <v>283</v>
      </c>
      <c r="E4" s="338" t="s">
        <v>79</v>
      </c>
      <c r="F4" s="336" t="s">
        <v>297</v>
      </c>
      <c r="G4" s="339" t="s">
        <v>889</v>
      </c>
      <c r="H4" s="339" t="s">
        <v>890</v>
      </c>
      <c r="I4" s="338" t="s">
        <v>75</v>
      </c>
      <c r="J4" s="337">
        <v>42086</v>
      </c>
      <c r="K4" s="340" t="s">
        <v>128</v>
      </c>
      <c r="L4" s="341">
        <v>951.5</v>
      </c>
      <c r="M4" s="338" t="s">
        <v>305</v>
      </c>
      <c r="N4" s="333">
        <f>L4*0.1</f>
        <v>95.15</v>
      </c>
      <c r="O4" s="331">
        <f>L4-N4</f>
        <v>856.35</v>
      </c>
      <c r="P4" s="334">
        <v>0.2</v>
      </c>
      <c r="Q4" s="329">
        <f>O4*P4</f>
        <v>171.27</v>
      </c>
      <c r="R4" s="330">
        <f>Q4/12</f>
        <v>14.272500000000001</v>
      </c>
      <c r="S4" s="330">
        <v>9</v>
      </c>
      <c r="T4" s="335">
        <f>R4*S4</f>
        <v>128.45250000000001</v>
      </c>
    </row>
    <row r="5" spans="1:20">
      <c r="A5" s="335"/>
      <c r="B5" s="335"/>
      <c r="C5" s="335"/>
      <c r="D5" s="335"/>
      <c r="E5" s="335"/>
      <c r="F5" s="335"/>
      <c r="G5" s="335"/>
      <c r="H5" s="335"/>
      <c r="I5" s="335"/>
      <c r="J5" s="335"/>
      <c r="K5" s="335"/>
      <c r="L5" s="335"/>
      <c r="M5" s="335"/>
      <c r="N5" s="342">
        <f>SUM(N4:N4)</f>
        <v>95.15</v>
      </c>
      <c r="O5" s="350">
        <f>SUM(O4:O4)</f>
        <v>856.35</v>
      </c>
      <c r="P5" s="349"/>
      <c r="Q5" s="347">
        <f>SUM(Q4:Q4)</f>
        <v>171.27</v>
      </c>
      <c r="R5" s="335"/>
      <c r="S5" s="335"/>
      <c r="T5" s="335"/>
    </row>
    <row r="8" spans="1:20">
      <c r="B8" s="343" t="s">
        <v>931</v>
      </c>
      <c r="C8" s="343" t="s">
        <v>932</v>
      </c>
    </row>
    <row r="9" spans="1:20">
      <c r="B9" s="355">
        <f>856.35/12</f>
        <v>71.362499999999997</v>
      </c>
      <c r="C9" s="355">
        <f>B9*9</f>
        <v>642.26249999999993</v>
      </c>
      <c r="D9" s="354"/>
    </row>
    <row r="10" spans="1:20">
      <c r="B10" s="335"/>
      <c r="C10" s="335"/>
      <c r="M10" s="541" t="s">
        <v>929</v>
      </c>
      <c r="N10" s="541"/>
      <c r="O10" s="541"/>
      <c r="P10" s="541"/>
    </row>
    <row r="11" spans="1:20">
      <c r="M11" s="541" t="s">
        <v>927</v>
      </c>
      <c r="N11" s="541"/>
      <c r="O11" s="541"/>
      <c r="P11" s="541"/>
      <c r="Q11" s="541"/>
    </row>
    <row r="12" spans="1:20">
      <c r="N12" s="541" t="s">
        <v>928</v>
      </c>
      <c r="O12" s="541"/>
      <c r="P12" s="541"/>
    </row>
    <row r="15" spans="1:20">
      <c r="J15" s="353"/>
    </row>
  </sheetData>
  <mergeCells count="4">
    <mergeCell ref="A1:H1"/>
    <mergeCell ref="M10:P10"/>
    <mergeCell ref="M11:Q11"/>
    <mergeCell ref="N12:P1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TRAS3">
                <anchor moveWithCells="1" sizeWithCells="1">
                  <from>
                    <xdr:col>0</xdr:col>
                    <xdr:colOff>28575</xdr:colOff>
                    <xdr:row>2</xdr:row>
                    <xdr:rowOff>76200</xdr:rowOff>
                  </from>
                  <to>
                    <xdr:col>1</xdr:col>
                    <xdr:colOff>0</xdr:colOff>
                    <xdr:row>3</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TRAS3">
                <anchor moveWithCells="1" sizeWithCells="1">
                  <from>
                    <xdr:col>0</xdr:col>
                    <xdr:colOff>28575</xdr:colOff>
                    <xdr:row>2</xdr:row>
                    <xdr:rowOff>76200</xdr:rowOff>
                  </from>
                  <to>
                    <xdr:col>1</xdr:col>
                    <xdr:colOff>0</xdr:colOff>
                    <xdr:row>3</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C1:I40"/>
  <sheetViews>
    <sheetView tabSelected="1" topLeftCell="C1" zoomScale="70" zoomScaleNormal="70" workbookViewId="0">
      <selection activeCell="C2" sqref="C2:I2"/>
    </sheetView>
  </sheetViews>
  <sheetFormatPr baseColWidth="10" defaultRowHeight="12.75"/>
  <cols>
    <col min="1" max="1" width="1" customWidth="1"/>
    <col min="2" max="2" width="2.140625" customWidth="1"/>
    <col min="3" max="3" width="18" customWidth="1"/>
    <col min="4" max="4" width="34.85546875" customWidth="1"/>
    <col min="5" max="5" width="15.7109375" customWidth="1"/>
    <col min="6" max="7" width="15.42578125" customWidth="1"/>
    <col min="8" max="8" width="9.42578125" customWidth="1"/>
    <col min="9" max="9" width="12.85546875" customWidth="1"/>
  </cols>
  <sheetData>
    <row r="1" spans="3:9" ht="18">
      <c r="D1" s="542" t="s">
        <v>1093</v>
      </c>
      <c r="E1" s="542"/>
      <c r="F1" s="542"/>
      <c r="G1" s="542"/>
      <c r="H1" s="542"/>
      <c r="I1" s="542"/>
    </row>
    <row r="2" spans="3:9" ht="25.5" customHeight="1">
      <c r="C2" s="543" t="s">
        <v>1104</v>
      </c>
      <c r="D2" s="543"/>
      <c r="E2" s="543"/>
      <c r="F2" s="543"/>
      <c r="G2" s="543"/>
      <c r="H2" s="543"/>
      <c r="I2" s="543"/>
    </row>
    <row r="3" spans="3:9">
      <c r="C3" t="s">
        <v>933</v>
      </c>
    </row>
    <row r="4" spans="3:9" ht="38.25">
      <c r="C4" s="335" t="s">
        <v>106</v>
      </c>
      <c r="D4" s="335" t="s">
        <v>934</v>
      </c>
      <c r="E4" s="398" t="s">
        <v>200</v>
      </c>
      <c r="F4" s="399" t="s">
        <v>925</v>
      </c>
      <c r="G4" s="399" t="s">
        <v>924</v>
      </c>
      <c r="H4" s="357" t="s">
        <v>1099</v>
      </c>
      <c r="I4" s="399" t="s">
        <v>203</v>
      </c>
    </row>
    <row r="5" spans="3:9" ht="47.25" customHeight="1">
      <c r="C5" s="335" t="s">
        <v>935</v>
      </c>
      <c r="D5" s="398" t="s">
        <v>936</v>
      </c>
      <c r="E5" s="356">
        <v>9064.23</v>
      </c>
      <c r="F5" s="400">
        <f>E5*0.1</f>
        <v>906.423</v>
      </c>
      <c r="G5" s="356">
        <f>E5-F5</f>
        <v>8157.8069999999998</v>
      </c>
      <c r="H5" s="335">
        <v>2.5000000000000001E-2</v>
      </c>
      <c r="I5" s="356">
        <f>G5*H5</f>
        <v>203.94517500000001</v>
      </c>
    </row>
    <row r="6" spans="3:9" ht="64.5" customHeight="1">
      <c r="C6" s="335" t="s">
        <v>937</v>
      </c>
      <c r="D6" s="398" t="s">
        <v>938</v>
      </c>
      <c r="E6" s="356">
        <v>16232.26</v>
      </c>
      <c r="F6" s="356">
        <f t="shared" ref="F6:F33" si="0">E6*0.1</f>
        <v>1623.2260000000001</v>
      </c>
      <c r="G6" s="356">
        <f t="shared" ref="G6:G33" si="1">E6-F6</f>
        <v>14609.034</v>
      </c>
      <c r="H6" s="335">
        <v>2.5000000000000001E-2</v>
      </c>
      <c r="I6" s="356">
        <f t="shared" ref="I6:I33" si="2">G6*H6</f>
        <v>365.22585000000004</v>
      </c>
    </row>
    <row r="7" spans="3:9" ht="114.75">
      <c r="C7" s="335" t="s">
        <v>939</v>
      </c>
      <c r="D7" s="399" t="s">
        <v>940</v>
      </c>
      <c r="E7" s="356">
        <v>62316.67</v>
      </c>
      <c r="F7" s="356">
        <f t="shared" si="0"/>
        <v>6231.6670000000004</v>
      </c>
      <c r="G7" s="356">
        <f t="shared" si="1"/>
        <v>56085.002999999997</v>
      </c>
      <c r="H7" s="335">
        <v>2.5000000000000001E-2</v>
      </c>
      <c r="I7" s="356">
        <f t="shared" si="2"/>
        <v>1402.1250749999999</v>
      </c>
    </row>
    <row r="8" spans="3:9" ht="102">
      <c r="C8" s="335" t="s">
        <v>941</v>
      </c>
      <c r="D8" s="399" t="s">
        <v>942</v>
      </c>
      <c r="E8" s="356">
        <v>13459.21</v>
      </c>
      <c r="F8" s="356">
        <f t="shared" si="0"/>
        <v>1345.921</v>
      </c>
      <c r="G8" s="356">
        <f t="shared" si="1"/>
        <v>12113.288999999999</v>
      </c>
      <c r="H8" s="335">
        <v>2.5000000000000001E-2</v>
      </c>
      <c r="I8" s="356">
        <f t="shared" si="2"/>
        <v>302.83222499999999</v>
      </c>
    </row>
    <row r="9" spans="3:9" ht="89.25">
      <c r="C9" s="335" t="s">
        <v>943</v>
      </c>
      <c r="D9" s="399" t="s">
        <v>944</v>
      </c>
      <c r="E9" s="356">
        <v>14167.99</v>
      </c>
      <c r="F9" s="356">
        <f t="shared" si="0"/>
        <v>1416.799</v>
      </c>
      <c r="G9" s="356">
        <f t="shared" si="1"/>
        <v>12751.190999999999</v>
      </c>
      <c r="H9" s="335">
        <v>2.5000000000000001E-2</v>
      </c>
      <c r="I9" s="356">
        <f t="shared" si="2"/>
        <v>318.77977499999997</v>
      </c>
    </row>
    <row r="10" spans="3:9" ht="89.25">
      <c r="C10" s="335" t="s">
        <v>945</v>
      </c>
      <c r="D10" s="399" t="s">
        <v>946</v>
      </c>
      <c r="E10" s="356">
        <v>23440</v>
      </c>
      <c r="F10" s="356">
        <f t="shared" si="0"/>
        <v>2344</v>
      </c>
      <c r="G10" s="356">
        <f t="shared" si="1"/>
        <v>21096</v>
      </c>
      <c r="H10" s="335">
        <v>2.5000000000000001E-2</v>
      </c>
      <c r="I10" s="356">
        <f t="shared" si="2"/>
        <v>527.4</v>
      </c>
    </row>
    <row r="11" spans="3:9" ht="114.75">
      <c r="C11" s="335" t="s">
        <v>947</v>
      </c>
      <c r="D11" s="399" t="s">
        <v>948</v>
      </c>
      <c r="E11" s="356">
        <v>1371.43</v>
      </c>
      <c r="F11" s="356">
        <f t="shared" si="0"/>
        <v>137.143</v>
      </c>
      <c r="G11" s="356">
        <f t="shared" si="1"/>
        <v>1234.287</v>
      </c>
      <c r="H11" s="335">
        <v>2.5000000000000001E-2</v>
      </c>
      <c r="I11" s="356">
        <f t="shared" si="2"/>
        <v>30.857175000000002</v>
      </c>
    </row>
    <row r="12" spans="3:9" ht="102">
      <c r="C12" s="335" t="s">
        <v>949</v>
      </c>
      <c r="D12" s="399" t="s">
        <v>950</v>
      </c>
      <c r="E12" s="356">
        <v>1142.8599999999999</v>
      </c>
      <c r="F12" s="356">
        <f t="shared" si="0"/>
        <v>114.286</v>
      </c>
      <c r="G12" s="356">
        <f t="shared" si="1"/>
        <v>1028.5739999999998</v>
      </c>
      <c r="H12" s="335">
        <v>2.5000000000000001E-2</v>
      </c>
      <c r="I12" s="356">
        <f t="shared" si="2"/>
        <v>25.714349999999996</v>
      </c>
    </row>
    <row r="13" spans="3:9" ht="127.5">
      <c r="C13" s="335" t="s">
        <v>951</v>
      </c>
      <c r="D13" s="399" t="s">
        <v>952</v>
      </c>
      <c r="E13" s="356">
        <v>1371.43</v>
      </c>
      <c r="F13" s="356">
        <f t="shared" si="0"/>
        <v>137.143</v>
      </c>
      <c r="G13" s="356">
        <f t="shared" si="1"/>
        <v>1234.287</v>
      </c>
      <c r="H13" s="335">
        <v>2.5000000000000001E-2</v>
      </c>
      <c r="I13" s="356">
        <f t="shared" si="2"/>
        <v>30.857175000000002</v>
      </c>
    </row>
    <row r="14" spans="3:9" ht="102">
      <c r="C14" s="335" t="s">
        <v>953</v>
      </c>
      <c r="D14" s="399" t="s">
        <v>954</v>
      </c>
      <c r="E14" s="356">
        <v>5142.8599999999997</v>
      </c>
      <c r="F14" s="356">
        <f t="shared" si="0"/>
        <v>514.28599999999994</v>
      </c>
      <c r="G14" s="356">
        <f t="shared" si="1"/>
        <v>4628.5739999999996</v>
      </c>
      <c r="H14" s="335">
        <v>2.5000000000000001E-2</v>
      </c>
      <c r="I14" s="356">
        <f t="shared" si="2"/>
        <v>115.71435</v>
      </c>
    </row>
    <row r="15" spans="3:9" ht="127.5">
      <c r="C15" s="335" t="s">
        <v>955</v>
      </c>
      <c r="D15" s="399" t="s">
        <v>956</v>
      </c>
      <c r="E15" s="356">
        <v>2857.14</v>
      </c>
      <c r="F15" s="356">
        <f t="shared" si="0"/>
        <v>285.714</v>
      </c>
      <c r="G15" s="356">
        <f t="shared" si="1"/>
        <v>2571.4259999999999</v>
      </c>
      <c r="H15" s="335">
        <v>2.5000000000000001E-2</v>
      </c>
      <c r="I15" s="356">
        <f t="shared" si="2"/>
        <v>64.285650000000004</v>
      </c>
    </row>
    <row r="16" spans="3:9" ht="102">
      <c r="C16" s="335" t="s">
        <v>957</v>
      </c>
      <c r="D16" s="399" t="s">
        <v>958</v>
      </c>
      <c r="E16" s="356">
        <v>10900</v>
      </c>
      <c r="F16" s="356">
        <f t="shared" si="0"/>
        <v>1090</v>
      </c>
      <c r="G16" s="356">
        <f t="shared" si="1"/>
        <v>9810</v>
      </c>
      <c r="H16" s="335">
        <v>2.5000000000000001E-2</v>
      </c>
      <c r="I16" s="356">
        <f t="shared" si="2"/>
        <v>245.25</v>
      </c>
    </row>
    <row r="17" spans="3:9" ht="102">
      <c r="C17" s="335" t="s">
        <v>959</v>
      </c>
      <c r="D17" s="399" t="s">
        <v>960</v>
      </c>
      <c r="E17" s="356">
        <v>100</v>
      </c>
      <c r="F17" s="356">
        <f t="shared" si="0"/>
        <v>10</v>
      </c>
      <c r="G17" s="356">
        <f t="shared" si="1"/>
        <v>90</v>
      </c>
      <c r="H17" s="335">
        <v>2.5000000000000001E-2</v>
      </c>
      <c r="I17" s="356">
        <f t="shared" si="2"/>
        <v>2.25</v>
      </c>
    </row>
    <row r="18" spans="3:9" ht="140.25">
      <c r="C18" s="335" t="s">
        <v>961</v>
      </c>
      <c r="D18" s="399" t="s">
        <v>962</v>
      </c>
      <c r="E18" s="356">
        <v>9714.2900000000009</v>
      </c>
      <c r="F18" s="356">
        <f t="shared" si="0"/>
        <v>971.42900000000009</v>
      </c>
      <c r="G18" s="356">
        <f t="shared" si="1"/>
        <v>8742.8610000000008</v>
      </c>
      <c r="H18" s="335">
        <v>2.5000000000000001E-2</v>
      </c>
      <c r="I18" s="356">
        <f t="shared" si="2"/>
        <v>218.57152500000004</v>
      </c>
    </row>
    <row r="19" spans="3:9" ht="89.25">
      <c r="C19" s="335" t="s">
        <v>963</v>
      </c>
      <c r="D19" s="399" t="s">
        <v>964</v>
      </c>
      <c r="E19" s="356">
        <v>36000</v>
      </c>
      <c r="F19" s="356">
        <f t="shared" si="0"/>
        <v>3600</v>
      </c>
      <c r="G19" s="356">
        <f t="shared" si="1"/>
        <v>32400</v>
      </c>
      <c r="H19" s="335">
        <v>2.5000000000000001E-2</v>
      </c>
      <c r="I19" s="356">
        <f t="shared" si="2"/>
        <v>810</v>
      </c>
    </row>
    <row r="20" spans="3:9" ht="114.75">
      <c r="C20" s="335" t="s">
        <v>965</v>
      </c>
      <c r="D20" s="399" t="s">
        <v>966</v>
      </c>
      <c r="E20" s="356">
        <v>8500</v>
      </c>
      <c r="F20" s="356">
        <f t="shared" si="0"/>
        <v>850</v>
      </c>
      <c r="G20" s="356">
        <f t="shared" si="1"/>
        <v>7650</v>
      </c>
      <c r="H20" s="335">
        <v>2.5000000000000001E-2</v>
      </c>
      <c r="I20" s="356">
        <f t="shared" si="2"/>
        <v>191.25</v>
      </c>
    </row>
    <row r="21" spans="3:9" ht="127.5">
      <c r="C21" s="335" t="s">
        <v>967</v>
      </c>
      <c r="D21" s="399" t="s">
        <v>968</v>
      </c>
      <c r="E21" s="356">
        <v>700</v>
      </c>
      <c r="F21" s="356">
        <f t="shared" si="0"/>
        <v>70</v>
      </c>
      <c r="G21" s="356">
        <f t="shared" si="1"/>
        <v>630</v>
      </c>
      <c r="H21" s="335">
        <v>2.5000000000000001E-2</v>
      </c>
      <c r="I21" s="356">
        <f t="shared" si="2"/>
        <v>15.75</v>
      </c>
    </row>
    <row r="22" spans="3:9" ht="102">
      <c r="C22" s="335" t="s">
        <v>969</v>
      </c>
      <c r="D22" s="399" t="s">
        <v>970</v>
      </c>
      <c r="E22" s="356">
        <v>17000</v>
      </c>
      <c r="F22" s="356">
        <f t="shared" si="0"/>
        <v>1700</v>
      </c>
      <c r="G22" s="356">
        <f t="shared" si="1"/>
        <v>15300</v>
      </c>
      <c r="H22" s="335">
        <v>2.5000000000000001E-2</v>
      </c>
      <c r="I22" s="356">
        <f t="shared" si="2"/>
        <v>382.5</v>
      </c>
    </row>
    <row r="23" spans="3:9" ht="114.75">
      <c r="C23" s="335" t="s">
        <v>971</v>
      </c>
      <c r="D23" s="399" t="s">
        <v>972</v>
      </c>
      <c r="E23" s="356">
        <v>4515</v>
      </c>
      <c r="F23" s="356">
        <f t="shared" si="0"/>
        <v>451.5</v>
      </c>
      <c r="G23" s="356">
        <f t="shared" si="1"/>
        <v>4063.5</v>
      </c>
      <c r="H23" s="335">
        <v>2.5000000000000001E-2</v>
      </c>
      <c r="I23" s="356">
        <f t="shared" si="2"/>
        <v>101.58750000000001</v>
      </c>
    </row>
    <row r="24" spans="3:9" ht="127.5">
      <c r="C24" s="335" t="s">
        <v>973</v>
      </c>
      <c r="D24" s="399" t="s">
        <v>974</v>
      </c>
      <c r="E24" s="356">
        <v>4000</v>
      </c>
      <c r="F24" s="356">
        <f t="shared" si="0"/>
        <v>400</v>
      </c>
      <c r="G24" s="356">
        <f t="shared" si="1"/>
        <v>3600</v>
      </c>
      <c r="H24" s="335">
        <v>2.5000000000000001E-2</v>
      </c>
      <c r="I24" s="356">
        <f t="shared" si="2"/>
        <v>90</v>
      </c>
    </row>
    <row r="25" spans="3:9" ht="102">
      <c r="C25" s="335" t="s">
        <v>975</v>
      </c>
      <c r="D25" s="399" t="s">
        <v>976</v>
      </c>
      <c r="E25" s="356">
        <v>3000</v>
      </c>
      <c r="F25" s="356">
        <f t="shared" si="0"/>
        <v>300</v>
      </c>
      <c r="G25" s="356">
        <f t="shared" si="1"/>
        <v>2700</v>
      </c>
      <c r="H25" s="335">
        <v>2.5000000000000001E-2</v>
      </c>
      <c r="I25" s="356">
        <f t="shared" si="2"/>
        <v>67.5</v>
      </c>
    </row>
    <row r="26" spans="3:9" ht="127.5">
      <c r="C26" s="335" t="s">
        <v>977</v>
      </c>
      <c r="D26" s="399" t="s">
        <v>978</v>
      </c>
      <c r="E26" s="356">
        <v>3596.25</v>
      </c>
      <c r="F26" s="356">
        <f t="shared" si="0"/>
        <v>359.625</v>
      </c>
      <c r="G26" s="356">
        <f t="shared" si="1"/>
        <v>3236.625</v>
      </c>
      <c r="H26" s="335">
        <v>2.5000000000000001E-2</v>
      </c>
      <c r="I26" s="356">
        <f t="shared" si="2"/>
        <v>80.915625000000006</v>
      </c>
    </row>
    <row r="27" spans="3:9" ht="114.75">
      <c r="C27" s="335" t="s">
        <v>979</v>
      </c>
      <c r="D27" s="399" t="s">
        <v>980</v>
      </c>
      <c r="E27" s="356">
        <v>1000</v>
      </c>
      <c r="F27" s="356">
        <f t="shared" si="0"/>
        <v>100</v>
      </c>
      <c r="G27" s="356">
        <f t="shared" si="1"/>
        <v>900</v>
      </c>
      <c r="H27" s="335">
        <v>2.5000000000000001E-2</v>
      </c>
      <c r="I27" s="356">
        <f t="shared" si="2"/>
        <v>22.5</v>
      </c>
    </row>
    <row r="28" spans="3:9" ht="114.75">
      <c r="C28" s="335" t="s">
        <v>981</v>
      </c>
      <c r="D28" s="399" t="s">
        <v>982</v>
      </c>
      <c r="E28" s="356">
        <v>2016</v>
      </c>
      <c r="F28" s="356">
        <f t="shared" si="0"/>
        <v>201.60000000000002</v>
      </c>
      <c r="G28" s="356">
        <f t="shared" si="1"/>
        <v>1814.4</v>
      </c>
      <c r="H28" s="335">
        <v>2.5000000000000001E-2</v>
      </c>
      <c r="I28" s="356">
        <f t="shared" si="2"/>
        <v>45.360000000000007</v>
      </c>
    </row>
    <row r="29" spans="3:9" ht="102">
      <c r="C29" s="335" t="s">
        <v>983</v>
      </c>
      <c r="D29" s="399" t="s">
        <v>984</v>
      </c>
      <c r="E29" s="356">
        <v>42698.25</v>
      </c>
      <c r="F29" s="356">
        <f t="shared" si="0"/>
        <v>4269.8249999999998</v>
      </c>
      <c r="G29" s="356">
        <f t="shared" si="1"/>
        <v>38428.425000000003</v>
      </c>
      <c r="H29" s="335">
        <v>2.5000000000000001E-2</v>
      </c>
      <c r="I29" s="356">
        <f t="shared" si="2"/>
        <v>960.71062500000016</v>
      </c>
    </row>
    <row r="30" spans="3:9" ht="38.25">
      <c r="C30" s="335"/>
      <c r="D30" s="399" t="s">
        <v>985</v>
      </c>
      <c r="E30" s="356"/>
      <c r="F30" s="356">
        <f t="shared" si="0"/>
        <v>0</v>
      </c>
      <c r="G30" s="356">
        <f t="shared" si="1"/>
        <v>0</v>
      </c>
      <c r="H30" s="335">
        <v>2.5000000000000001E-2</v>
      </c>
      <c r="I30" s="356">
        <f t="shared" si="2"/>
        <v>0</v>
      </c>
    </row>
    <row r="31" spans="3:9">
      <c r="C31" s="335" t="s">
        <v>983</v>
      </c>
      <c r="D31" s="399"/>
      <c r="E31" s="356">
        <v>11.43</v>
      </c>
      <c r="F31" s="356">
        <f t="shared" si="0"/>
        <v>1.143</v>
      </c>
      <c r="G31" s="356">
        <f t="shared" si="1"/>
        <v>10.286999999999999</v>
      </c>
      <c r="H31" s="335">
        <v>2.5000000000000001E-2</v>
      </c>
      <c r="I31" s="356">
        <f t="shared" si="2"/>
        <v>0.25717499999999999</v>
      </c>
    </row>
    <row r="32" spans="3:9" ht="107.25">
      <c r="C32" s="391" t="s">
        <v>1094</v>
      </c>
      <c r="D32" s="390" t="s">
        <v>1095</v>
      </c>
      <c r="E32" s="392">
        <v>28245</v>
      </c>
      <c r="F32" s="356">
        <f t="shared" si="0"/>
        <v>2824.5</v>
      </c>
      <c r="G32" s="356">
        <f t="shared" si="1"/>
        <v>25420.5</v>
      </c>
      <c r="H32" s="335">
        <v>2.5000000000000001E-2</v>
      </c>
      <c r="I32" s="356">
        <f t="shared" si="2"/>
        <v>635.51250000000005</v>
      </c>
    </row>
    <row r="33" spans="3:9" ht="161.25">
      <c r="C33" s="391" t="s">
        <v>1096</v>
      </c>
      <c r="D33" s="390" t="s">
        <v>1097</v>
      </c>
      <c r="E33" s="392">
        <v>25000</v>
      </c>
      <c r="F33" s="356">
        <f t="shared" si="0"/>
        <v>2500</v>
      </c>
      <c r="G33" s="356">
        <f t="shared" si="1"/>
        <v>22500</v>
      </c>
      <c r="H33" s="335">
        <v>2.5000000000000001E-2</v>
      </c>
      <c r="I33" s="356">
        <f t="shared" si="2"/>
        <v>562.5</v>
      </c>
    </row>
    <row r="34" spans="3:9" ht="20.25">
      <c r="C34" s="393"/>
      <c r="D34" s="397" t="s">
        <v>1098</v>
      </c>
      <c r="E34" s="394">
        <f>SUM(E5:E33)</f>
        <v>347562.3</v>
      </c>
      <c r="F34" s="395">
        <f>SUM(F5:F32)</f>
        <v>32256.23</v>
      </c>
      <c r="G34" s="395">
        <f>SUM(G5:G32)</f>
        <v>290306.07</v>
      </c>
      <c r="H34" s="393"/>
      <c r="I34" s="396">
        <f>SUM(I5:I33)</f>
        <v>7820.1517499999991</v>
      </c>
    </row>
    <row r="35" spans="3:9">
      <c r="C35" s="353" t="s">
        <v>1103</v>
      </c>
    </row>
    <row r="36" spans="3:9">
      <c r="C36" s="353" t="s">
        <v>1092</v>
      </c>
    </row>
    <row r="38" spans="3:9" ht="15.75" customHeight="1">
      <c r="D38" s="353" t="s">
        <v>1100</v>
      </c>
    </row>
    <row r="39" spans="3:9">
      <c r="D39" s="353" t="s">
        <v>1101</v>
      </c>
    </row>
    <row r="40" spans="3:9">
      <c r="D40" s="353" t="s">
        <v>1102</v>
      </c>
    </row>
  </sheetData>
  <mergeCells count="2">
    <mergeCell ref="D1:I1"/>
    <mergeCell ref="C2:I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8"/>
  </sheetPr>
  <dimension ref="A1:J331"/>
  <sheetViews>
    <sheetView zoomScale="75" workbookViewId="0">
      <selection activeCell="J2" sqref="J2:J70"/>
    </sheetView>
  </sheetViews>
  <sheetFormatPr baseColWidth="10" defaultRowHeight="12.75"/>
  <cols>
    <col min="1" max="1" width="5.42578125" style="1" customWidth="1"/>
    <col min="2" max="2" width="17.7109375" style="2" customWidth="1"/>
    <col min="3" max="3" width="4" style="3" customWidth="1"/>
    <col min="4" max="4" width="42.28515625" style="4" customWidth="1"/>
    <col min="5" max="7" width="11.42578125" style="4"/>
    <col min="8" max="8" width="7.5703125" style="4" customWidth="1"/>
    <col min="9" max="9" width="11.42578125" style="4"/>
    <col min="10" max="10" width="57" style="4" customWidth="1"/>
    <col min="11" max="16384" width="11.42578125" style="4"/>
  </cols>
  <sheetData>
    <row r="1" spans="1:10">
      <c r="A1" s="1">
        <v>1</v>
      </c>
      <c r="B1" s="2" t="s">
        <v>1</v>
      </c>
    </row>
    <row r="2" spans="1:10">
      <c r="C2" s="3">
        <v>1</v>
      </c>
      <c r="D2" s="4" t="s">
        <v>10</v>
      </c>
      <c r="G2" s="292">
        <v>50</v>
      </c>
      <c r="H2" s="2"/>
      <c r="I2" s="3">
        <v>1</v>
      </c>
      <c r="J2" s="293" t="s">
        <v>822</v>
      </c>
    </row>
    <row r="3" spans="1:10">
      <c r="C3" s="3">
        <v>2</v>
      </c>
      <c r="D3" s="4" t="s">
        <v>11</v>
      </c>
      <c r="H3" s="2"/>
      <c r="I3" s="3">
        <v>2</v>
      </c>
      <c r="J3" s="4" t="s">
        <v>102</v>
      </c>
    </row>
    <row r="4" spans="1:10">
      <c r="C4" s="3">
        <v>3</v>
      </c>
      <c r="D4" s="4" t="s">
        <v>12</v>
      </c>
      <c r="H4" s="2"/>
      <c r="I4" s="3">
        <v>3</v>
      </c>
      <c r="J4" s="4" t="s">
        <v>189</v>
      </c>
    </row>
    <row r="5" spans="1:10">
      <c r="C5" s="3">
        <v>4</v>
      </c>
      <c r="D5" s="4" t="s">
        <v>152</v>
      </c>
      <c r="H5" s="2"/>
      <c r="I5" s="3">
        <v>4</v>
      </c>
      <c r="J5" s="293" t="s">
        <v>828</v>
      </c>
    </row>
    <row r="6" spans="1:10">
      <c r="C6" s="3">
        <v>5</v>
      </c>
      <c r="D6" s="4" t="s">
        <v>168</v>
      </c>
      <c r="H6" s="2"/>
      <c r="I6" s="3">
        <v>5</v>
      </c>
      <c r="J6" s="293" t="s">
        <v>823</v>
      </c>
    </row>
    <row r="7" spans="1:10">
      <c r="C7" s="3">
        <v>6</v>
      </c>
      <c r="D7" s="4" t="s">
        <v>8</v>
      </c>
      <c r="H7" s="2"/>
      <c r="I7" s="3">
        <v>6</v>
      </c>
      <c r="J7" s="4" t="s">
        <v>188</v>
      </c>
    </row>
    <row r="8" spans="1:10">
      <c r="C8" s="3">
        <v>7</v>
      </c>
      <c r="D8" s="4" t="s">
        <v>9</v>
      </c>
      <c r="H8" s="2"/>
      <c r="I8" s="3">
        <v>7</v>
      </c>
      <c r="J8" s="4" t="s">
        <v>187</v>
      </c>
    </row>
    <row r="9" spans="1:10">
      <c r="C9" s="3">
        <v>8</v>
      </c>
      <c r="D9" s="4" t="s">
        <v>7</v>
      </c>
      <c r="H9" s="2"/>
      <c r="I9" s="3">
        <v>8</v>
      </c>
      <c r="J9" s="293" t="s">
        <v>824</v>
      </c>
    </row>
    <row r="10" spans="1:10">
      <c r="C10" s="3">
        <v>9</v>
      </c>
      <c r="D10" s="293" t="s">
        <v>472</v>
      </c>
      <c r="H10" s="2"/>
      <c r="I10" s="3">
        <v>9</v>
      </c>
      <c r="J10" s="4" t="s">
        <v>153</v>
      </c>
    </row>
    <row r="11" spans="1:10">
      <c r="C11" s="3">
        <v>10</v>
      </c>
      <c r="D11" s="4" t="s">
        <v>125</v>
      </c>
      <c r="H11" s="2"/>
      <c r="I11" s="3">
        <v>10</v>
      </c>
      <c r="J11" s="4" t="s">
        <v>191</v>
      </c>
    </row>
    <row r="12" spans="1:10">
      <c r="C12" s="3">
        <v>11</v>
      </c>
      <c r="D12" s="293" t="s">
        <v>682</v>
      </c>
      <c r="H12" s="2"/>
      <c r="I12" s="3">
        <v>11</v>
      </c>
      <c r="J12" s="293" t="s">
        <v>816</v>
      </c>
    </row>
    <row r="13" spans="1:10">
      <c r="C13" s="3">
        <v>12</v>
      </c>
      <c r="D13" s="293" t="s">
        <v>683</v>
      </c>
      <c r="H13" s="2"/>
      <c r="I13" s="3">
        <v>12</v>
      </c>
      <c r="J13" s="4" t="s">
        <v>100</v>
      </c>
    </row>
    <row r="14" spans="1:10">
      <c r="C14" s="3">
        <v>13</v>
      </c>
      <c r="D14" s="4" t="s">
        <v>157</v>
      </c>
      <c r="H14" s="2"/>
      <c r="I14" s="3">
        <v>13</v>
      </c>
      <c r="J14" s="4" t="s">
        <v>194</v>
      </c>
    </row>
    <row r="15" spans="1:10">
      <c r="C15" s="3">
        <v>14</v>
      </c>
      <c r="D15" s="293" t="s">
        <v>1021</v>
      </c>
      <c r="H15" s="2"/>
      <c r="I15" s="3">
        <v>14</v>
      </c>
      <c r="J15" s="293" t="s">
        <v>814</v>
      </c>
    </row>
    <row r="16" spans="1:10">
      <c r="C16" s="3">
        <v>15</v>
      </c>
      <c r="D16" s="4" t="s">
        <v>141</v>
      </c>
      <c r="H16" s="2"/>
      <c r="I16" s="3">
        <v>15</v>
      </c>
      <c r="J16" s="4" t="s">
        <v>192</v>
      </c>
    </row>
    <row r="17" spans="3:10">
      <c r="C17" s="3">
        <v>16</v>
      </c>
      <c r="D17" s="4" t="s">
        <v>140</v>
      </c>
      <c r="H17" s="2"/>
      <c r="I17" s="3">
        <v>16</v>
      </c>
      <c r="J17" s="4" t="s">
        <v>158</v>
      </c>
    </row>
    <row r="18" spans="3:10">
      <c r="C18" s="3">
        <v>17</v>
      </c>
      <c r="D18" s="4" t="s">
        <v>154</v>
      </c>
      <c r="H18" s="2"/>
      <c r="I18" s="3">
        <v>17</v>
      </c>
      <c r="J18" s="4" t="s">
        <v>190</v>
      </c>
    </row>
    <row r="19" spans="3:10">
      <c r="C19" s="3">
        <v>18</v>
      </c>
      <c r="D19" s="4" t="s">
        <v>13</v>
      </c>
      <c r="H19" s="2"/>
      <c r="I19" s="3">
        <v>18</v>
      </c>
      <c r="J19" s="4" t="s">
        <v>156</v>
      </c>
    </row>
    <row r="20" spans="3:10">
      <c r="C20" s="3">
        <v>19</v>
      </c>
      <c r="D20" s="293" t="s">
        <v>780</v>
      </c>
      <c r="H20" s="2"/>
      <c r="I20" s="3">
        <v>19</v>
      </c>
      <c r="J20" s="293" t="s">
        <v>825</v>
      </c>
    </row>
    <row r="21" spans="3:10">
      <c r="C21" s="3">
        <v>20</v>
      </c>
      <c r="D21" s="293" t="s">
        <v>347</v>
      </c>
      <c r="H21" s="2"/>
      <c r="I21" s="3">
        <v>20</v>
      </c>
      <c r="J21" s="293" t="s">
        <v>812</v>
      </c>
    </row>
    <row r="22" spans="3:10">
      <c r="C22" s="3">
        <v>21</v>
      </c>
      <c r="D22" s="4" t="s">
        <v>252</v>
      </c>
      <c r="H22" s="2"/>
      <c r="I22" s="3">
        <v>21</v>
      </c>
      <c r="J22" s="4" t="s">
        <v>251</v>
      </c>
    </row>
    <row r="23" spans="3:10">
      <c r="C23" s="3">
        <v>22</v>
      </c>
      <c r="D23" s="4" t="s">
        <v>22</v>
      </c>
      <c r="H23" s="2"/>
      <c r="I23" s="3">
        <v>22</v>
      </c>
      <c r="J23" s="293" t="s">
        <v>734</v>
      </c>
    </row>
    <row r="24" spans="3:10">
      <c r="C24" s="3">
        <v>23</v>
      </c>
      <c r="D24" s="4" t="s">
        <v>149</v>
      </c>
      <c r="H24" s="2"/>
      <c r="I24" s="3">
        <v>23</v>
      </c>
      <c r="J24" s="4" t="s">
        <v>103</v>
      </c>
    </row>
    <row r="25" spans="3:10">
      <c r="C25" s="3">
        <v>24</v>
      </c>
      <c r="D25" s="4" t="s">
        <v>21</v>
      </c>
      <c r="H25" s="2"/>
      <c r="I25" s="3">
        <v>24</v>
      </c>
      <c r="J25" s="4" t="s">
        <v>104</v>
      </c>
    </row>
    <row r="26" spans="3:10">
      <c r="C26" s="3">
        <v>25</v>
      </c>
      <c r="D26" s="4" t="s">
        <v>20</v>
      </c>
      <c r="H26" s="2"/>
      <c r="I26" s="3">
        <v>25</v>
      </c>
      <c r="J26" s="4" t="s">
        <v>195</v>
      </c>
    </row>
    <row r="27" spans="3:10">
      <c r="C27" s="3">
        <v>26</v>
      </c>
      <c r="D27" s="4" t="s">
        <v>19</v>
      </c>
      <c r="H27" s="2"/>
      <c r="I27" s="3">
        <v>26</v>
      </c>
      <c r="J27" s="293" t="s">
        <v>819</v>
      </c>
    </row>
    <row r="28" spans="3:10">
      <c r="C28" s="3">
        <v>27</v>
      </c>
      <c r="D28" s="4" t="s">
        <v>151</v>
      </c>
      <c r="H28" s="2"/>
      <c r="I28" s="3">
        <v>27</v>
      </c>
      <c r="J28" s="4" t="s">
        <v>231</v>
      </c>
    </row>
    <row r="29" spans="3:10">
      <c r="C29" s="3">
        <v>28</v>
      </c>
      <c r="D29" s="4" t="s">
        <v>253</v>
      </c>
      <c r="H29" s="2"/>
      <c r="I29" s="3">
        <v>28</v>
      </c>
      <c r="J29" s="293" t="s">
        <v>783</v>
      </c>
    </row>
    <row r="30" spans="3:10">
      <c r="C30" s="3">
        <v>29</v>
      </c>
      <c r="D30" s="4" t="s">
        <v>6</v>
      </c>
      <c r="I30" s="3">
        <v>29</v>
      </c>
      <c r="J30" s="4" t="s">
        <v>101</v>
      </c>
    </row>
    <row r="31" spans="3:10">
      <c r="C31" s="3">
        <v>30</v>
      </c>
      <c r="D31" s="4" t="s">
        <v>14</v>
      </c>
      <c r="I31" s="3">
        <v>30</v>
      </c>
      <c r="J31" s="293" t="s">
        <v>310</v>
      </c>
    </row>
    <row r="32" spans="3:10">
      <c r="C32" s="3">
        <v>31</v>
      </c>
      <c r="D32" s="4" t="s">
        <v>15</v>
      </c>
      <c r="I32" s="3">
        <v>31</v>
      </c>
      <c r="J32" s="293" t="s">
        <v>315</v>
      </c>
    </row>
    <row r="33" spans="3:10">
      <c r="C33" s="3">
        <v>32</v>
      </c>
      <c r="D33" s="4" t="s">
        <v>124</v>
      </c>
      <c r="I33" s="3">
        <v>32</v>
      </c>
      <c r="J33" s="293" t="s">
        <v>610</v>
      </c>
    </row>
    <row r="34" spans="3:10">
      <c r="C34" s="3">
        <v>33</v>
      </c>
      <c r="D34" s="4" t="s">
        <v>3</v>
      </c>
      <c r="I34" s="3">
        <v>33</v>
      </c>
      <c r="J34" s="293" t="s">
        <v>634</v>
      </c>
    </row>
    <row r="35" spans="3:10">
      <c r="C35" s="3">
        <v>34</v>
      </c>
      <c r="D35" s="4" t="s">
        <v>2</v>
      </c>
      <c r="I35" s="3">
        <v>34</v>
      </c>
      <c r="J35" s="293" t="s">
        <v>647</v>
      </c>
    </row>
    <row r="36" spans="3:10">
      <c r="C36" s="3">
        <v>35</v>
      </c>
      <c r="D36" s="4" t="s">
        <v>4</v>
      </c>
      <c r="I36" s="3">
        <v>35</v>
      </c>
      <c r="J36" s="293" t="s">
        <v>656</v>
      </c>
    </row>
    <row r="37" spans="3:10">
      <c r="C37" s="3">
        <v>36</v>
      </c>
      <c r="D37" s="4" t="s">
        <v>5</v>
      </c>
      <c r="I37" s="3">
        <v>36</v>
      </c>
      <c r="J37" s="293" t="s">
        <v>690</v>
      </c>
    </row>
    <row r="38" spans="3:10">
      <c r="C38" s="3">
        <v>37</v>
      </c>
      <c r="D38" s="293" t="s">
        <v>311</v>
      </c>
      <c r="I38" s="3">
        <v>37</v>
      </c>
      <c r="J38" s="293" t="s">
        <v>703</v>
      </c>
    </row>
    <row r="39" spans="3:10">
      <c r="C39" s="3">
        <v>38</v>
      </c>
      <c r="D39" s="293" t="s">
        <v>319</v>
      </c>
      <c r="I39" s="3">
        <v>38</v>
      </c>
      <c r="J39" s="293" t="s">
        <v>704</v>
      </c>
    </row>
    <row r="40" spans="3:10">
      <c r="C40" s="3">
        <v>39</v>
      </c>
      <c r="D40" s="293" t="s">
        <v>495</v>
      </c>
      <c r="I40" s="3">
        <v>39</v>
      </c>
      <c r="J40" s="293" t="s">
        <v>711</v>
      </c>
    </row>
    <row r="41" spans="3:10">
      <c r="C41" s="3">
        <v>40</v>
      </c>
      <c r="D41" s="293" t="s">
        <v>679</v>
      </c>
      <c r="I41" s="3">
        <v>40</v>
      </c>
      <c r="J41" s="293" t="s">
        <v>719</v>
      </c>
    </row>
    <row r="42" spans="3:10">
      <c r="C42" s="3">
        <v>41</v>
      </c>
      <c r="D42" s="293" t="s">
        <v>888</v>
      </c>
      <c r="I42" s="3">
        <v>41</v>
      </c>
      <c r="J42" s="293" t="s">
        <v>725</v>
      </c>
    </row>
    <row r="43" spans="3:10">
      <c r="C43" s="3">
        <v>42</v>
      </c>
      <c r="D43" s="293" t="s">
        <v>907</v>
      </c>
      <c r="I43" s="3">
        <v>42</v>
      </c>
      <c r="J43" s="293" t="s">
        <v>738</v>
      </c>
    </row>
    <row r="44" spans="3:10">
      <c r="C44" s="3">
        <v>43</v>
      </c>
      <c r="D44" s="293" t="s">
        <v>1082</v>
      </c>
      <c r="I44" s="3">
        <v>43</v>
      </c>
      <c r="J44" s="293" t="s">
        <v>826</v>
      </c>
    </row>
    <row r="45" spans="3:10">
      <c r="C45" s="3">
        <v>44</v>
      </c>
      <c r="D45" s="293" t="s">
        <v>1083</v>
      </c>
      <c r="I45" s="3">
        <v>44</v>
      </c>
      <c r="J45" s="293" t="s">
        <v>845</v>
      </c>
    </row>
    <row r="46" spans="3:10">
      <c r="C46" s="3">
        <v>45</v>
      </c>
      <c r="I46" s="3">
        <v>45</v>
      </c>
      <c r="J46" s="293" t="s">
        <v>848</v>
      </c>
    </row>
    <row r="47" spans="3:10">
      <c r="C47" s="3">
        <v>46</v>
      </c>
      <c r="I47" s="3">
        <v>46</v>
      </c>
      <c r="J47" s="293" t="s">
        <v>883</v>
      </c>
    </row>
    <row r="48" spans="3:10">
      <c r="C48" s="3">
        <v>47</v>
      </c>
      <c r="I48" s="3">
        <v>47</v>
      </c>
      <c r="J48" s="293" t="s">
        <v>192</v>
      </c>
    </row>
    <row r="49" spans="1:10">
      <c r="C49" s="3">
        <v>48</v>
      </c>
      <c r="I49" s="3">
        <v>48</v>
      </c>
      <c r="J49" s="293" t="s">
        <v>917</v>
      </c>
    </row>
    <row r="50" spans="1:10">
      <c r="C50" s="3">
        <v>49</v>
      </c>
      <c r="I50" s="3">
        <v>49</v>
      </c>
      <c r="J50" s="293" t="s">
        <v>1089</v>
      </c>
    </row>
    <row r="51" spans="1:10">
      <c r="I51" s="3">
        <v>50</v>
      </c>
      <c r="J51" s="293" t="s">
        <v>1091</v>
      </c>
    </row>
    <row r="52" spans="1:10">
      <c r="A52" s="1">
        <v>2</v>
      </c>
      <c r="B52" s="2" t="s">
        <v>18</v>
      </c>
      <c r="I52" s="3">
        <v>51</v>
      </c>
      <c r="J52" s="293"/>
    </row>
    <row r="53" spans="1:10">
      <c r="C53" s="3">
        <v>1</v>
      </c>
      <c r="D53" s="4" t="s">
        <v>24</v>
      </c>
      <c r="I53" s="3"/>
      <c r="J53" s="293"/>
    </row>
    <row r="54" spans="1:10">
      <c r="C54" s="3">
        <v>2</v>
      </c>
      <c r="D54" s="4" t="s">
        <v>23</v>
      </c>
      <c r="I54" s="3"/>
      <c r="J54" s="293"/>
    </row>
    <row r="55" spans="1:10">
      <c r="C55" s="3">
        <v>3</v>
      </c>
      <c r="D55" s="4" t="s">
        <v>142</v>
      </c>
      <c r="I55" s="3"/>
    </row>
    <row r="56" spans="1:10">
      <c r="C56" s="3">
        <v>4</v>
      </c>
      <c r="D56" s="4" t="s">
        <v>143</v>
      </c>
      <c r="I56" s="3"/>
    </row>
    <row r="57" spans="1:10">
      <c r="C57" s="3">
        <v>5</v>
      </c>
      <c r="D57" s="4" t="s">
        <v>30</v>
      </c>
      <c r="I57" s="3"/>
    </row>
    <row r="58" spans="1:10">
      <c r="C58" s="3">
        <v>6</v>
      </c>
      <c r="D58" s="4" t="s">
        <v>29</v>
      </c>
      <c r="I58" s="3"/>
    </row>
    <row r="59" spans="1:10">
      <c r="C59" s="3">
        <v>7</v>
      </c>
      <c r="D59" s="4" t="s">
        <v>28</v>
      </c>
      <c r="I59" s="3"/>
      <c r="J59" s="293"/>
    </row>
    <row r="60" spans="1:10">
      <c r="C60" s="3">
        <v>8</v>
      </c>
      <c r="D60" s="4" t="s">
        <v>27</v>
      </c>
      <c r="I60" s="3"/>
    </row>
    <row r="61" spans="1:10">
      <c r="C61" s="3">
        <v>9</v>
      </c>
      <c r="D61" s="4" t="s">
        <v>25</v>
      </c>
      <c r="I61" s="3"/>
    </row>
    <row r="62" spans="1:10">
      <c r="C62" s="3">
        <v>10</v>
      </c>
      <c r="D62" s="4" t="s">
        <v>26</v>
      </c>
      <c r="I62" s="3"/>
    </row>
    <row r="63" spans="1:10">
      <c r="C63" s="3">
        <v>11</v>
      </c>
      <c r="D63" s="4" t="s">
        <v>184</v>
      </c>
      <c r="I63" s="3"/>
    </row>
    <row r="64" spans="1:10">
      <c r="C64" s="3">
        <v>12</v>
      </c>
      <c r="D64" s="4" t="s">
        <v>155</v>
      </c>
      <c r="I64" s="3"/>
    </row>
    <row r="65" spans="3:9">
      <c r="C65" s="3">
        <v>13</v>
      </c>
      <c r="D65" s="4" t="s">
        <v>145</v>
      </c>
      <c r="I65" s="3"/>
    </row>
    <row r="66" spans="3:9">
      <c r="C66" s="3">
        <v>14</v>
      </c>
      <c r="D66" s="4" t="s">
        <v>150</v>
      </c>
      <c r="I66" s="3"/>
    </row>
    <row r="67" spans="3:9">
      <c r="C67" s="3">
        <v>15</v>
      </c>
      <c r="D67" s="4" t="s">
        <v>17</v>
      </c>
      <c r="I67" s="3"/>
    </row>
    <row r="68" spans="3:9">
      <c r="C68" s="3">
        <v>16</v>
      </c>
      <c r="D68" s="4" t="s">
        <v>82</v>
      </c>
      <c r="I68" s="3"/>
    </row>
    <row r="69" spans="3:9">
      <c r="C69" s="3">
        <v>17</v>
      </c>
      <c r="D69" s="4" t="s">
        <v>144</v>
      </c>
      <c r="I69" s="3"/>
    </row>
    <row r="70" spans="3:9">
      <c r="C70" s="3">
        <v>18</v>
      </c>
      <c r="D70" s="4" t="s">
        <v>83</v>
      </c>
      <c r="I70" s="3"/>
    </row>
    <row r="71" spans="3:9">
      <c r="C71" s="3">
        <v>19</v>
      </c>
      <c r="D71" s="4" t="s">
        <v>16</v>
      </c>
    </row>
    <row r="72" spans="3:9">
      <c r="C72" s="3">
        <v>20</v>
      </c>
      <c r="D72" s="4" t="s">
        <v>182</v>
      </c>
    </row>
    <row r="73" spans="3:9">
      <c r="C73" s="3">
        <v>21</v>
      </c>
      <c r="D73" s="4" t="s">
        <v>181</v>
      </c>
    </row>
    <row r="74" spans="3:9">
      <c r="C74" s="3">
        <v>22</v>
      </c>
      <c r="D74" s="4" t="s">
        <v>183</v>
      </c>
    </row>
    <row r="75" spans="3:9">
      <c r="C75" s="3">
        <v>23</v>
      </c>
      <c r="D75" s="293" t="s">
        <v>337</v>
      </c>
    </row>
    <row r="76" spans="3:9">
      <c r="C76" s="3">
        <v>24</v>
      </c>
      <c r="D76" s="293" t="s">
        <v>342</v>
      </c>
    </row>
    <row r="77" spans="3:9">
      <c r="C77" s="3">
        <v>25</v>
      </c>
      <c r="D77" s="293" t="s">
        <v>901</v>
      </c>
    </row>
    <row r="78" spans="3:9">
      <c r="C78" s="3">
        <v>26</v>
      </c>
      <c r="D78" s="293"/>
    </row>
    <row r="79" spans="3:9">
      <c r="C79" s="3">
        <v>27</v>
      </c>
      <c r="D79" s="293"/>
    </row>
    <row r="80" spans="3:9">
      <c r="C80" s="3">
        <v>28</v>
      </c>
    </row>
    <row r="81" spans="3:3">
      <c r="C81" s="3">
        <v>29</v>
      </c>
    </row>
    <row r="82" spans="3:3">
      <c r="C82" s="3">
        <v>30</v>
      </c>
    </row>
    <row r="83" spans="3:3">
      <c r="C83" s="3">
        <v>31</v>
      </c>
    </row>
    <row r="84" spans="3:3">
      <c r="C84" s="3">
        <v>32</v>
      </c>
    </row>
    <row r="85" spans="3:3">
      <c r="C85" s="3">
        <v>33</v>
      </c>
    </row>
    <row r="86" spans="3:3">
      <c r="C86" s="3">
        <v>34</v>
      </c>
    </row>
    <row r="87" spans="3:3">
      <c r="C87" s="3">
        <v>35</v>
      </c>
    </row>
    <row r="88" spans="3:3">
      <c r="C88" s="3">
        <v>36</v>
      </c>
    </row>
    <row r="89" spans="3:3">
      <c r="C89" s="3">
        <v>37</v>
      </c>
    </row>
    <row r="90" spans="3:3">
      <c r="C90" s="3">
        <v>38</v>
      </c>
    </row>
    <row r="91" spans="3:3">
      <c r="C91" s="3">
        <v>39</v>
      </c>
    </row>
    <row r="92" spans="3:3">
      <c r="C92" s="3">
        <v>40</v>
      </c>
    </row>
    <row r="93" spans="3:3">
      <c r="C93" s="3">
        <v>41</v>
      </c>
    </row>
    <row r="94" spans="3:3">
      <c r="C94" s="3">
        <v>42</v>
      </c>
    </row>
    <row r="95" spans="3:3">
      <c r="C95" s="3">
        <v>43</v>
      </c>
    </row>
    <row r="97" spans="1:4">
      <c r="A97" s="1">
        <v>3</v>
      </c>
      <c r="B97" s="2" t="s">
        <v>31</v>
      </c>
    </row>
    <row r="98" spans="1:4">
      <c r="C98" s="3">
        <v>1</v>
      </c>
      <c r="D98" s="4" t="s">
        <v>178</v>
      </c>
    </row>
    <row r="99" spans="1:4">
      <c r="C99" s="3">
        <v>2</v>
      </c>
      <c r="D99" s="4" t="s">
        <v>177</v>
      </c>
    </row>
    <row r="100" spans="1:4">
      <c r="C100" s="3">
        <v>3</v>
      </c>
      <c r="D100" s="4" t="s">
        <v>32</v>
      </c>
    </row>
    <row r="101" spans="1:4">
      <c r="C101" s="3">
        <v>4</v>
      </c>
      <c r="D101" s="4" t="s">
        <v>33</v>
      </c>
    </row>
    <row r="102" spans="1:4">
      <c r="C102" s="3">
        <v>5</v>
      </c>
      <c r="D102" s="4" t="s">
        <v>34</v>
      </c>
    </row>
    <row r="103" spans="1:4">
      <c r="C103" s="3">
        <v>6</v>
      </c>
      <c r="D103" s="4" t="s">
        <v>51</v>
      </c>
    </row>
    <row r="104" spans="1:4">
      <c r="C104" s="3">
        <v>7</v>
      </c>
      <c r="D104" s="4" t="s">
        <v>233</v>
      </c>
    </row>
    <row r="105" spans="1:4">
      <c r="C105" s="3">
        <v>8</v>
      </c>
      <c r="D105" s="4" t="s">
        <v>53</v>
      </c>
    </row>
    <row r="106" spans="1:4">
      <c r="C106" s="3">
        <v>9</v>
      </c>
      <c r="D106" s="4" t="s">
        <v>37</v>
      </c>
    </row>
    <row r="107" spans="1:4">
      <c r="C107" s="3">
        <v>10</v>
      </c>
      <c r="D107" s="4" t="s">
        <v>38</v>
      </c>
    </row>
    <row r="108" spans="1:4">
      <c r="C108" s="3">
        <v>11</v>
      </c>
      <c r="D108" s="4" t="s">
        <v>35</v>
      </c>
    </row>
    <row r="109" spans="1:4">
      <c r="C109" s="3">
        <v>12</v>
      </c>
      <c r="D109" s="4" t="s">
        <v>36</v>
      </c>
    </row>
    <row r="110" spans="1:4">
      <c r="C110" s="3">
        <v>13</v>
      </c>
      <c r="D110" s="4" t="s">
        <v>39</v>
      </c>
    </row>
    <row r="111" spans="1:4">
      <c r="C111" s="3">
        <v>14</v>
      </c>
      <c r="D111" s="4" t="s">
        <v>52</v>
      </c>
    </row>
    <row r="112" spans="1:4">
      <c r="C112" s="3">
        <v>15</v>
      </c>
      <c r="D112" s="4" t="s">
        <v>175</v>
      </c>
    </row>
    <row r="113" spans="3:4">
      <c r="C113" s="3">
        <v>16</v>
      </c>
      <c r="D113" s="4" t="s">
        <v>176</v>
      </c>
    </row>
    <row r="114" spans="3:4">
      <c r="C114" s="3">
        <v>17</v>
      </c>
      <c r="D114" s="4" t="s">
        <v>174</v>
      </c>
    </row>
    <row r="115" spans="3:4">
      <c r="C115" s="3">
        <v>18</v>
      </c>
      <c r="D115" s="4" t="s">
        <v>271</v>
      </c>
    </row>
    <row r="116" spans="3:4">
      <c r="C116" s="3">
        <v>19</v>
      </c>
      <c r="D116" s="4" t="s">
        <v>172</v>
      </c>
    </row>
    <row r="117" spans="3:4">
      <c r="C117" s="3">
        <v>20</v>
      </c>
      <c r="D117" s="4" t="s">
        <v>61</v>
      </c>
    </row>
    <row r="118" spans="3:4">
      <c r="C118" s="3">
        <v>21</v>
      </c>
      <c r="D118" s="4" t="s">
        <v>171</v>
      </c>
    </row>
    <row r="119" spans="3:4">
      <c r="C119" s="3">
        <v>22</v>
      </c>
      <c r="D119" s="4" t="s">
        <v>139</v>
      </c>
    </row>
    <row r="120" spans="3:4">
      <c r="C120" s="3">
        <v>23</v>
      </c>
      <c r="D120" s="4" t="s">
        <v>173</v>
      </c>
    </row>
    <row r="121" spans="3:4">
      <c r="C121" s="3">
        <v>24</v>
      </c>
      <c r="D121" s="4" t="s">
        <v>234</v>
      </c>
    </row>
    <row r="122" spans="3:4">
      <c r="C122" s="3">
        <v>25</v>
      </c>
      <c r="D122" s="4" t="s">
        <v>138</v>
      </c>
    </row>
    <row r="123" spans="3:4">
      <c r="C123" s="3">
        <v>26</v>
      </c>
      <c r="D123" s="293" t="s">
        <v>905</v>
      </c>
    </row>
    <row r="124" spans="3:4">
      <c r="C124" s="3">
        <v>27</v>
      </c>
      <c r="D124" s="293" t="s">
        <v>1012</v>
      </c>
    </row>
    <row r="125" spans="3:4">
      <c r="C125" s="3">
        <v>28</v>
      </c>
    </row>
    <row r="126" spans="3:4">
      <c r="C126" s="3">
        <v>29</v>
      </c>
    </row>
    <row r="127" spans="3:4">
      <c r="C127" s="3">
        <v>30</v>
      </c>
    </row>
    <row r="128" spans="3:4">
      <c r="C128" s="3">
        <v>31</v>
      </c>
    </row>
    <row r="129" spans="1:4">
      <c r="C129" s="3">
        <v>32</v>
      </c>
    </row>
    <row r="130" spans="1:4">
      <c r="C130" s="3">
        <v>33</v>
      </c>
    </row>
    <row r="131" spans="1:4">
      <c r="C131" s="3">
        <v>34</v>
      </c>
    </row>
    <row r="133" spans="1:4">
      <c r="A133" s="1">
        <v>4</v>
      </c>
      <c r="B133" s="2" t="s">
        <v>40</v>
      </c>
    </row>
    <row r="134" spans="1:4">
      <c r="C134" s="3">
        <v>1</v>
      </c>
      <c r="D134" s="4" t="s">
        <v>41</v>
      </c>
    </row>
    <row r="135" spans="1:4">
      <c r="C135" s="3">
        <v>2</v>
      </c>
      <c r="D135" s="4" t="s">
        <v>146</v>
      </c>
    </row>
    <row r="136" spans="1:4">
      <c r="C136" s="3">
        <v>3</v>
      </c>
      <c r="D136" s="4" t="s">
        <v>55</v>
      </c>
    </row>
    <row r="137" spans="1:4">
      <c r="C137" s="3">
        <v>4</v>
      </c>
      <c r="D137" s="4" t="s">
        <v>54</v>
      </c>
    </row>
    <row r="138" spans="1:4">
      <c r="C138" s="3">
        <v>5</v>
      </c>
      <c r="D138" s="4" t="s">
        <v>48</v>
      </c>
    </row>
    <row r="139" spans="1:4">
      <c r="C139" s="3">
        <v>6</v>
      </c>
      <c r="D139" s="4" t="s">
        <v>49</v>
      </c>
    </row>
    <row r="140" spans="1:4">
      <c r="C140" s="3">
        <v>7</v>
      </c>
      <c r="D140" s="4" t="s">
        <v>50</v>
      </c>
    </row>
    <row r="141" spans="1:4">
      <c r="C141" s="3">
        <v>8</v>
      </c>
      <c r="D141" s="4" t="s">
        <v>42</v>
      </c>
    </row>
    <row r="142" spans="1:4">
      <c r="C142" s="3">
        <v>9</v>
      </c>
      <c r="D142" s="4" t="s">
        <v>43</v>
      </c>
    </row>
    <row r="143" spans="1:4">
      <c r="C143" s="3">
        <v>10</v>
      </c>
      <c r="D143" s="4" t="s">
        <v>147</v>
      </c>
    </row>
    <row r="144" spans="1:4">
      <c r="C144" s="3">
        <v>11</v>
      </c>
      <c r="D144" s="4" t="s">
        <v>117</v>
      </c>
    </row>
    <row r="145" spans="1:4">
      <c r="C145" s="3">
        <v>12</v>
      </c>
      <c r="D145" s="293" t="s">
        <v>796</v>
      </c>
    </row>
    <row r="146" spans="1:4">
      <c r="C146" s="3">
        <v>13</v>
      </c>
      <c r="D146" s="4" t="s">
        <v>47</v>
      </c>
    </row>
    <row r="147" spans="1:4">
      <c r="C147" s="3">
        <v>14</v>
      </c>
      <c r="D147" s="4" t="s">
        <v>46</v>
      </c>
    </row>
    <row r="148" spans="1:4">
      <c r="C148" s="3">
        <v>15</v>
      </c>
      <c r="D148" s="4" t="s">
        <v>44</v>
      </c>
    </row>
    <row r="149" spans="1:4">
      <c r="C149" s="3">
        <v>16</v>
      </c>
      <c r="D149" s="293" t="s">
        <v>45</v>
      </c>
    </row>
    <row r="150" spans="1:4">
      <c r="C150" s="3">
        <v>17</v>
      </c>
      <c r="D150" s="4" t="s">
        <v>57</v>
      </c>
    </row>
    <row r="151" spans="1:4">
      <c r="C151" s="3">
        <v>18</v>
      </c>
      <c r="D151" s="4" t="s">
        <v>56</v>
      </c>
    </row>
    <row r="152" spans="1:4">
      <c r="C152" s="3">
        <v>19</v>
      </c>
      <c r="D152" s="293" t="s">
        <v>986</v>
      </c>
    </row>
    <row r="153" spans="1:4">
      <c r="C153" s="3">
        <v>20</v>
      </c>
    </row>
    <row r="154" spans="1:4">
      <c r="C154" s="3">
        <v>21</v>
      </c>
    </row>
    <row r="155" spans="1:4">
      <c r="C155" s="3">
        <v>22</v>
      </c>
    </row>
    <row r="156" spans="1:4">
      <c r="C156" s="3">
        <v>23</v>
      </c>
    </row>
    <row r="158" spans="1:4">
      <c r="A158" s="1">
        <v>5</v>
      </c>
      <c r="B158" s="2" t="s">
        <v>59</v>
      </c>
    </row>
    <row r="159" spans="1:4">
      <c r="C159" s="3">
        <v>1</v>
      </c>
      <c r="D159" s="4" t="s">
        <v>60</v>
      </c>
    </row>
    <row r="160" spans="1:4">
      <c r="C160" s="3">
        <v>2</v>
      </c>
      <c r="D160" s="4" t="s">
        <v>160</v>
      </c>
    </row>
    <row r="161" spans="3:4">
      <c r="C161" s="3">
        <v>3</v>
      </c>
      <c r="D161" s="293" t="s">
        <v>804</v>
      </c>
    </row>
    <row r="162" spans="3:4">
      <c r="C162" s="3">
        <v>4</v>
      </c>
      <c r="D162" s="4" t="s">
        <v>63</v>
      </c>
    </row>
    <row r="163" spans="3:4">
      <c r="C163" s="3">
        <v>5</v>
      </c>
      <c r="D163" s="4" t="s">
        <v>64</v>
      </c>
    </row>
    <row r="164" spans="3:4">
      <c r="C164" s="3">
        <v>6</v>
      </c>
      <c r="D164" s="4" t="s">
        <v>186</v>
      </c>
    </row>
    <row r="165" spans="3:4">
      <c r="C165" s="3">
        <v>7</v>
      </c>
      <c r="D165" s="4" t="s">
        <v>58</v>
      </c>
    </row>
    <row r="166" spans="3:4">
      <c r="C166" s="3">
        <v>8</v>
      </c>
      <c r="D166" s="4" t="s">
        <v>84</v>
      </c>
    </row>
    <row r="167" spans="3:4">
      <c r="C167" s="3">
        <v>9</v>
      </c>
      <c r="D167" s="4" t="s">
        <v>85</v>
      </c>
    </row>
    <row r="168" spans="3:4">
      <c r="C168" s="3">
        <v>10</v>
      </c>
      <c r="D168" s="4" t="s">
        <v>159</v>
      </c>
    </row>
    <row r="169" spans="3:4">
      <c r="C169" s="3">
        <v>11</v>
      </c>
      <c r="D169" s="4" t="s">
        <v>62</v>
      </c>
    </row>
    <row r="170" spans="3:4">
      <c r="C170" s="3">
        <v>12</v>
      </c>
      <c r="D170" s="4" t="s">
        <v>61</v>
      </c>
    </row>
    <row r="171" spans="3:4">
      <c r="C171" s="3">
        <v>13</v>
      </c>
      <c r="D171" s="4" t="s">
        <v>16</v>
      </c>
    </row>
    <row r="172" spans="3:4">
      <c r="C172" s="3">
        <v>14</v>
      </c>
      <c r="D172" s="293" t="s">
        <v>723</v>
      </c>
    </row>
    <row r="173" spans="3:4">
      <c r="C173" s="3">
        <v>15</v>
      </c>
      <c r="D173" s="293" t="s">
        <v>851</v>
      </c>
    </row>
    <row r="174" spans="3:4">
      <c r="C174" s="3">
        <v>16</v>
      </c>
      <c r="D174" s="293" t="s">
        <v>857</v>
      </c>
    </row>
    <row r="175" spans="3:4">
      <c r="C175" s="3">
        <v>17</v>
      </c>
    </row>
    <row r="176" spans="3:4">
      <c r="C176" s="3">
        <v>18</v>
      </c>
    </row>
    <row r="177" spans="1:4">
      <c r="C177" s="3">
        <v>19</v>
      </c>
    </row>
    <row r="178" spans="1:4">
      <c r="C178" s="3">
        <v>20</v>
      </c>
    </row>
    <row r="179" spans="1:4">
      <c r="C179" s="3">
        <v>21</v>
      </c>
    </row>
    <row r="180" spans="1:4">
      <c r="C180" s="3">
        <v>22</v>
      </c>
    </row>
    <row r="181" spans="1:4">
      <c r="C181" s="3">
        <v>23</v>
      </c>
    </row>
    <row r="183" spans="1:4">
      <c r="A183" s="1">
        <v>6</v>
      </c>
      <c r="B183" s="2" t="s">
        <v>99</v>
      </c>
    </row>
    <row r="184" spans="1:4">
      <c r="C184" s="3">
        <v>1</v>
      </c>
      <c r="D184" s="293" t="s">
        <v>822</v>
      </c>
    </row>
    <row r="185" spans="1:4">
      <c r="C185" s="3">
        <v>2</v>
      </c>
      <c r="D185" s="4" t="s">
        <v>102</v>
      </c>
    </row>
    <row r="186" spans="1:4">
      <c r="C186" s="3">
        <v>3</v>
      </c>
      <c r="D186" s="4" t="s">
        <v>189</v>
      </c>
    </row>
    <row r="187" spans="1:4">
      <c r="C187" s="3">
        <v>4</v>
      </c>
      <c r="D187" s="293" t="s">
        <v>828</v>
      </c>
    </row>
    <row r="188" spans="1:4">
      <c r="C188" s="3">
        <v>5</v>
      </c>
      <c r="D188" s="293" t="s">
        <v>823</v>
      </c>
    </row>
    <row r="189" spans="1:4">
      <c r="C189" s="3">
        <v>6</v>
      </c>
      <c r="D189" s="4" t="s">
        <v>188</v>
      </c>
    </row>
    <row r="190" spans="1:4">
      <c r="C190" s="3">
        <v>7</v>
      </c>
      <c r="D190" s="4" t="s">
        <v>187</v>
      </c>
    </row>
    <row r="191" spans="1:4">
      <c r="C191" s="3">
        <v>8</v>
      </c>
      <c r="D191" s="293" t="s">
        <v>824</v>
      </c>
    </row>
    <row r="192" spans="1:4">
      <c r="C192" s="3">
        <v>9</v>
      </c>
      <c r="D192" s="4" t="s">
        <v>153</v>
      </c>
    </row>
    <row r="193" spans="3:4">
      <c r="C193" s="3">
        <v>10</v>
      </c>
      <c r="D193" s="4" t="s">
        <v>191</v>
      </c>
    </row>
    <row r="194" spans="3:4">
      <c r="C194" s="3">
        <v>11</v>
      </c>
      <c r="D194" s="293" t="s">
        <v>816</v>
      </c>
    </row>
    <row r="195" spans="3:4">
      <c r="C195" s="3">
        <v>12</v>
      </c>
      <c r="D195" s="4" t="s">
        <v>100</v>
      </c>
    </row>
    <row r="196" spans="3:4">
      <c r="C196" s="3">
        <v>13</v>
      </c>
      <c r="D196" s="4" t="s">
        <v>194</v>
      </c>
    </row>
    <row r="197" spans="3:4">
      <c r="C197" s="3">
        <v>14</v>
      </c>
      <c r="D197" s="293" t="s">
        <v>814</v>
      </c>
    </row>
    <row r="198" spans="3:4">
      <c r="C198" s="3">
        <v>15</v>
      </c>
      <c r="D198" s="4" t="s">
        <v>192</v>
      </c>
    </row>
    <row r="199" spans="3:4">
      <c r="C199" s="3">
        <v>16</v>
      </c>
      <c r="D199" s="4" t="s">
        <v>158</v>
      </c>
    </row>
    <row r="200" spans="3:4">
      <c r="C200" s="3">
        <v>17</v>
      </c>
      <c r="D200" s="4" t="s">
        <v>190</v>
      </c>
    </row>
    <row r="201" spans="3:4">
      <c r="C201" s="3">
        <v>18</v>
      </c>
      <c r="D201" s="4" t="s">
        <v>156</v>
      </c>
    </row>
    <row r="202" spans="3:4">
      <c r="C202" s="3">
        <v>19</v>
      </c>
      <c r="D202" s="293" t="s">
        <v>825</v>
      </c>
    </row>
    <row r="203" spans="3:4">
      <c r="C203" s="3">
        <v>20</v>
      </c>
      <c r="D203" s="293" t="s">
        <v>812</v>
      </c>
    </row>
    <row r="204" spans="3:4">
      <c r="C204" s="3">
        <v>21</v>
      </c>
      <c r="D204" s="4" t="s">
        <v>251</v>
      </c>
    </row>
    <row r="205" spans="3:4">
      <c r="C205" s="3">
        <v>22</v>
      </c>
      <c r="D205" s="293" t="s">
        <v>734</v>
      </c>
    </row>
    <row r="206" spans="3:4">
      <c r="C206" s="3">
        <v>23</v>
      </c>
      <c r="D206" s="4" t="s">
        <v>103</v>
      </c>
    </row>
    <row r="207" spans="3:4">
      <c r="C207" s="3">
        <v>24</v>
      </c>
      <c r="D207" s="4" t="s">
        <v>104</v>
      </c>
    </row>
    <row r="208" spans="3:4">
      <c r="C208" s="3">
        <v>25</v>
      </c>
      <c r="D208" s="4" t="s">
        <v>195</v>
      </c>
    </row>
    <row r="209" spans="3:4">
      <c r="C209" s="3">
        <v>26</v>
      </c>
      <c r="D209" s="293" t="s">
        <v>819</v>
      </c>
    </row>
    <row r="210" spans="3:4">
      <c r="C210" s="3">
        <v>27</v>
      </c>
      <c r="D210" s="4" t="s">
        <v>231</v>
      </c>
    </row>
    <row r="211" spans="3:4">
      <c r="C211" s="3">
        <v>28</v>
      </c>
      <c r="D211" s="293" t="s">
        <v>783</v>
      </c>
    </row>
    <row r="212" spans="3:4">
      <c r="C212" s="3">
        <v>29</v>
      </c>
      <c r="D212" s="4" t="s">
        <v>101</v>
      </c>
    </row>
    <row r="213" spans="3:4">
      <c r="C213" s="3">
        <v>30</v>
      </c>
      <c r="D213" s="293" t="s">
        <v>310</v>
      </c>
    </row>
    <row r="214" spans="3:4">
      <c r="C214" s="3">
        <v>31</v>
      </c>
      <c r="D214" s="293" t="s">
        <v>315</v>
      </c>
    </row>
    <row r="215" spans="3:4">
      <c r="C215" s="3">
        <v>32</v>
      </c>
      <c r="D215" s="293" t="s">
        <v>610</v>
      </c>
    </row>
    <row r="216" spans="3:4">
      <c r="C216" s="3">
        <v>33</v>
      </c>
      <c r="D216" s="293" t="s">
        <v>634</v>
      </c>
    </row>
    <row r="217" spans="3:4">
      <c r="C217" s="3">
        <v>34</v>
      </c>
      <c r="D217" s="293" t="s">
        <v>647</v>
      </c>
    </row>
    <row r="218" spans="3:4">
      <c r="C218" s="3">
        <v>35</v>
      </c>
      <c r="D218" s="293" t="s">
        <v>656</v>
      </c>
    </row>
    <row r="219" spans="3:4">
      <c r="C219" s="3">
        <v>36</v>
      </c>
      <c r="D219" s="293" t="s">
        <v>690</v>
      </c>
    </row>
    <row r="220" spans="3:4">
      <c r="C220" s="3">
        <v>37</v>
      </c>
      <c r="D220" s="293" t="s">
        <v>703</v>
      </c>
    </row>
    <row r="221" spans="3:4">
      <c r="C221" s="3">
        <v>38</v>
      </c>
      <c r="D221" s="293" t="s">
        <v>704</v>
      </c>
    </row>
    <row r="222" spans="3:4">
      <c r="C222" s="3">
        <v>39</v>
      </c>
      <c r="D222" s="293" t="s">
        <v>711</v>
      </c>
    </row>
    <row r="223" spans="3:4">
      <c r="C223" s="3">
        <v>40</v>
      </c>
      <c r="D223" s="293" t="s">
        <v>719</v>
      </c>
    </row>
    <row r="224" spans="3:4">
      <c r="C224" s="3">
        <v>41</v>
      </c>
      <c r="D224" s="293" t="s">
        <v>725</v>
      </c>
    </row>
    <row r="225" spans="3:4">
      <c r="C225" s="3">
        <v>42</v>
      </c>
      <c r="D225" s="293" t="s">
        <v>738</v>
      </c>
    </row>
    <row r="226" spans="3:4">
      <c r="C226" s="3">
        <v>43</v>
      </c>
      <c r="D226" s="293" t="s">
        <v>826</v>
      </c>
    </row>
    <row r="227" spans="3:4">
      <c r="C227" s="3">
        <v>44</v>
      </c>
      <c r="D227" s="293" t="s">
        <v>845</v>
      </c>
    </row>
    <row r="228" spans="3:4">
      <c r="C228" s="3">
        <v>45</v>
      </c>
      <c r="D228" s="293" t="s">
        <v>848</v>
      </c>
    </row>
    <row r="229" spans="3:4">
      <c r="C229" s="3">
        <v>46</v>
      </c>
      <c r="D229" s="293" t="s">
        <v>883</v>
      </c>
    </row>
    <row r="230" spans="3:4">
      <c r="C230" s="3">
        <v>47</v>
      </c>
      <c r="D230" s="293" t="s">
        <v>192</v>
      </c>
    </row>
    <row r="231" spans="3:4">
      <c r="C231" s="3">
        <v>48</v>
      </c>
      <c r="D231" s="293" t="s">
        <v>917</v>
      </c>
    </row>
    <row r="232" spans="3:4">
      <c r="C232" s="3">
        <v>49</v>
      </c>
      <c r="D232" s="293" t="s">
        <v>1089</v>
      </c>
    </row>
    <row r="233" spans="3:4">
      <c r="C233" s="3">
        <v>50</v>
      </c>
      <c r="D233" s="293" t="s">
        <v>1091</v>
      </c>
    </row>
    <row r="234" spans="3:4">
      <c r="C234" s="3">
        <v>51</v>
      </c>
      <c r="D234" s="293"/>
    </row>
    <row r="235" spans="3:4">
      <c r="D235" s="293"/>
    </row>
    <row r="236" spans="3:4">
      <c r="D236" s="293"/>
    </row>
    <row r="241" spans="1:8">
      <c r="D241" s="293"/>
    </row>
    <row r="255" spans="1:8">
      <c r="A255" s="6"/>
      <c r="B255" s="7"/>
      <c r="C255" s="8"/>
      <c r="D255" s="9"/>
      <c r="E255" s="9"/>
      <c r="F255" s="9"/>
      <c r="G255" s="9"/>
      <c r="H255" s="9"/>
    </row>
    <row r="256" spans="1:8">
      <c r="A256" s="1">
        <v>7</v>
      </c>
      <c r="B256" s="2" t="s">
        <v>68</v>
      </c>
    </row>
    <row r="257" spans="1:4">
      <c r="A257" s="5">
        <v>18</v>
      </c>
      <c r="C257" s="3">
        <v>1</v>
      </c>
      <c r="D257" s="4" t="s">
        <v>69</v>
      </c>
    </row>
    <row r="258" spans="1:4">
      <c r="C258" s="3">
        <v>2</v>
      </c>
      <c r="D258" s="4" t="s">
        <v>72</v>
      </c>
    </row>
    <row r="259" spans="1:4">
      <c r="C259" s="3">
        <v>3</v>
      </c>
      <c r="D259" s="4" t="s">
        <v>71</v>
      </c>
    </row>
    <row r="260" spans="1:4">
      <c r="C260" s="3">
        <v>4</v>
      </c>
      <c r="D260" s="4" t="s">
        <v>70</v>
      </c>
    </row>
    <row r="261" spans="1:4">
      <c r="C261" s="3">
        <v>5</v>
      </c>
      <c r="D261" s="4" t="s">
        <v>281</v>
      </c>
    </row>
    <row r="262" spans="1:4">
      <c r="C262" s="3">
        <v>6</v>
      </c>
      <c r="D262" s="4" t="s">
        <v>282</v>
      </c>
    </row>
    <row r="263" spans="1:4">
      <c r="C263" s="3">
        <v>7</v>
      </c>
      <c r="D263" s="4" t="s">
        <v>283</v>
      </c>
    </row>
    <row r="264" spans="1:4">
      <c r="C264" s="3">
        <v>8</v>
      </c>
      <c r="D264" s="4" t="s">
        <v>284</v>
      </c>
    </row>
    <row r="265" spans="1:4">
      <c r="C265" s="3">
        <v>9</v>
      </c>
      <c r="D265" s="4" t="s">
        <v>285</v>
      </c>
    </row>
    <row r="266" spans="1:4">
      <c r="C266" s="3">
        <v>10</v>
      </c>
      <c r="D266" s="4" t="s">
        <v>286</v>
      </c>
    </row>
    <row r="267" spans="1:4">
      <c r="C267" s="3">
        <v>11</v>
      </c>
      <c r="D267" s="4" t="s">
        <v>275</v>
      </c>
    </row>
    <row r="268" spans="1:4">
      <c r="C268" s="3">
        <v>12</v>
      </c>
      <c r="D268" s="291" t="s">
        <v>306</v>
      </c>
    </row>
    <row r="269" spans="1:4">
      <c r="C269" s="3">
        <v>13</v>
      </c>
      <c r="D269" s="4" t="s">
        <v>287</v>
      </c>
    </row>
    <row r="270" spans="1:4">
      <c r="C270" s="3">
        <v>14</v>
      </c>
      <c r="D270" s="4" t="s">
        <v>288</v>
      </c>
    </row>
    <row r="271" spans="1:4">
      <c r="C271" s="3">
        <v>15</v>
      </c>
      <c r="D271" s="293" t="s">
        <v>996</v>
      </c>
    </row>
    <row r="272" spans="1:4">
      <c r="C272" s="3">
        <v>16</v>
      </c>
      <c r="D272" s="4" t="s">
        <v>232</v>
      </c>
    </row>
    <row r="273" spans="1:4">
      <c r="C273" s="3">
        <v>17</v>
      </c>
      <c r="D273" s="4" t="s">
        <v>299</v>
      </c>
    </row>
    <row r="274" spans="1:4">
      <c r="C274" s="3">
        <v>18</v>
      </c>
      <c r="D274" s="293" t="s">
        <v>881</v>
      </c>
    </row>
    <row r="275" spans="1:4">
      <c r="C275" s="3">
        <v>19</v>
      </c>
      <c r="D275" s="293" t="s">
        <v>895</v>
      </c>
    </row>
    <row r="276" spans="1:4">
      <c r="C276" s="3">
        <v>20</v>
      </c>
      <c r="D276" s="293" t="s">
        <v>915</v>
      </c>
    </row>
    <row r="277" spans="1:4">
      <c r="C277" s="3">
        <v>21</v>
      </c>
      <c r="D277" s="293"/>
    </row>
    <row r="278" spans="1:4">
      <c r="C278" s="3">
        <v>22</v>
      </c>
    </row>
    <row r="280" spans="1:4">
      <c r="A280" s="1">
        <v>8</v>
      </c>
      <c r="B280" s="2" t="s">
        <v>73</v>
      </c>
    </row>
    <row r="281" spans="1:4">
      <c r="A281" s="5">
        <v>2</v>
      </c>
      <c r="C281" s="3">
        <v>1</v>
      </c>
      <c r="D281" s="4" t="s">
        <v>74</v>
      </c>
    </row>
    <row r="282" spans="1:4">
      <c r="C282" s="3">
        <v>2</v>
      </c>
      <c r="D282" s="4" t="s">
        <v>75</v>
      </c>
    </row>
    <row r="283" spans="1:4">
      <c r="C283" s="3">
        <v>3</v>
      </c>
      <c r="D283" s="4" t="s">
        <v>76</v>
      </c>
    </row>
    <row r="284" spans="1:4">
      <c r="C284" s="3">
        <v>4</v>
      </c>
      <c r="D284" s="4" t="s">
        <v>77</v>
      </c>
    </row>
    <row r="290" spans="1:4">
      <c r="A290" s="1" t="s">
        <v>78</v>
      </c>
      <c r="B290" s="2" t="s">
        <v>0</v>
      </c>
    </row>
    <row r="291" spans="1:4">
      <c r="A291" s="1">
        <v>6</v>
      </c>
      <c r="D291" s="4" t="s">
        <v>79</v>
      </c>
    </row>
    <row r="292" spans="1:4">
      <c r="D292" s="4" t="s">
        <v>80</v>
      </c>
    </row>
    <row r="293" spans="1:4">
      <c r="D293" s="4" t="s">
        <v>31</v>
      </c>
    </row>
    <row r="294" spans="1:4">
      <c r="D294" s="4" t="s">
        <v>81</v>
      </c>
    </row>
    <row r="295" spans="1:4">
      <c r="D295" s="4" t="s">
        <v>98</v>
      </c>
    </row>
    <row r="296" spans="1:4">
      <c r="D296" s="4" t="s">
        <v>99</v>
      </c>
    </row>
    <row r="297" spans="1:4">
      <c r="D297" s="293" t="s">
        <v>896</v>
      </c>
    </row>
    <row r="300" spans="1:4">
      <c r="A300" s="1" t="s">
        <v>127</v>
      </c>
      <c r="B300" s="2" t="s">
        <v>126</v>
      </c>
    </row>
    <row r="301" spans="1:4">
      <c r="A301" s="1">
        <v>1</v>
      </c>
      <c r="D301" s="4" t="s">
        <v>128</v>
      </c>
    </row>
    <row r="302" spans="1:4">
      <c r="D302" s="4" t="s">
        <v>129</v>
      </c>
    </row>
    <row r="303" spans="1:4">
      <c r="D303" s="4" t="s">
        <v>130</v>
      </c>
    </row>
    <row r="304" spans="1:4">
      <c r="D304" s="4" t="s">
        <v>131</v>
      </c>
    </row>
    <row r="308" spans="1:4">
      <c r="A308" s="1" t="s">
        <v>135</v>
      </c>
      <c r="B308" s="2" t="s">
        <v>136</v>
      </c>
    </row>
    <row r="309" spans="1:4">
      <c r="A309" s="1">
        <v>23</v>
      </c>
      <c r="D309" s="4" t="s">
        <v>270</v>
      </c>
    </row>
    <row r="310" spans="1:4">
      <c r="D310" s="4" t="s">
        <v>137</v>
      </c>
    </row>
    <row r="311" spans="1:4">
      <c r="D311" s="4" t="s">
        <v>70</v>
      </c>
    </row>
    <row r="312" spans="1:4">
      <c r="D312" s="4" t="s">
        <v>290</v>
      </c>
    </row>
    <row r="313" spans="1:4">
      <c r="D313" s="4" t="s">
        <v>277</v>
      </c>
    </row>
    <row r="314" spans="1:4">
      <c r="D314" s="4" t="s">
        <v>291</v>
      </c>
    </row>
    <row r="315" spans="1:4">
      <c r="D315" s="4" t="s">
        <v>292</v>
      </c>
    </row>
    <row r="316" spans="1:4">
      <c r="D316" s="293" t="s">
        <v>455</v>
      </c>
    </row>
    <row r="317" spans="1:4">
      <c r="D317" s="4" t="s">
        <v>296</v>
      </c>
    </row>
    <row r="318" spans="1:4">
      <c r="D318" s="4" t="s">
        <v>297</v>
      </c>
    </row>
    <row r="319" spans="1:4">
      <c r="D319" s="4" t="s">
        <v>298</v>
      </c>
    </row>
    <row r="320" spans="1:4">
      <c r="D320" s="4" t="s">
        <v>300</v>
      </c>
    </row>
    <row r="321" spans="4:4">
      <c r="D321" s="4" t="s">
        <v>301</v>
      </c>
    </row>
    <row r="322" spans="4:4">
      <c r="D322" s="4" t="s">
        <v>293</v>
      </c>
    </row>
    <row r="323" spans="4:4">
      <c r="D323" s="4" t="s">
        <v>294</v>
      </c>
    </row>
    <row r="324" spans="4:4">
      <c r="D324" s="4" t="s">
        <v>295</v>
      </c>
    </row>
    <row r="325" spans="4:4">
      <c r="D325" s="293" t="s">
        <v>276</v>
      </c>
    </row>
    <row r="326" spans="4:4">
      <c r="D326" s="293" t="s">
        <v>485</v>
      </c>
    </row>
    <row r="327" spans="4:4">
      <c r="D327" s="293" t="s">
        <v>797</v>
      </c>
    </row>
    <row r="328" spans="4:4">
      <c r="D328" s="293" t="s">
        <v>882</v>
      </c>
    </row>
    <row r="329" spans="4:4">
      <c r="D329" s="293" t="s">
        <v>897</v>
      </c>
    </row>
    <row r="330" spans="4:4">
      <c r="D330" s="293" t="s">
        <v>906</v>
      </c>
    </row>
    <row r="331" spans="4:4">
      <c r="D331" s="293" t="s">
        <v>916</v>
      </c>
    </row>
  </sheetData>
  <phoneticPr fontId="0" type="noConversion"/>
  <pageMargins left="0.75" right="0.75" top="1" bottom="1" header="0" footer="0"/>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8"/>
  </sheetPr>
  <dimension ref="B2:AK37"/>
  <sheetViews>
    <sheetView topLeftCell="A17" workbookViewId="0">
      <selection activeCell="C40" sqref="C40"/>
    </sheetView>
  </sheetViews>
  <sheetFormatPr baseColWidth="10" defaultRowHeight="12.75"/>
  <cols>
    <col min="1" max="1" width="3.5703125" style="49" customWidth="1"/>
    <col min="2" max="6" width="3.85546875" style="49" customWidth="1"/>
    <col min="7" max="72" width="3.5703125" style="49" customWidth="1"/>
    <col min="73" max="16384" width="11.42578125" style="49"/>
  </cols>
  <sheetData>
    <row r="2" spans="2:37" ht="19.5">
      <c r="B2" s="435" t="s">
        <v>302</v>
      </c>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row>
    <row r="3" spans="2:37" ht="15">
      <c r="B3" s="436" t="s">
        <v>105</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row>
    <row r="4" spans="2:37" ht="14.2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row>
    <row r="5" spans="2:37" ht="15">
      <c r="I5" s="50" t="s">
        <v>122</v>
      </c>
      <c r="J5" s="50"/>
      <c r="K5" s="50"/>
      <c r="L5" s="50"/>
      <c r="M5" s="50"/>
      <c r="N5" s="50"/>
      <c r="O5" s="50"/>
      <c r="P5" s="50"/>
      <c r="Q5" s="50"/>
      <c r="R5" s="50"/>
      <c r="S5" s="51"/>
      <c r="T5" s="51"/>
      <c r="U5" s="51"/>
      <c r="V5" s="51"/>
      <c r="W5" s="51"/>
      <c r="X5" s="51"/>
      <c r="Y5" s="51"/>
      <c r="Z5" s="51"/>
      <c r="AA5" s="51"/>
      <c r="AB5" s="51"/>
      <c r="AC5" s="51"/>
      <c r="AD5" s="51"/>
    </row>
    <row r="8" spans="2:37" ht="13.5" thickBot="1"/>
    <row r="9" spans="2:37" ht="16.5" customHeight="1" thickBot="1">
      <c r="B9" s="437" t="s">
        <v>106</v>
      </c>
      <c r="C9" s="438"/>
      <c r="D9" s="438"/>
      <c r="E9" s="438"/>
      <c r="F9" s="438"/>
      <c r="G9" s="438" t="s">
        <v>107</v>
      </c>
      <c r="H9" s="438"/>
      <c r="I9" s="438"/>
      <c r="J9" s="438"/>
      <c r="K9" s="438"/>
      <c r="L9" s="438"/>
      <c r="M9" s="438"/>
      <c r="N9" s="438"/>
      <c r="O9" s="438"/>
      <c r="P9" s="438"/>
      <c r="Q9" s="438" t="s">
        <v>108</v>
      </c>
      <c r="R9" s="438"/>
      <c r="S9" s="438"/>
      <c r="T9" s="438"/>
      <c r="U9" s="438"/>
      <c r="V9" s="438"/>
      <c r="W9" s="438" t="s">
        <v>109</v>
      </c>
      <c r="X9" s="438"/>
      <c r="Y9" s="438"/>
      <c r="Z9" s="438"/>
      <c r="AA9" s="438"/>
      <c r="AB9" s="438"/>
      <c r="AC9" s="438" t="s">
        <v>110</v>
      </c>
      <c r="AD9" s="438"/>
      <c r="AE9" s="438"/>
      <c r="AF9" s="438"/>
      <c r="AG9" s="438"/>
      <c r="AH9" s="438"/>
      <c r="AI9" s="438"/>
      <c r="AJ9" s="438"/>
      <c r="AK9" s="441"/>
    </row>
    <row r="10" spans="2:37" s="52" customFormat="1" ht="16.5" customHeight="1">
      <c r="B10" s="439"/>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2"/>
    </row>
    <row r="11" spans="2:37" s="52" customFormat="1" ht="16.5" customHeight="1">
      <c r="B11" s="432"/>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9"/>
    </row>
    <row r="12" spans="2:37" s="52" customFormat="1" ht="16.5" customHeight="1">
      <c r="B12" s="432"/>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9"/>
    </row>
    <row r="13" spans="2:37" s="52" customFormat="1" ht="16.5" customHeight="1">
      <c r="B13" s="432"/>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9"/>
    </row>
    <row r="14" spans="2:37" s="52" customFormat="1" ht="16.5" customHeight="1">
      <c r="B14" s="432"/>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9"/>
    </row>
    <row r="15" spans="2:37" s="52" customFormat="1" ht="16.5" customHeight="1">
      <c r="B15" s="432"/>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9"/>
    </row>
    <row r="16" spans="2:37" s="52" customFormat="1" ht="16.5" customHeight="1">
      <c r="B16" s="432"/>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9"/>
    </row>
    <row r="17" spans="2:37" s="52" customFormat="1" ht="16.5" customHeight="1">
      <c r="B17" s="432"/>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9"/>
    </row>
    <row r="18" spans="2:37" s="52" customFormat="1" ht="16.5" customHeight="1">
      <c r="B18" s="432"/>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9"/>
    </row>
    <row r="19" spans="2:37" s="52" customFormat="1" ht="16.5" customHeight="1">
      <c r="B19" s="432"/>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9"/>
    </row>
    <row r="20" spans="2:37" s="52" customFormat="1" ht="16.5" customHeight="1">
      <c r="B20" s="432"/>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9"/>
    </row>
    <row r="21" spans="2:37" s="52" customFormat="1" ht="16.5" customHeight="1">
      <c r="B21" s="432"/>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2:37" s="52" customFormat="1" ht="16.5" customHeight="1">
      <c r="B22" s="432"/>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9"/>
    </row>
    <row r="23" spans="2:37" s="52" customFormat="1" ht="16.5" customHeight="1">
      <c r="B23" s="432"/>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9"/>
    </row>
    <row r="24" spans="2:37" s="52" customFormat="1" ht="16.5" customHeight="1">
      <c r="B24" s="432"/>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9"/>
    </row>
    <row r="25" spans="2:37" s="52" customFormat="1" ht="16.5" customHeight="1">
      <c r="B25" s="432"/>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2:37" s="52" customFormat="1" ht="16.5" customHeight="1">
      <c r="B26" s="432"/>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9"/>
    </row>
    <row r="27" spans="2:37" s="52" customFormat="1" ht="16.5" customHeight="1">
      <c r="B27" s="432"/>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9"/>
    </row>
    <row r="28" spans="2:37" s="52" customFormat="1" ht="16.5" customHeight="1">
      <c r="B28" s="432"/>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9"/>
    </row>
    <row r="29" spans="2:37" s="52" customFormat="1" ht="16.5" customHeight="1">
      <c r="B29" s="432"/>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9"/>
    </row>
    <row r="30" spans="2:37" s="52" customFormat="1" ht="16.5" customHeight="1">
      <c r="B30" s="432"/>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2:37" s="52" customFormat="1" ht="16.5" customHeight="1" thickBot="1">
      <c r="B31" s="433"/>
      <c r="C31" s="430"/>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4" spans="2:37">
      <c r="B34" s="49" t="s">
        <v>111</v>
      </c>
      <c r="L34" s="53"/>
      <c r="M34" s="53"/>
      <c r="N34" s="53"/>
      <c r="O34" s="53"/>
      <c r="P34" s="53"/>
      <c r="Q34" s="53"/>
      <c r="R34" s="53"/>
      <c r="S34" s="53"/>
      <c r="T34" s="53"/>
      <c r="U34" s="53"/>
      <c r="V34" s="53"/>
      <c r="W34" s="53"/>
    </row>
    <row r="35" spans="2:37" ht="6" customHeight="1"/>
    <row r="36" spans="2:37">
      <c r="B36" s="49" t="s">
        <v>112</v>
      </c>
      <c r="L36" s="53"/>
      <c r="M36" s="53"/>
      <c r="N36" s="53"/>
      <c r="O36" s="53"/>
      <c r="P36" s="53"/>
      <c r="Q36" s="53"/>
      <c r="R36" s="53"/>
      <c r="S36" s="53"/>
      <c r="T36" s="53"/>
      <c r="U36" s="53"/>
      <c r="V36" s="53"/>
      <c r="W36" s="53"/>
    </row>
    <row r="37" spans="2:37" ht="19.5" customHeight="1">
      <c r="AB37" s="434" t="s">
        <v>169</v>
      </c>
      <c r="AC37" s="434"/>
      <c r="AD37" s="434"/>
      <c r="AE37" s="434"/>
      <c r="AF37" s="434"/>
      <c r="AG37" s="434"/>
      <c r="AH37" s="434"/>
      <c r="AI37" s="434"/>
      <c r="AJ37" s="434"/>
      <c r="AK37" s="434"/>
    </row>
  </sheetData>
  <sheetProtection password="CDAE" sheet="1" objects="1" scenarios="1"/>
  <mergeCells count="118">
    <mergeCell ref="AB37:AK37"/>
    <mergeCell ref="B2:AK2"/>
    <mergeCell ref="B3:AK3"/>
    <mergeCell ref="B11:F11"/>
    <mergeCell ref="B9:F9"/>
    <mergeCell ref="B10:F10"/>
    <mergeCell ref="G9:P9"/>
    <mergeCell ref="G11:P11"/>
    <mergeCell ref="Q9:V9"/>
    <mergeCell ref="W9:AB9"/>
    <mergeCell ref="AC12:AK12"/>
    <mergeCell ref="AC9:AK9"/>
    <mergeCell ref="G10:P10"/>
    <mergeCell ref="Q10:V10"/>
    <mergeCell ref="W10:AB10"/>
    <mergeCell ref="AC10:AK10"/>
    <mergeCell ref="G13:P13"/>
    <mergeCell ref="Q13:V13"/>
    <mergeCell ref="W13:AB13"/>
    <mergeCell ref="AC13:AK13"/>
    <mergeCell ref="Q11:V11"/>
    <mergeCell ref="W11:AB11"/>
    <mergeCell ref="AC11:AK11"/>
    <mergeCell ref="G12:P12"/>
    <mergeCell ref="W12:AB12"/>
    <mergeCell ref="W15:AB15"/>
    <mergeCell ref="AC15:AK15"/>
    <mergeCell ref="G14:P14"/>
    <mergeCell ref="Q14:V14"/>
    <mergeCell ref="W14:AB14"/>
    <mergeCell ref="AC14:AK14"/>
    <mergeCell ref="W17:AB17"/>
    <mergeCell ref="AC17:AK17"/>
    <mergeCell ref="G16:P16"/>
    <mergeCell ref="Q16:V16"/>
    <mergeCell ref="W16:AB16"/>
    <mergeCell ref="AC16:AK16"/>
    <mergeCell ref="B12:F12"/>
    <mergeCell ref="B13:F13"/>
    <mergeCell ref="B14:F14"/>
    <mergeCell ref="B15:F15"/>
    <mergeCell ref="G18:P18"/>
    <mergeCell ref="Q18:V18"/>
    <mergeCell ref="G17:P17"/>
    <mergeCell ref="Q17:V17"/>
    <mergeCell ref="G15:P15"/>
    <mergeCell ref="Q15:V15"/>
    <mergeCell ref="Q12:V12"/>
    <mergeCell ref="G19:P19"/>
    <mergeCell ref="Q19:V19"/>
    <mergeCell ref="W19:AB19"/>
    <mergeCell ref="AC19:AK19"/>
    <mergeCell ref="B16:F16"/>
    <mergeCell ref="B17:F17"/>
    <mergeCell ref="B18:F18"/>
    <mergeCell ref="B19:F19"/>
    <mergeCell ref="W18:AB18"/>
    <mergeCell ref="AC18:AK18"/>
    <mergeCell ref="AC20:AK20"/>
    <mergeCell ref="B21:F21"/>
    <mergeCell ref="G21:P21"/>
    <mergeCell ref="Q21:V21"/>
    <mergeCell ref="W21:AB21"/>
    <mergeCell ref="AC21:AK21"/>
    <mergeCell ref="B20:F20"/>
    <mergeCell ref="G20:P20"/>
    <mergeCell ref="Q20:V20"/>
    <mergeCell ref="W20:AB20"/>
    <mergeCell ref="AC22:AK22"/>
    <mergeCell ref="B23:F23"/>
    <mergeCell ref="G23:P23"/>
    <mergeCell ref="Q23:V23"/>
    <mergeCell ref="W23:AB23"/>
    <mergeCell ref="AC23:AK23"/>
    <mergeCell ref="B22:F22"/>
    <mergeCell ref="G22:P22"/>
    <mergeCell ref="Q22:V22"/>
    <mergeCell ref="W22:AB22"/>
    <mergeCell ref="AC24:AK24"/>
    <mergeCell ref="B25:F25"/>
    <mergeCell ref="G25:P25"/>
    <mergeCell ref="Q25:V25"/>
    <mergeCell ref="W25:AB25"/>
    <mergeCell ref="AC25:AK25"/>
    <mergeCell ref="B24:F24"/>
    <mergeCell ref="G24:P24"/>
    <mergeCell ref="Q24:V24"/>
    <mergeCell ref="W24:AB24"/>
    <mergeCell ref="AC26:AK26"/>
    <mergeCell ref="B27:F27"/>
    <mergeCell ref="G27:P27"/>
    <mergeCell ref="Q27:V27"/>
    <mergeCell ref="W27:AB27"/>
    <mergeCell ref="AC27:AK27"/>
    <mergeCell ref="B26:F26"/>
    <mergeCell ref="G26:P26"/>
    <mergeCell ref="Q26:V26"/>
    <mergeCell ref="W26:AB26"/>
    <mergeCell ref="G28:P28"/>
    <mergeCell ref="G29:P29"/>
    <mergeCell ref="G30:P30"/>
    <mergeCell ref="G31:P31"/>
    <mergeCell ref="B28:F28"/>
    <mergeCell ref="B29:F29"/>
    <mergeCell ref="B30:F30"/>
    <mergeCell ref="B31:F31"/>
    <mergeCell ref="Q28:V28"/>
    <mergeCell ref="W28:AB28"/>
    <mergeCell ref="AC28:AK28"/>
    <mergeCell ref="Q29:V29"/>
    <mergeCell ref="W29:AB29"/>
    <mergeCell ref="AC29:AK29"/>
    <mergeCell ref="Q30:V30"/>
    <mergeCell ref="W30:AB30"/>
    <mergeCell ref="AC30:AK30"/>
    <mergeCell ref="Q31:V31"/>
    <mergeCell ref="W31:AB31"/>
    <mergeCell ref="AC31:AK31"/>
  </mergeCells>
  <phoneticPr fontId="0" type="noConversion"/>
  <pageMargins left="0.25" right="0.5" top="0.28999999999999998" bottom="0.28000000000000003" header="0" footer="0"/>
  <pageSetup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filterMode="1">
    <tabColor rgb="FFFF0000"/>
  </sheetPr>
  <dimension ref="A1:O632"/>
  <sheetViews>
    <sheetView zoomScale="90" zoomScaleNormal="90" zoomScaleSheetLayoutView="115" workbookViewId="0">
      <pane xSplit="1" ySplit="2" topLeftCell="B561" activePane="bottomRight" state="frozen"/>
      <selection pane="topRight" activeCell="B1" sqref="B1"/>
      <selection pane="bottomLeft" activeCell="A3" sqref="A3"/>
      <selection pane="bottomRight" activeCell="C7" sqref="C7"/>
    </sheetView>
  </sheetViews>
  <sheetFormatPr baseColWidth="10" defaultRowHeight="10.5"/>
  <cols>
    <col min="1" max="1" width="5.140625" style="65" customWidth="1"/>
    <col min="2" max="2" width="17.7109375" style="65" customWidth="1"/>
    <col min="3" max="3" width="46.7109375" style="66" customWidth="1"/>
    <col min="4" max="4" width="23.5703125" style="65" customWidth="1"/>
    <col min="5" max="5" width="24.28515625" style="65" bestFit="1" customWidth="1"/>
    <col min="6" max="6" width="27" style="65" customWidth="1"/>
    <col min="7" max="7" width="20.42578125" style="66" customWidth="1"/>
    <col min="8" max="8" width="22.28515625" style="65" customWidth="1"/>
    <col min="9" max="9" width="14.5703125" style="65" customWidth="1"/>
    <col min="10" max="10" width="12.42578125" style="65" customWidth="1"/>
    <col min="11" max="11" width="9" style="65" customWidth="1"/>
    <col min="12" max="12" width="12.7109375" style="67" bestFit="1" customWidth="1"/>
    <col min="13" max="13" width="7.85546875" style="65" customWidth="1"/>
    <col min="14" max="14" width="8.28515625" style="65" hidden="1" customWidth="1"/>
    <col min="15" max="15" width="11.85546875" style="65" hidden="1" customWidth="1"/>
    <col min="16" max="37" width="3.5703125" style="64" customWidth="1"/>
    <col min="38" max="16384" width="11.42578125" style="64"/>
  </cols>
  <sheetData>
    <row r="1" spans="1:15" s="34" customFormat="1" ht="28.5" customHeight="1">
      <c r="A1" s="305" t="s">
        <v>118</v>
      </c>
      <c r="B1" s="305" t="s">
        <v>106</v>
      </c>
      <c r="C1" s="305" t="s">
        <v>107</v>
      </c>
      <c r="D1" s="305" t="s">
        <v>68</v>
      </c>
      <c r="E1" s="305" t="s">
        <v>0</v>
      </c>
      <c r="F1" s="305" t="s">
        <v>110</v>
      </c>
      <c r="G1" s="305" t="s">
        <v>113</v>
      </c>
      <c r="H1" s="305" t="s">
        <v>109</v>
      </c>
      <c r="I1" s="305" t="s">
        <v>119</v>
      </c>
      <c r="J1" s="306" t="s">
        <v>114</v>
      </c>
      <c r="K1" s="305" t="s">
        <v>273</v>
      </c>
      <c r="L1" s="307" t="s">
        <v>200</v>
      </c>
      <c r="M1" s="305" t="s">
        <v>272</v>
      </c>
      <c r="N1" s="305" t="s">
        <v>116</v>
      </c>
      <c r="O1" s="351" t="s">
        <v>274</v>
      </c>
    </row>
    <row r="2" spans="1:15" s="377" customFormat="1" ht="1.5" hidden="1" customHeight="1">
      <c r="A2" s="369" t="s">
        <v>123</v>
      </c>
      <c r="B2" s="370" t="str">
        <f>INV!$D$17</f>
        <v>901218 - 02060 - 1</v>
      </c>
      <c r="C2" s="371" t="str">
        <f>INV!$F$17</f>
        <v xml:space="preserve">CANAPE METALICO HOSPITALARIO </v>
      </c>
      <c r="D2" s="370" t="str">
        <f>INV!$H$17</f>
        <v>CLINICA MUNICIPAL</v>
      </c>
      <c r="E2" s="370" t="str">
        <f>INV!$L$17</f>
        <v>MUEBLES VARIOS</v>
      </c>
      <c r="F2" s="372" t="str">
        <f>INV!$N$17</f>
        <v>ENCARGADO DE PRESUPUESTO</v>
      </c>
      <c r="G2" s="373">
        <f>INV!$J$21</f>
        <v>0</v>
      </c>
      <c r="H2" s="372">
        <f>INV!$J$23</f>
        <v>0</v>
      </c>
      <c r="I2" s="374" t="str">
        <f>INV!J17</f>
        <v>FODES</v>
      </c>
      <c r="J2" s="375">
        <f>INV!AI21</f>
        <v>0</v>
      </c>
      <c r="K2" s="372" t="str">
        <f>INV!$AI$25</f>
        <v>BUENO</v>
      </c>
      <c r="L2" s="376">
        <f>INV!$AI$23</f>
        <v>0</v>
      </c>
      <c r="M2" s="372" t="str">
        <f>INV!$AU$23</f>
        <v/>
      </c>
      <c r="N2" s="327">
        <f>INV!$AI$27</f>
        <v>0</v>
      </c>
      <c r="O2" s="327"/>
    </row>
    <row r="3" spans="1:15" s="63" customFormat="1" ht="28.5" hidden="1" customHeight="1">
      <c r="A3" s="310">
        <v>1</v>
      </c>
      <c r="B3" s="311" t="s">
        <v>308</v>
      </c>
      <c r="C3" s="312" t="s">
        <v>32</v>
      </c>
      <c r="D3" s="297" t="s">
        <v>72</v>
      </c>
      <c r="E3" s="313" t="s">
        <v>31</v>
      </c>
      <c r="F3" s="297" t="s">
        <v>137</v>
      </c>
      <c r="G3" s="312" t="s">
        <v>307</v>
      </c>
      <c r="H3" s="297" t="s">
        <v>179</v>
      </c>
      <c r="I3" s="282" t="s">
        <v>75</v>
      </c>
      <c r="J3" s="287">
        <v>0</v>
      </c>
      <c r="K3" s="297" t="s">
        <v>128</v>
      </c>
      <c r="L3" s="325">
        <v>1650</v>
      </c>
      <c r="M3" s="297" t="str">
        <f>IF(L3&gt;599,"SI","")</f>
        <v>SI</v>
      </c>
      <c r="N3" s="294">
        <v>0</v>
      </c>
      <c r="O3" s="328"/>
    </row>
    <row r="4" spans="1:15" s="63" customFormat="1" ht="25.5" hidden="1" customHeight="1">
      <c r="A4" s="60">
        <f t="shared" ref="A4:A66" si="0">IF(B4="","",A3+1)</f>
        <v>2</v>
      </c>
      <c r="B4" s="72" t="s">
        <v>359</v>
      </c>
      <c r="C4" s="73" t="s">
        <v>173</v>
      </c>
      <c r="D4" s="61" t="s">
        <v>72</v>
      </c>
      <c r="E4" s="279" t="s">
        <v>31</v>
      </c>
      <c r="F4" s="61" t="s">
        <v>137</v>
      </c>
      <c r="G4" s="59" t="s">
        <v>795</v>
      </c>
      <c r="H4" s="61" t="s">
        <v>179</v>
      </c>
      <c r="I4" s="61" t="s">
        <v>75</v>
      </c>
      <c r="J4" s="287">
        <v>41753</v>
      </c>
      <c r="K4" s="285" t="s">
        <v>128</v>
      </c>
      <c r="L4" s="62">
        <v>19.100000000000001</v>
      </c>
      <c r="M4" s="297" t="str">
        <f t="shared" ref="M4:M66" si="1">IF(L4&gt;599,"SI","")</f>
        <v/>
      </c>
      <c r="N4" s="282">
        <v>0</v>
      </c>
      <c r="O4" s="60"/>
    </row>
    <row r="5" spans="1:15" s="63" customFormat="1" ht="25.5" hidden="1" customHeight="1">
      <c r="A5" s="60">
        <f t="shared" si="0"/>
        <v>3</v>
      </c>
      <c r="B5" s="72" t="s">
        <v>360</v>
      </c>
      <c r="C5" s="81" t="s">
        <v>174</v>
      </c>
      <c r="D5" s="72" t="s">
        <v>72</v>
      </c>
      <c r="E5" s="280" t="s">
        <v>31</v>
      </c>
      <c r="F5" s="282" t="s">
        <v>137</v>
      </c>
      <c r="G5" s="283" t="s">
        <v>358</v>
      </c>
      <c r="H5" s="282" t="s">
        <v>179</v>
      </c>
      <c r="I5" s="282" t="s">
        <v>75</v>
      </c>
      <c r="J5" s="287">
        <v>0</v>
      </c>
      <c r="K5" s="61" t="s">
        <v>128</v>
      </c>
      <c r="L5" s="284">
        <v>0</v>
      </c>
      <c r="M5" s="297" t="str">
        <f t="shared" si="1"/>
        <v/>
      </c>
      <c r="N5" s="282">
        <v>0</v>
      </c>
      <c r="O5" s="60"/>
    </row>
    <row r="6" spans="1:15" s="63" customFormat="1" ht="35.25" hidden="1" customHeight="1">
      <c r="A6" s="60">
        <f t="shared" si="0"/>
        <v>4</v>
      </c>
      <c r="B6" s="61" t="s">
        <v>313</v>
      </c>
      <c r="C6" s="59" t="s">
        <v>310</v>
      </c>
      <c r="D6" s="61" t="s">
        <v>289</v>
      </c>
      <c r="E6" s="279" t="s">
        <v>99</v>
      </c>
      <c r="F6" s="61" t="s">
        <v>485</v>
      </c>
      <c r="G6" s="59" t="s">
        <v>312</v>
      </c>
      <c r="H6" s="61" t="s">
        <v>309</v>
      </c>
      <c r="I6" s="282" t="s">
        <v>75</v>
      </c>
      <c r="J6" s="287">
        <v>0</v>
      </c>
      <c r="K6" s="61" t="s">
        <v>129</v>
      </c>
      <c r="L6" s="62">
        <v>0.56999999999999995</v>
      </c>
      <c r="M6" s="297" t="str">
        <f t="shared" si="1"/>
        <v/>
      </c>
      <c r="N6" s="61">
        <v>0</v>
      </c>
      <c r="O6" s="60"/>
    </row>
    <row r="7" spans="1:15" s="63" customFormat="1" ht="30" hidden="1" customHeight="1">
      <c r="A7" s="60">
        <f t="shared" si="0"/>
        <v>5</v>
      </c>
      <c r="B7" s="61" t="s">
        <v>313</v>
      </c>
      <c r="C7" s="59" t="s">
        <v>310</v>
      </c>
      <c r="D7" s="61" t="s">
        <v>289</v>
      </c>
      <c r="E7" s="279" t="s">
        <v>99</v>
      </c>
      <c r="F7" s="61" t="s">
        <v>485</v>
      </c>
      <c r="G7" s="59" t="s">
        <v>314</v>
      </c>
      <c r="H7" s="61" t="s">
        <v>309</v>
      </c>
      <c r="I7" s="282" t="s">
        <v>75</v>
      </c>
      <c r="J7" s="287">
        <v>0</v>
      </c>
      <c r="K7" s="61" t="s">
        <v>129</v>
      </c>
      <c r="L7" s="62">
        <v>2.74</v>
      </c>
      <c r="M7" s="297" t="str">
        <f t="shared" si="1"/>
        <v/>
      </c>
      <c r="N7" s="61">
        <v>0</v>
      </c>
      <c r="O7" s="60"/>
    </row>
    <row r="8" spans="1:15" s="63" customFormat="1" ht="30.75" hidden="1" customHeight="1">
      <c r="A8" s="60">
        <f t="shared" si="0"/>
        <v>6</v>
      </c>
      <c r="B8" s="61" t="s">
        <v>313</v>
      </c>
      <c r="C8" s="59" t="s">
        <v>310</v>
      </c>
      <c r="D8" s="61" t="s">
        <v>289</v>
      </c>
      <c r="E8" s="279" t="s">
        <v>99</v>
      </c>
      <c r="F8" s="61" t="s">
        <v>485</v>
      </c>
      <c r="G8" s="59" t="s">
        <v>327</v>
      </c>
      <c r="H8" s="61" t="s">
        <v>309</v>
      </c>
      <c r="I8" s="282" t="s">
        <v>75</v>
      </c>
      <c r="J8" s="287">
        <v>0</v>
      </c>
      <c r="K8" s="61" t="s">
        <v>129</v>
      </c>
      <c r="L8" s="62">
        <v>0</v>
      </c>
      <c r="M8" s="297" t="str">
        <f t="shared" si="1"/>
        <v/>
      </c>
      <c r="N8" s="61">
        <v>0</v>
      </c>
      <c r="O8" s="60"/>
    </row>
    <row r="9" spans="1:15" s="63" customFormat="1" ht="22.5" hidden="1" customHeight="1">
      <c r="A9" s="60">
        <f t="shared" si="0"/>
        <v>7</v>
      </c>
      <c r="B9" s="61" t="s">
        <v>318</v>
      </c>
      <c r="C9" s="59" t="s">
        <v>315</v>
      </c>
      <c r="D9" s="61" t="s">
        <v>289</v>
      </c>
      <c r="E9" s="279" t="s">
        <v>99</v>
      </c>
      <c r="F9" s="61" t="s">
        <v>485</v>
      </c>
      <c r="G9" s="59" t="s">
        <v>316</v>
      </c>
      <c r="H9" s="61" t="s">
        <v>317</v>
      </c>
      <c r="I9" s="282" t="s">
        <v>75</v>
      </c>
      <c r="J9" s="287">
        <v>0</v>
      </c>
      <c r="K9" s="61" t="s">
        <v>128</v>
      </c>
      <c r="L9" s="62">
        <v>0</v>
      </c>
      <c r="M9" s="297" t="str">
        <f t="shared" si="1"/>
        <v/>
      </c>
      <c r="N9" s="61">
        <v>0</v>
      </c>
      <c r="O9" s="60"/>
    </row>
    <row r="10" spans="1:15" s="63" customFormat="1" ht="22.5" hidden="1" customHeight="1">
      <c r="A10" s="60">
        <f t="shared" si="0"/>
        <v>8</v>
      </c>
      <c r="B10" s="61" t="s">
        <v>369</v>
      </c>
      <c r="C10" s="59" t="s">
        <v>319</v>
      </c>
      <c r="D10" s="61" t="s">
        <v>72</v>
      </c>
      <c r="E10" s="279" t="s">
        <v>79</v>
      </c>
      <c r="F10" s="61" t="s">
        <v>137</v>
      </c>
      <c r="G10" s="59" t="s">
        <v>316</v>
      </c>
      <c r="H10" s="61" t="s">
        <v>179</v>
      </c>
      <c r="I10" s="282" t="s">
        <v>75</v>
      </c>
      <c r="J10" s="287">
        <v>0</v>
      </c>
      <c r="K10" s="61" t="s">
        <v>129</v>
      </c>
      <c r="L10" s="62">
        <v>30</v>
      </c>
      <c r="M10" s="297" t="str">
        <f t="shared" si="1"/>
        <v/>
      </c>
      <c r="N10" s="295">
        <v>0</v>
      </c>
      <c r="O10" s="60"/>
    </row>
    <row r="11" spans="1:15" s="63" customFormat="1" ht="22.5" hidden="1" customHeight="1">
      <c r="A11" s="60">
        <f t="shared" si="0"/>
        <v>9</v>
      </c>
      <c r="B11" s="61" t="s">
        <v>370</v>
      </c>
      <c r="C11" s="59" t="s">
        <v>319</v>
      </c>
      <c r="D11" s="61" t="s">
        <v>72</v>
      </c>
      <c r="E11" s="279" t="s">
        <v>79</v>
      </c>
      <c r="F11" s="61" t="s">
        <v>137</v>
      </c>
      <c r="G11" s="59" t="s">
        <v>316</v>
      </c>
      <c r="H11" s="61" t="s">
        <v>179</v>
      </c>
      <c r="I11" s="282" t="s">
        <v>75</v>
      </c>
      <c r="J11" s="287">
        <v>0</v>
      </c>
      <c r="K11" s="61" t="s">
        <v>129</v>
      </c>
      <c r="L11" s="62">
        <v>30</v>
      </c>
      <c r="M11" s="297" t="str">
        <f t="shared" si="1"/>
        <v/>
      </c>
      <c r="N11" s="295">
        <v>0</v>
      </c>
      <c r="O11" s="60"/>
    </row>
    <row r="12" spans="1:15" s="63" customFormat="1" ht="22.5" hidden="1" customHeight="1">
      <c r="A12" s="60">
        <f t="shared" si="0"/>
        <v>10</v>
      </c>
      <c r="B12" s="61" t="s">
        <v>371</v>
      </c>
      <c r="C12" s="59" t="s">
        <v>319</v>
      </c>
      <c r="D12" s="61" t="s">
        <v>72</v>
      </c>
      <c r="E12" s="279" t="s">
        <v>79</v>
      </c>
      <c r="F12" s="61" t="s">
        <v>137</v>
      </c>
      <c r="G12" s="59" t="s">
        <v>316</v>
      </c>
      <c r="H12" s="61" t="s">
        <v>179</v>
      </c>
      <c r="I12" s="282" t="s">
        <v>75</v>
      </c>
      <c r="J12" s="287">
        <v>0</v>
      </c>
      <c r="K12" s="61" t="s">
        <v>129</v>
      </c>
      <c r="L12" s="62">
        <v>30</v>
      </c>
      <c r="M12" s="297" t="str">
        <f t="shared" si="1"/>
        <v/>
      </c>
      <c r="N12" s="295">
        <v>0</v>
      </c>
      <c r="O12" s="60"/>
    </row>
    <row r="13" spans="1:15" s="63" customFormat="1" ht="22.5" hidden="1" customHeight="1">
      <c r="A13" s="60">
        <f t="shared" si="0"/>
        <v>11</v>
      </c>
      <c r="B13" s="61" t="s">
        <v>320</v>
      </c>
      <c r="C13" s="59" t="s">
        <v>311</v>
      </c>
      <c r="D13" s="61" t="s">
        <v>72</v>
      </c>
      <c r="E13" s="279" t="s">
        <v>79</v>
      </c>
      <c r="F13" s="61" t="s">
        <v>137</v>
      </c>
      <c r="G13" s="59" t="s">
        <v>316</v>
      </c>
      <c r="H13" s="61" t="s">
        <v>179</v>
      </c>
      <c r="I13" s="282" t="s">
        <v>75</v>
      </c>
      <c r="J13" s="287">
        <v>41961</v>
      </c>
      <c r="K13" s="61" t="s">
        <v>128</v>
      </c>
      <c r="L13" s="62">
        <v>239</v>
      </c>
      <c r="M13" s="297" t="str">
        <f t="shared" si="1"/>
        <v/>
      </c>
      <c r="N13" s="61">
        <v>0</v>
      </c>
      <c r="O13" s="60"/>
    </row>
    <row r="14" spans="1:15" s="63" customFormat="1" ht="22.5" hidden="1" customHeight="1">
      <c r="A14" s="60">
        <f t="shared" si="0"/>
        <v>12</v>
      </c>
      <c r="B14" s="61" t="s">
        <v>322</v>
      </c>
      <c r="C14" s="59" t="s">
        <v>7</v>
      </c>
      <c r="D14" s="61" t="s">
        <v>72</v>
      </c>
      <c r="E14" s="279" t="s">
        <v>79</v>
      </c>
      <c r="F14" s="61" t="s">
        <v>137</v>
      </c>
      <c r="G14" s="59" t="s">
        <v>316</v>
      </c>
      <c r="H14" s="61" t="s">
        <v>321</v>
      </c>
      <c r="I14" s="282" t="s">
        <v>75</v>
      </c>
      <c r="J14" s="287">
        <v>40909</v>
      </c>
      <c r="K14" s="61" t="s">
        <v>128</v>
      </c>
      <c r="L14" s="62">
        <v>290</v>
      </c>
      <c r="M14" s="297" t="str">
        <f t="shared" si="1"/>
        <v/>
      </c>
      <c r="N14" s="61">
        <v>0</v>
      </c>
      <c r="O14" s="60"/>
    </row>
    <row r="15" spans="1:15" s="63" customFormat="1" ht="22.5" hidden="1" customHeight="1">
      <c r="A15" s="60">
        <f t="shared" si="0"/>
        <v>13</v>
      </c>
      <c r="B15" s="61" t="s">
        <v>324</v>
      </c>
      <c r="C15" s="59" t="s">
        <v>12</v>
      </c>
      <c r="D15" s="61" t="s">
        <v>70</v>
      </c>
      <c r="E15" s="279" t="s">
        <v>79</v>
      </c>
      <c r="F15" s="61" t="s">
        <v>70</v>
      </c>
      <c r="G15" s="59" t="s">
        <v>316</v>
      </c>
      <c r="H15" s="61" t="s">
        <v>323</v>
      </c>
      <c r="I15" s="282" t="s">
        <v>75</v>
      </c>
      <c r="J15" s="287">
        <v>0</v>
      </c>
      <c r="K15" s="61" t="s">
        <v>128</v>
      </c>
      <c r="L15" s="62">
        <v>188.57</v>
      </c>
      <c r="M15" s="297" t="str">
        <f t="shared" si="1"/>
        <v/>
      </c>
      <c r="N15" s="61">
        <v>0</v>
      </c>
      <c r="O15" s="60"/>
    </row>
    <row r="16" spans="1:15" s="63" customFormat="1" ht="22.5" hidden="1" customHeight="1">
      <c r="A16" s="60">
        <f t="shared" si="0"/>
        <v>14</v>
      </c>
      <c r="B16" s="61" t="s">
        <v>326</v>
      </c>
      <c r="C16" s="59" t="s">
        <v>12</v>
      </c>
      <c r="D16" s="61" t="s">
        <v>70</v>
      </c>
      <c r="E16" s="279" t="s">
        <v>79</v>
      </c>
      <c r="F16" s="61" t="s">
        <v>70</v>
      </c>
      <c r="G16" s="59" t="s">
        <v>316</v>
      </c>
      <c r="H16" s="61" t="s">
        <v>325</v>
      </c>
      <c r="I16" s="282" t="s">
        <v>75</v>
      </c>
      <c r="J16" s="287">
        <v>0</v>
      </c>
      <c r="K16" s="61" t="s">
        <v>128</v>
      </c>
      <c r="L16" s="62">
        <v>170.17</v>
      </c>
      <c r="M16" s="297" t="str">
        <f t="shared" si="1"/>
        <v/>
      </c>
      <c r="N16" s="61">
        <v>0</v>
      </c>
      <c r="O16" s="60"/>
    </row>
    <row r="17" spans="1:15" s="63" customFormat="1" ht="22.5" hidden="1" customHeight="1">
      <c r="A17" s="60">
        <f t="shared" si="0"/>
        <v>15</v>
      </c>
      <c r="B17" s="61" t="s">
        <v>328</v>
      </c>
      <c r="C17" s="83" t="s">
        <v>32</v>
      </c>
      <c r="D17" s="61" t="s">
        <v>70</v>
      </c>
      <c r="E17" s="279" t="s">
        <v>31</v>
      </c>
      <c r="F17" s="61" t="s">
        <v>70</v>
      </c>
      <c r="G17" s="59" t="s">
        <v>307</v>
      </c>
      <c r="H17" s="61" t="s">
        <v>179</v>
      </c>
      <c r="I17" s="282" t="s">
        <v>75</v>
      </c>
      <c r="J17" s="287">
        <v>0</v>
      </c>
      <c r="K17" s="61" t="s">
        <v>128</v>
      </c>
      <c r="L17" s="325">
        <v>1650</v>
      </c>
      <c r="M17" s="297" t="str">
        <f t="shared" si="1"/>
        <v>SI</v>
      </c>
      <c r="N17" s="61">
        <v>0</v>
      </c>
      <c r="O17" s="328"/>
    </row>
    <row r="18" spans="1:15" s="63" customFormat="1" ht="22.5" hidden="1" customHeight="1">
      <c r="A18" s="60">
        <f t="shared" si="0"/>
        <v>16</v>
      </c>
      <c r="B18" s="72" t="s">
        <v>440</v>
      </c>
      <c r="C18" s="81" t="s">
        <v>173</v>
      </c>
      <c r="D18" s="61" t="s">
        <v>70</v>
      </c>
      <c r="E18" s="279" t="s">
        <v>31</v>
      </c>
      <c r="F18" s="61" t="s">
        <v>70</v>
      </c>
      <c r="G18" s="283" t="s">
        <v>358</v>
      </c>
      <c r="H18" s="282" t="s">
        <v>179</v>
      </c>
      <c r="I18" s="282" t="s">
        <v>75</v>
      </c>
      <c r="J18" s="287">
        <v>0</v>
      </c>
      <c r="K18" s="61" t="s">
        <v>128</v>
      </c>
      <c r="L18" s="284">
        <v>0</v>
      </c>
      <c r="M18" s="297" t="str">
        <f t="shared" si="1"/>
        <v/>
      </c>
      <c r="N18" s="61">
        <v>0</v>
      </c>
      <c r="O18" s="60"/>
    </row>
    <row r="19" spans="1:15" s="63" customFormat="1" ht="22.5" hidden="1" customHeight="1">
      <c r="A19" s="60">
        <f t="shared" si="0"/>
        <v>17</v>
      </c>
      <c r="B19" s="72" t="s">
        <v>441</v>
      </c>
      <c r="C19" s="81" t="s">
        <v>174</v>
      </c>
      <c r="D19" s="61" t="s">
        <v>70</v>
      </c>
      <c r="E19" s="279" t="s">
        <v>31</v>
      </c>
      <c r="F19" s="61" t="s">
        <v>70</v>
      </c>
      <c r="G19" s="283" t="s">
        <v>358</v>
      </c>
      <c r="H19" s="282" t="s">
        <v>179</v>
      </c>
      <c r="I19" s="282" t="s">
        <v>75</v>
      </c>
      <c r="J19" s="287">
        <v>0</v>
      </c>
      <c r="K19" s="61" t="s">
        <v>128</v>
      </c>
      <c r="L19" s="284">
        <v>0</v>
      </c>
      <c r="M19" s="297" t="str">
        <f t="shared" si="1"/>
        <v/>
      </c>
      <c r="N19" s="61">
        <v>0</v>
      </c>
      <c r="O19" s="60"/>
    </row>
    <row r="20" spans="1:15" s="63" customFormat="1" ht="22.5" hidden="1" customHeight="1">
      <c r="A20" s="60">
        <f t="shared" si="0"/>
        <v>18</v>
      </c>
      <c r="B20" s="61" t="s">
        <v>330</v>
      </c>
      <c r="C20" s="59" t="s">
        <v>183</v>
      </c>
      <c r="D20" s="61" t="s">
        <v>70</v>
      </c>
      <c r="E20" s="279" t="s">
        <v>80</v>
      </c>
      <c r="F20" s="61" t="s">
        <v>70</v>
      </c>
      <c r="G20" s="59" t="s">
        <v>355</v>
      </c>
      <c r="H20" s="61" t="s">
        <v>329</v>
      </c>
      <c r="I20" s="282" t="s">
        <v>75</v>
      </c>
      <c r="J20" s="287">
        <v>0</v>
      </c>
      <c r="K20" s="61" t="s">
        <v>128</v>
      </c>
      <c r="L20" s="62">
        <v>63.35</v>
      </c>
      <c r="M20" s="297" t="str">
        <f t="shared" si="1"/>
        <v/>
      </c>
      <c r="N20" s="61">
        <v>0</v>
      </c>
      <c r="O20" s="60"/>
    </row>
    <row r="21" spans="1:15" s="63" customFormat="1" ht="22.5" hidden="1" customHeight="1">
      <c r="A21" s="60">
        <f t="shared" si="0"/>
        <v>19</v>
      </c>
      <c r="B21" s="61" t="s">
        <v>334</v>
      </c>
      <c r="C21" s="59" t="s">
        <v>8</v>
      </c>
      <c r="D21" s="61" t="s">
        <v>70</v>
      </c>
      <c r="E21" s="279" t="s">
        <v>79</v>
      </c>
      <c r="F21" s="61" t="s">
        <v>70</v>
      </c>
      <c r="G21" s="59" t="s">
        <v>316</v>
      </c>
      <c r="H21" s="61" t="s">
        <v>331</v>
      </c>
      <c r="I21" s="282" t="s">
        <v>75</v>
      </c>
      <c r="J21" s="287">
        <v>0</v>
      </c>
      <c r="K21" s="61" t="s">
        <v>128</v>
      </c>
      <c r="L21" s="62">
        <v>0</v>
      </c>
      <c r="M21" s="297" t="str">
        <f t="shared" si="1"/>
        <v/>
      </c>
      <c r="N21" s="61">
        <v>0</v>
      </c>
      <c r="O21" s="60"/>
    </row>
    <row r="22" spans="1:15" s="63" customFormat="1" ht="22.5" hidden="1" customHeight="1">
      <c r="A22" s="60">
        <f t="shared" si="0"/>
        <v>20</v>
      </c>
      <c r="B22" s="61" t="s">
        <v>367</v>
      </c>
      <c r="C22" s="59" t="s">
        <v>319</v>
      </c>
      <c r="D22" s="61" t="s">
        <v>70</v>
      </c>
      <c r="E22" s="279" t="s">
        <v>79</v>
      </c>
      <c r="F22" s="61" t="s">
        <v>70</v>
      </c>
      <c r="G22" s="59" t="s">
        <v>316</v>
      </c>
      <c r="H22" s="61" t="s">
        <v>179</v>
      </c>
      <c r="I22" s="282" t="s">
        <v>75</v>
      </c>
      <c r="J22" s="287">
        <v>0</v>
      </c>
      <c r="K22" s="61" t="s">
        <v>128</v>
      </c>
      <c r="L22" s="62">
        <v>25</v>
      </c>
      <c r="M22" s="297" t="str">
        <f t="shared" si="1"/>
        <v/>
      </c>
      <c r="N22" s="295">
        <v>0</v>
      </c>
      <c r="O22" s="60"/>
    </row>
    <row r="23" spans="1:15" s="63" customFormat="1" ht="22.5" hidden="1" customHeight="1">
      <c r="A23" s="60">
        <f t="shared" si="0"/>
        <v>21</v>
      </c>
      <c r="B23" s="61" t="s">
        <v>368</v>
      </c>
      <c r="C23" s="59" t="s">
        <v>319</v>
      </c>
      <c r="D23" s="61" t="s">
        <v>70</v>
      </c>
      <c r="E23" s="279" t="s">
        <v>79</v>
      </c>
      <c r="F23" s="61" t="s">
        <v>70</v>
      </c>
      <c r="G23" s="59" t="s">
        <v>316</v>
      </c>
      <c r="H23" s="61" t="s">
        <v>179</v>
      </c>
      <c r="I23" s="282" t="s">
        <v>75</v>
      </c>
      <c r="J23" s="287">
        <v>0</v>
      </c>
      <c r="K23" s="61" t="s">
        <v>128</v>
      </c>
      <c r="L23" s="62">
        <v>25</v>
      </c>
      <c r="M23" s="297" t="str">
        <f t="shared" si="1"/>
        <v/>
      </c>
      <c r="N23" s="295">
        <v>0</v>
      </c>
      <c r="O23" s="60"/>
    </row>
    <row r="24" spans="1:15" s="63" customFormat="1" ht="22.5" hidden="1" customHeight="1">
      <c r="A24" s="60">
        <f t="shared" si="0"/>
        <v>22</v>
      </c>
      <c r="B24" s="61" t="s">
        <v>333</v>
      </c>
      <c r="C24" s="59" t="s">
        <v>9</v>
      </c>
      <c r="D24" s="61" t="s">
        <v>70</v>
      </c>
      <c r="E24" s="279" t="s">
        <v>79</v>
      </c>
      <c r="F24" s="61" t="s">
        <v>70</v>
      </c>
      <c r="G24" s="59" t="s">
        <v>316</v>
      </c>
      <c r="H24" s="61" t="s">
        <v>332</v>
      </c>
      <c r="I24" s="282" t="s">
        <v>75</v>
      </c>
      <c r="J24" s="287">
        <v>0</v>
      </c>
      <c r="K24" s="61" t="s">
        <v>128</v>
      </c>
      <c r="L24" s="62">
        <v>128.25</v>
      </c>
      <c r="M24" s="297" t="str">
        <f t="shared" si="1"/>
        <v/>
      </c>
      <c r="N24" s="61">
        <v>0</v>
      </c>
      <c r="O24" s="60"/>
    </row>
    <row r="25" spans="1:15" s="63" customFormat="1" ht="22.5" hidden="1" customHeight="1">
      <c r="A25" s="60">
        <f t="shared" si="0"/>
        <v>23</v>
      </c>
      <c r="B25" s="61" t="s">
        <v>336</v>
      </c>
      <c r="C25" s="59" t="s">
        <v>37</v>
      </c>
      <c r="D25" s="61" t="s">
        <v>70</v>
      </c>
      <c r="E25" s="279" t="s">
        <v>31</v>
      </c>
      <c r="F25" s="61" t="s">
        <v>70</v>
      </c>
      <c r="G25" s="59" t="s">
        <v>335</v>
      </c>
      <c r="H25" s="61" t="s">
        <v>179</v>
      </c>
      <c r="I25" s="282" t="s">
        <v>75</v>
      </c>
      <c r="J25" s="287">
        <v>0</v>
      </c>
      <c r="K25" s="61" t="s">
        <v>128</v>
      </c>
      <c r="L25" s="62">
        <v>50</v>
      </c>
      <c r="M25" s="297" t="str">
        <f t="shared" si="1"/>
        <v/>
      </c>
      <c r="N25" s="61">
        <v>0</v>
      </c>
      <c r="O25" s="60"/>
    </row>
    <row r="26" spans="1:15" s="63" customFormat="1" ht="22.5" hidden="1" customHeight="1">
      <c r="A26" s="60">
        <f t="shared" si="0"/>
        <v>24</v>
      </c>
      <c r="B26" s="61" t="s">
        <v>339</v>
      </c>
      <c r="C26" s="59" t="s">
        <v>3</v>
      </c>
      <c r="D26" s="61" t="s">
        <v>70</v>
      </c>
      <c r="E26" s="279" t="s">
        <v>79</v>
      </c>
      <c r="F26" s="61" t="s">
        <v>70</v>
      </c>
      <c r="G26" s="59" t="s">
        <v>316</v>
      </c>
      <c r="H26" s="61" t="s">
        <v>179</v>
      </c>
      <c r="I26" s="282" t="s">
        <v>75</v>
      </c>
      <c r="J26" s="287">
        <v>0</v>
      </c>
      <c r="K26" s="285" t="s">
        <v>128</v>
      </c>
      <c r="L26" s="62">
        <v>75</v>
      </c>
      <c r="M26" s="297" t="str">
        <f t="shared" si="1"/>
        <v/>
      </c>
      <c r="N26" s="61">
        <v>0</v>
      </c>
      <c r="O26" s="60"/>
    </row>
    <row r="27" spans="1:15" s="63" customFormat="1" ht="22.5" hidden="1" customHeight="1">
      <c r="A27" s="60">
        <f t="shared" si="0"/>
        <v>25</v>
      </c>
      <c r="B27" s="61" t="s">
        <v>341</v>
      </c>
      <c r="C27" s="59" t="s">
        <v>83</v>
      </c>
      <c r="D27" s="61" t="s">
        <v>70</v>
      </c>
      <c r="E27" s="279" t="s">
        <v>80</v>
      </c>
      <c r="F27" s="61" t="s">
        <v>70</v>
      </c>
      <c r="G27" s="59" t="s">
        <v>340</v>
      </c>
      <c r="H27" s="61" t="s">
        <v>185</v>
      </c>
      <c r="I27" s="282" t="s">
        <v>75</v>
      </c>
      <c r="J27" s="287">
        <v>0</v>
      </c>
      <c r="K27" s="285" t="s">
        <v>128</v>
      </c>
      <c r="L27" s="62">
        <v>0</v>
      </c>
      <c r="M27" s="297" t="str">
        <f t="shared" si="1"/>
        <v/>
      </c>
      <c r="N27" s="61">
        <v>0</v>
      </c>
      <c r="O27" s="60"/>
    </row>
    <row r="28" spans="1:15" s="63" customFormat="1" ht="22.5" hidden="1" customHeight="1">
      <c r="A28" s="60">
        <f t="shared" si="0"/>
        <v>26</v>
      </c>
      <c r="B28" s="61" t="s">
        <v>344</v>
      </c>
      <c r="C28" s="59" t="s">
        <v>342</v>
      </c>
      <c r="D28" s="61" t="s">
        <v>70</v>
      </c>
      <c r="E28" s="279" t="s">
        <v>80</v>
      </c>
      <c r="F28" s="61" t="s">
        <v>70</v>
      </c>
      <c r="G28" s="59" t="s">
        <v>343</v>
      </c>
      <c r="H28" s="61" t="s">
        <v>185</v>
      </c>
      <c r="I28" s="282" t="s">
        <v>75</v>
      </c>
      <c r="J28" s="287">
        <v>0</v>
      </c>
      <c r="K28" s="285" t="s">
        <v>128</v>
      </c>
      <c r="L28" s="62">
        <v>0</v>
      </c>
      <c r="M28" s="297" t="str">
        <f t="shared" si="1"/>
        <v/>
      </c>
      <c r="N28" s="61">
        <v>0</v>
      </c>
      <c r="O28" s="60"/>
    </row>
    <row r="29" spans="1:15" s="63" customFormat="1" ht="22.5" hidden="1" customHeight="1">
      <c r="A29" s="60">
        <f t="shared" si="0"/>
        <v>27</v>
      </c>
      <c r="B29" s="61" t="s">
        <v>346</v>
      </c>
      <c r="C29" s="59" t="s">
        <v>8</v>
      </c>
      <c r="D29" s="61" t="s">
        <v>281</v>
      </c>
      <c r="E29" s="279" t="s">
        <v>79</v>
      </c>
      <c r="F29" s="61" t="s">
        <v>290</v>
      </c>
      <c r="G29" s="59" t="s">
        <v>316</v>
      </c>
      <c r="H29" s="61" t="s">
        <v>345</v>
      </c>
      <c r="I29" s="282" t="s">
        <v>75</v>
      </c>
      <c r="J29" s="287">
        <v>0</v>
      </c>
      <c r="K29" s="285" t="s">
        <v>128</v>
      </c>
      <c r="L29" s="62">
        <v>78.290000000000006</v>
      </c>
      <c r="M29" s="297" t="str">
        <f t="shared" si="1"/>
        <v/>
      </c>
      <c r="N29" s="61">
        <v>0</v>
      </c>
      <c r="O29" s="60"/>
    </row>
    <row r="30" spans="1:15" s="63" customFormat="1" ht="22.5" hidden="1" customHeight="1">
      <c r="A30" s="60">
        <f t="shared" si="0"/>
        <v>28</v>
      </c>
      <c r="B30" s="61" t="s">
        <v>349</v>
      </c>
      <c r="C30" s="59" t="s">
        <v>347</v>
      </c>
      <c r="D30" s="61" t="s">
        <v>281</v>
      </c>
      <c r="E30" s="279" t="s">
        <v>79</v>
      </c>
      <c r="F30" s="61" t="s">
        <v>290</v>
      </c>
      <c r="G30" s="59" t="s">
        <v>316</v>
      </c>
      <c r="H30" s="61" t="s">
        <v>348</v>
      </c>
      <c r="I30" s="282" t="s">
        <v>75</v>
      </c>
      <c r="J30" s="287">
        <v>0</v>
      </c>
      <c r="K30" s="285" t="s">
        <v>128</v>
      </c>
      <c r="L30" s="62">
        <v>16</v>
      </c>
      <c r="M30" s="297" t="str">
        <f t="shared" si="1"/>
        <v/>
      </c>
      <c r="N30" s="61">
        <v>0</v>
      </c>
      <c r="O30" s="60"/>
    </row>
    <row r="31" spans="1:15" s="63" customFormat="1" ht="22.5" hidden="1" customHeight="1">
      <c r="A31" s="60">
        <f t="shared" si="0"/>
        <v>29</v>
      </c>
      <c r="B31" s="61" t="s">
        <v>351</v>
      </c>
      <c r="C31" s="83" t="s">
        <v>12</v>
      </c>
      <c r="D31" s="61" t="s">
        <v>281</v>
      </c>
      <c r="E31" s="279" t="s">
        <v>79</v>
      </c>
      <c r="F31" s="61" t="s">
        <v>290</v>
      </c>
      <c r="G31" s="59" t="s">
        <v>316</v>
      </c>
      <c r="H31" s="61" t="s">
        <v>179</v>
      </c>
      <c r="I31" s="282" t="s">
        <v>75</v>
      </c>
      <c r="J31" s="287">
        <v>0</v>
      </c>
      <c r="K31" s="285" t="s">
        <v>128</v>
      </c>
      <c r="L31" s="62">
        <v>260</v>
      </c>
      <c r="M31" s="297" t="str">
        <f t="shared" si="1"/>
        <v/>
      </c>
      <c r="N31" s="61">
        <v>0</v>
      </c>
      <c r="O31" s="60"/>
    </row>
    <row r="32" spans="1:15" s="63" customFormat="1" ht="22.5" hidden="1" customHeight="1">
      <c r="A32" s="60">
        <f t="shared" si="0"/>
        <v>30</v>
      </c>
      <c r="B32" s="61" t="s">
        <v>350</v>
      </c>
      <c r="C32" s="83" t="s">
        <v>12</v>
      </c>
      <c r="D32" s="61" t="s">
        <v>289</v>
      </c>
      <c r="E32" s="279" t="s">
        <v>79</v>
      </c>
      <c r="F32" s="61" t="s">
        <v>485</v>
      </c>
      <c r="G32" s="59" t="s">
        <v>316</v>
      </c>
      <c r="H32" s="61" t="s">
        <v>304</v>
      </c>
      <c r="I32" s="282" t="s">
        <v>75</v>
      </c>
      <c r="J32" s="287">
        <v>0</v>
      </c>
      <c r="K32" s="285" t="s">
        <v>128</v>
      </c>
      <c r="L32" s="62">
        <v>140</v>
      </c>
      <c r="M32" s="297" t="str">
        <f t="shared" si="1"/>
        <v/>
      </c>
      <c r="N32" s="61">
        <v>0</v>
      </c>
      <c r="O32" s="60"/>
    </row>
    <row r="33" spans="1:15" s="63" customFormat="1" ht="22.5" hidden="1" customHeight="1">
      <c r="A33" s="60">
        <f t="shared" si="0"/>
        <v>31</v>
      </c>
      <c r="B33" s="61" t="s">
        <v>353</v>
      </c>
      <c r="C33" s="83" t="s">
        <v>37</v>
      </c>
      <c r="D33" s="61" t="s">
        <v>281</v>
      </c>
      <c r="E33" s="279" t="s">
        <v>31</v>
      </c>
      <c r="F33" s="61" t="s">
        <v>290</v>
      </c>
      <c r="G33" s="59" t="s">
        <v>352</v>
      </c>
      <c r="H33" s="61" t="s">
        <v>179</v>
      </c>
      <c r="I33" s="282" t="s">
        <v>75</v>
      </c>
      <c r="J33" s="287">
        <v>0</v>
      </c>
      <c r="K33" s="285" t="s">
        <v>128</v>
      </c>
      <c r="L33" s="62">
        <v>55</v>
      </c>
      <c r="M33" s="297" t="str">
        <f t="shared" si="1"/>
        <v/>
      </c>
      <c r="N33" s="61">
        <v>0</v>
      </c>
      <c r="O33" s="60"/>
    </row>
    <row r="34" spans="1:15" s="63" customFormat="1" ht="22.5" hidden="1" customHeight="1">
      <c r="A34" s="60">
        <f t="shared" si="0"/>
        <v>32</v>
      </c>
      <c r="B34" s="61" t="s">
        <v>354</v>
      </c>
      <c r="C34" s="83" t="s">
        <v>183</v>
      </c>
      <c r="D34" s="61" t="s">
        <v>281</v>
      </c>
      <c r="E34" s="279" t="s">
        <v>80</v>
      </c>
      <c r="F34" s="61" t="s">
        <v>290</v>
      </c>
      <c r="G34" s="59" t="s">
        <v>355</v>
      </c>
      <c r="H34" s="61" t="s">
        <v>329</v>
      </c>
      <c r="I34" s="282" t="s">
        <v>75</v>
      </c>
      <c r="J34" s="287">
        <v>0</v>
      </c>
      <c r="K34" s="285" t="s">
        <v>128</v>
      </c>
      <c r="L34" s="62">
        <v>63.35</v>
      </c>
      <c r="M34" s="297" t="str">
        <f t="shared" si="1"/>
        <v/>
      </c>
      <c r="N34" s="61">
        <v>0</v>
      </c>
      <c r="O34" s="60"/>
    </row>
    <row r="35" spans="1:15" s="63" customFormat="1" ht="22.5" hidden="1" customHeight="1">
      <c r="A35" s="60">
        <f t="shared" si="0"/>
        <v>33</v>
      </c>
      <c r="B35" s="296" t="s">
        <v>366</v>
      </c>
      <c r="C35" s="320" t="s">
        <v>319</v>
      </c>
      <c r="D35" s="315" t="s">
        <v>281</v>
      </c>
      <c r="E35" s="316" t="s">
        <v>79</v>
      </c>
      <c r="F35" s="282" t="s">
        <v>290</v>
      </c>
      <c r="G35" s="283" t="s">
        <v>316</v>
      </c>
      <c r="H35" s="282" t="s">
        <v>179</v>
      </c>
      <c r="I35" s="282" t="s">
        <v>75</v>
      </c>
      <c r="J35" s="287">
        <v>0</v>
      </c>
      <c r="K35" s="285" t="s">
        <v>128</v>
      </c>
      <c r="L35" s="284">
        <v>25</v>
      </c>
      <c r="M35" s="297" t="str">
        <f t="shared" si="1"/>
        <v/>
      </c>
      <c r="N35" s="282">
        <v>0</v>
      </c>
      <c r="O35" s="60"/>
    </row>
    <row r="36" spans="1:15" s="63" customFormat="1" ht="22.5" hidden="1" customHeight="1">
      <c r="A36" s="60">
        <f t="shared" si="0"/>
        <v>34</v>
      </c>
      <c r="B36" s="72" t="s">
        <v>357</v>
      </c>
      <c r="C36" s="81" t="s">
        <v>32</v>
      </c>
      <c r="D36" s="72" t="s">
        <v>281</v>
      </c>
      <c r="E36" s="309" t="s">
        <v>31</v>
      </c>
      <c r="F36" s="282" t="s">
        <v>290</v>
      </c>
      <c r="G36" s="308" t="s">
        <v>356</v>
      </c>
      <c r="H36" s="282" t="s">
        <v>179</v>
      </c>
      <c r="I36" s="282" t="s">
        <v>75</v>
      </c>
      <c r="J36" s="287">
        <v>0</v>
      </c>
      <c r="K36" s="285" t="s">
        <v>128</v>
      </c>
      <c r="L36" s="324">
        <v>1600</v>
      </c>
      <c r="M36" s="297" t="str">
        <f t="shared" si="1"/>
        <v>SI</v>
      </c>
      <c r="N36" s="282">
        <v>0</v>
      </c>
      <c r="O36" s="328"/>
    </row>
    <row r="37" spans="1:15" s="63" customFormat="1" ht="22.5" hidden="1" customHeight="1">
      <c r="A37" s="60">
        <f t="shared" si="0"/>
        <v>35</v>
      </c>
      <c r="B37" s="72" t="s">
        <v>442</v>
      </c>
      <c r="C37" s="81" t="s">
        <v>173</v>
      </c>
      <c r="D37" s="72" t="s">
        <v>281</v>
      </c>
      <c r="E37" s="280" t="s">
        <v>31</v>
      </c>
      <c r="F37" s="282" t="s">
        <v>290</v>
      </c>
      <c r="G37" s="283" t="s">
        <v>358</v>
      </c>
      <c r="H37" s="282" t="s">
        <v>179</v>
      </c>
      <c r="I37" s="282" t="s">
        <v>75</v>
      </c>
      <c r="J37" s="287">
        <v>0</v>
      </c>
      <c r="K37" s="285" t="s">
        <v>128</v>
      </c>
      <c r="L37" s="284">
        <v>0</v>
      </c>
      <c r="M37" s="297" t="str">
        <f t="shared" si="1"/>
        <v/>
      </c>
      <c r="N37" s="282">
        <v>0</v>
      </c>
      <c r="O37" s="60"/>
    </row>
    <row r="38" spans="1:15" s="63" customFormat="1" ht="22.5" hidden="1" customHeight="1">
      <c r="A38" s="60">
        <f t="shared" si="0"/>
        <v>36</v>
      </c>
      <c r="B38" s="72" t="s">
        <v>443</v>
      </c>
      <c r="C38" s="81" t="s">
        <v>174</v>
      </c>
      <c r="D38" s="72" t="s">
        <v>281</v>
      </c>
      <c r="E38" s="280" t="s">
        <v>31</v>
      </c>
      <c r="F38" s="282" t="s">
        <v>290</v>
      </c>
      <c r="G38" s="283" t="s">
        <v>358</v>
      </c>
      <c r="H38" s="282" t="s">
        <v>179</v>
      </c>
      <c r="I38" s="282" t="s">
        <v>75</v>
      </c>
      <c r="J38" s="287">
        <v>0</v>
      </c>
      <c r="K38" s="285" t="s">
        <v>128</v>
      </c>
      <c r="L38" s="284">
        <v>0</v>
      </c>
      <c r="M38" s="297" t="str">
        <f t="shared" si="1"/>
        <v/>
      </c>
      <c r="N38" s="282">
        <v>0</v>
      </c>
      <c r="O38" s="60"/>
    </row>
    <row r="39" spans="1:15" s="63" customFormat="1" ht="22.5" hidden="1" customHeight="1">
      <c r="A39" s="60">
        <f t="shared" si="0"/>
        <v>37</v>
      </c>
      <c r="B39" s="296" t="s">
        <v>476</v>
      </c>
      <c r="C39" s="320" t="s">
        <v>319</v>
      </c>
      <c r="D39" s="315" t="s">
        <v>281</v>
      </c>
      <c r="E39" s="316" t="s">
        <v>79</v>
      </c>
      <c r="F39" s="317" t="s">
        <v>290</v>
      </c>
      <c r="G39" s="318" t="s">
        <v>316</v>
      </c>
      <c r="H39" s="317" t="s">
        <v>179</v>
      </c>
      <c r="I39" s="282" t="s">
        <v>75</v>
      </c>
      <c r="J39" s="287">
        <v>0</v>
      </c>
      <c r="K39" s="285" t="s">
        <v>128</v>
      </c>
      <c r="L39" s="321">
        <v>30</v>
      </c>
      <c r="M39" s="297" t="str">
        <f t="shared" si="1"/>
        <v/>
      </c>
      <c r="N39" s="282">
        <v>0</v>
      </c>
      <c r="O39" s="60"/>
    </row>
    <row r="40" spans="1:15" s="63" customFormat="1" ht="22.5" hidden="1" customHeight="1">
      <c r="A40" s="60">
        <f t="shared" si="0"/>
        <v>38</v>
      </c>
      <c r="B40" s="72" t="s">
        <v>361</v>
      </c>
      <c r="C40" s="81" t="s">
        <v>3</v>
      </c>
      <c r="D40" s="72" t="s">
        <v>281</v>
      </c>
      <c r="E40" s="280" t="s">
        <v>79</v>
      </c>
      <c r="F40" s="282" t="s">
        <v>290</v>
      </c>
      <c r="G40" s="283" t="s">
        <v>316</v>
      </c>
      <c r="H40" s="282" t="s">
        <v>179</v>
      </c>
      <c r="I40" s="282" t="s">
        <v>75</v>
      </c>
      <c r="J40" s="287">
        <v>0</v>
      </c>
      <c r="K40" s="285" t="s">
        <v>128</v>
      </c>
      <c r="L40" s="284">
        <v>75</v>
      </c>
      <c r="M40" s="297" t="str">
        <f t="shared" si="1"/>
        <v/>
      </c>
      <c r="N40" s="282">
        <v>0</v>
      </c>
      <c r="O40" s="60"/>
    </row>
    <row r="41" spans="1:15" s="63" customFormat="1" ht="22.5" hidden="1" customHeight="1">
      <c r="A41" s="60">
        <f t="shared" si="0"/>
        <v>39</v>
      </c>
      <c r="B41" s="72" t="s">
        <v>1033</v>
      </c>
      <c r="C41" s="81" t="s">
        <v>168</v>
      </c>
      <c r="D41" s="72" t="s">
        <v>915</v>
      </c>
      <c r="E41" s="280" t="s">
        <v>79</v>
      </c>
      <c r="F41" s="282" t="s">
        <v>994</v>
      </c>
      <c r="G41" s="283" t="s">
        <v>316</v>
      </c>
      <c r="H41" s="282" t="s">
        <v>331</v>
      </c>
      <c r="I41" s="282" t="s">
        <v>75</v>
      </c>
      <c r="J41" s="287">
        <v>0</v>
      </c>
      <c r="K41" s="285" t="s">
        <v>128</v>
      </c>
      <c r="L41" s="284">
        <v>187.85</v>
      </c>
      <c r="M41" s="297" t="str">
        <f t="shared" si="1"/>
        <v/>
      </c>
      <c r="N41" s="282">
        <v>0</v>
      </c>
      <c r="O41" s="60"/>
    </row>
    <row r="42" spans="1:15" s="63" customFormat="1" ht="22.5" hidden="1" customHeight="1">
      <c r="A42" s="60">
        <f t="shared" si="0"/>
        <v>40</v>
      </c>
      <c r="B42" s="72" t="s">
        <v>1034</v>
      </c>
      <c r="C42" s="81" t="s">
        <v>12</v>
      </c>
      <c r="D42" s="72" t="s">
        <v>915</v>
      </c>
      <c r="E42" s="280" t="s">
        <v>79</v>
      </c>
      <c r="F42" s="282" t="s">
        <v>994</v>
      </c>
      <c r="G42" s="283" t="s">
        <v>316</v>
      </c>
      <c r="H42" s="282" t="s">
        <v>180</v>
      </c>
      <c r="I42" s="282" t="s">
        <v>75</v>
      </c>
      <c r="J42" s="287">
        <v>0</v>
      </c>
      <c r="K42" s="285" t="s">
        <v>128</v>
      </c>
      <c r="L42" s="284">
        <v>170.17</v>
      </c>
      <c r="M42" s="297" t="str">
        <f t="shared" si="1"/>
        <v/>
      </c>
      <c r="N42" s="285">
        <v>0</v>
      </c>
      <c r="O42" s="60"/>
    </row>
    <row r="43" spans="1:15" s="63" customFormat="1" ht="22.5" hidden="1" customHeight="1">
      <c r="A43" s="60">
        <f t="shared" si="0"/>
        <v>41</v>
      </c>
      <c r="B43" s="72" t="s">
        <v>993</v>
      </c>
      <c r="C43" s="73" t="s">
        <v>12</v>
      </c>
      <c r="D43" s="72" t="s">
        <v>282</v>
      </c>
      <c r="E43" s="280" t="s">
        <v>79</v>
      </c>
      <c r="F43" s="60" t="s">
        <v>296</v>
      </c>
      <c r="G43" s="283" t="s">
        <v>316</v>
      </c>
      <c r="H43" s="282" t="s">
        <v>325</v>
      </c>
      <c r="I43" s="282" t="s">
        <v>75</v>
      </c>
      <c r="J43" s="287">
        <v>0</v>
      </c>
      <c r="K43" s="285" t="s">
        <v>128</v>
      </c>
      <c r="L43" s="284">
        <v>140</v>
      </c>
      <c r="M43" s="297" t="str">
        <f t="shared" si="1"/>
        <v/>
      </c>
      <c r="N43" s="286">
        <v>0</v>
      </c>
      <c r="O43" s="60"/>
    </row>
    <row r="44" spans="1:15" s="63" customFormat="1" ht="22.5" hidden="1" customHeight="1">
      <c r="A44" s="60">
        <f t="shared" si="0"/>
        <v>42</v>
      </c>
      <c r="B44" s="72" t="s">
        <v>1035</v>
      </c>
      <c r="C44" s="81" t="s">
        <v>23</v>
      </c>
      <c r="D44" s="72" t="s">
        <v>915</v>
      </c>
      <c r="E44" s="280" t="s">
        <v>80</v>
      </c>
      <c r="F44" s="282" t="s">
        <v>994</v>
      </c>
      <c r="G44" s="283" t="s">
        <v>362</v>
      </c>
      <c r="H44" s="282" t="s">
        <v>179</v>
      </c>
      <c r="I44" s="282" t="s">
        <v>75</v>
      </c>
      <c r="J44" s="287">
        <v>0</v>
      </c>
      <c r="K44" s="285" t="s">
        <v>128</v>
      </c>
      <c r="L44" s="284">
        <v>125.71</v>
      </c>
      <c r="M44" s="297" t="str">
        <f t="shared" si="1"/>
        <v/>
      </c>
      <c r="N44" s="282">
        <v>0</v>
      </c>
      <c r="O44" s="60"/>
    </row>
    <row r="45" spans="1:15" s="63" customFormat="1" ht="22.5" hidden="1" customHeight="1">
      <c r="A45" s="60">
        <f t="shared" si="0"/>
        <v>43</v>
      </c>
      <c r="B45" s="72" t="s">
        <v>997</v>
      </c>
      <c r="C45" s="81" t="s">
        <v>32</v>
      </c>
      <c r="D45" s="72" t="s">
        <v>1001</v>
      </c>
      <c r="E45" s="309" t="s">
        <v>31</v>
      </c>
      <c r="F45" s="60" t="s">
        <v>1002</v>
      </c>
      <c r="G45" s="308" t="s">
        <v>307</v>
      </c>
      <c r="H45" s="282" t="s">
        <v>179</v>
      </c>
      <c r="I45" s="282" t="s">
        <v>75</v>
      </c>
      <c r="J45" s="287">
        <v>0</v>
      </c>
      <c r="K45" s="285" t="s">
        <v>128</v>
      </c>
      <c r="L45" s="324">
        <v>1650</v>
      </c>
      <c r="M45" s="297" t="str">
        <f t="shared" si="1"/>
        <v>SI</v>
      </c>
      <c r="N45" s="282">
        <v>0</v>
      </c>
      <c r="O45" s="328"/>
    </row>
    <row r="46" spans="1:15" s="63" customFormat="1" ht="22.5" hidden="1" customHeight="1">
      <c r="A46" s="60">
        <f t="shared" si="0"/>
        <v>44</v>
      </c>
      <c r="B46" s="72" t="s">
        <v>998</v>
      </c>
      <c r="C46" s="85" t="s">
        <v>173</v>
      </c>
      <c r="D46" s="72" t="s">
        <v>1001</v>
      </c>
      <c r="E46" s="280" t="s">
        <v>31</v>
      </c>
      <c r="F46" s="60" t="s">
        <v>1002</v>
      </c>
      <c r="G46" s="283" t="s">
        <v>358</v>
      </c>
      <c r="H46" s="282" t="s">
        <v>179</v>
      </c>
      <c r="I46" s="282" t="s">
        <v>75</v>
      </c>
      <c r="J46" s="287">
        <v>0</v>
      </c>
      <c r="K46" s="285" t="s">
        <v>128</v>
      </c>
      <c r="L46" s="284">
        <v>0</v>
      </c>
      <c r="M46" s="297" t="str">
        <f t="shared" si="1"/>
        <v/>
      </c>
      <c r="N46" s="285">
        <v>0</v>
      </c>
      <c r="O46" s="60"/>
    </row>
    <row r="47" spans="1:15" s="63" customFormat="1" ht="22.5" hidden="1" customHeight="1">
      <c r="A47" s="60">
        <f t="shared" si="0"/>
        <v>45</v>
      </c>
      <c r="B47" s="72" t="s">
        <v>999</v>
      </c>
      <c r="C47" s="81" t="s">
        <v>174</v>
      </c>
      <c r="D47" s="72" t="s">
        <v>1001</v>
      </c>
      <c r="E47" s="280" t="s">
        <v>31</v>
      </c>
      <c r="F47" s="60" t="s">
        <v>1002</v>
      </c>
      <c r="G47" s="283" t="s">
        <v>408</v>
      </c>
      <c r="H47" s="282" t="s">
        <v>179</v>
      </c>
      <c r="I47" s="282" t="s">
        <v>75</v>
      </c>
      <c r="J47" s="287">
        <v>0</v>
      </c>
      <c r="K47" s="285" t="s">
        <v>128</v>
      </c>
      <c r="L47" s="284">
        <v>0</v>
      </c>
      <c r="M47" s="297" t="str">
        <f t="shared" si="1"/>
        <v/>
      </c>
      <c r="N47" s="282">
        <v>0</v>
      </c>
      <c r="O47" s="60"/>
    </row>
    <row r="48" spans="1:15" s="63" customFormat="1" ht="22.5" hidden="1" customHeight="1">
      <c r="A48" s="60">
        <f t="shared" si="0"/>
        <v>46</v>
      </c>
      <c r="B48" s="72" t="s">
        <v>1000</v>
      </c>
      <c r="C48" s="81" t="s">
        <v>138</v>
      </c>
      <c r="D48" s="72" t="s">
        <v>1001</v>
      </c>
      <c r="E48" s="280" t="s">
        <v>31</v>
      </c>
      <c r="F48" s="60" t="s">
        <v>1002</v>
      </c>
      <c r="G48" s="283" t="s">
        <v>363</v>
      </c>
      <c r="H48" s="282" t="s">
        <v>179</v>
      </c>
      <c r="I48" s="282" t="s">
        <v>75</v>
      </c>
      <c r="J48" s="287">
        <v>0</v>
      </c>
      <c r="K48" s="285" t="s">
        <v>128</v>
      </c>
      <c r="L48" s="284">
        <v>38</v>
      </c>
      <c r="M48" s="297" t="str">
        <f t="shared" si="1"/>
        <v/>
      </c>
      <c r="N48" s="282">
        <v>0</v>
      </c>
      <c r="O48" s="60"/>
    </row>
    <row r="49" spans="1:15" s="63" customFormat="1" ht="22.5" hidden="1" customHeight="1">
      <c r="A49" s="60">
        <f t="shared" si="0"/>
        <v>47</v>
      </c>
      <c r="B49" s="72" t="s">
        <v>1036</v>
      </c>
      <c r="C49" s="73" t="s">
        <v>183</v>
      </c>
      <c r="D49" s="72" t="s">
        <v>915</v>
      </c>
      <c r="E49" s="280" t="s">
        <v>80</v>
      </c>
      <c r="F49" s="282" t="s">
        <v>994</v>
      </c>
      <c r="G49" s="283" t="s">
        <v>365</v>
      </c>
      <c r="H49" s="282" t="s">
        <v>329</v>
      </c>
      <c r="I49" s="282" t="s">
        <v>75</v>
      </c>
      <c r="J49" s="287">
        <v>0</v>
      </c>
      <c r="K49" s="285" t="s">
        <v>128</v>
      </c>
      <c r="L49" s="288">
        <v>63.35</v>
      </c>
      <c r="M49" s="297" t="str">
        <f t="shared" si="1"/>
        <v/>
      </c>
      <c r="N49" s="282">
        <v>0</v>
      </c>
      <c r="O49" s="60"/>
    </row>
    <row r="50" spans="1:15" s="63" customFormat="1" ht="22.5" hidden="1" customHeight="1">
      <c r="A50" s="60">
        <f t="shared" si="0"/>
        <v>48</v>
      </c>
      <c r="B50" s="72" t="s">
        <v>1037</v>
      </c>
      <c r="C50" s="81" t="s">
        <v>3</v>
      </c>
      <c r="D50" s="72" t="s">
        <v>915</v>
      </c>
      <c r="E50" s="280" t="s">
        <v>79</v>
      </c>
      <c r="F50" s="282" t="s">
        <v>994</v>
      </c>
      <c r="G50" s="283" t="s">
        <v>316</v>
      </c>
      <c r="H50" s="282" t="s">
        <v>179</v>
      </c>
      <c r="I50" s="73" t="s">
        <v>14</v>
      </c>
      <c r="J50" s="287">
        <v>0</v>
      </c>
      <c r="K50" s="285" t="s">
        <v>128</v>
      </c>
      <c r="L50" s="288">
        <v>75</v>
      </c>
      <c r="M50" s="297" t="str">
        <f t="shared" si="1"/>
        <v/>
      </c>
      <c r="N50" s="282">
        <v>0</v>
      </c>
      <c r="O50" s="60"/>
    </row>
    <row r="51" spans="1:15" s="63" customFormat="1" ht="22.5" hidden="1" customHeight="1">
      <c r="A51" s="60">
        <f t="shared" si="0"/>
        <v>49</v>
      </c>
      <c r="B51" s="315" t="s">
        <v>1003</v>
      </c>
      <c r="C51" s="322" t="s">
        <v>319</v>
      </c>
      <c r="D51" s="72" t="s">
        <v>282</v>
      </c>
      <c r="E51" s="280" t="s">
        <v>79</v>
      </c>
      <c r="F51" s="60" t="s">
        <v>296</v>
      </c>
      <c r="G51" s="283" t="s">
        <v>316</v>
      </c>
      <c r="H51" s="282" t="s">
        <v>179</v>
      </c>
      <c r="I51" s="73" t="s">
        <v>14</v>
      </c>
      <c r="J51" s="287">
        <v>0</v>
      </c>
      <c r="K51" s="285" t="s">
        <v>128</v>
      </c>
      <c r="L51" s="288">
        <v>30</v>
      </c>
      <c r="M51" s="297" t="str">
        <f t="shared" si="1"/>
        <v/>
      </c>
      <c r="N51" s="282">
        <v>0</v>
      </c>
      <c r="O51" s="60"/>
    </row>
    <row r="52" spans="1:15" s="63" customFormat="1" ht="22.5" hidden="1" customHeight="1">
      <c r="A52" s="60">
        <f t="shared" si="0"/>
        <v>50</v>
      </c>
      <c r="B52" s="72" t="s">
        <v>373</v>
      </c>
      <c r="C52" s="73" t="s">
        <v>32</v>
      </c>
      <c r="D52" s="72" t="s">
        <v>283</v>
      </c>
      <c r="E52" s="309" t="s">
        <v>31</v>
      </c>
      <c r="F52" s="60" t="s">
        <v>297</v>
      </c>
      <c r="G52" s="308" t="s">
        <v>372</v>
      </c>
      <c r="H52" s="282" t="s">
        <v>179</v>
      </c>
      <c r="I52" s="73" t="s">
        <v>14</v>
      </c>
      <c r="J52" s="287">
        <v>0</v>
      </c>
      <c r="K52" s="285" t="s">
        <v>128</v>
      </c>
      <c r="L52" s="326">
        <v>1500</v>
      </c>
      <c r="M52" s="297" t="str">
        <f t="shared" si="1"/>
        <v>SI</v>
      </c>
      <c r="N52" s="282">
        <v>0</v>
      </c>
      <c r="O52" s="328"/>
    </row>
    <row r="53" spans="1:15" s="63" customFormat="1" ht="22.5" hidden="1" customHeight="1">
      <c r="A53" s="60">
        <f t="shared" si="0"/>
        <v>51</v>
      </c>
      <c r="B53" s="72" t="s">
        <v>414</v>
      </c>
      <c r="C53" s="73" t="s">
        <v>176</v>
      </c>
      <c r="D53" s="72" t="s">
        <v>283</v>
      </c>
      <c r="E53" s="280" t="s">
        <v>31</v>
      </c>
      <c r="F53" s="282" t="s">
        <v>297</v>
      </c>
      <c r="G53" s="283" t="s">
        <v>374</v>
      </c>
      <c r="H53" s="282" t="s">
        <v>179</v>
      </c>
      <c r="I53" s="282" t="s">
        <v>75</v>
      </c>
      <c r="J53" s="287">
        <v>40289</v>
      </c>
      <c r="K53" s="285" t="s">
        <v>128</v>
      </c>
      <c r="L53" s="288">
        <v>0</v>
      </c>
      <c r="M53" s="297" t="str">
        <f t="shared" si="1"/>
        <v/>
      </c>
      <c r="N53" s="282">
        <v>0</v>
      </c>
      <c r="O53" s="60"/>
    </row>
    <row r="54" spans="1:15" s="63" customFormat="1" ht="22.5" hidden="1" customHeight="1">
      <c r="A54" s="60">
        <f t="shared" si="0"/>
        <v>52</v>
      </c>
      <c r="B54" s="72" t="s">
        <v>417</v>
      </c>
      <c r="C54" s="73" t="s">
        <v>61</v>
      </c>
      <c r="D54" s="72" t="s">
        <v>283</v>
      </c>
      <c r="E54" s="280" t="s">
        <v>31</v>
      </c>
      <c r="F54" s="282" t="s">
        <v>297</v>
      </c>
      <c r="G54" s="283" t="s">
        <v>375</v>
      </c>
      <c r="H54" s="282" t="s">
        <v>179</v>
      </c>
      <c r="I54" s="282" t="s">
        <v>75</v>
      </c>
      <c r="J54" s="287">
        <v>40289</v>
      </c>
      <c r="K54" s="285" t="s">
        <v>128</v>
      </c>
      <c r="L54" s="288">
        <v>0</v>
      </c>
      <c r="M54" s="297" t="str">
        <f t="shared" si="1"/>
        <v/>
      </c>
      <c r="N54" s="282">
        <v>0</v>
      </c>
      <c r="O54" s="60"/>
    </row>
    <row r="55" spans="1:15" s="63" customFormat="1" ht="22.5" hidden="1" customHeight="1">
      <c r="A55" s="60">
        <f t="shared" si="0"/>
        <v>53</v>
      </c>
      <c r="B55" s="72" t="s">
        <v>444</v>
      </c>
      <c r="C55" s="73" t="s">
        <v>174</v>
      </c>
      <c r="D55" s="72" t="s">
        <v>283</v>
      </c>
      <c r="E55" s="280" t="s">
        <v>31</v>
      </c>
      <c r="F55" s="282" t="s">
        <v>297</v>
      </c>
      <c r="G55" s="283" t="s">
        <v>376</v>
      </c>
      <c r="H55" s="282" t="s">
        <v>179</v>
      </c>
      <c r="I55" s="282" t="s">
        <v>75</v>
      </c>
      <c r="J55" s="287">
        <v>40289</v>
      </c>
      <c r="K55" s="285" t="s">
        <v>128</v>
      </c>
      <c r="L55" s="288">
        <v>0</v>
      </c>
      <c r="M55" s="297" t="str">
        <f t="shared" si="1"/>
        <v/>
      </c>
      <c r="N55" s="282">
        <v>0</v>
      </c>
      <c r="O55" s="60"/>
    </row>
    <row r="56" spans="1:15" s="63" customFormat="1" ht="22.5" hidden="1" customHeight="1">
      <c r="A56" s="60">
        <f t="shared" si="0"/>
        <v>54</v>
      </c>
      <c r="B56" s="72" t="s">
        <v>445</v>
      </c>
      <c r="C56" s="73" t="s">
        <v>173</v>
      </c>
      <c r="D56" s="72" t="s">
        <v>283</v>
      </c>
      <c r="E56" s="280" t="s">
        <v>31</v>
      </c>
      <c r="F56" s="282" t="s">
        <v>297</v>
      </c>
      <c r="G56" s="283" t="s">
        <v>376</v>
      </c>
      <c r="H56" s="282" t="s">
        <v>179</v>
      </c>
      <c r="I56" s="282" t="s">
        <v>75</v>
      </c>
      <c r="J56" s="287">
        <v>40289</v>
      </c>
      <c r="K56" s="285" t="s">
        <v>128</v>
      </c>
      <c r="L56" s="288">
        <v>0</v>
      </c>
      <c r="M56" s="297" t="str">
        <f t="shared" si="1"/>
        <v/>
      </c>
      <c r="N56" s="282">
        <v>0</v>
      </c>
      <c r="O56" s="60"/>
    </row>
    <row r="57" spans="1:15" s="63" customFormat="1" ht="22.5" hidden="1" customHeight="1">
      <c r="A57" s="60">
        <f t="shared" si="0"/>
        <v>55</v>
      </c>
      <c r="B57" s="72" t="s">
        <v>378</v>
      </c>
      <c r="C57" s="86" t="s">
        <v>23</v>
      </c>
      <c r="D57" s="72" t="s">
        <v>283</v>
      </c>
      <c r="E57" s="280" t="s">
        <v>80</v>
      </c>
      <c r="F57" s="282" t="s">
        <v>297</v>
      </c>
      <c r="G57" s="283" t="s">
        <v>377</v>
      </c>
      <c r="H57" s="282" t="s">
        <v>364</v>
      </c>
      <c r="I57" s="282" t="s">
        <v>75</v>
      </c>
      <c r="J57" s="287">
        <v>0</v>
      </c>
      <c r="K57" s="285" t="s">
        <v>128</v>
      </c>
      <c r="L57" s="288">
        <v>142.86000000000001</v>
      </c>
      <c r="M57" s="297" t="str">
        <f t="shared" si="1"/>
        <v/>
      </c>
      <c r="N57" s="285">
        <v>0</v>
      </c>
      <c r="O57" s="60"/>
    </row>
    <row r="58" spans="1:15" s="63" customFormat="1" ht="22.5" hidden="1" customHeight="1">
      <c r="A58" s="60">
        <f t="shared" si="0"/>
        <v>56</v>
      </c>
      <c r="B58" s="72" t="s">
        <v>379</v>
      </c>
      <c r="C58" s="73" t="s">
        <v>138</v>
      </c>
      <c r="D58" s="72" t="s">
        <v>283</v>
      </c>
      <c r="E58" s="280" t="s">
        <v>31</v>
      </c>
      <c r="F58" s="282" t="s">
        <v>297</v>
      </c>
      <c r="G58" s="283" t="s">
        <v>431</v>
      </c>
      <c r="H58" s="282" t="s">
        <v>179</v>
      </c>
      <c r="I58" s="282" t="s">
        <v>75</v>
      </c>
      <c r="J58" s="287">
        <v>41823</v>
      </c>
      <c r="K58" s="285" t="s">
        <v>128</v>
      </c>
      <c r="L58" s="288">
        <v>38</v>
      </c>
      <c r="M58" s="297" t="str">
        <f t="shared" si="1"/>
        <v/>
      </c>
      <c r="N58" s="282">
        <v>0</v>
      </c>
      <c r="O58" s="60"/>
    </row>
    <row r="59" spans="1:15" s="63" customFormat="1" ht="22.5" hidden="1" customHeight="1">
      <c r="A59" s="60">
        <f t="shared" si="0"/>
        <v>57</v>
      </c>
      <c r="B59" s="72" t="s">
        <v>380</v>
      </c>
      <c r="C59" s="73" t="s">
        <v>22</v>
      </c>
      <c r="D59" s="72" t="s">
        <v>283</v>
      </c>
      <c r="E59" s="280" t="s">
        <v>79</v>
      </c>
      <c r="F59" s="282" t="s">
        <v>297</v>
      </c>
      <c r="G59" s="283" t="s">
        <v>316</v>
      </c>
      <c r="H59" s="282" t="s">
        <v>332</v>
      </c>
      <c r="I59" s="282" t="s">
        <v>75</v>
      </c>
      <c r="J59" s="287">
        <v>0</v>
      </c>
      <c r="K59" s="285" t="s">
        <v>128</v>
      </c>
      <c r="L59" s="288">
        <v>0</v>
      </c>
      <c r="M59" s="297" t="str">
        <f t="shared" si="1"/>
        <v/>
      </c>
      <c r="N59" s="282">
        <v>0</v>
      </c>
      <c r="O59" s="60"/>
    </row>
    <row r="60" spans="1:15" s="63" customFormat="1" ht="22.5" hidden="1" customHeight="1">
      <c r="A60" s="60">
        <f t="shared" si="0"/>
        <v>58</v>
      </c>
      <c r="B60" s="72" t="s">
        <v>382</v>
      </c>
      <c r="C60" s="73" t="s">
        <v>37</v>
      </c>
      <c r="D60" s="72" t="s">
        <v>283</v>
      </c>
      <c r="E60" s="280" t="s">
        <v>31</v>
      </c>
      <c r="F60" s="282" t="s">
        <v>297</v>
      </c>
      <c r="G60" s="283" t="s">
        <v>381</v>
      </c>
      <c r="H60" s="282" t="s">
        <v>179</v>
      </c>
      <c r="I60" s="282" t="s">
        <v>75</v>
      </c>
      <c r="J60" s="287">
        <v>0</v>
      </c>
      <c r="K60" s="285" t="s">
        <v>128</v>
      </c>
      <c r="L60" s="288">
        <v>0</v>
      </c>
      <c r="M60" s="297" t="str">
        <f t="shared" si="1"/>
        <v/>
      </c>
      <c r="N60" s="285">
        <v>0</v>
      </c>
      <c r="O60" s="60"/>
    </row>
    <row r="61" spans="1:15" s="63" customFormat="1" ht="22.5" hidden="1" customHeight="1">
      <c r="A61" s="60">
        <f t="shared" si="0"/>
        <v>59</v>
      </c>
      <c r="B61" s="72" t="s">
        <v>384</v>
      </c>
      <c r="C61" s="73" t="s">
        <v>12</v>
      </c>
      <c r="D61" s="72" t="s">
        <v>283</v>
      </c>
      <c r="E61" s="280" t="s">
        <v>79</v>
      </c>
      <c r="F61" s="282" t="s">
        <v>297</v>
      </c>
      <c r="G61" s="283" t="s">
        <v>316</v>
      </c>
      <c r="H61" s="282" t="s">
        <v>383</v>
      </c>
      <c r="I61" s="282" t="s">
        <v>75</v>
      </c>
      <c r="J61" s="287">
        <v>0</v>
      </c>
      <c r="K61" s="285" t="s">
        <v>128</v>
      </c>
      <c r="L61" s="288">
        <v>135</v>
      </c>
      <c r="M61" s="297" t="str">
        <f t="shared" si="1"/>
        <v/>
      </c>
      <c r="N61" s="282">
        <v>0</v>
      </c>
      <c r="O61" s="60"/>
    </row>
    <row r="62" spans="1:15" s="63" customFormat="1" ht="22.5" hidden="1" customHeight="1">
      <c r="A62" s="60">
        <f t="shared" si="0"/>
        <v>60</v>
      </c>
      <c r="B62" s="72" t="s">
        <v>385</v>
      </c>
      <c r="C62" s="73" t="s">
        <v>12</v>
      </c>
      <c r="D62" s="72" t="s">
        <v>283</v>
      </c>
      <c r="E62" s="280" t="s">
        <v>79</v>
      </c>
      <c r="F62" s="282" t="s">
        <v>297</v>
      </c>
      <c r="G62" s="283" t="s">
        <v>316</v>
      </c>
      <c r="H62" s="282" t="s">
        <v>383</v>
      </c>
      <c r="I62" s="282" t="s">
        <v>75</v>
      </c>
      <c r="J62" s="287">
        <v>0</v>
      </c>
      <c r="K62" s="285" t="s">
        <v>128</v>
      </c>
      <c r="L62" s="288">
        <v>140</v>
      </c>
      <c r="M62" s="297" t="str">
        <f t="shared" si="1"/>
        <v/>
      </c>
      <c r="N62" s="282">
        <v>0</v>
      </c>
      <c r="O62" s="60"/>
    </row>
    <row r="63" spans="1:15" s="63" customFormat="1" ht="22.5" hidden="1" customHeight="1">
      <c r="A63" s="60">
        <f t="shared" si="0"/>
        <v>61</v>
      </c>
      <c r="B63" s="72" t="s">
        <v>387</v>
      </c>
      <c r="C63" s="73" t="s">
        <v>23</v>
      </c>
      <c r="D63" s="72" t="s">
        <v>283</v>
      </c>
      <c r="E63" s="280" t="s">
        <v>80</v>
      </c>
      <c r="F63" s="282" t="s">
        <v>297</v>
      </c>
      <c r="G63" s="283" t="s">
        <v>386</v>
      </c>
      <c r="H63" s="282" t="s">
        <v>179</v>
      </c>
      <c r="I63" s="282" t="s">
        <v>75</v>
      </c>
      <c r="J63" s="287">
        <v>0</v>
      </c>
      <c r="K63" s="285" t="s">
        <v>128</v>
      </c>
      <c r="L63" s="288">
        <v>115</v>
      </c>
      <c r="M63" s="297" t="str">
        <f t="shared" si="1"/>
        <v/>
      </c>
      <c r="N63" s="282">
        <v>0</v>
      </c>
      <c r="O63" s="60"/>
    </row>
    <row r="64" spans="1:15" s="63" customFormat="1" ht="22.5" hidden="1" customHeight="1">
      <c r="A64" s="60">
        <f t="shared" si="0"/>
        <v>62</v>
      </c>
      <c r="B64" s="72" t="s">
        <v>389</v>
      </c>
      <c r="C64" s="86" t="s">
        <v>347</v>
      </c>
      <c r="D64" s="72" t="s">
        <v>283</v>
      </c>
      <c r="E64" s="280" t="s">
        <v>79</v>
      </c>
      <c r="F64" s="282" t="s">
        <v>297</v>
      </c>
      <c r="G64" s="283" t="s">
        <v>316</v>
      </c>
      <c r="H64" s="282" t="s">
        <v>388</v>
      </c>
      <c r="I64" s="282" t="s">
        <v>75</v>
      </c>
      <c r="J64" s="287">
        <v>0</v>
      </c>
      <c r="K64" s="285" t="s">
        <v>128</v>
      </c>
      <c r="L64" s="288">
        <v>77.709999999999994</v>
      </c>
      <c r="M64" s="297" t="str">
        <f t="shared" si="1"/>
        <v/>
      </c>
      <c r="N64" s="282">
        <v>0</v>
      </c>
      <c r="O64" s="60"/>
    </row>
    <row r="65" spans="1:15" s="63" customFormat="1" ht="22.5" hidden="1" customHeight="1">
      <c r="A65" s="60">
        <f t="shared" si="0"/>
        <v>63</v>
      </c>
      <c r="B65" s="72" t="s">
        <v>390</v>
      </c>
      <c r="C65" s="73" t="s">
        <v>183</v>
      </c>
      <c r="D65" s="72" t="s">
        <v>283</v>
      </c>
      <c r="E65" s="280" t="s">
        <v>80</v>
      </c>
      <c r="F65" s="282" t="s">
        <v>297</v>
      </c>
      <c r="G65" s="283" t="s">
        <v>355</v>
      </c>
      <c r="H65" s="282" t="s">
        <v>329</v>
      </c>
      <c r="I65" s="282" t="s">
        <v>75</v>
      </c>
      <c r="J65" s="287">
        <v>41122</v>
      </c>
      <c r="K65" s="285" t="s">
        <v>128</v>
      </c>
      <c r="L65" s="288">
        <v>63.35</v>
      </c>
      <c r="M65" s="297" t="str">
        <f t="shared" si="1"/>
        <v/>
      </c>
      <c r="N65" s="282">
        <v>0</v>
      </c>
      <c r="O65" s="60"/>
    </row>
    <row r="66" spans="1:15" s="63" customFormat="1" ht="22.5" hidden="1" customHeight="1">
      <c r="A66" s="60">
        <f t="shared" si="0"/>
        <v>64</v>
      </c>
      <c r="B66" s="72" t="s">
        <v>391</v>
      </c>
      <c r="C66" s="73" t="s">
        <v>8</v>
      </c>
      <c r="D66" s="72" t="s">
        <v>283</v>
      </c>
      <c r="E66" s="280" t="s">
        <v>79</v>
      </c>
      <c r="F66" s="282" t="s">
        <v>297</v>
      </c>
      <c r="G66" s="283" t="s">
        <v>316</v>
      </c>
      <c r="H66" s="282" t="s">
        <v>388</v>
      </c>
      <c r="I66" s="282" t="s">
        <v>75</v>
      </c>
      <c r="J66" s="287">
        <v>0</v>
      </c>
      <c r="K66" s="285" t="s">
        <v>128</v>
      </c>
      <c r="L66" s="288">
        <v>148.57</v>
      </c>
      <c r="M66" s="297" t="str">
        <f t="shared" si="1"/>
        <v/>
      </c>
      <c r="N66" s="285">
        <v>0</v>
      </c>
      <c r="O66" s="60"/>
    </row>
    <row r="67" spans="1:15" s="63" customFormat="1" ht="22.5" hidden="1" customHeight="1">
      <c r="A67" s="60">
        <f t="shared" ref="A67:A130" si="2">IF(B67="","",A66+1)</f>
        <v>65</v>
      </c>
      <c r="B67" s="72" t="s">
        <v>392</v>
      </c>
      <c r="C67" s="73" t="s">
        <v>3</v>
      </c>
      <c r="D67" s="72" t="s">
        <v>283</v>
      </c>
      <c r="E67" s="280" t="s">
        <v>79</v>
      </c>
      <c r="F67" s="282" t="s">
        <v>297</v>
      </c>
      <c r="G67" s="283" t="s">
        <v>316</v>
      </c>
      <c r="H67" s="282" t="s">
        <v>179</v>
      </c>
      <c r="I67" s="282" t="s">
        <v>75</v>
      </c>
      <c r="J67" s="287">
        <v>0</v>
      </c>
      <c r="K67" s="285" t="s">
        <v>128</v>
      </c>
      <c r="L67" s="288">
        <v>75</v>
      </c>
      <c r="M67" s="297" t="str">
        <f t="shared" ref="M67:M130" si="3">IF(L67&gt;599,"SI","")</f>
        <v/>
      </c>
      <c r="N67" s="282">
        <v>0</v>
      </c>
      <c r="O67" s="60"/>
    </row>
    <row r="68" spans="1:15" s="63" customFormat="1" ht="22.5" hidden="1" customHeight="1">
      <c r="A68" s="60">
        <f t="shared" si="2"/>
        <v>66</v>
      </c>
      <c r="B68" s="72" t="s">
        <v>393</v>
      </c>
      <c r="C68" s="73" t="s">
        <v>2</v>
      </c>
      <c r="D68" s="72" t="s">
        <v>283</v>
      </c>
      <c r="E68" s="280" t="s">
        <v>79</v>
      </c>
      <c r="F68" s="60" t="s">
        <v>297</v>
      </c>
      <c r="G68" s="283" t="s">
        <v>316</v>
      </c>
      <c r="H68" s="282" t="s">
        <v>179</v>
      </c>
      <c r="I68" s="282" t="s">
        <v>75</v>
      </c>
      <c r="J68" s="287">
        <v>0</v>
      </c>
      <c r="K68" s="285" t="s">
        <v>128</v>
      </c>
      <c r="L68" s="288">
        <v>0</v>
      </c>
      <c r="M68" s="297" t="str">
        <f t="shared" si="3"/>
        <v/>
      </c>
      <c r="N68" s="282">
        <v>0</v>
      </c>
      <c r="O68" s="60"/>
    </row>
    <row r="69" spans="1:15" s="63" customFormat="1" ht="22.5" hidden="1" customHeight="1">
      <c r="A69" s="60">
        <f t="shared" si="2"/>
        <v>67</v>
      </c>
      <c r="B69" s="298" t="s">
        <v>394</v>
      </c>
      <c r="C69" s="299" t="s">
        <v>468</v>
      </c>
      <c r="D69" s="298" t="s">
        <v>275</v>
      </c>
      <c r="E69" s="300" t="s">
        <v>79</v>
      </c>
      <c r="F69" s="301" t="s">
        <v>277</v>
      </c>
      <c r="G69" s="302" t="s">
        <v>316</v>
      </c>
      <c r="H69" s="301" t="s">
        <v>180</v>
      </c>
      <c r="I69" s="301" t="s">
        <v>75</v>
      </c>
      <c r="J69" s="287">
        <v>0</v>
      </c>
      <c r="K69" s="303" t="s">
        <v>128</v>
      </c>
      <c r="L69" s="304">
        <v>102.86</v>
      </c>
      <c r="M69" s="297" t="str">
        <f t="shared" si="3"/>
        <v/>
      </c>
      <c r="N69" s="301">
        <v>0</v>
      </c>
      <c r="O69" s="60"/>
    </row>
    <row r="70" spans="1:15" s="63" customFormat="1" ht="22.5" hidden="1" customHeight="1">
      <c r="A70" s="60">
        <f t="shared" si="2"/>
        <v>68</v>
      </c>
      <c r="B70" s="72" t="s">
        <v>396</v>
      </c>
      <c r="C70" s="73" t="s">
        <v>12</v>
      </c>
      <c r="D70" s="72" t="s">
        <v>275</v>
      </c>
      <c r="E70" s="280" t="s">
        <v>79</v>
      </c>
      <c r="F70" s="282" t="s">
        <v>277</v>
      </c>
      <c r="G70" s="283" t="s">
        <v>395</v>
      </c>
      <c r="H70" s="282" t="s">
        <v>395</v>
      </c>
      <c r="I70" s="282" t="s">
        <v>75</v>
      </c>
      <c r="J70" s="287">
        <v>0</v>
      </c>
      <c r="K70" s="285" t="s">
        <v>128</v>
      </c>
      <c r="L70" s="288">
        <v>188.57</v>
      </c>
      <c r="M70" s="297" t="str">
        <f t="shared" si="3"/>
        <v/>
      </c>
      <c r="N70" s="282">
        <v>0</v>
      </c>
      <c r="O70" s="60"/>
    </row>
    <row r="71" spans="1:15" s="63" customFormat="1" ht="22.5" hidden="1" customHeight="1">
      <c r="A71" s="60">
        <f t="shared" si="2"/>
        <v>69</v>
      </c>
      <c r="B71" s="72" t="s">
        <v>397</v>
      </c>
      <c r="C71" s="73" t="s">
        <v>12</v>
      </c>
      <c r="D71" s="72" t="s">
        <v>275</v>
      </c>
      <c r="E71" s="280" t="s">
        <v>79</v>
      </c>
      <c r="F71" s="282" t="s">
        <v>277</v>
      </c>
      <c r="G71" s="283" t="s">
        <v>316</v>
      </c>
      <c r="H71" s="282" t="s">
        <v>395</v>
      </c>
      <c r="I71" s="282" t="s">
        <v>75</v>
      </c>
      <c r="J71" s="287">
        <v>0</v>
      </c>
      <c r="K71" s="285" t="s">
        <v>128</v>
      </c>
      <c r="L71" s="288">
        <v>140</v>
      </c>
      <c r="M71" s="297" t="str">
        <f t="shared" si="3"/>
        <v/>
      </c>
      <c r="N71" s="282">
        <v>0</v>
      </c>
      <c r="O71" s="60"/>
    </row>
    <row r="72" spans="1:15" s="63" customFormat="1" ht="22.5" hidden="1" customHeight="1">
      <c r="A72" s="60">
        <f t="shared" si="2"/>
        <v>70</v>
      </c>
      <c r="B72" s="72" t="s">
        <v>398</v>
      </c>
      <c r="C72" s="73" t="s">
        <v>32</v>
      </c>
      <c r="D72" s="72" t="s">
        <v>275</v>
      </c>
      <c r="E72" s="309" t="s">
        <v>31</v>
      </c>
      <c r="F72" s="282" t="s">
        <v>277</v>
      </c>
      <c r="G72" s="308" t="s">
        <v>307</v>
      </c>
      <c r="H72" s="282" t="s">
        <v>179</v>
      </c>
      <c r="I72" s="282" t="s">
        <v>75</v>
      </c>
      <c r="J72" s="287">
        <v>40583</v>
      </c>
      <c r="K72" s="285" t="s">
        <v>128</v>
      </c>
      <c r="L72" s="326">
        <v>1650</v>
      </c>
      <c r="M72" s="297" t="str">
        <f t="shared" si="3"/>
        <v>SI</v>
      </c>
      <c r="N72" s="282">
        <v>0</v>
      </c>
      <c r="O72" s="328"/>
    </row>
    <row r="73" spans="1:15" s="63" customFormat="1" ht="22.5" hidden="1" customHeight="1">
      <c r="A73" s="60">
        <f t="shared" si="2"/>
        <v>71</v>
      </c>
      <c r="B73" s="72" t="s">
        <v>446</v>
      </c>
      <c r="C73" s="73" t="s">
        <v>173</v>
      </c>
      <c r="D73" s="72" t="s">
        <v>275</v>
      </c>
      <c r="E73" s="280" t="s">
        <v>31</v>
      </c>
      <c r="F73" s="282" t="s">
        <v>277</v>
      </c>
      <c r="G73" s="283" t="s">
        <v>358</v>
      </c>
      <c r="H73" s="282" t="s">
        <v>179</v>
      </c>
      <c r="I73" s="282" t="s">
        <v>75</v>
      </c>
      <c r="J73" s="287">
        <v>40583</v>
      </c>
      <c r="K73" s="285" t="s">
        <v>128</v>
      </c>
      <c r="L73" s="284">
        <v>0</v>
      </c>
      <c r="M73" s="297" t="str">
        <f t="shared" si="3"/>
        <v/>
      </c>
      <c r="N73" s="282">
        <v>0</v>
      </c>
      <c r="O73" s="60"/>
    </row>
    <row r="74" spans="1:15" s="63" customFormat="1" ht="22.5" hidden="1" customHeight="1">
      <c r="A74" s="60">
        <f t="shared" si="2"/>
        <v>72</v>
      </c>
      <c r="B74" s="72" t="s">
        <v>447</v>
      </c>
      <c r="C74" s="73" t="s">
        <v>174</v>
      </c>
      <c r="D74" s="72" t="s">
        <v>275</v>
      </c>
      <c r="E74" s="280" t="s">
        <v>31</v>
      </c>
      <c r="F74" s="282" t="s">
        <v>277</v>
      </c>
      <c r="G74" s="283" t="s">
        <v>358</v>
      </c>
      <c r="H74" s="282" t="s">
        <v>179</v>
      </c>
      <c r="I74" s="282" t="s">
        <v>75</v>
      </c>
      <c r="J74" s="287">
        <v>40583</v>
      </c>
      <c r="K74" s="285" t="s">
        <v>128</v>
      </c>
      <c r="L74" s="284">
        <v>0</v>
      </c>
      <c r="M74" s="297" t="str">
        <f t="shared" si="3"/>
        <v/>
      </c>
      <c r="N74" s="282">
        <v>0</v>
      </c>
      <c r="O74" s="60"/>
    </row>
    <row r="75" spans="1:15" s="63" customFormat="1" ht="22.5" hidden="1" customHeight="1">
      <c r="A75" s="60">
        <f t="shared" si="2"/>
        <v>73</v>
      </c>
      <c r="B75" s="72" t="s">
        <v>399</v>
      </c>
      <c r="C75" s="73" t="s">
        <v>2</v>
      </c>
      <c r="D75" s="72" t="s">
        <v>275</v>
      </c>
      <c r="E75" s="280" t="s">
        <v>79</v>
      </c>
      <c r="F75" s="282" t="s">
        <v>277</v>
      </c>
      <c r="G75" s="283" t="s">
        <v>316</v>
      </c>
      <c r="H75" s="282" t="s">
        <v>179</v>
      </c>
      <c r="I75" s="282" t="s">
        <v>75</v>
      </c>
      <c r="J75" s="287">
        <v>0</v>
      </c>
      <c r="K75" s="285" t="s">
        <v>128</v>
      </c>
      <c r="L75" s="288">
        <v>0</v>
      </c>
      <c r="M75" s="297" t="str">
        <f t="shared" si="3"/>
        <v/>
      </c>
      <c r="N75" s="282">
        <v>0</v>
      </c>
      <c r="O75" s="60"/>
    </row>
    <row r="76" spans="1:15" s="63" customFormat="1" ht="22.5" hidden="1" customHeight="1">
      <c r="A76" s="60">
        <f t="shared" si="2"/>
        <v>74</v>
      </c>
      <c r="B76" s="72" t="s">
        <v>400</v>
      </c>
      <c r="C76" s="86" t="s">
        <v>3</v>
      </c>
      <c r="D76" s="72" t="s">
        <v>275</v>
      </c>
      <c r="E76" s="280" t="s">
        <v>79</v>
      </c>
      <c r="F76" s="282" t="s">
        <v>277</v>
      </c>
      <c r="G76" s="283" t="s">
        <v>316</v>
      </c>
      <c r="H76" s="282" t="s">
        <v>179</v>
      </c>
      <c r="I76" s="282" t="s">
        <v>75</v>
      </c>
      <c r="J76" s="287">
        <v>0</v>
      </c>
      <c r="K76" s="285" t="s">
        <v>128</v>
      </c>
      <c r="L76" s="288">
        <v>75</v>
      </c>
      <c r="M76" s="297" t="str">
        <f t="shared" si="3"/>
        <v/>
      </c>
      <c r="N76" s="286">
        <v>0</v>
      </c>
      <c r="O76" s="60"/>
    </row>
    <row r="77" spans="1:15" s="63" customFormat="1" ht="22.5" hidden="1" customHeight="1">
      <c r="A77" s="60">
        <f t="shared" si="2"/>
        <v>75</v>
      </c>
      <c r="B77" s="72" t="s">
        <v>402</v>
      </c>
      <c r="C77" s="73" t="s">
        <v>8</v>
      </c>
      <c r="D77" s="72" t="s">
        <v>286</v>
      </c>
      <c r="E77" s="280" t="s">
        <v>79</v>
      </c>
      <c r="F77" s="285" t="s">
        <v>292</v>
      </c>
      <c r="G77" s="283" t="s">
        <v>316</v>
      </c>
      <c r="H77" s="282" t="s">
        <v>401</v>
      </c>
      <c r="I77" s="282" t="s">
        <v>75</v>
      </c>
      <c r="J77" s="287">
        <v>0</v>
      </c>
      <c r="K77" s="285" t="s">
        <v>128</v>
      </c>
      <c r="L77" s="288">
        <v>56</v>
      </c>
      <c r="M77" s="297" t="str">
        <f t="shared" si="3"/>
        <v/>
      </c>
      <c r="N77" s="282">
        <v>0</v>
      </c>
      <c r="O77" s="60"/>
    </row>
    <row r="78" spans="1:15" s="63" customFormat="1" ht="22.5" hidden="1" customHeight="1">
      <c r="A78" s="60">
        <f t="shared" si="2"/>
        <v>76</v>
      </c>
      <c r="B78" s="72" t="s">
        <v>404</v>
      </c>
      <c r="C78" s="73" t="s">
        <v>12</v>
      </c>
      <c r="D78" s="72" t="s">
        <v>286</v>
      </c>
      <c r="E78" s="280" t="s">
        <v>79</v>
      </c>
      <c r="F78" s="285" t="s">
        <v>292</v>
      </c>
      <c r="G78" s="283" t="s">
        <v>403</v>
      </c>
      <c r="H78" s="282" t="s">
        <v>383</v>
      </c>
      <c r="I78" s="282" t="s">
        <v>75</v>
      </c>
      <c r="J78" s="287">
        <v>0</v>
      </c>
      <c r="K78" s="285" t="s">
        <v>128</v>
      </c>
      <c r="L78" s="288">
        <v>170.17</v>
      </c>
      <c r="M78" s="297" t="str">
        <f t="shared" si="3"/>
        <v/>
      </c>
      <c r="N78" s="282">
        <v>0</v>
      </c>
      <c r="O78" s="60"/>
    </row>
    <row r="79" spans="1:15" ht="22.5" hidden="1" customHeight="1">
      <c r="A79" s="60">
        <f t="shared" si="2"/>
        <v>77</v>
      </c>
      <c r="B79" s="72" t="s">
        <v>405</v>
      </c>
      <c r="C79" s="73" t="s">
        <v>12</v>
      </c>
      <c r="D79" s="72" t="s">
        <v>286</v>
      </c>
      <c r="E79" s="280" t="s">
        <v>79</v>
      </c>
      <c r="F79" s="285" t="s">
        <v>292</v>
      </c>
      <c r="G79" s="283" t="s">
        <v>316</v>
      </c>
      <c r="H79" s="282" t="s">
        <v>383</v>
      </c>
      <c r="I79" s="282" t="s">
        <v>75</v>
      </c>
      <c r="J79" s="287">
        <v>0</v>
      </c>
      <c r="K79" s="285" t="s">
        <v>128</v>
      </c>
      <c r="L79" s="288">
        <v>140</v>
      </c>
      <c r="M79" s="297" t="str">
        <f t="shared" si="3"/>
        <v/>
      </c>
      <c r="N79" s="282">
        <v>0</v>
      </c>
      <c r="O79" s="60"/>
    </row>
    <row r="80" spans="1:15" ht="22.5" hidden="1" customHeight="1">
      <c r="A80" s="60">
        <f t="shared" si="2"/>
        <v>78</v>
      </c>
      <c r="B80" s="72" t="s">
        <v>407</v>
      </c>
      <c r="C80" s="77" t="s">
        <v>32</v>
      </c>
      <c r="D80" s="72" t="s">
        <v>286</v>
      </c>
      <c r="E80" s="281" t="s">
        <v>31</v>
      </c>
      <c r="F80" s="285" t="s">
        <v>292</v>
      </c>
      <c r="G80" s="289" t="s">
        <v>406</v>
      </c>
      <c r="H80" s="285" t="s">
        <v>179</v>
      </c>
      <c r="I80" s="285" t="s">
        <v>75</v>
      </c>
      <c r="J80" s="287">
        <v>0</v>
      </c>
      <c r="K80" s="285" t="s">
        <v>128</v>
      </c>
      <c r="L80" s="290">
        <v>500</v>
      </c>
      <c r="M80" s="297" t="str">
        <f t="shared" si="3"/>
        <v/>
      </c>
      <c r="N80" s="285">
        <v>0</v>
      </c>
      <c r="O80" s="60"/>
    </row>
    <row r="81" spans="1:15" ht="22.5" hidden="1" customHeight="1">
      <c r="A81" s="60">
        <f t="shared" si="2"/>
        <v>79</v>
      </c>
      <c r="B81" s="72" t="s">
        <v>449</v>
      </c>
      <c r="C81" s="82" t="s">
        <v>174</v>
      </c>
      <c r="D81" s="72" t="s">
        <v>286</v>
      </c>
      <c r="E81" s="281" t="s">
        <v>31</v>
      </c>
      <c r="F81" s="285" t="s">
        <v>292</v>
      </c>
      <c r="G81" s="289" t="s">
        <v>408</v>
      </c>
      <c r="H81" s="285" t="s">
        <v>179</v>
      </c>
      <c r="I81" s="285" t="s">
        <v>75</v>
      </c>
      <c r="J81" s="287">
        <v>0</v>
      </c>
      <c r="K81" s="285" t="s">
        <v>128</v>
      </c>
      <c r="L81" s="290">
        <v>0</v>
      </c>
      <c r="M81" s="297" t="str">
        <f t="shared" si="3"/>
        <v/>
      </c>
      <c r="N81" s="285">
        <v>0</v>
      </c>
      <c r="O81" s="60"/>
    </row>
    <row r="82" spans="1:15" ht="22.5" hidden="1" customHeight="1">
      <c r="A82" s="60">
        <f t="shared" si="2"/>
        <v>80</v>
      </c>
      <c r="B82" s="72" t="s">
        <v>448</v>
      </c>
      <c r="C82" s="73" t="s">
        <v>173</v>
      </c>
      <c r="D82" s="72" t="s">
        <v>286</v>
      </c>
      <c r="E82" s="280" t="s">
        <v>31</v>
      </c>
      <c r="F82" s="285" t="s">
        <v>292</v>
      </c>
      <c r="G82" s="289" t="s">
        <v>408</v>
      </c>
      <c r="H82" s="282" t="s">
        <v>179</v>
      </c>
      <c r="I82" s="282" t="s">
        <v>75</v>
      </c>
      <c r="J82" s="287">
        <v>0</v>
      </c>
      <c r="K82" s="285" t="s">
        <v>128</v>
      </c>
      <c r="L82" s="284">
        <v>0</v>
      </c>
      <c r="M82" s="297" t="str">
        <f t="shared" si="3"/>
        <v/>
      </c>
      <c r="N82" s="282">
        <v>0</v>
      </c>
      <c r="O82" s="60"/>
    </row>
    <row r="83" spans="1:15" ht="22.5" hidden="1" customHeight="1">
      <c r="A83" s="60">
        <f t="shared" si="2"/>
        <v>81</v>
      </c>
      <c r="B83" s="72" t="s">
        <v>787</v>
      </c>
      <c r="C83" s="73" t="s">
        <v>138</v>
      </c>
      <c r="D83" s="72" t="s">
        <v>286</v>
      </c>
      <c r="E83" s="280" t="s">
        <v>31</v>
      </c>
      <c r="F83" s="285" t="s">
        <v>292</v>
      </c>
      <c r="G83" s="283" t="s">
        <v>432</v>
      </c>
      <c r="H83" s="282" t="s">
        <v>179</v>
      </c>
      <c r="I83" s="282" t="s">
        <v>75</v>
      </c>
      <c r="J83" s="287">
        <v>41823</v>
      </c>
      <c r="K83" s="282" t="s">
        <v>128</v>
      </c>
      <c r="L83" s="284">
        <v>38</v>
      </c>
      <c r="M83" s="297" t="str">
        <f t="shared" si="3"/>
        <v/>
      </c>
      <c r="N83" s="282">
        <v>0</v>
      </c>
      <c r="O83" s="60"/>
    </row>
    <row r="84" spans="1:15" ht="22.5" hidden="1" customHeight="1">
      <c r="A84" s="60">
        <f t="shared" si="2"/>
        <v>82</v>
      </c>
      <c r="B84" s="72" t="s">
        <v>409</v>
      </c>
      <c r="C84" s="73" t="s">
        <v>3</v>
      </c>
      <c r="D84" s="72" t="s">
        <v>286</v>
      </c>
      <c r="E84" s="280" t="s">
        <v>79</v>
      </c>
      <c r="F84" s="285" t="s">
        <v>292</v>
      </c>
      <c r="G84" s="283" t="s">
        <v>316</v>
      </c>
      <c r="H84" s="282" t="s">
        <v>179</v>
      </c>
      <c r="I84" s="282" t="s">
        <v>75</v>
      </c>
      <c r="J84" s="287">
        <v>0</v>
      </c>
      <c r="K84" s="285" t="s">
        <v>128</v>
      </c>
      <c r="L84" s="284">
        <v>75</v>
      </c>
      <c r="M84" s="297" t="str">
        <f t="shared" si="3"/>
        <v/>
      </c>
      <c r="N84" s="282">
        <v>0</v>
      </c>
      <c r="O84" s="60"/>
    </row>
    <row r="85" spans="1:15" ht="22.5" hidden="1" customHeight="1">
      <c r="A85" s="60">
        <f t="shared" si="2"/>
        <v>83</v>
      </c>
      <c r="B85" s="72" t="s">
        <v>410</v>
      </c>
      <c r="C85" s="73" t="s">
        <v>2</v>
      </c>
      <c r="D85" s="72" t="s">
        <v>285</v>
      </c>
      <c r="E85" s="280" t="s">
        <v>79</v>
      </c>
      <c r="F85" s="282" t="s">
        <v>291</v>
      </c>
      <c r="G85" s="283" t="s">
        <v>316</v>
      </c>
      <c r="H85" s="282" t="s">
        <v>179</v>
      </c>
      <c r="I85" s="282" t="s">
        <v>75</v>
      </c>
      <c r="J85" s="287">
        <v>0</v>
      </c>
      <c r="K85" s="285" t="s">
        <v>128</v>
      </c>
      <c r="L85" s="284">
        <v>0</v>
      </c>
      <c r="M85" s="297" t="str">
        <f t="shared" si="3"/>
        <v/>
      </c>
      <c r="N85" s="282">
        <v>0</v>
      </c>
      <c r="O85" s="60"/>
    </row>
    <row r="86" spans="1:15" ht="22.5" hidden="1" customHeight="1">
      <c r="A86" s="60">
        <f t="shared" si="2"/>
        <v>84</v>
      </c>
      <c r="B86" s="72" t="s">
        <v>411</v>
      </c>
      <c r="C86" s="73" t="s">
        <v>22</v>
      </c>
      <c r="D86" s="72" t="s">
        <v>285</v>
      </c>
      <c r="E86" s="280" t="s">
        <v>79</v>
      </c>
      <c r="F86" s="282" t="s">
        <v>291</v>
      </c>
      <c r="G86" s="283" t="s">
        <v>316</v>
      </c>
      <c r="H86" s="282" t="s">
        <v>332</v>
      </c>
      <c r="I86" s="282" t="s">
        <v>75</v>
      </c>
      <c r="J86" s="287">
        <v>0</v>
      </c>
      <c r="K86" s="285" t="s">
        <v>128</v>
      </c>
      <c r="L86" s="284">
        <v>0</v>
      </c>
      <c r="M86" s="297" t="str">
        <f t="shared" si="3"/>
        <v/>
      </c>
      <c r="N86" s="282">
        <v>0</v>
      </c>
      <c r="O86" s="60"/>
    </row>
    <row r="87" spans="1:15" ht="22.5" hidden="1" customHeight="1">
      <c r="A87" s="60">
        <f t="shared" si="2"/>
        <v>85</v>
      </c>
      <c r="B87" s="72" t="s">
        <v>413</v>
      </c>
      <c r="C87" s="73" t="s">
        <v>32</v>
      </c>
      <c r="D87" s="72" t="s">
        <v>285</v>
      </c>
      <c r="E87" s="309" t="s">
        <v>31</v>
      </c>
      <c r="F87" s="282" t="s">
        <v>291</v>
      </c>
      <c r="G87" s="308" t="s">
        <v>412</v>
      </c>
      <c r="H87" s="282" t="s">
        <v>179</v>
      </c>
      <c r="I87" s="282" t="s">
        <v>75</v>
      </c>
      <c r="J87" s="287">
        <v>40969</v>
      </c>
      <c r="K87" s="285" t="s">
        <v>128</v>
      </c>
      <c r="L87" s="324">
        <v>1275</v>
      </c>
      <c r="M87" s="297" t="str">
        <f t="shared" si="3"/>
        <v>SI</v>
      </c>
      <c r="N87" s="282">
        <v>0</v>
      </c>
      <c r="O87" s="328"/>
    </row>
    <row r="88" spans="1:15" ht="22.5" hidden="1" customHeight="1">
      <c r="A88" s="60">
        <f t="shared" si="2"/>
        <v>86</v>
      </c>
      <c r="B88" s="72" t="s">
        <v>415</v>
      </c>
      <c r="C88" s="73" t="s">
        <v>416</v>
      </c>
      <c r="D88" s="72" t="s">
        <v>285</v>
      </c>
      <c r="E88" s="280" t="s">
        <v>31</v>
      </c>
      <c r="F88" s="282" t="s">
        <v>291</v>
      </c>
      <c r="G88" s="283" t="s">
        <v>376</v>
      </c>
      <c r="H88" s="282" t="s">
        <v>179</v>
      </c>
      <c r="I88" s="282" t="s">
        <v>75</v>
      </c>
      <c r="J88" s="287">
        <v>40984</v>
      </c>
      <c r="K88" s="285" t="s">
        <v>128</v>
      </c>
      <c r="L88" s="284">
        <v>0</v>
      </c>
      <c r="M88" s="297" t="str">
        <f t="shared" si="3"/>
        <v/>
      </c>
      <c r="N88" s="282">
        <v>0</v>
      </c>
      <c r="O88" s="60"/>
    </row>
    <row r="89" spans="1:15" ht="22.5" hidden="1" customHeight="1">
      <c r="A89" s="60">
        <f t="shared" si="2"/>
        <v>87</v>
      </c>
      <c r="B89" s="72" t="s">
        <v>450</v>
      </c>
      <c r="C89" s="73" t="s">
        <v>173</v>
      </c>
      <c r="D89" s="72" t="s">
        <v>285</v>
      </c>
      <c r="E89" s="280" t="s">
        <v>31</v>
      </c>
      <c r="F89" s="282" t="s">
        <v>291</v>
      </c>
      <c r="G89" s="283" t="s">
        <v>376</v>
      </c>
      <c r="H89" s="282" t="s">
        <v>179</v>
      </c>
      <c r="I89" s="282" t="s">
        <v>75</v>
      </c>
      <c r="J89" s="287">
        <v>40984</v>
      </c>
      <c r="K89" s="285" t="s">
        <v>128</v>
      </c>
      <c r="L89" s="284">
        <v>0</v>
      </c>
      <c r="M89" s="297" t="str">
        <f t="shared" si="3"/>
        <v/>
      </c>
      <c r="N89" s="282">
        <v>0</v>
      </c>
      <c r="O89" s="60"/>
    </row>
    <row r="90" spans="1:15" ht="22.5" hidden="1" customHeight="1">
      <c r="A90" s="60">
        <f t="shared" si="2"/>
        <v>88</v>
      </c>
      <c r="B90" s="72" t="s">
        <v>451</v>
      </c>
      <c r="C90" s="73" t="s">
        <v>174</v>
      </c>
      <c r="D90" s="72" t="s">
        <v>285</v>
      </c>
      <c r="E90" s="280" t="s">
        <v>31</v>
      </c>
      <c r="F90" s="282" t="s">
        <v>291</v>
      </c>
      <c r="G90" s="283" t="s">
        <v>376</v>
      </c>
      <c r="H90" s="282" t="s">
        <v>179</v>
      </c>
      <c r="I90" s="282" t="s">
        <v>75</v>
      </c>
      <c r="J90" s="287">
        <v>40984</v>
      </c>
      <c r="K90" s="285" t="s">
        <v>128</v>
      </c>
      <c r="L90" s="284">
        <v>0</v>
      </c>
      <c r="M90" s="297" t="str">
        <f t="shared" si="3"/>
        <v/>
      </c>
      <c r="N90" s="282">
        <v>0</v>
      </c>
      <c r="O90" s="60"/>
    </row>
    <row r="91" spans="1:15" ht="22.5" hidden="1" customHeight="1">
      <c r="A91" s="60">
        <f t="shared" si="2"/>
        <v>89</v>
      </c>
      <c r="B91" s="72" t="s">
        <v>418</v>
      </c>
      <c r="C91" s="73" t="s">
        <v>61</v>
      </c>
      <c r="D91" s="72" t="s">
        <v>285</v>
      </c>
      <c r="E91" s="280" t="s">
        <v>31</v>
      </c>
      <c r="F91" s="282" t="s">
        <v>291</v>
      </c>
      <c r="G91" s="283" t="s">
        <v>376</v>
      </c>
      <c r="H91" s="282" t="s">
        <v>179</v>
      </c>
      <c r="I91" s="282" t="s">
        <v>75</v>
      </c>
      <c r="J91" s="287">
        <v>40984</v>
      </c>
      <c r="K91" s="285" t="s">
        <v>128</v>
      </c>
      <c r="L91" s="284">
        <v>0</v>
      </c>
      <c r="M91" s="297" t="str">
        <f t="shared" si="3"/>
        <v/>
      </c>
      <c r="N91" s="282">
        <v>0</v>
      </c>
      <c r="O91" s="60"/>
    </row>
    <row r="92" spans="1:15" ht="22.5" hidden="1" customHeight="1">
      <c r="A92" s="60">
        <f t="shared" si="2"/>
        <v>90</v>
      </c>
      <c r="B92" s="72" t="s">
        <v>421</v>
      </c>
      <c r="C92" s="73" t="s">
        <v>29</v>
      </c>
      <c r="D92" s="72" t="s">
        <v>285</v>
      </c>
      <c r="E92" s="309" t="s">
        <v>80</v>
      </c>
      <c r="F92" s="282" t="s">
        <v>291</v>
      </c>
      <c r="G92" s="308" t="s">
        <v>419</v>
      </c>
      <c r="H92" s="60" t="s">
        <v>420</v>
      </c>
      <c r="I92" s="282" t="s">
        <v>75</v>
      </c>
      <c r="J92" s="287">
        <v>41093</v>
      </c>
      <c r="K92" s="285" t="s">
        <v>128</v>
      </c>
      <c r="L92" s="324">
        <v>803.43</v>
      </c>
      <c r="M92" s="297" t="str">
        <f t="shared" si="3"/>
        <v>SI</v>
      </c>
      <c r="N92" s="282">
        <v>0</v>
      </c>
      <c r="O92" s="328"/>
    </row>
    <row r="93" spans="1:15" ht="22.5" hidden="1" customHeight="1">
      <c r="A93" s="60">
        <f t="shared" si="2"/>
        <v>91</v>
      </c>
      <c r="B93" s="72" t="s">
        <v>422</v>
      </c>
      <c r="C93" s="73" t="s">
        <v>347</v>
      </c>
      <c r="D93" s="72" t="s">
        <v>285</v>
      </c>
      <c r="E93" s="280" t="s">
        <v>79</v>
      </c>
      <c r="F93" s="282" t="s">
        <v>291</v>
      </c>
      <c r="G93" s="283" t="s">
        <v>316</v>
      </c>
      <c r="H93" s="282" t="s">
        <v>388</v>
      </c>
      <c r="I93" s="282" t="s">
        <v>75</v>
      </c>
      <c r="J93" s="287">
        <v>0</v>
      </c>
      <c r="K93" s="285" t="s">
        <v>128</v>
      </c>
      <c r="L93" s="284">
        <v>29.15</v>
      </c>
      <c r="M93" s="297" t="str">
        <f t="shared" si="3"/>
        <v/>
      </c>
      <c r="N93" s="282">
        <v>0</v>
      </c>
      <c r="O93" s="60"/>
    </row>
    <row r="94" spans="1:15" ht="22.5" hidden="1" customHeight="1">
      <c r="A94" s="60">
        <f t="shared" si="2"/>
        <v>92</v>
      </c>
      <c r="B94" s="72" t="s">
        <v>423</v>
      </c>
      <c r="C94" s="73" t="s">
        <v>3</v>
      </c>
      <c r="D94" s="72" t="s">
        <v>285</v>
      </c>
      <c r="E94" s="280" t="s">
        <v>79</v>
      </c>
      <c r="F94" s="282" t="s">
        <v>291</v>
      </c>
      <c r="G94" s="283" t="s">
        <v>316</v>
      </c>
      <c r="H94" s="282" t="s">
        <v>179</v>
      </c>
      <c r="I94" s="282" t="s">
        <v>75</v>
      </c>
      <c r="J94" s="287">
        <v>0</v>
      </c>
      <c r="K94" s="285" t="s">
        <v>128</v>
      </c>
      <c r="L94" s="284">
        <v>75</v>
      </c>
      <c r="M94" s="297" t="str">
        <f t="shared" si="3"/>
        <v/>
      </c>
      <c r="N94" s="282">
        <v>0</v>
      </c>
      <c r="O94" s="60"/>
    </row>
    <row r="95" spans="1:15" ht="22.5" hidden="1" customHeight="1">
      <c r="A95" s="60">
        <f t="shared" si="2"/>
        <v>93</v>
      </c>
      <c r="B95" s="72" t="s">
        <v>426</v>
      </c>
      <c r="C95" s="73" t="s">
        <v>8</v>
      </c>
      <c r="D95" s="72" t="s">
        <v>285</v>
      </c>
      <c r="E95" s="280" t="s">
        <v>79</v>
      </c>
      <c r="F95" s="282" t="s">
        <v>291</v>
      </c>
      <c r="G95" s="283" t="s">
        <v>424</v>
      </c>
      <c r="H95" s="282" t="s">
        <v>425</v>
      </c>
      <c r="I95" s="282" t="s">
        <v>75</v>
      </c>
      <c r="J95" s="287">
        <v>0</v>
      </c>
      <c r="K95" s="285" t="s">
        <v>128</v>
      </c>
      <c r="L95" s="284">
        <v>175</v>
      </c>
      <c r="M95" s="297" t="str">
        <f t="shared" si="3"/>
        <v/>
      </c>
      <c r="N95" s="282">
        <v>0</v>
      </c>
      <c r="O95" s="60"/>
    </row>
    <row r="96" spans="1:15" ht="22.5" hidden="1" customHeight="1">
      <c r="A96" s="60">
        <f t="shared" si="2"/>
        <v>94</v>
      </c>
      <c r="B96" s="72" t="s">
        <v>464</v>
      </c>
      <c r="C96" s="75" t="s">
        <v>12</v>
      </c>
      <c r="D96" s="72" t="s">
        <v>285</v>
      </c>
      <c r="E96" s="280" t="s">
        <v>79</v>
      </c>
      <c r="F96" s="282" t="s">
        <v>291</v>
      </c>
      <c r="G96" s="283" t="s">
        <v>316</v>
      </c>
      <c r="H96" s="282" t="s">
        <v>179</v>
      </c>
      <c r="I96" s="282" t="s">
        <v>75</v>
      </c>
      <c r="J96" s="287">
        <v>0</v>
      </c>
      <c r="K96" s="285" t="s">
        <v>128</v>
      </c>
      <c r="L96" s="284">
        <v>140</v>
      </c>
      <c r="M96" s="297" t="str">
        <f t="shared" si="3"/>
        <v/>
      </c>
      <c r="N96" s="285">
        <v>0</v>
      </c>
      <c r="O96" s="60"/>
    </row>
    <row r="97" spans="1:15" ht="22.5" hidden="1" customHeight="1">
      <c r="A97" s="60">
        <f t="shared" si="2"/>
        <v>95</v>
      </c>
      <c r="B97" s="72" t="s">
        <v>433</v>
      </c>
      <c r="C97" s="86" t="s">
        <v>32</v>
      </c>
      <c r="D97" s="72" t="s">
        <v>306</v>
      </c>
      <c r="E97" s="309" t="s">
        <v>31</v>
      </c>
      <c r="F97" s="282" t="s">
        <v>300</v>
      </c>
      <c r="G97" s="308" t="s">
        <v>427</v>
      </c>
      <c r="H97" s="282" t="s">
        <v>179</v>
      </c>
      <c r="I97" s="282" t="s">
        <v>75</v>
      </c>
      <c r="J97" s="287">
        <v>41016</v>
      </c>
      <c r="K97" s="282" t="s">
        <v>128</v>
      </c>
      <c r="L97" s="326">
        <v>1069.3399999999999</v>
      </c>
      <c r="M97" s="297" t="str">
        <f t="shared" si="3"/>
        <v>SI</v>
      </c>
      <c r="N97" s="282">
        <v>0</v>
      </c>
      <c r="O97" s="328"/>
    </row>
    <row r="98" spans="1:15" ht="22.5" hidden="1" customHeight="1">
      <c r="A98" s="60">
        <f t="shared" si="2"/>
        <v>96</v>
      </c>
      <c r="B98" s="72" t="s">
        <v>429</v>
      </c>
      <c r="C98" s="86" t="s">
        <v>176</v>
      </c>
      <c r="D98" s="72" t="s">
        <v>306</v>
      </c>
      <c r="E98" s="280" t="s">
        <v>31</v>
      </c>
      <c r="F98" s="282" t="s">
        <v>300</v>
      </c>
      <c r="G98" s="283" t="s">
        <v>428</v>
      </c>
      <c r="H98" s="282" t="s">
        <v>179</v>
      </c>
      <c r="I98" s="282" t="s">
        <v>75</v>
      </c>
      <c r="J98" s="287">
        <v>41016</v>
      </c>
      <c r="K98" s="282" t="s">
        <v>128</v>
      </c>
      <c r="L98" s="288">
        <v>0</v>
      </c>
      <c r="M98" s="297" t="str">
        <f t="shared" si="3"/>
        <v/>
      </c>
      <c r="N98" s="282">
        <v>0</v>
      </c>
      <c r="O98" s="60"/>
    </row>
    <row r="99" spans="1:15" ht="22.5" hidden="1" customHeight="1">
      <c r="A99" s="60">
        <f t="shared" si="2"/>
        <v>97</v>
      </c>
      <c r="B99" s="72" t="s">
        <v>452</v>
      </c>
      <c r="C99" s="86" t="s">
        <v>173</v>
      </c>
      <c r="D99" s="72" t="s">
        <v>306</v>
      </c>
      <c r="E99" s="280" t="s">
        <v>31</v>
      </c>
      <c r="F99" s="282" t="s">
        <v>300</v>
      </c>
      <c r="G99" s="283" t="s">
        <v>358</v>
      </c>
      <c r="H99" s="282" t="s">
        <v>179</v>
      </c>
      <c r="I99" s="282" t="s">
        <v>75</v>
      </c>
      <c r="J99" s="287">
        <v>41016</v>
      </c>
      <c r="K99" s="282" t="s">
        <v>128</v>
      </c>
      <c r="L99" s="288">
        <v>0</v>
      </c>
      <c r="M99" s="297" t="str">
        <f t="shared" si="3"/>
        <v/>
      </c>
      <c r="N99" s="282">
        <v>0</v>
      </c>
      <c r="O99" s="60"/>
    </row>
    <row r="100" spans="1:15" ht="22.5" hidden="1" customHeight="1">
      <c r="A100" s="60">
        <f t="shared" si="2"/>
        <v>98</v>
      </c>
      <c r="B100" s="72" t="s">
        <v>453</v>
      </c>
      <c r="C100" s="73" t="s">
        <v>174</v>
      </c>
      <c r="D100" s="72" t="s">
        <v>306</v>
      </c>
      <c r="E100" s="280" t="s">
        <v>31</v>
      </c>
      <c r="F100" s="282" t="s">
        <v>300</v>
      </c>
      <c r="G100" s="283" t="s">
        <v>358</v>
      </c>
      <c r="H100" s="282" t="s">
        <v>179</v>
      </c>
      <c r="I100" s="282" t="s">
        <v>75</v>
      </c>
      <c r="J100" s="287">
        <v>0</v>
      </c>
      <c r="K100" s="282" t="s">
        <v>128</v>
      </c>
      <c r="L100" s="288">
        <v>0</v>
      </c>
      <c r="M100" s="297" t="str">
        <f t="shared" si="3"/>
        <v/>
      </c>
      <c r="N100" s="282">
        <v>0</v>
      </c>
      <c r="O100" s="60"/>
    </row>
    <row r="101" spans="1:15" ht="22.5" hidden="1" customHeight="1">
      <c r="A101" s="60">
        <f t="shared" si="2"/>
        <v>99</v>
      </c>
      <c r="B101" s="72" t="s">
        <v>788</v>
      </c>
      <c r="C101" s="73" t="s">
        <v>138</v>
      </c>
      <c r="D101" s="72" t="s">
        <v>306</v>
      </c>
      <c r="E101" s="280" t="s">
        <v>31</v>
      </c>
      <c r="F101" s="282" t="s">
        <v>300</v>
      </c>
      <c r="G101" s="283" t="s">
        <v>430</v>
      </c>
      <c r="H101" s="282" t="s">
        <v>179</v>
      </c>
      <c r="I101" s="282" t="s">
        <v>75</v>
      </c>
      <c r="J101" s="287">
        <v>41016</v>
      </c>
      <c r="K101" s="282" t="s">
        <v>128</v>
      </c>
      <c r="L101" s="288">
        <v>59.01</v>
      </c>
      <c r="M101" s="297" t="str">
        <f t="shared" si="3"/>
        <v/>
      </c>
      <c r="N101" s="282">
        <v>0</v>
      </c>
      <c r="O101" s="60"/>
    </row>
    <row r="102" spans="1:15" ht="22.5" hidden="1" customHeight="1">
      <c r="A102" s="60">
        <f t="shared" si="2"/>
        <v>100</v>
      </c>
      <c r="B102" s="72" t="s">
        <v>434</v>
      </c>
      <c r="C102" s="73" t="s">
        <v>3</v>
      </c>
      <c r="D102" s="72" t="s">
        <v>306</v>
      </c>
      <c r="E102" s="280" t="s">
        <v>79</v>
      </c>
      <c r="F102" s="282" t="s">
        <v>300</v>
      </c>
      <c r="G102" s="283" t="s">
        <v>316</v>
      </c>
      <c r="H102" s="282" t="s">
        <v>179</v>
      </c>
      <c r="I102" s="282" t="s">
        <v>75</v>
      </c>
      <c r="J102" s="287">
        <v>0</v>
      </c>
      <c r="K102" s="285" t="s">
        <v>128</v>
      </c>
      <c r="L102" s="288">
        <v>75</v>
      </c>
      <c r="M102" s="297" t="str">
        <f t="shared" si="3"/>
        <v/>
      </c>
      <c r="N102" s="282">
        <v>0</v>
      </c>
      <c r="O102" s="60"/>
    </row>
    <row r="103" spans="1:15" ht="22.5" hidden="1" customHeight="1">
      <c r="A103" s="60">
        <f t="shared" si="2"/>
        <v>101</v>
      </c>
      <c r="B103" s="72" t="s">
        <v>469</v>
      </c>
      <c r="C103" s="73" t="s">
        <v>8</v>
      </c>
      <c r="D103" s="72" t="s">
        <v>306</v>
      </c>
      <c r="E103" s="280" t="s">
        <v>79</v>
      </c>
      <c r="F103" s="282" t="s">
        <v>300</v>
      </c>
      <c r="G103" s="283" t="s">
        <v>316</v>
      </c>
      <c r="H103" s="282" t="s">
        <v>435</v>
      </c>
      <c r="I103" s="282" t="s">
        <v>75</v>
      </c>
      <c r="J103" s="287">
        <v>0</v>
      </c>
      <c r="K103" s="285" t="s">
        <v>128</v>
      </c>
      <c r="L103" s="288">
        <v>175</v>
      </c>
      <c r="M103" s="297" t="str">
        <f t="shared" si="3"/>
        <v/>
      </c>
      <c r="N103" s="282">
        <v>0</v>
      </c>
      <c r="O103" s="60"/>
    </row>
    <row r="104" spans="1:15" ht="22.5" hidden="1" customHeight="1">
      <c r="A104" s="60">
        <f t="shared" si="2"/>
        <v>102</v>
      </c>
      <c r="B104" s="72" t="s">
        <v>465</v>
      </c>
      <c r="C104" s="73" t="s">
        <v>12</v>
      </c>
      <c r="D104" s="72" t="s">
        <v>306</v>
      </c>
      <c r="E104" s="280" t="s">
        <v>79</v>
      </c>
      <c r="F104" s="282" t="s">
        <v>300</v>
      </c>
      <c r="G104" s="283" t="s">
        <v>316</v>
      </c>
      <c r="H104" s="282" t="s">
        <v>304</v>
      </c>
      <c r="I104" s="282" t="s">
        <v>75</v>
      </c>
      <c r="J104" s="287">
        <v>0</v>
      </c>
      <c r="K104" s="285" t="s">
        <v>128</v>
      </c>
      <c r="L104" s="288">
        <v>145</v>
      </c>
      <c r="M104" s="297" t="str">
        <f t="shared" si="3"/>
        <v/>
      </c>
      <c r="N104" s="282">
        <v>0</v>
      </c>
      <c r="O104" s="60"/>
    </row>
    <row r="105" spans="1:15" ht="22.5" hidden="1" customHeight="1">
      <c r="A105" s="60">
        <f t="shared" si="2"/>
        <v>103</v>
      </c>
      <c r="B105" s="72" t="s">
        <v>437</v>
      </c>
      <c r="C105" s="73" t="s">
        <v>32</v>
      </c>
      <c r="D105" s="72" t="s">
        <v>284</v>
      </c>
      <c r="E105" s="309" t="s">
        <v>31</v>
      </c>
      <c r="F105" s="282" t="s">
        <v>455</v>
      </c>
      <c r="G105" s="308" t="s">
        <v>436</v>
      </c>
      <c r="H105" s="282" t="s">
        <v>179</v>
      </c>
      <c r="I105" s="282" t="s">
        <v>75</v>
      </c>
      <c r="J105" s="287">
        <v>40984</v>
      </c>
      <c r="K105" s="285" t="s">
        <v>128</v>
      </c>
      <c r="L105" s="326">
        <v>1275</v>
      </c>
      <c r="M105" s="297" t="str">
        <f t="shared" si="3"/>
        <v>SI</v>
      </c>
      <c r="N105" s="282">
        <v>0</v>
      </c>
      <c r="O105" s="328"/>
    </row>
    <row r="106" spans="1:15" ht="22.5" hidden="1" customHeight="1">
      <c r="A106" s="60">
        <f t="shared" si="2"/>
        <v>104</v>
      </c>
      <c r="B106" s="72" t="s">
        <v>439</v>
      </c>
      <c r="C106" s="73" t="s">
        <v>176</v>
      </c>
      <c r="D106" s="72" t="s">
        <v>284</v>
      </c>
      <c r="E106" s="280" t="s">
        <v>31</v>
      </c>
      <c r="F106" s="282" t="s">
        <v>455</v>
      </c>
      <c r="G106" s="283" t="s">
        <v>438</v>
      </c>
      <c r="H106" s="282" t="s">
        <v>179</v>
      </c>
      <c r="I106" s="282" t="s">
        <v>75</v>
      </c>
      <c r="J106" s="287">
        <v>40984</v>
      </c>
      <c r="K106" s="285" t="s">
        <v>128</v>
      </c>
      <c r="L106" s="288">
        <v>0</v>
      </c>
      <c r="M106" s="297" t="str">
        <f t="shared" si="3"/>
        <v/>
      </c>
      <c r="N106" s="282">
        <v>0</v>
      </c>
      <c r="O106" s="60"/>
    </row>
    <row r="107" spans="1:15" ht="22.5" hidden="1" customHeight="1">
      <c r="A107" s="60">
        <f t="shared" si="2"/>
        <v>105</v>
      </c>
      <c r="B107" s="72" t="s">
        <v>454</v>
      </c>
      <c r="C107" s="73" t="s">
        <v>173</v>
      </c>
      <c r="D107" s="72" t="s">
        <v>284</v>
      </c>
      <c r="E107" s="280" t="s">
        <v>31</v>
      </c>
      <c r="F107" s="282" t="s">
        <v>455</v>
      </c>
      <c r="G107" s="283" t="s">
        <v>316</v>
      </c>
      <c r="H107" s="282" t="s">
        <v>179</v>
      </c>
      <c r="I107" s="282" t="s">
        <v>75</v>
      </c>
      <c r="J107" s="287">
        <v>40984</v>
      </c>
      <c r="K107" s="285" t="s">
        <v>128</v>
      </c>
      <c r="L107" s="288">
        <v>0</v>
      </c>
      <c r="M107" s="297" t="str">
        <f t="shared" si="3"/>
        <v/>
      </c>
      <c r="N107" s="282">
        <v>0</v>
      </c>
      <c r="O107" s="60"/>
    </row>
    <row r="108" spans="1:15" ht="22.5" hidden="1" customHeight="1">
      <c r="A108" s="60">
        <f t="shared" si="2"/>
        <v>106</v>
      </c>
      <c r="B108" s="72" t="s">
        <v>456</v>
      </c>
      <c r="C108" s="73" t="s">
        <v>174</v>
      </c>
      <c r="D108" s="72" t="s">
        <v>284</v>
      </c>
      <c r="E108" s="280" t="s">
        <v>31</v>
      </c>
      <c r="F108" s="282" t="s">
        <v>455</v>
      </c>
      <c r="G108" s="283" t="s">
        <v>316</v>
      </c>
      <c r="H108" s="282" t="s">
        <v>179</v>
      </c>
      <c r="I108" s="282" t="s">
        <v>75</v>
      </c>
      <c r="J108" s="287">
        <v>40984</v>
      </c>
      <c r="K108" s="285" t="s">
        <v>128</v>
      </c>
      <c r="L108" s="288">
        <v>0</v>
      </c>
      <c r="M108" s="297" t="str">
        <f t="shared" si="3"/>
        <v/>
      </c>
      <c r="N108" s="282">
        <v>0</v>
      </c>
      <c r="O108" s="60"/>
    </row>
    <row r="109" spans="1:15" ht="22.5" hidden="1" customHeight="1">
      <c r="A109" s="60">
        <f t="shared" si="2"/>
        <v>107</v>
      </c>
      <c r="B109" s="72" t="s">
        <v>457</v>
      </c>
      <c r="C109" s="73" t="s">
        <v>61</v>
      </c>
      <c r="D109" s="72" t="s">
        <v>284</v>
      </c>
      <c r="E109" s="280" t="s">
        <v>31</v>
      </c>
      <c r="F109" s="282" t="s">
        <v>455</v>
      </c>
      <c r="G109" s="283" t="s">
        <v>316</v>
      </c>
      <c r="H109" s="282" t="s">
        <v>179</v>
      </c>
      <c r="I109" s="282" t="s">
        <v>75</v>
      </c>
      <c r="J109" s="287">
        <v>40984</v>
      </c>
      <c r="K109" s="285" t="s">
        <v>128</v>
      </c>
      <c r="L109" s="288">
        <v>0</v>
      </c>
      <c r="M109" s="297" t="str">
        <f t="shared" si="3"/>
        <v/>
      </c>
      <c r="N109" s="282">
        <v>0</v>
      </c>
      <c r="O109" s="60"/>
    </row>
    <row r="110" spans="1:15" ht="22.5" hidden="1" customHeight="1">
      <c r="A110" s="60">
        <f t="shared" si="2"/>
        <v>108</v>
      </c>
      <c r="B110" s="72" t="s">
        <v>789</v>
      </c>
      <c r="C110" s="73" t="s">
        <v>138</v>
      </c>
      <c r="D110" s="72" t="s">
        <v>284</v>
      </c>
      <c r="E110" s="280" t="s">
        <v>31</v>
      </c>
      <c r="F110" s="282" t="s">
        <v>455</v>
      </c>
      <c r="G110" s="283" t="s">
        <v>431</v>
      </c>
      <c r="H110" s="282" t="s">
        <v>179</v>
      </c>
      <c r="I110" s="282" t="s">
        <v>75</v>
      </c>
      <c r="J110" s="287">
        <v>0</v>
      </c>
      <c r="K110" s="285" t="s">
        <v>128</v>
      </c>
      <c r="L110" s="288">
        <v>0</v>
      </c>
      <c r="M110" s="297" t="str">
        <f t="shared" si="3"/>
        <v/>
      </c>
      <c r="N110" s="282">
        <v>0</v>
      </c>
      <c r="O110" s="60"/>
    </row>
    <row r="111" spans="1:15" ht="22.5" hidden="1" customHeight="1">
      <c r="A111" s="60">
        <f t="shared" si="2"/>
        <v>109</v>
      </c>
      <c r="B111" s="72" t="s">
        <v>458</v>
      </c>
      <c r="C111" s="73" t="s">
        <v>37</v>
      </c>
      <c r="D111" s="72" t="s">
        <v>284</v>
      </c>
      <c r="E111" s="280" t="s">
        <v>31</v>
      </c>
      <c r="F111" s="282" t="s">
        <v>455</v>
      </c>
      <c r="G111" s="283" t="s">
        <v>381</v>
      </c>
      <c r="H111" s="282" t="s">
        <v>179</v>
      </c>
      <c r="I111" s="282" t="s">
        <v>75</v>
      </c>
      <c r="J111" s="287">
        <v>0</v>
      </c>
      <c r="K111" s="285" t="s">
        <v>128</v>
      </c>
      <c r="L111" s="288">
        <v>0</v>
      </c>
      <c r="M111" s="297" t="str">
        <f t="shared" si="3"/>
        <v/>
      </c>
      <c r="N111" s="282">
        <v>0</v>
      </c>
      <c r="O111" s="60"/>
    </row>
    <row r="112" spans="1:15" ht="22.5" hidden="1" customHeight="1">
      <c r="A112" s="60">
        <f t="shared" si="2"/>
        <v>110</v>
      </c>
      <c r="B112" s="72" t="s">
        <v>470</v>
      </c>
      <c r="C112" s="73" t="s">
        <v>8</v>
      </c>
      <c r="D112" s="72" t="s">
        <v>284</v>
      </c>
      <c r="E112" s="280" t="s">
        <v>79</v>
      </c>
      <c r="F112" s="282" t="s">
        <v>455</v>
      </c>
      <c r="G112" s="283" t="s">
        <v>424</v>
      </c>
      <c r="H112" s="282" t="s">
        <v>435</v>
      </c>
      <c r="I112" s="282" t="s">
        <v>75</v>
      </c>
      <c r="J112" s="287">
        <v>0</v>
      </c>
      <c r="K112" s="285" t="s">
        <v>128</v>
      </c>
      <c r="L112" s="288">
        <v>175</v>
      </c>
      <c r="M112" s="297" t="str">
        <f t="shared" si="3"/>
        <v/>
      </c>
      <c r="N112" s="282">
        <v>0</v>
      </c>
      <c r="O112" s="60"/>
    </row>
    <row r="113" spans="1:15" ht="22.5" hidden="1" customHeight="1">
      <c r="A113" s="60">
        <f t="shared" si="2"/>
        <v>111</v>
      </c>
      <c r="B113" s="72" t="s">
        <v>459</v>
      </c>
      <c r="C113" s="73" t="s">
        <v>3</v>
      </c>
      <c r="D113" s="72" t="s">
        <v>284</v>
      </c>
      <c r="E113" s="280" t="s">
        <v>79</v>
      </c>
      <c r="F113" s="282" t="s">
        <v>455</v>
      </c>
      <c r="G113" s="283" t="s">
        <v>316</v>
      </c>
      <c r="H113" s="282" t="s">
        <v>179</v>
      </c>
      <c r="I113" s="282" t="s">
        <v>75</v>
      </c>
      <c r="J113" s="287">
        <v>0</v>
      </c>
      <c r="K113" s="285" t="s">
        <v>128</v>
      </c>
      <c r="L113" s="288">
        <v>75</v>
      </c>
      <c r="M113" s="297" t="str">
        <f t="shared" si="3"/>
        <v/>
      </c>
      <c r="N113" s="282">
        <v>0</v>
      </c>
      <c r="O113" s="60"/>
    </row>
    <row r="114" spans="1:15" ht="22.5" hidden="1" customHeight="1">
      <c r="A114" s="60">
        <f t="shared" si="2"/>
        <v>112</v>
      </c>
      <c r="B114" s="72" t="s">
        <v>466</v>
      </c>
      <c r="C114" s="73" t="s">
        <v>12</v>
      </c>
      <c r="D114" s="72" t="s">
        <v>284</v>
      </c>
      <c r="E114" s="280" t="s">
        <v>79</v>
      </c>
      <c r="F114" s="282" t="s">
        <v>455</v>
      </c>
      <c r="G114" s="283" t="s">
        <v>316</v>
      </c>
      <c r="H114" s="282" t="s">
        <v>304</v>
      </c>
      <c r="I114" s="282" t="s">
        <v>75</v>
      </c>
      <c r="J114" s="287">
        <v>0</v>
      </c>
      <c r="K114" s="285" t="s">
        <v>128</v>
      </c>
      <c r="L114" s="288">
        <v>145</v>
      </c>
      <c r="M114" s="297" t="str">
        <f t="shared" si="3"/>
        <v/>
      </c>
      <c r="N114" s="282">
        <v>0</v>
      </c>
      <c r="O114" s="60"/>
    </row>
    <row r="115" spans="1:15" ht="22.5" hidden="1" customHeight="1">
      <c r="A115" s="60">
        <f t="shared" si="2"/>
        <v>113</v>
      </c>
      <c r="B115" s="72" t="s">
        <v>460</v>
      </c>
      <c r="C115" s="73" t="s">
        <v>183</v>
      </c>
      <c r="D115" s="72" t="s">
        <v>284</v>
      </c>
      <c r="E115" s="280" t="s">
        <v>80</v>
      </c>
      <c r="F115" s="282" t="s">
        <v>455</v>
      </c>
      <c r="G115" s="283" t="s">
        <v>355</v>
      </c>
      <c r="H115" s="282" t="s">
        <v>329</v>
      </c>
      <c r="I115" s="282" t="s">
        <v>75</v>
      </c>
      <c r="J115" s="287">
        <v>41122</v>
      </c>
      <c r="K115" s="285" t="s">
        <v>128</v>
      </c>
      <c r="L115" s="288">
        <v>63.35</v>
      </c>
      <c r="M115" s="297" t="str">
        <f t="shared" si="3"/>
        <v/>
      </c>
      <c r="N115" s="282">
        <v>0</v>
      </c>
      <c r="O115" s="60"/>
    </row>
    <row r="116" spans="1:15" ht="22.5" hidden="1" customHeight="1">
      <c r="A116" s="60">
        <f t="shared" si="2"/>
        <v>114</v>
      </c>
      <c r="B116" s="72" t="s">
        <v>481</v>
      </c>
      <c r="C116" s="73" t="s">
        <v>32</v>
      </c>
      <c r="D116" s="72" t="s">
        <v>287</v>
      </c>
      <c r="E116" s="280" t="s">
        <v>31</v>
      </c>
      <c r="F116" s="282" t="s">
        <v>293</v>
      </c>
      <c r="G116" s="283" t="s">
        <v>408</v>
      </c>
      <c r="H116" s="282" t="s">
        <v>179</v>
      </c>
      <c r="I116" s="282" t="s">
        <v>75</v>
      </c>
      <c r="J116" s="287">
        <v>0</v>
      </c>
      <c r="K116" s="285" t="s">
        <v>130</v>
      </c>
      <c r="L116" s="288">
        <v>500</v>
      </c>
      <c r="M116" s="297" t="str">
        <f t="shared" si="3"/>
        <v/>
      </c>
      <c r="N116" s="282">
        <v>0</v>
      </c>
      <c r="O116" s="60"/>
    </row>
    <row r="117" spans="1:15" ht="22.5" hidden="1" customHeight="1">
      <c r="A117" s="60">
        <f t="shared" si="2"/>
        <v>115</v>
      </c>
      <c r="B117" s="72" t="s">
        <v>462</v>
      </c>
      <c r="C117" s="73" t="s">
        <v>173</v>
      </c>
      <c r="D117" s="72" t="s">
        <v>287</v>
      </c>
      <c r="E117" s="280" t="s">
        <v>31</v>
      </c>
      <c r="F117" s="282" t="s">
        <v>293</v>
      </c>
      <c r="G117" s="283" t="s">
        <v>375</v>
      </c>
      <c r="H117" s="282" t="s">
        <v>179</v>
      </c>
      <c r="I117" s="282" t="s">
        <v>75</v>
      </c>
      <c r="J117" s="287">
        <v>0</v>
      </c>
      <c r="K117" s="285" t="s">
        <v>128</v>
      </c>
      <c r="L117" s="288">
        <v>0</v>
      </c>
      <c r="M117" s="297" t="str">
        <f t="shared" si="3"/>
        <v/>
      </c>
      <c r="N117" s="282">
        <v>0</v>
      </c>
      <c r="O117" s="60"/>
    </row>
    <row r="118" spans="1:15" ht="22.5" hidden="1" customHeight="1">
      <c r="A118" s="60">
        <f t="shared" si="2"/>
        <v>116</v>
      </c>
      <c r="B118" s="72" t="s">
        <v>461</v>
      </c>
      <c r="C118" s="73" t="s">
        <v>174</v>
      </c>
      <c r="D118" s="72" t="s">
        <v>287</v>
      </c>
      <c r="E118" s="280" t="s">
        <v>31</v>
      </c>
      <c r="F118" s="282" t="s">
        <v>293</v>
      </c>
      <c r="G118" s="283" t="s">
        <v>408</v>
      </c>
      <c r="H118" s="282" t="s">
        <v>179</v>
      </c>
      <c r="I118" s="282" t="s">
        <v>75</v>
      </c>
      <c r="J118" s="287">
        <v>0</v>
      </c>
      <c r="K118" s="285" t="s">
        <v>128</v>
      </c>
      <c r="L118" s="288">
        <v>0</v>
      </c>
      <c r="M118" s="297" t="str">
        <f t="shared" si="3"/>
        <v/>
      </c>
      <c r="N118" s="282">
        <v>0</v>
      </c>
      <c r="O118" s="60"/>
    </row>
    <row r="119" spans="1:15" ht="22.5" hidden="1" customHeight="1">
      <c r="A119" s="60">
        <f t="shared" si="2"/>
        <v>117</v>
      </c>
      <c r="B119" s="72" t="s">
        <v>463</v>
      </c>
      <c r="C119" s="73" t="s">
        <v>3</v>
      </c>
      <c r="D119" s="72" t="s">
        <v>287</v>
      </c>
      <c r="E119" s="280" t="s">
        <v>79</v>
      </c>
      <c r="F119" s="282" t="s">
        <v>293</v>
      </c>
      <c r="G119" s="283" t="s">
        <v>316</v>
      </c>
      <c r="H119" s="282" t="s">
        <v>179</v>
      </c>
      <c r="I119" s="282" t="s">
        <v>75</v>
      </c>
      <c r="J119" s="287">
        <v>0</v>
      </c>
      <c r="K119" s="285" t="s">
        <v>129</v>
      </c>
      <c r="L119" s="288">
        <v>75</v>
      </c>
      <c r="M119" s="297" t="str">
        <f t="shared" si="3"/>
        <v/>
      </c>
      <c r="N119" s="282">
        <v>0</v>
      </c>
      <c r="O119" s="60"/>
    </row>
    <row r="120" spans="1:15" ht="22.5" hidden="1" customHeight="1">
      <c r="A120" s="60">
        <f t="shared" si="2"/>
        <v>118</v>
      </c>
      <c r="B120" s="72" t="s">
        <v>471</v>
      </c>
      <c r="C120" s="73" t="s">
        <v>8</v>
      </c>
      <c r="D120" s="72" t="s">
        <v>287</v>
      </c>
      <c r="E120" s="280" t="s">
        <v>79</v>
      </c>
      <c r="F120" s="282" t="s">
        <v>293</v>
      </c>
      <c r="G120" s="283" t="s">
        <v>424</v>
      </c>
      <c r="H120" s="282" t="s">
        <v>435</v>
      </c>
      <c r="I120" s="282" t="s">
        <v>75</v>
      </c>
      <c r="J120" s="287">
        <v>0</v>
      </c>
      <c r="K120" s="285" t="s">
        <v>129</v>
      </c>
      <c r="L120" s="288">
        <v>175</v>
      </c>
      <c r="M120" s="297" t="str">
        <f t="shared" si="3"/>
        <v/>
      </c>
      <c r="N120" s="282">
        <v>0</v>
      </c>
      <c r="O120" s="60"/>
    </row>
    <row r="121" spans="1:15" ht="22.5" hidden="1" customHeight="1">
      <c r="A121" s="60">
        <f t="shared" si="2"/>
        <v>119</v>
      </c>
      <c r="B121" s="72" t="s">
        <v>467</v>
      </c>
      <c r="C121" s="73" t="s">
        <v>12</v>
      </c>
      <c r="D121" s="72" t="s">
        <v>287</v>
      </c>
      <c r="E121" s="280" t="s">
        <v>79</v>
      </c>
      <c r="F121" s="282" t="s">
        <v>293</v>
      </c>
      <c r="G121" s="283" t="s">
        <v>316</v>
      </c>
      <c r="H121" s="282" t="s">
        <v>304</v>
      </c>
      <c r="I121" s="282" t="s">
        <v>75</v>
      </c>
      <c r="J121" s="287">
        <v>0</v>
      </c>
      <c r="K121" s="285" t="s">
        <v>129</v>
      </c>
      <c r="L121" s="288">
        <v>145</v>
      </c>
      <c r="M121" s="297" t="str">
        <f t="shared" si="3"/>
        <v/>
      </c>
      <c r="N121" s="282">
        <v>0</v>
      </c>
      <c r="O121" s="60"/>
    </row>
    <row r="122" spans="1:15" ht="22.5" hidden="1" customHeight="1">
      <c r="A122" s="60">
        <f t="shared" si="2"/>
        <v>120</v>
      </c>
      <c r="B122" s="72" t="s">
        <v>474</v>
      </c>
      <c r="C122" s="73" t="s">
        <v>472</v>
      </c>
      <c r="D122" s="72" t="s">
        <v>71</v>
      </c>
      <c r="E122" s="280" t="s">
        <v>79</v>
      </c>
      <c r="F122" s="282" t="s">
        <v>276</v>
      </c>
      <c r="G122" s="283" t="s">
        <v>316</v>
      </c>
      <c r="H122" s="282" t="s">
        <v>473</v>
      </c>
      <c r="I122" s="282" t="s">
        <v>75</v>
      </c>
      <c r="J122" s="287">
        <v>0</v>
      </c>
      <c r="K122" s="285" t="s">
        <v>128</v>
      </c>
      <c r="L122" s="288">
        <v>78.290000000000006</v>
      </c>
      <c r="M122" s="297" t="str">
        <f t="shared" si="3"/>
        <v/>
      </c>
      <c r="N122" s="282">
        <v>0</v>
      </c>
      <c r="O122" s="60"/>
    </row>
    <row r="123" spans="1:15" ht="22.5" hidden="1" customHeight="1">
      <c r="A123" s="60">
        <f t="shared" si="2"/>
        <v>121</v>
      </c>
      <c r="B123" s="72" t="s">
        <v>475</v>
      </c>
      <c r="C123" s="73" t="s">
        <v>311</v>
      </c>
      <c r="D123" s="72" t="s">
        <v>71</v>
      </c>
      <c r="E123" s="280" t="s">
        <v>79</v>
      </c>
      <c r="F123" s="282" t="s">
        <v>276</v>
      </c>
      <c r="G123" s="283" t="s">
        <v>316</v>
      </c>
      <c r="H123" s="282" t="s">
        <v>179</v>
      </c>
      <c r="I123" s="282" t="s">
        <v>75</v>
      </c>
      <c r="J123" s="287">
        <v>40909</v>
      </c>
      <c r="K123" s="285" t="s">
        <v>128</v>
      </c>
      <c r="L123" s="288">
        <v>175</v>
      </c>
      <c r="M123" s="297" t="str">
        <f t="shared" si="3"/>
        <v/>
      </c>
      <c r="N123" s="282">
        <v>0</v>
      </c>
      <c r="O123" s="60"/>
    </row>
    <row r="124" spans="1:15" ht="22.5" hidden="1" customHeight="1">
      <c r="A124" s="60">
        <f t="shared" si="2"/>
        <v>122</v>
      </c>
      <c r="B124" s="315" t="s">
        <v>477</v>
      </c>
      <c r="C124" s="73" t="s">
        <v>319</v>
      </c>
      <c r="D124" s="315" t="s">
        <v>71</v>
      </c>
      <c r="E124" s="316" t="s">
        <v>79</v>
      </c>
      <c r="F124" s="317" t="s">
        <v>276</v>
      </c>
      <c r="G124" s="318" t="s">
        <v>316</v>
      </c>
      <c r="H124" s="317" t="s">
        <v>179</v>
      </c>
      <c r="I124" s="317" t="s">
        <v>75</v>
      </c>
      <c r="J124" s="314">
        <v>0</v>
      </c>
      <c r="K124" s="285" t="s">
        <v>128</v>
      </c>
      <c r="L124" s="319">
        <v>25</v>
      </c>
      <c r="M124" s="297" t="str">
        <f t="shared" si="3"/>
        <v/>
      </c>
      <c r="N124" s="282">
        <v>0</v>
      </c>
      <c r="O124" s="60"/>
    </row>
    <row r="125" spans="1:15" ht="22.5" hidden="1" customHeight="1">
      <c r="A125" s="60">
        <f t="shared" si="2"/>
        <v>123</v>
      </c>
      <c r="B125" s="315" t="s">
        <v>478</v>
      </c>
      <c r="C125" s="73" t="s">
        <v>319</v>
      </c>
      <c r="D125" s="315" t="s">
        <v>71</v>
      </c>
      <c r="E125" s="316" t="s">
        <v>79</v>
      </c>
      <c r="F125" s="317" t="s">
        <v>276</v>
      </c>
      <c r="G125" s="318" t="s">
        <v>316</v>
      </c>
      <c r="H125" s="317" t="s">
        <v>179</v>
      </c>
      <c r="I125" s="317" t="s">
        <v>75</v>
      </c>
      <c r="J125" s="314">
        <v>0</v>
      </c>
      <c r="K125" s="285" t="s">
        <v>128</v>
      </c>
      <c r="L125" s="319">
        <v>25</v>
      </c>
      <c r="M125" s="297" t="str">
        <f t="shared" si="3"/>
        <v/>
      </c>
      <c r="N125" s="282">
        <v>0</v>
      </c>
      <c r="O125" s="60"/>
    </row>
    <row r="126" spans="1:15" ht="22.5" hidden="1" customHeight="1">
      <c r="A126" s="60">
        <f t="shared" si="2"/>
        <v>124</v>
      </c>
      <c r="B126" s="315" t="s">
        <v>479</v>
      </c>
      <c r="C126" s="73" t="s">
        <v>319</v>
      </c>
      <c r="D126" s="315" t="s">
        <v>71</v>
      </c>
      <c r="E126" s="316" t="s">
        <v>79</v>
      </c>
      <c r="F126" s="317" t="s">
        <v>276</v>
      </c>
      <c r="G126" s="318" t="s">
        <v>316</v>
      </c>
      <c r="H126" s="317" t="s">
        <v>179</v>
      </c>
      <c r="I126" s="317" t="s">
        <v>75</v>
      </c>
      <c r="J126" s="314">
        <v>0</v>
      </c>
      <c r="K126" s="285" t="s">
        <v>128</v>
      </c>
      <c r="L126" s="319">
        <v>25</v>
      </c>
      <c r="M126" s="297" t="str">
        <f t="shared" si="3"/>
        <v/>
      </c>
      <c r="N126" s="282">
        <v>0</v>
      </c>
      <c r="O126" s="60"/>
    </row>
    <row r="127" spans="1:15" ht="22.5" hidden="1" customHeight="1">
      <c r="A127" s="60">
        <f t="shared" si="2"/>
        <v>125</v>
      </c>
      <c r="B127" s="315" t="s">
        <v>482</v>
      </c>
      <c r="C127" s="73" t="s">
        <v>32</v>
      </c>
      <c r="D127" s="315" t="s">
        <v>71</v>
      </c>
      <c r="E127" s="316" t="s">
        <v>31</v>
      </c>
      <c r="F127" s="317" t="s">
        <v>276</v>
      </c>
      <c r="G127" s="318" t="s">
        <v>480</v>
      </c>
      <c r="H127" s="317" t="s">
        <v>179</v>
      </c>
      <c r="I127" s="317" t="s">
        <v>75</v>
      </c>
      <c r="J127" s="314">
        <v>41414</v>
      </c>
      <c r="K127" s="285" t="s">
        <v>128</v>
      </c>
      <c r="L127" s="319">
        <v>594</v>
      </c>
      <c r="M127" s="297" t="str">
        <f t="shared" si="3"/>
        <v/>
      </c>
      <c r="N127" s="282">
        <v>0</v>
      </c>
      <c r="O127" s="60"/>
    </row>
    <row r="128" spans="1:15" ht="22.5" hidden="1" customHeight="1">
      <c r="A128" s="60">
        <f t="shared" si="2"/>
        <v>126</v>
      </c>
      <c r="B128" s="72" t="s">
        <v>483</v>
      </c>
      <c r="C128" s="73" t="s">
        <v>173</v>
      </c>
      <c r="D128" s="72" t="s">
        <v>71</v>
      </c>
      <c r="E128" s="280" t="s">
        <v>31</v>
      </c>
      <c r="F128" s="282" t="s">
        <v>276</v>
      </c>
      <c r="G128" s="283" t="s">
        <v>316</v>
      </c>
      <c r="H128" s="282" t="s">
        <v>179</v>
      </c>
      <c r="I128" s="282" t="s">
        <v>75</v>
      </c>
      <c r="J128" s="287">
        <v>0</v>
      </c>
      <c r="K128" s="285" t="s">
        <v>128</v>
      </c>
      <c r="L128" s="288">
        <v>0</v>
      </c>
      <c r="M128" s="297" t="str">
        <f t="shared" si="3"/>
        <v/>
      </c>
      <c r="N128" s="282">
        <v>0</v>
      </c>
      <c r="O128" s="60"/>
    </row>
    <row r="129" spans="1:15" ht="22.5" hidden="1" customHeight="1">
      <c r="A129" s="60">
        <f t="shared" si="2"/>
        <v>127</v>
      </c>
      <c r="B129" s="72" t="s">
        <v>484</v>
      </c>
      <c r="C129" s="73" t="s">
        <v>174</v>
      </c>
      <c r="D129" s="72" t="s">
        <v>71</v>
      </c>
      <c r="E129" s="280" t="s">
        <v>31</v>
      </c>
      <c r="F129" s="282" t="s">
        <v>276</v>
      </c>
      <c r="G129" s="283" t="s">
        <v>316</v>
      </c>
      <c r="H129" s="282" t="s">
        <v>179</v>
      </c>
      <c r="I129" s="282" t="s">
        <v>75</v>
      </c>
      <c r="J129" s="287">
        <v>0</v>
      </c>
      <c r="K129" s="285" t="s">
        <v>128</v>
      </c>
      <c r="L129" s="288">
        <v>0</v>
      </c>
      <c r="M129" s="297" t="str">
        <f t="shared" si="3"/>
        <v/>
      </c>
      <c r="N129" s="282">
        <v>0</v>
      </c>
      <c r="O129" s="60"/>
    </row>
    <row r="130" spans="1:15" ht="22.5" hidden="1" customHeight="1">
      <c r="A130" s="60">
        <f t="shared" si="2"/>
        <v>128</v>
      </c>
      <c r="B130" s="72" t="s">
        <v>487</v>
      </c>
      <c r="C130" s="73" t="s">
        <v>9</v>
      </c>
      <c r="D130" s="61" t="s">
        <v>289</v>
      </c>
      <c r="E130" s="280" t="s">
        <v>79</v>
      </c>
      <c r="F130" s="282" t="s">
        <v>485</v>
      </c>
      <c r="G130" s="283" t="s">
        <v>316</v>
      </c>
      <c r="H130" s="282" t="s">
        <v>486</v>
      </c>
      <c r="I130" s="282" t="s">
        <v>75</v>
      </c>
      <c r="J130" s="287">
        <v>0</v>
      </c>
      <c r="K130" s="285" t="s">
        <v>128</v>
      </c>
      <c r="L130" s="288">
        <v>128.25</v>
      </c>
      <c r="M130" s="297" t="str">
        <f t="shared" si="3"/>
        <v/>
      </c>
      <c r="N130" s="282">
        <v>0</v>
      </c>
      <c r="O130" s="60"/>
    </row>
    <row r="131" spans="1:15" ht="22.5" hidden="1" customHeight="1">
      <c r="A131" s="60">
        <f t="shared" ref="A131:A195" si="4">IF(B131="","",A130+1)</f>
        <v>129</v>
      </c>
      <c r="B131" s="72" t="s">
        <v>488</v>
      </c>
      <c r="C131" s="73" t="s">
        <v>9</v>
      </c>
      <c r="D131" s="61" t="s">
        <v>289</v>
      </c>
      <c r="E131" s="280" t="s">
        <v>79</v>
      </c>
      <c r="F131" s="282" t="s">
        <v>485</v>
      </c>
      <c r="G131" s="283" t="s">
        <v>316</v>
      </c>
      <c r="H131" s="282" t="s">
        <v>486</v>
      </c>
      <c r="I131" s="282" t="s">
        <v>75</v>
      </c>
      <c r="J131" s="287">
        <v>0</v>
      </c>
      <c r="K131" s="285" t="s">
        <v>128</v>
      </c>
      <c r="L131" s="288">
        <v>128.25</v>
      </c>
      <c r="M131" s="297" t="str">
        <f t="shared" ref="M131:M194" si="5">IF(L131&gt;599,"SI","")</f>
        <v/>
      </c>
      <c r="N131" s="282">
        <v>0</v>
      </c>
      <c r="O131" s="60"/>
    </row>
    <row r="132" spans="1:15" ht="22.5" hidden="1" customHeight="1">
      <c r="A132" s="60">
        <f t="shared" si="4"/>
        <v>130</v>
      </c>
      <c r="B132" s="72" t="s">
        <v>489</v>
      </c>
      <c r="C132" s="73" t="s">
        <v>183</v>
      </c>
      <c r="D132" s="61" t="s">
        <v>289</v>
      </c>
      <c r="E132" s="280" t="s">
        <v>80</v>
      </c>
      <c r="F132" s="282" t="s">
        <v>485</v>
      </c>
      <c r="G132" s="283" t="s">
        <v>355</v>
      </c>
      <c r="H132" s="282" t="s">
        <v>329</v>
      </c>
      <c r="I132" s="282" t="s">
        <v>75</v>
      </c>
      <c r="J132" s="287">
        <v>41122</v>
      </c>
      <c r="K132" s="285" t="s">
        <v>128</v>
      </c>
      <c r="L132" s="288">
        <v>63.35</v>
      </c>
      <c r="M132" s="297" t="str">
        <f t="shared" si="5"/>
        <v/>
      </c>
      <c r="N132" s="282">
        <v>0</v>
      </c>
      <c r="O132" s="60"/>
    </row>
    <row r="133" spans="1:15" ht="22.5" hidden="1" customHeight="1">
      <c r="A133" s="60">
        <f t="shared" si="4"/>
        <v>131</v>
      </c>
      <c r="B133" s="72" t="s">
        <v>490</v>
      </c>
      <c r="C133" s="73" t="s">
        <v>183</v>
      </c>
      <c r="D133" s="61" t="s">
        <v>289</v>
      </c>
      <c r="E133" s="280" t="s">
        <v>80</v>
      </c>
      <c r="F133" s="282" t="s">
        <v>485</v>
      </c>
      <c r="G133" s="283" t="s">
        <v>355</v>
      </c>
      <c r="H133" s="282" t="s">
        <v>329</v>
      </c>
      <c r="I133" s="282" t="s">
        <v>75</v>
      </c>
      <c r="J133" s="287">
        <v>41122</v>
      </c>
      <c r="K133" s="285" t="s">
        <v>128</v>
      </c>
      <c r="L133" s="288">
        <v>63.35</v>
      </c>
      <c r="M133" s="297" t="str">
        <f t="shared" si="5"/>
        <v/>
      </c>
      <c r="N133" s="282">
        <v>0</v>
      </c>
      <c r="O133" s="60"/>
    </row>
    <row r="134" spans="1:15" ht="22.5" hidden="1" customHeight="1">
      <c r="A134" s="60">
        <f t="shared" si="4"/>
        <v>132</v>
      </c>
      <c r="B134" s="72" t="s">
        <v>491</v>
      </c>
      <c r="C134" s="73" t="s">
        <v>183</v>
      </c>
      <c r="D134" s="61" t="s">
        <v>289</v>
      </c>
      <c r="E134" s="280" t="s">
        <v>80</v>
      </c>
      <c r="F134" s="282" t="s">
        <v>485</v>
      </c>
      <c r="G134" s="283" t="s">
        <v>355</v>
      </c>
      <c r="H134" s="282" t="s">
        <v>329</v>
      </c>
      <c r="I134" s="282" t="s">
        <v>75</v>
      </c>
      <c r="J134" s="287">
        <v>41122</v>
      </c>
      <c r="K134" s="285" t="s">
        <v>128</v>
      </c>
      <c r="L134" s="288">
        <v>63.35</v>
      </c>
      <c r="M134" s="297" t="str">
        <f t="shared" si="5"/>
        <v/>
      </c>
      <c r="N134" s="282">
        <v>0</v>
      </c>
      <c r="O134" s="60"/>
    </row>
    <row r="135" spans="1:15" ht="22.5" hidden="1" customHeight="1">
      <c r="A135" s="60">
        <f t="shared" si="4"/>
        <v>133</v>
      </c>
      <c r="B135" s="72" t="s">
        <v>842</v>
      </c>
      <c r="C135" s="73" t="s">
        <v>183</v>
      </c>
      <c r="D135" s="61" t="s">
        <v>289</v>
      </c>
      <c r="E135" s="280" t="s">
        <v>80</v>
      </c>
      <c r="F135" s="282" t="s">
        <v>485</v>
      </c>
      <c r="G135" s="283" t="s">
        <v>355</v>
      </c>
      <c r="H135" s="282" t="s">
        <v>329</v>
      </c>
      <c r="I135" s="282" t="s">
        <v>75</v>
      </c>
      <c r="J135" s="287">
        <v>41122</v>
      </c>
      <c r="K135" s="285" t="s">
        <v>128</v>
      </c>
      <c r="L135" s="288">
        <v>63.35</v>
      </c>
      <c r="M135" s="297" t="str">
        <f t="shared" si="5"/>
        <v/>
      </c>
      <c r="N135" s="282">
        <v>0</v>
      </c>
      <c r="O135" s="60"/>
    </row>
    <row r="136" spans="1:15" ht="22.5" hidden="1" customHeight="1">
      <c r="A136" s="60">
        <f t="shared" si="4"/>
        <v>134</v>
      </c>
      <c r="B136" s="72" t="s">
        <v>492</v>
      </c>
      <c r="C136" s="73" t="s">
        <v>103</v>
      </c>
      <c r="D136" s="61" t="s">
        <v>289</v>
      </c>
      <c r="E136" s="280" t="s">
        <v>99</v>
      </c>
      <c r="F136" s="282" t="s">
        <v>485</v>
      </c>
      <c r="G136" s="283" t="s">
        <v>316</v>
      </c>
      <c r="H136" s="282" t="s">
        <v>185</v>
      </c>
      <c r="I136" s="282" t="s">
        <v>75</v>
      </c>
      <c r="J136" s="287">
        <v>0</v>
      </c>
      <c r="K136" s="285" t="s">
        <v>128</v>
      </c>
      <c r="L136" s="288">
        <v>57</v>
      </c>
      <c r="M136" s="297" t="str">
        <f t="shared" si="5"/>
        <v/>
      </c>
      <c r="N136" s="282">
        <v>0</v>
      </c>
      <c r="O136" s="60"/>
    </row>
    <row r="137" spans="1:15" ht="22.5" hidden="1" customHeight="1">
      <c r="A137" s="60">
        <f t="shared" si="4"/>
        <v>135</v>
      </c>
      <c r="B137" s="72" t="s">
        <v>494</v>
      </c>
      <c r="C137" s="73" t="s">
        <v>48</v>
      </c>
      <c r="D137" s="61" t="s">
        <v>289</v>
      </c>
      <c r="E137" s="309" t="s">
        <v>81</v>
      </c>
      <c r="F137" s="282" t="s">
        <v>797</v>
      </c>
      <c r="G137" s="308" t="s">
        <v>493</v>
      </c>
      <c r="H137" s="282" t="s">
        <v>185</v>
      </c>
      <c r="I137" s="282" t="s">
        <v>75</v>
      </c>
      <c r="J137" s="287">
        <v>36889</v>
      </c>
      <c r="K137" s="285" t="s">
        <v>128</v>
      </c>
      <c r="L137" s="288">
        <v>24048.91</v>
      </c>
      <c r="M137" s="297" t="str">
        <f t="shared" si="5"/>
        <v>SI</v>
      </c>
      <c r="N137" s="282">
        <v>0</v>
      </c>
      <c r="O137" s="328"/>
    </row>
    <row r="138" spans="1:15" ht="22.5" hidden="1" customHeight="1">
      <c r="A138" s="60">
        <f t="shared" si="4"/>
        <v>136</v>
      </c>
      <c r="B138" s="72" t="s">
        <v>497</v>
      </c>
      <c r="C138" s="73" t="s">
        <v>495</v>
      </c>
      <c r="D138" s="61" t="s">
        <v>289</v>
      </c>
      <c r="E138" s="280" t="s">
        <v>79</v>
      </c>
      <c r="F138" s="282" t="s">
        <v>485</v>
      </c>
      <c r="G138" s="283" t="s">
        <v>316</v>
      </c>
      <c r="H138" s="282" t="s">
        <v>496</v>
      </c>
      <c r="I138" s="282" t="s">
        <v>75</v>
      </c>
      <c r="J138" s="287">
        <v>0</v>
      </c>
      <c r="K138" s="285" t="s">
        <v>128</v>
      </c>
      <c r="L138" s="288">
        <v>19.420000000000002</v>
      </c>
      <c r="M138" s="297" t="str">
        <f t="shared" si="5"/>
        <v/>
      </c>
      <c r="N138" s="282">
        <v>0</v>
      </c>
      <c r="O138" s="60"/>
    </row>
    <row r="139" spans="1:15" ht="22.5" hidden="1" customHeight="1">
      <c r="A139" s="60">
        <f t="shared" si="4"/>
        <v>137</v>
      </c>
      <c r="B139" s="72" t="s">
        <v>498</v>
      </c>
      <c r="C139" s="73" t="s">
        <v>495</v>
      </c>
      <c r="D139" s="61" t="s">
        <v>289</v>
      </c>
      <c r="E139" s="280" t="s">
        <v>79</v>
      </c>
      <c r="F139" s="282" t="s">
        <v>485</v>
      </c>
      <c r="G139" s="283" t="s">
        <v>316</v>
      </c>
      <c r="H139" s="282" t="s">
        <v>496</v>
      </c>
      <c r="I139" s="282" t="s">
        <v>75</v>
      </c>
      <c r="J139" s="287">
        <v>0</v>
      </c>
      <c r="K139" s="285" t="s">
        <v>128</v>
      </c>
      <c r="L139" s="288">
        <v>19.420000000000002</v>
      </c>
      <c r="M139" s="297" t="str">
        <f t="shared" si="5"/>
        <v/>
      </c>
      <c r="N139" s="282">
        <v>0</v>
      </c>
      <c r="O139" s="60"/>
    </row>
    <row r="140" spans="1:15" ht="22.5" hidden="1" customHeight="1">
      <c r="A140" s="60">
        <f t="shared" si="4"/>
        <v>138</v>
      </c>
      <c r="B140" s="72" t="s">
        <v>500</v>
      </c>
      <c r="C140" s="73" t="s">
        <v>495</v>
      </c>
      <c r="D140" s="61" t="s">
        <v>289</v>
      </c>
      <c r="E140" s="280" t="s">
        <v>79</v>
      </c>
      <c r="F140" s="282" t="s">
        <v>485</v>
      </c>
      <c r="G140" s="283" t="s">
        <v>316</v>
      </c>
      <c r="H140" s="282" t="s">
        <v>499</v>
      </c>
      <c r="I140" s="282" t="s">
        <v>75</v>
      </c>
      <c r="J140" s="287">
        <v>0</v>
      </c>
      <c r="K140" s="285" t="s">
        <v>128</v>
      </c>
      <c r="L140" s="288">
        <v>19.420000000000002</v>
      </c>
      <c r="M140" s="297" t="str">
        <f t="shared" si="5"/>
        <v/>
      </c>
      <c r="N140" s="282">
        <v>0</v>
      </c>
      <c r="O140" s="60"/>
    </row>
    <row r="141" spans="1:15" ht="22.5" hidden="1" customHeight="1">
      <c r="A141" s="60">
        <f t="shared" si="4"/>
        <v>139</v>
      </c>
      <c r="B141" s="72" t="s">
        <v>502</v>
      </c>
      <c r="C141" s="73" t="s">
        <v>495</v>
      </c>
      <c r="D141" s="61" t="s">
        <v>289</v>
      </c>
      <c r="E141" s="280" t="s">
        <v>79</v>
      </c>
      <c r="F141" s="282" t="s">
        <v>485</v>
      </c>
      <c r="G141" s="283" t="s">
        <v>316</v>
      </c>
      <c r="H141" s="282" t="s">
        <v>501</v>
      </c>
      <c r="I141" s="282" t="s">
        <v>75</v>
      </c>
      <c r="J141" s="287">
        <v>0</v>
      </c>
      <c r="K141" s="285" t="s">
        <v>128</v>
      </c>
      <c r="L141" s="288">
        <v>19.420000000000002</v>
      </c>
      <c r="M141" s="297" t="str">
        <f t="shared" si="5"/>
        <v/>
      </c>
      <c r="N141" s="282">
        <v>0</v>
      </c>
      <c r="O141" s="60"/>
    </row>
    <row r="142" spans="1:15" ht="22.5" hidden="1" customHeight="1">
      <c r="A142" s="60">
        <f t="shared" si="4"/>
        <v>140</v>
      </c>
      <c r="B142" s="72" t="s">
        <v>503</v>
      </c>
      <c r="C142" s="73" t="s">
        <v>495</v>
      </c>
      <c r="D142" s="61" t="s">
        <v>289</v>
      </c>
      <c r="E142" s="280" t="s">
        <v>79</v>
      </c>
      <c r="F142" s="282" t="s">
        <v>485</v>
      </c>
      <c r="G142" s="283" t="s">
        <v>316</v>
      </c>
      <c r="H142" s="282" t="s">
        <v>332</v>
      </c>
      <c r="I142" s="282" t="s">
        <v>75</v>
      </c>
      <c r="J142" s="287">
        <v>0</v>
      </c>
      <c r="K142" s="285" t="s">
        <v>128</v>
      </c>
      <c r="L142" s="288">
        <v>19.420000000000002</v>
      </c>
      <c r="M142" s="297" t="str">
        <f t="shared" si="5"/>
        <v/>
      </c>
      <c r="N142" s="282">
        <v>0</v>
      </c>
      <c r="O142" s="60"/>
    </row>
    <row r="143" spans="1:15" ht="22.5" hidden="1" customHeight="1">
      <c r="A143" s="60">
        <f t="shared" si="4"/>
        <v>141</v>
      </c>
      <c r="B143" s="72" t="s">
        <v>504</v>
      </c>
      <c r="C143" s="73" t="s">
        <v>495</v>
      </c>
      <c r="D143" s="61" t="s">
        <v>289</v>
      </c>
      <c r="E143" s="280" t="s">
        <v>79</v>
      </c>
      <c r="F143" s="282" t="s">
        <v>485</v>
      </c>
      <c r="G143" s="283" t="s">
        <v>316</v>
      </c>
      <c r="H143" s="282" t="s">
        <v>364</v>
      </c>
      <c r="I143" s="282" t="s">
        <v>75</v>
      </c>
      <c r="J143" s="287">
        <v>0</v>
      </c>
      <c r="K143" s="285" t="s">
        <v>128</v>
      </c>
      <c r="L143" s="288">
        <v>19.420000000000002</v>
      </c>
      <c r="M143" s="297" t="str">
        <f t="shared" si="5"/>
        <v/>
      </c>
      <c r="N143" s="282">
        <v>0</v>
      </c>
      <c r="O143" s="60"/>
    </row>
    <row r="144" spans="1:15" ht="22.5" hidden="1" customHeight="1">
      <c r="A144" s="60">
        <f t="shared" si="4"/>
        <v>142</v>
      </c>
      <c r="B144" s="72" t="s">
        <v>507</v>
      </c>
      <c r="C144" s="73" t="s">
        <v>495</v>
      </c>
      <c r="D144" s="61" t="s">
        <v>289</v>
      </c>
      <c r="E144" s="280" t="s">
        <v>79</v>
      </c>
      <c r="F144" s="282" t="s">
        <v>485</v>
      </c>
      <c r="G144" s="283" t="s">
        <v>316</v>
      </c>
      <c r="H144" s="282" t="s">
        <v>364</v>
      </c>
      <c r="I144" s="282" t="s">
        <v>75</v>
      </c>
      <c r="J144" s="287">
        <v>0</v>
      </c>
      <c r="K144" s="285" t="s">
        <v>128</v>
      </c>
      <c r="L144" s="288">
        <v>19.420000000000002</v>
      </c>
      <c r="M144" s="297" t="str">
        <f t="shared" si="5"/>
        <v/>
      </c>
      <c r="N144" s="282">
        <v>0</v>
      </c>
      <c r="O144" s="60"/>
    </row>
    <row r="145" spans="1:15" ht="22.5" hidden="1" customHeight="1">
      <c r="A145" s="60">
        <f t="shared" si="4"/>
        <v>143</v>
      </c>
      <c r="B145" s="72" t="s">
        <v>508</v>
      </c>
      <c r="C145" s="73" t="s">
        <v>495</v>
      </c>
      <c r="D145" s="61" t="s">
        <v>289</v>
      </c>
      <c r="E145" s="280" t="s">
        <v>79</v>
      </c>
      <c r="F145" s="282" t="s">
        <v>485</v>
      </c>
      <c r="G145" s="283" t="s">
        <v>316</v>
      </c>
      <c r="H145" s="282" t="s">
        <v>505</v>
      </c>
      <c r="I145" s="282" t="s">
        <v>75</v>
      </c>
      <c r="J145" s="287">
        <v>0</v>
      </c>
      <c r="K145" s="285" t="s">
        <v>128</v>
      </c>
      <c r="L145" s="288">
        <v>19.420000000000002</v>
      </c>
      <c r="M145" s="297" t="str">
        <f t="shared" si="5"/>
        <v/>
      </c>
      <c r="N145" s="282">
        <v>0</v>
      </c>
      <c r="O145" s="60"/>
    </row>
    <row r="146" spans="1:15" ht="22.5" hidden="1" customHeight="1">
      <c r="A146" s="60">
        <f t="shared" si="4"/>
        <v>144</v>
      </c>
      <c r="B146" s="72" t="s">
        <v>506</v>
      </c>
      <c r="C146" s="73" t="s">
        <v>495</v>
      </c>
      <c r="D146" s="61" t="s">
        <v>289</v>
      </c>
      <c r="E146" s="280" t="s">
        <v>79</v>
      </c>
      <c r="F146" s="282" t="s">
        <v>485</v>
      </c>
      <c r="G146" s="283" t="s">
        <v>316</v>
      </c>
      <c r="H146" s="282" t="s">
        <v>505</v>
      </c>
      <c r="I146" s="282" t="s">
        <v>75</v>
      </c>
      <c r="J146" s="287">
        <v>0</v>
      </c>
      <c r="K146" s="285" t="s">
        <v>128</v>
      </c>
      <c r="L146" s="288">
        <v>19.420000000000002</v>
      </c>
      <c r="M146" s="297" t="str">
        <f t="shared" si="5"/>
        <v/>
      </c>
      <c r="N146" s="282">
        <v>0</v>
      </c>
      <c r="O146" s="60"/>
    </row>
    <row r="147" spans="1:15" ht="22.5" hidden="1" customHeight="1">
      <c r="A147" s="60">
        <f t="shared" si="4"/>
        <v>145</v>
      </c>
      <c r="B147" s="72" t="s">
        <v>733</v>
      </c>
      <c r="C147" s="73" t="s">
        <v>495</v>
      </c>
      <c r="D147" s="61" t="s">
        <v>289</v>
      </c>
      <c r="E147" s="280" t="s">
        <v>79</v>
      </c>
      <c r="F147" s="282" t="s">
        <v>485</v>
      </c>
      <c r="G147" s="283" t="s">
        <v>316</v>
      </c>
      <c r="H147" s="282" t="s">
        <v>501</v>
      </c>
      <c r="I147" s="282" t="s">
        <v>75</v>
      </c>
      <c r="J147" s="287">
        <v>0</v>
      </c>
      <c r="K147" s="285" t="s">
        <v>128</v>
      </c>
      <c r="L147" s="288">
        <v>19.420000000000002</v>
      </c>
      <c r="M147" s="297" t="str">
        <f t="shared" si="5"/>
        <v/>
      </c>
      <c r="N147" s="282">
        <v>0</v>
      </c>
      <c r="O147" s="60"/>
    </row>
    <row r="148" spans="1:15" ht="22.5" hidden="1" customHeight="1">
      <c r="A148" s="60">
        <f t="shared" si="4"/>
        <v>146</v>
      </c>
      <c r="B148" s="72" t="s">
        <v>511</v>
      </c>
      <c r="C148" s="73" t="s">
        <v>14</v>
      </c>
      <c r="D148" s="61" t="s">
        <v>289</v>
      </c>
      <c r="E148" s="280" t="s">
        <v>79</v>
      </c>
      <c r="F148" s="282" t="s">
        <v>485</v>
      </c>
      <c r="G148" s="283" t="s">
        <v>509</v>
      </c>
      <c r="H148" s="282" t="s">
        <v>185</v>
      </c>
      <c r="I148" s="282" t="s">
        <v>75</v>
      </c>
      <c r="J148" s="287">
        <v>0</v>
      </c>
      <c r="K148" s="285" t="s">
        <v>128</v>
      </c>
      <c r="L148" s="288">
        <v>5.8</v>
      </c>
      <c r="M148" s="297" t="str">
        <f t="shared" si="5"/>
        <v/>
      </c>
      <c r="N148" s="282">
        <v>0</v>
      </c>
      <c r="O148" s="60"/>
    </row>
    <row r="149" spans="1:15" ht="22.5" hidden="1" customHeight="1">
      <c r="A149" s="60">
        <f t="shared" si="4"/>
        <v>147</v>
      </c>
      <c r="B149" s="72" t="s">
        <v>512</v>
      </c>
      <c r="C149" s="73" t="s">
        <v>14</v>
      </c>
      <c r="D149" s="61" t="s">
        <v>289</v>
      </c>
      <c r="E149" s="280" t="s">
        <v>79</v>
      </c>
      <c r="F149" s="282" t="s">
        <v>485</v>
      </c>
      <c r="G149" s="283" t="s">
        <v>509</v>
      </c>
      <c r="H149" s="282" t="s">
        <v>185</v>
      </c>
      <c r="I149" s="282" t="s">
        <v>75</v>
      </c>
      <c r="J149" s="287">
        <v>0</v>
      </c>
      <c r="K149" s="285" t="s">
        <v>128</v>
      </c>
      <c r="L149" s="288">
        <v>5.8</v>
      </c>
      <c r="M149" s="297" t="str">
        <f t="shared" si="5"/>
        <v/>
      </c>
      <c r="N149" s="282">
        <v>0</v>
      </c>
      <c r="O149" s="60"/>
    </row>
    <row r="150" spans="1:15" ht="22.5" hidden="1" customHeight="1">
      <c r="A150" s="60">
        <f t="shared" si="4"/>
        <v>148</v>
      </c>
      <c r="B150" s="72" t="s">
        <v>513</v>
      </c>
      <c r="C150" s="73" t="s">
        <v>14</v>
      </c>
      <c r="D150" s="61" t="s">
        <v>289</v>
      </c>
      <c r="E150" s="280" t="s">
        <v>79</v>
      </c>
      <c r="F150" s="282" t="s">
        <v>485</v>
      </c>
      <c r="G150" s="283" t="s">
        <v>509</v>
      </c>
      <c r="H150" s="282" t="s">
        <v>185</v>
      </c>
      <c r="I150" s="282" t="s">
        <v>75</v>
      </c>
      <c r="J150" s="287">
        <v>0</v>
      </c>
      <c r="K150" s="285" t="s">
        <v>128</v>
      </c>
      <c r="L150" s="288">
        <v>5.8</v>
      </c>
      <c r="M150" s="297" t="str">
        <f t="shared" si="5"/>
        <v/>
      </c>
      <c r="N150" s="282">
        <v>0</v>
      </c>
      <c r="O150" s="60"/>
    </row>
    <row r="151" spans="1:15" ht="22.5" hidden="1" customHeight="1">
      <c r="A151" s="60">
        <f t="shared" si="4"/>
        <v>149</v>
      </c>
      <c r="B151" s="72" t="s">
        <v>514</v>
      </c>
      <c r="C151" s="73" t="s">
        <v>14</v>
      </c>
      <c r="D151" s="61" t="s">
        <v>289</v>
      </c>
      <c r="E151" s="280" t="s">
        <v>79</v>
      </c>
      <c r="F151" s="282" t="s">
        <v>485</v>
      </c>
      <c r="G151" s="283" t="s">
        <v>509</v>
      </c>
      <c r="H151" s="282" t="s">
        <v>185</v>
      </c>
      <c r="I151" s="282" t="s">
        <v>75</v>
      </c>
      <c r="J151" s="287">
        <v>0</v>
      </c>
      <c r="K151" s="285" t="s">
        <v>128</v>
      </c>
      <c r="L151" s="288">
        <v>5.8</v>
      </c>
      <c r="M151" s="297" t="str">
        <f t="shared" si="5"/>
        <v/>
      </c>
      <c r="N151" s="282">
        <v>0</v>
      </c>
      <c r="O151" s="60"/>
    </row>
    <row r="152" spans="1:15" ht="22.5" hidden="1" customHeight="1">
      <c r="A152" s="60">
        <f t="shared" si="4"/>
        <v>150</v>
      </c>
      <c r="B152" s="72" t="s">
        <v>515</v>
      </c>
      <c r="C152" s="73" t="s">
        <v>14</v>
      </c>
      <c r="D152" s="61" t="s">
        <v>289</v>
      </c>
      <c r="E152" s="280" t="s">
        <v>79</v>
      </c>
      <c r="F152" s="282" t="s">
        <v>485</v>
      </c>
      <c r="G152" s="283" t="s">
        <v>509</v>
      </c>
      <c r="H152" s="282" t="s">
        <v>185</v>
      </c>
      <c r="I152" s="282" t="s">
        <v>75</v>
      </c>
      <c r="J152" s="287">
        <v>0</v>
      </c>
      <c r="K152" s="285" t="s">
        <v>128</v>
      </c>
      <c r="L152" s="288">
        <v>5.8</v>
      </c>
      <c r="M152" s="297" t="str">
        <f t="shared" si="5"/>
        <v/>
      </c>
      <c r="N152" s="282">
        <v>0</v>
      </c>
      <c r="O152" s="60"/>
    </row>
    <row r="153" spans="1:15" ht="22.5" hidden="1" customHeight="1">
      <c r="A153" s="60">
        <f t="shared" si="4"/>
        <v>151</v>
      </c>
      <c r="B153" s="72" t="s">
        <v>516</v>
      </c>
      <c r="C153" s="73" t="s">
        <v>14</v>
      </c>
      <c r="D153" s="61" t="s">
        <v>289</v>
      </c>
      <c r="E153" s="280" t="s">
        <v>79</v>
      </c>
      <c r="F153" s="282" t="s">
        <v>485</v>
      </c>
      <c r="G153" s="283" t="s">
        <v>509</v>
      </c>
      <c r="H153" s="282" t="s">
        <v>185</v>
      </c>
      <c r="I153" s="282" t="s">
        <v>75</v>
      </c>
      <c r="J153" s="287">
        <v>0</v>
      </c>
      <c r="K153" s="285" t="s">
        <v>128</v>
      </c>
      <c r="L153" s="288">
        <v>5.8</v>
      </c>
      <c r="M153" s="297" t="str">
        <f t="shared" si="5"/>
        <v/>
      </c>
      <c r="N153" s="282">
        <v>0</v>
      </c>
      <c r="O153" s="60"/>
    </row>
    <row r="154" spans="1:15" ht="22.5" hidden="1" customHeight="1">
      <c r="A154" s="60">
        <f t="shared" si="4"/>
        <v>152</v>
      </c>
      <c r="B154" s="72" t="s">
        <v>517</v>
      </c>
      <c r="C154" s="73" t="s">
        <v>14</v>
      </c>
      <c r="D154" s="61" t="s">
        <v>289</v>
      </c>
      <c r="E154" s="280" t="s">
        <v>79</v>
      </c>
      <c r="F154" s="282" t="s">
        <v>485</v>
      </c>
      <c r="G154" s="283" t="s">
        <v>509</v>
      </c>
      <c r="H154" s="282" t="s">
        <v>185</v>
      </c>
      <c r="I154" s="282" t="s">
        <v>75</v>
      </c>
      <c r="J154" s="287">
        <v>0</v>
      </c>
      <c r="K154" s="285" t="s">
        <v>128</v>
      </c>
      <c r="L154" s="288">
        <v>5.8</v>
      </c>
      <c r="M154" s="297" t="str">
        <f t="shared" si="5"/>
        <v/>
      </c>
      <c r="N154" s="282">
        <v>0</v>
      </c>
      <c r="O154" s="60"/>
    </row>
    <row r="155" spans="1:15" ht="22.5" hidden="1" customHeight="1">
      <c r="A155" s="60">
        <f t="shared" si="4"/>
        <v>153</v>
      </c>
      <c r="B155" s="72" t="s">
        <v>518</v>
      </c>
      <c r="C155" s="73" t="s">
        <v>14</v>
      </c>
      <c r="D155" s="61" t="s">
        <v>289</v>
      </c>
      <c r="E155" s="280" t="s">
        <v>79</v>
      </c>
      <c r="F155" s="282" t="s">
        <v>485</v>
      </c>
      <c r="G155" s="283" t="s">
        <v>509</v>
      </c>
      <c r="H155" s="282" t="s">
        <v>185</v>
      </c>
      <c r="I155" s="282" t="s">
        <v>75</v>
      </c>
      <c r="J155" s="287">
        <v>0</v>
      </c>
      <c r="K155" s="285" t="s">
        <v>128</v>
      </c>
      <c r="L155" s="288">
        <v>5.8</v>
      </c>
      <c r="M155" s="297" t="str">
        <f t="shared" si="5"/>
        <v/>
      </c>
      <c r="N155" s="282">
        <v>0</v>
      </c>
      <c r="O155" s="60"/>
    </row>
    <row r="156" spans="1:15" ht="22.5" hidden="1" customHeight="1">
      <c r="A156" s="60">
        <f t="shared" si="4"/>
        <v>154</v>
      </c>
      <c r="B156" s="72" t="s">
        <v>510</v>
      </c>
      <c r="C156" s="73" t="s">
        <v>14</v>
      </c>
      <c r="D156" s="61" t="s">
        <v>289</v>
      </c>
      <c r="E156" s="280" t="s">
        <v>79</v>
      </c>
      <c r="F156" s="282" t="s">
        <v>485</v>
      </c>
      <c r="G156" s="283" t="s">
        <v>509</v>
      </c>
      <c r="H156" s="282" t="s">
        <v>185</v>
      </c>
      <c r="I156" s="282" t="s">
        <v>75</v>
      </c>
      <c r="J156" s="287">
        <v>0</v>
      </c>
      <c r="K156" s="285" t="s">
        <v>128</v>
      </c>
      <c r="L156" s="288">
        <v>5.8</v>
      </c>
      <c r="M156" s="297" t="str">
        <f t="shared" si="5"/>
        <v/>
      </c>
      <c r="N156" s="282">
        <v>0</v>
      </c>
      <c r="O156" s="60"/>
    </row>
    <row r="157" spans="1:15" ht="22.5" hidden="1" customHeight="1">
      <c r="A157" s="60">
        <f t="shared" si="4"/>
        <v>155</v>
      </c>
      <c r="B157" s="72" t="s">
        <v>519</v>
      </c>
      <c r="C157" s="73" t="s">
        <v>14</v>
      </c>
      <c r="D157" s="61" t="s">
        <v>289</v>
      </c>
      <c r="E157" s="280" t="s">
        <v>79</v>
      </c>
      <c r="F157" s="282" t="s">
        <v>485</v>
      </c>
      <c r="G157" s="283" t="s">
        <v>509</v>
      </c>
      <c r="H157" s="282" t="s">
        <v>185</v>
      </c>
      <c r="I157" s="282" t="s">
        <v>75</v>
      </c>
      <c r="J157" s="287">
        <v>0</v>
      </c>
      <c r="K157" s="285" t="s">
        <v>128</v>
      </c>
      <c r="L157" s="288">
        <v>5.8</v>
      </c>
      <c r="M157" s="297" t="str">
        <f t="shared" si="5"/>
        <v/>
      </c>
      <c r="N157" s="282">
        <v>0</v>
      </c>
      <c r="O157" s="60"/>
    </row>
    <row r="158" spans="1:15" ht="22.5" hidden="1" customHeight="1">
      <c r="A158" s="60">
        <f t="shared" si="4"/>
        <v>156</v>
      </c>
      <c r="B158" s="72" t="s">
        <v>520</v>
      </c>
      <c r="C158" s="73" t="s">
        <v>14</v>
      </c>
      <c r="D158" s="61" t="s">
        <v>289</v>
      </c>
      <c r="E158" s="280" t="s">
        <v>79</v>
      </c>
      <c r="F158" s="282" t="s">
        <v>485</v>
      </c>
      <c r="G158" s="283" t="s">
        <v>509</v>
      </c>
      <c r="H158" s="282" t="s">
        <v>185</v>
      </c>
      <c r="I158" s="282" t="s">
        <v>75</v>
      </c>
      <c r="J158" s="287">
        <v>0</v>
      </c>
      <c r="K158" s="285" t="s">
        <v>128</v>
      </c>
      <c r="L158" s="288">
        <v>5.8</v>
      </c>
      <c r="M158" s="297" t="str">
        <f t="shared" si="5"/>
        <v/>
      </c>
      <c r="N158" s="282">
        <v>0</v>
      </c>
      <c r="O158" s="60"/>
    </row>
    <row r="159" spans="1:15" ht="22.5" hidden="1" customHeight="1">
      <c r="A159" s="60">
        <f t="shared" si="4"/>
        <v>157</v>
      </c>
      <c r="B159" s="72" t="s">
        <v>521</v>
      </c>
      <c r="C159" s="73" t="s">
        <v>14</v>
      </c>
      <c r="D159" s="61" t="s">
        <v>289</v>
      </c>
      <c r="E159" s="280" t="s">
        <v>79</v>
      </c>
      <c r="F159" s="282" t="s">
        <v>485</v>
      </c>
      <c r="G159" s="283" t="s">
        <v>509</v>
      </c>
      <c r="H159" s="282" t="s">
        <v>185</v>
      </c>
      <c r="I159" s="282" t="s">
        <v>75</v>
      </c>
      <c r="J159" s="287">
        <v>0</v>
      </c>
      <c r="K159" s="285" t="s">
        <v>128</v>
      </c>
      <c r="L159" s="288">
        <v>5.8</v>
      </c>
      <c r="M159" s="297" t="str">
        <f t="shared" si="5"/>
        <v/>
      </c>
      <c r="N159" s="282">
        <v>0</v>
      </c>
      <c r="O159" s="60"/>
    </row>
    <row r="160" spans="1:15" ht="22.5" hidden="1" customHeight="1">
      <c r="A160" s="60">
        <f t="shared" si="4"/>
        <v>158</v>
      </c>
      <c r="B160" s="72" t="s">
        <v>522</v>
      </c>
      <c r="C160" s="73" t="s">
        <v>14</v>
      </c>
      <c r="D160" s="61" t="s">
        <v>289</v>
      </c>
      <c r="E160" s="280" t="s">
        <v>79</v>
      </c>
      <c r="F160" s="282" t="s">
        <v>485</v>
      </c>
      <c r="G160" s="283" t="s">
        <v>509</v>
      </c>
      <c r="H160" s="282" t="s">
        <v>185</v>
      </c>
      <c r="I160" s="282" t="s">
        <v>75</v>
      </c>
      <c r="J160" s="287">
        <v>0</v>
      </c>
      <c r="K160" s="285" t="s">
        <v>128</v>
      </c>
      <c r="L160" s="288">
        <v>5.8</v>
      </c>
      <c r="M160" s="297" t="str">
        <f t="shared" si="5"/>
        <v/>
      </c>
      <c r="N160" s="282">
        <v>0</v>
      </c>
      <c r="O160" s="60"/>
    </row>
    <row r="161" spans="1:15" ht="22.5" hidden="1" customHeight="1">
      <c r="A161" s="60">
        <f t="shared" si="4"/>
        <v>159</v>
      </c>
      <c r="B161" s="72" t="s">
        <v>523</v>
      </c>
      <c r="C161" s="73" t="s">
        <v>14</v>
      </c>
      <c r="D161" s="61" t="s">
        <v>289</v>
      </c>
      <c r="E161" s="280" t="s">
        <v>79</v>
      </c>
      <c r="F161" s="282" t="s">
        <v>485</v>
      </c>
      <c r="G161" s="283" t="s">
        <v>509</v>
      </c>
      <c r="H161" s="282" t="s">
        <v>185</v>
      </c>
      <c r="I161" s="282" t="s">
        <v>75</v>
      </c>
      <c r="J161" s="287">
        <v>0</v>
      </c>
      <c r="K161" s="285" t="s">
        <v>128</v>
      </c>
      <c r="L161" s="288">
        <v>5.8</v>
      </c>
      <c r="M161" s="297" t="str">
        <f t="shared" si="5"/>
        <v/>
      </c>
      <c r="N161" s="282">
        <v>0</v>
      </c>
      <c r="O161" s="60"/>
    </row>
    <row r="162" spans="1:15" ht="22.5" hidden="1" customHeight="1">
      <c r="A162" s="60">
        <f t="shared" si="4"/>
        <v>160</v>
      </c>
      <c r="B162" s="72" t="s">
        <v>524</v>
      </c>
      <c r="C162" s="73" t="s">
        <v>14</v>
      </c>
      <c r="D162" s="61" t="s">
        <v>289</v>
      </c>
      <c r="E162" s="280" t="s">
        <v>79</v>
      </c>
      <c r="F162" s="282" t="s">
        <v>485</v>
      </c>
      <c r="G162" s="283" t="s">
        <v>509</v>
      </c>
      <c r="H162" s="282" t="s">
        <v>185</v>
      </c>
      <c r="I162" s="282" t="s">
        <v>75</v>
      </c>
      <c r="J162" s="287">
        <v>0</v>
      </c>
      <c r="K162" s="285" t="s">
        <v>128</v>
      </c>
      <c r="L162" s="288">
        <v>5.8</v>
      </c>
      <c r="M162" s="297" t="str">
        <f t="shared" si="5"/>
        <v/>
      </c>
      <c r="N162" s="282">
        <v>0</v>
      </c>
      <c r="O162" s="60"/>
    </row>
    <row r="163" spans="1:15" ht="22.5" hidden="1" customHeight="1">
      <c r="A163" s="60">
        <f t="shared" si="4"/>
        <v>161</v>
      </c>
      <c r="B163" s="72" t="s">
        <v>525</v>
      </c>
      <c r="C163" s="73" t="s">
        <v>14</v>
      </c>
      <c r="D163" s="61" t="s">
        <v>289</v>
      </c>
      <c r="E163" s="280" t="s">
        <v>79</v>
      </c>
      <c r="F163" s="282" t="s">
        <v>485</v>
      </c>
      <c r="G163" s="283" t="s">
        <v>509</v>
      </c>
      <c r="H163" s="282" t="s">
        <v>185</v>
      </c>
      <c r="I163" s="282" t="s">
        <v>75</v>
      </c>
      <c r="J163" s="287">
        <v>0</v>
      </c>
      <c r="K163" s="285" t="s">
        <v>128</v>
      </c>
      <c r="L163" s="288">
        <v>5.8</v>
      </c>
      <c r="M163" s="297" t="str">
        <f t="shared" si="5"/>
        <v/>
      </c>
      <c r="N163" s="282">
        <v>0</v>
      </c>
      <c r="O163" s="60"/>
    </row>
    <row r="164" spans="1:15" ht="22.5" hidden="1" customHeight="1">
      <c r="A164" s="60">
        <f t="shared" si="4"/>
        <v>162</v>
      </c>
      <c r="B164" s="72" t="s">
        <v>526</v>
      </c>
      <c r="C164" s="73" t="s">
        <v>14</v>
      </c>
      <c r="D164" s="61" t="s">
        <v>289</v>
      </c>
      <c r="E164" s="280" t="s">
        <v>79</v>
      </c>
      <c r="F164" s="282" t="s">
        <v>485</v>
      </c>
      <c r="G164" s="283" t="s">
        <v>509</v>
      </c>
      <c r="H164" s="282" t="s">
        <v>185</v>
      </c>
      <c r="I164" s="282" t="s">
        <v>75</v>
      </c>
      <c r="J164" s="287">
        <v>0</v>
      </c>
      <c r="K164" s="285" t="s">
        <v>128</v>
      </c>
      <c r="L164" s="288">
        <v>5.8</v>
      </c>
      <c r="M164" s="297" t="str">
        <f t="shared" si="5"/>
        <v/>
      </c>
      <c r="N164" s="282">
        <v>0</v>
      </c>
      <c r="O164" s="60"/>
    </row>
    <row r="165" spans="1:15" ht="22.5" hidden="1" customHeight="1">
      <c r="A165" s="60">
        <f t="shared" si="4"/>
        <v>163</v>
      </c>
      <c r="B165" s="72" t="s">
        <v>527</v>
      </c>
      <c r="C165" s="73" t="s">
        <v>14</v>
      </c>
      <c r="D165" s="61" t="s">
        <v>289</v>
      </c>
      <c r="E165" s="280" t="s">
        <v>79</v>
      </c>
      <c r="F165" s="282" t="s">
        <v>485</v>
      </c>
      <c r="G165" s="283" t="s">
        <v>509</v>
      </c>
      <c r="H165" s="282" t="s">
        <v>185</v>
      </c>
      <c r="I165" s="282" t="s">
        <v>75</v>
      </c>
      <c r="J165" s="287">
        <v>0</v>
      </c>
      <c r="K165" s="285" t="s">
        <v>128</v>
      </c>
      <c r="L165" s="288">
        <v>5.8</v>
      </c>
      <c r="M165" s="297" t="str">
        <f t="shared" si="5"/>
        <v/>
      </c>
      <c r="N165" s="282">
        <v>0</v>
      </c>
      <c r="O165" s="60"/>
    </row>
    <row r="166" spans="1:15" ht="22.5" hidden="1" customHeight="1">
      <c r="A166" s="60">
        <f t="shared" si="4"/>
        <v>164</v>
      </c>
      <c r="B166" s="72" t="s">
        <v>528</v>
      </c>
      <c r="C166" s="73" t="s">
        <v>14</v>
      </c>
      <c r="D166" s="61" t="s">
        <v>289</v>
      </c>
      <c r="E166" s="280" t="s">
        <v>79</v>
      </c>
      <c r="F166" s="282" t="s">
        <v>485</v>
      </c>
      <c r="G166" s="283" t="s">
        <v>509</v>
      </c>
      <c r="H166" s="282" t="s">
        <v>185</v>
      </c>
      <c r="I166" s="282" t="s">
        <v>75</v>
      </c>
      <c r="J166" s="287">
        <v>0</v>
      </c>
      <c r="K166" s="285" t="s">
        <v>128</v>
      </c>
      <c r="L166" s="288">
        <v>5.8</v>
      </c>
      <c r="M166" s="297" t="str">
        <f t="shared" si="5"/>
        <v/>
      </c>
      <c r="N166" s="282">
        <v>0</v>
      </c>
      <c r="O166" s="60"/>
    </row>
    <row r="167" spans="1:15" ht="22.5" hidden="1" customHeight="1">
      <c r="A167" s="60">
        <f t="shared" si="4"/>
        <v>165</v>
      </c>
      <c r="B167" s="72" t="s">
        <v>529</v>
      </c>
      <c r="C167" s="73" t="s">
        <v>14</v>
      </c>
      <c r="D167" s="61" t="s">
        <v>289</v>
      </c>
      <c r="E167" s="280" t="s">
        <v>79</v>
      </c>
      <c r="F167" s="282" t="s">
        <v>485</v>
      </c>
      <c r="G167" s="283" t="s">
        <v>509</v>
      </c>
      <c r="H167" s="282" t="s">
        <v>185</v>
      </c>
      <c r="I167" s="282" t="s">
        <v>75</v>
      </c>
      <c r="J167" s="287">
        <v>0</v>
      </c>
      <c r="K167" s="285" t="s">
        <v>128</v>
      </c>
      <c r="L167" s="288">
        <v>5.8</v>
      </c>
      <c r="M167" s="297" t="str">
        <f t="shared" si="5"/>
        <v/>
      </c>
      <c r="N167" s="282">
        <v>0</v>
      </c>
      <c r="O167" s="60"/>
    </row>
    <row r="168" spans="1:15" ht="22.5" hidden="1" customHeight="1">
      <c r="A168" s="60">
        <f t="shared" si="4"/>
        <v>166</v>
      </c>
      <c r="B168" s="72" t="s">
        <v>530</v>
      </c>
      <c r="C168" s="73" t="s">
        <v>14</v>
      </c>
      <c r="D168" s="61" t="s">
        <v>289</v>
      </c>
      <c r="E168" s="280" t="s">
        <v>79</v>
      </c>
      <c r="F168" s="282" t="s">
        <v>485</v>
      </c>
      <c r="G168" s="283" t="s">
        <v>509</v>
      </c>
      <c r="H168" s="282" t="s">
        <v>185</v>
      </c>
      <c r="I168" s="282" t="s">
        <v>75</v>
      </c>
      <c r="J168" s="287">
        <v>0</v>
      </c>
      <c r="K168" s="285" t="s">
        <v>128</v>
      </c>
      <c r="L168" s="288">
        <v>5.8</v>
      </c>
      <c r="M168" s="297" t="str">
        <f t="shared" si="5"/>
        <v/>
      </c>
      <c r="N168" s="282">
        <v>0</v>
      </c>
      <c r="O168" s="60"/>
    </row>
    <row r="169" spans="1:15" ht="22.5" hidden="1" customHeight="1">
      <c r="A169" s="60">
        <f t="shared" si="4"/>
        <v>167</v>
      </c>
      <c r="B169" s="72" t="s">
        <v>531</v>
      </c>
      <c r="C169" s="73" t="s">
        <v>14</v>
      </c>
      <c r="D169" s="61" t="s">
        <v>289</v>
      </c>
      <c r="E169" s="280" t="s">
        <v>79</v>
      </c>
      <c r="F169" s="282" t="s">
        <v>485</v>
      </c>
      <c r="G169" s="283" t="s">
        <v>509</v>
      </c>
      <c r="H169" s="282" t="s">
        <v>185</v>
      </c>
      <c r="I169" s="282" t="s">
        <v>75</v>
      </c>
      <c r="J169" s="287">
        <v>0</v>
      </c>
      <c r="K169" s="285" t="s">
        <v>128</v>
      </c>
      <c r="L169" s="288">
        <v>5.8</v>
      </c>
      <c r="M169" s="297" t="str">
        <f t="shared" si="5"/>
        <v/>
      </c>
      <c r="N169" s="282">
        <v>0</v>
      </c>
      <c r="O169" s="60"/>
    </row>
    <row r="170" spans="1:15" ht="22.5" hidden="1" customHeight="1">
      <c r="A170" s="60">
        <f t="shared" si="4"/>
        <v>168</v>
      </c>
      <c r="B170" s="72" t="s">
        <v>532</v>
      </c>
      <c r="C170" s="73" t="s">
        <v>14</v>
      </c>
      <c r="D170" s="61" t="s">
        <v>289</v>
      </c>
      <c r="E170" s="280" t="s">
        <v>79</v>
      </c>
      <c r="F170" s="282" t="s">
        <v>485</v>
      </c>
      <c r="G170" s="283" t="s">
        <v>509</v>
      </c>
      <c r="H170" s="282" t="s">
        <v>185</v>
      </c>
      <c r="I170" s="282" t="s">
        <v>75</v>
      </c>
      <c r="J170" s="287">
        <v>0</v>
      </c>
      <c r="K170" s="285" t="s">
        <v>128</v>
      </c>
      <c r="L170" s="288">
        <v>5.8</v>
      </c>
      <c r="M170" s="297" t="str">
        <f t="shared" si="5"/>
        <v/>
      </c>
      <c r="N170" s="282">
        <v>0</v>
      </c>
      <c r="O170" s="60"/>
    </row>
    <row r="171" spans="1:15" ht="22.5" hidden="1" customHeight="1">
      <c r="A171" s="60">
        <f t="shared" si="4"/>
        <v>169</v>
      </c>
      <c r="B171" s="72" t="s">
        <v>533</v>
      </c>
      <c r="C171" s="73" t="s">
        <v>14</v>
      </c>
      <c r="D171" s="61" t="s">
        <v>289</v>
      </c>
      <c r="E171" s="280" t="s">
        <v>79</v>
      </c>
      <c r="F171" s="282" t="s">
        <v>485</v>
      </c>
      <c r="G171" s="283" t="s">
        <v>509</v>
      </c>
      <c r="H171" s="282" t="s">
        <v>185</v>
      </c>
      <c r="I171" s="282" t="s">
        <v>75</v>
      </c>
      <c r="J171" s="287">
        <v>0</v>
      </c>
      <c r="K171" s="285" t="s">
        <v>128</v>
      </c>
      <c r="L171" s="288">
        <v>5.8</v>
      </c>
      <c r="M171" s="297" t="str">
        <f t="shared" si="5"/>
        <v/>
      </c>
      <c r="N171" s="282">
        <v>0</v>
      </c>
      <c r="O171" s="60"/>
    </row>
    <row r="172" spans="1:15" ht="22.5" hidden="1" customHeight="1">
      <c r="A172" s="60">
        <f t="shared" si="4"/>
        <v>170</v>
      </c>
      <c r="B172" s="72" t="s">
        <v>534</v>
      </c>
      <c r="C172" s="73" t="s">
        <v>14</v>
      </c>
      <c r="D172" s="61" t="s">
        <v>289</v>
      </c>
      <c r="E172" s="280" t="s">
        <v>79</v>
      </c>
      <c r="F172" s="282" t="s">
        <v>485</v>
      </c>
      <c r="G172" s="283" t="s">
        <v>509</v>
      </c>
      <c r="H172" s="282" t="s">
        <v>185</v>
      </c>
      <c r="I172" s="282" t="s">
        <v>75</v>
      </c>
      <c r="J172" s="287">
        <v>0</v>
      </c>
      <c r="K172" s="285" t="s">
        <v>128</v>
      </c>
      <c r="L172" s="288">
        <v>5.8</v>
      </c>
      <c r="M172" s="297" t="str">
        <f t="shared" si="5"/>
        <v/>
      </c>
      <c r="N172" s="282">
        <v>0</v>
      </c>
      <c r="O172" s="60"/>
    </row>
    <row r="173" spans="1:15" ht="22.5" hidden="1" customHeight="1">
      <c r="A173" s="60">
        <f t="shared" si="4"/>
        <v>171</v>
      </c>
      <c r="B173" s="72" t="s">
        <v>535</v>
      </c>
      <c r="C173" s="73" t="s">
        <v>14</v>
      </c>
      <c r="D173" s="61" t="s">
        <v>289</v>
      </c>
      <c r="E173" s="280" t="s">
        <v>79</v>
      </c>
      <c r="F173" s="282" t="s">
        <v>485</v>
      </c>
      <c r="G173" s="283" t="s">
        <v>509</v>
      </c>
      <c r="H173" s="282" t="s">
        <v>185</v>
      </c>
      <c r="I173" s="282" t="s">
        <v>75</v>
      </c>
      <c r="J173" s="287">
        <v>0</v>
      </c>
      <c r="K173" s="285" t="s">
        <v>128</v>
      </c>
      <c r="L173" s="288">
        <v>5.8</v>
      </c>
      <c r="M173" s="297" t="str">
        <f t="shared" si="5"/>
        <v/>
      </c>
      <c r="N173" s="282">
        <v>0</v>
      </c>
      <c r="O173" s="60"/>
    </row>
    <row r="174" spans="1:15" ht="22.5" hidden="1" customHeight="1">
      <c r="A174" s="60">
        <f t="shared" si="4"/>
        <v>172</v>
      </c>
      <c r="B174" s="72" t="s">
        <v>536</v>
      </c>
      <c r="C174" s="73" t="s">
        <v>14</v>
      </c>
      <c r="D174" s="61" t="s">
        <v>289</v>
      </c>
      <c r="E174" s="280" t="s">
        <v>79</v>
      </c>
      <c r="F174" s="282" t="s">
        <v>485</v>
      </c>
      <c r="G174" s="283" t="s">
        <v>509</v>
      </c>
      <c r="H174" s="282" t="s">
        <v>185</v>
      </c>
      <c r="I174" s="282" t="s">
        <v>75</v>
      </c>
      <c r="J174" s="287">
        <v>0</v>
      </c>
      <c r="K174" s="285" t="s">
        <v>128</v>
      </c>
      <c r="L174" s="288">
        <v>5.8</v>
      </c>
      <c r="M174" s="297" t="str">
        <f t="shared" si="5"/>
        <v/>
      </c>
      <c r="N174" s="282">
        <v>0</v>
      </c>
      <c r="O174" s="60"/>
    </row>
    <row r="175" spans="1:15" ht="22.5" hidden="1" customHeight="1">
      <c r="A175" s="60">
        <f t="shared" si="4"/>
        <v>173</v>
      </c>
      <c r="B175" s="72" t="s">
        <v>537</v>
      </c>
      <c r="C175" s="73" t="s">
        <v>14</v>
      </c>
      <c r="D175" s="61" t="s">
        <v>289</v>
      </c>
      <c r="E175" s="280" t="s">
        <v>79</v>
      </c>
      <c r="F175" s="282" t="s">
        <v>485</v>
      </c>
      <c r="G175" s="283" t="s">
        <v>509</v>
      </c>
      <c r="H175" s="282" t="s">
        <v>185</v>
      </c>
      <c r="I175" s="282" t="s">
        <v>75</v>
      </c>
      <c r="J175" s="287">
        <v>0</v>
      </c>
      <c r="K175" s="285" t="s">
        <v>128</v>
      </c>
      <c r="L175" s="288">
        <v>5.8</v>
      </c>
      <c r="M175" s="297" t="str">
        <f t="shared" si="5"/>
        <v/>
      </c>
      <c r="N175" s="282">
        <v>0</v>
      </c>
      <c r="O175" s="60"/>
    </row>
    <row r="176" spans="1:15" ht="22.5" hidden="1" customHeight="1">
      <c r="A176" s="60">
        <f t="shared" si="4"/>
        <v>174</v>
      </c>
      <c r="B176" s="72" t="s">
        <v>538</v>
      </c>
      <c r="C176" s="73" t="s">
        <v>14</v>
      </c>
      <c r="D176" s="61" t="s">
        <v>289</v>
      </c>
      <c r="E176" s="280" t="s">
        <v>79</v>
      </c>
      <c r="F176" s="282" t="s">
        <v>485</v>
      </c>
      <c r="G176" s="283" t="s">
        <v>509</v>
      </c>
      <c r="H176" s="282" t="s">
        <v>185</v>
      </c>
      <c r="I176" s="282" t="s">
        <v>75</v>
      </c>
      <c r="J176" s="287">
        <v>0</v>
      </c>
      <c r="K176" s="285" t="s">
        <v>128</v>
      </c>
      <c r="L176" s="288">
        <v>5.8</v>
      </c>
      <c r="M176" s="297" t="str">
        <f t="shared" si="5"/>
        <v/>
      </c>
      <c r="N176" s="282">
        <v>0</v>
      </c>
      <c r="O176" s="60"/>
    </row>
    <row r="177" spans="1:15" ht="22.5" hidden="1" customHeight="1">
      <c r="A177" s="60">
        <f t="shared" si="4"/>
        <v>175</v>
      </c>
      <c r="B177" s="72" t="s">
        <v>539</v>
      </c>
      <c r="C177" s="73" t="s">
        <v>14</v>
      </c>
      <c r="D177" s="61" t="s">
        <v>289</v>
      </c>
      <c r="E177" s="280" t="s">
        <v>79</v>
      </c>
      <c r="F177" s="282" t="s">
        <v>485</v>
      </c>
      <c r="G177" s="283" t="s">
        <v>509</v>
      </c>
      <c r="H177" s="282" t="s">
        <v>185</v>
      </c>
      <c r="I177" s="282" t="s">
        <v>75</v>
      </c>
      <c r="J177" s="287">
        <v>0</v>
      </c>
      <c r="K177" s="285" t="s">
        <v>128</v>
      </c>
      <c r="L177" s="288">
        <v>5.8</v>
      </c>
      <c r="M177" s="297" t="str">
        <f t="shared" si="5"/>
        <v/>
      </c>
      <c r="N177" s="282">
        <v>0</v>
      </c>
      <c r="O177" s="60"/>
    </row>
    <row r="178" spans="1:15" ht="22.5" hidden="1" customHeight="1">
      <c r="A178" s="60">
        <f t="shared" si="4"/>
        <v>176</v>
      </c>
      <c r="B178" s="72" t="s">
        <v>540</v>
      </c>
      <c r="C178" s="73" t="s">
        <v>14</v>
      </c>
      <c r="D178" s="61" t="s">
        <v>289</v>
      </c>
      <c r="E178" s="280" t="s">
        <v>79</v>
      </c>
      <c r="F178" s="282" t="s">
        <v>485</v>
      </c>
      <c r="G178" s="283" t="s">
        <v>509</v>
      </c>
      <c r="H178" s="282" t="s">
        <v>185</v>
      </c>
      <c r="I178" s="282" t="s">
        <v>75</v>
      </c>
      <c r="J178" s="287">
        <v>0</v>
      </c>
      <c r="K178" s="285" t="s">
        <v>128</v>
      </c>
      <c r="L178" s="288">
        <v>5.8</v>
      </c>
      <c r="M178" s="297" t="str">
        <f t="shared" si="5"/>
        <v/>
      </c>
      <c r="N178" s="282">
        <v>0</v>
      </c>
      <c r="O178" s="60"/>
    </row>
    <row r="179" spans="1:15" ht="22.5" hidden="1" customHeight="1">
      <c r="A179" s="60">
        <f t="shared" si="4"/>
        <v>177</v>
      </c>
      <c r="B179" s="72" t="s">
        <v>541</v>
      </c>
      <c r="C179" s="73" t="s">
        <v>14</v>
      </c>
      <c r="D179" s="61" t="s">
        <v>289</v>
      </c>
      <c r="E179" s="280" t="s">
        <v>79</v>
      </c>
      <c r="F179" s="282" t="s">
        <v>485</v>
      </c>
      <c r="G179" s="283" t="s">
        <v>509</v>
      </c>
      <c r="H179" s="282" t="s">
        <v>185</v>
      </c>
      <c r="I179" s="282" t="s">
        <v>75</v>
      </c>
      <c r="J179" s="287">
        <v>0</v>
      </c>
      <c r="K179" s="285" t="s">
        <v>128</v>
      </c>
      <c r="L179" s="288">
        <v>5.8</v>
      </c>
      <c r="M179" s="297" t="str">
        <f t="shared" si="5"/>
        <v/>
      </c>
      <c r="N179" s="282">
        <v>0</v>
      </c>
      <c r="O179" s="60"/>
    </row>
    <row r="180" spans="1:15" ht="22.5" hidden="1" customHeight="1">
      <c r="A180" s="60">
        <f t="shared" si="4"/>
        <v>178</v>
      </c>
      <c r="B180" s="72" t="s">
        <v>542</v>
      </c>
      <c r="C180" s="73" t="s">
        <v>14</v>
      </c>
      <c r="D180" s="61" t="s">
        <v>289</v>
      </c>
      <c r="E180" s="280" t="s">
        <v>79</v>
      </c>
      <c r="F180" s="282" t="s">
        <v>485</v>
      </c>
      <c r="G180" s="283" t="s">
        <v>509</v>
      </c>
      <c r="H180" s="282" t="s">
        <v>185</v>
      </c>
      <c r="I180" s="282" t="s">
        <v>75</v>
      </c>
      <c r="J180" s="287">
        <v>0</v>
      </c>
      <c r="K180" s="285" t="s">
        <v>128</v>
      </c>
      <c r="L180" s="288">
        <v>5.8</v>
      </c>
      <c r="M180" s="297" t="str">
        <f t="shared" si="5"/>
        <v/>
      </c>
      <c r="N180" s="282">
        <v>0</v>
      </c>
      <c r="O180" s="60"/>
    </row>
    <row r="181" spans="1:15" ht="22.5" hidden="1" customHeight="1">
      <c r="A181" s="60">
        <f t="shared" si="4"/>
        <v>179</v>
      </c>
      <c r="B181" s="72" t="s">
        <v>543</v>
      </c>
      <c r="C181" s="73" t="s">
        <v>14</v>
      </c>
      <c r="D181" s="61" t="s">
        <v>289</v>
      </c>
      <c r="E181" s="280" t="s">
        <v>79</v>
      </c>
      <c r="F181" s="282" t="s">
        <v>485</v>
      </c>
      <c r="G181" s="283" t="s">
        <v>509</v>
      </c>
      <c r="H181" s="282" t="s">
        <v>185</v>
      </c>
      <c r="I181" s="282" t="s">
        <v>75</v>
      </c>
      <c r="J181" s="287">
        <v>0</v>
      </c>
      <c r="K181" s="285" t="s">
        <v>128</v>
      </c>
      <c r="L181" s="288">
        <v>5.8</v>
      </c>
      <c r="M181" s="297" t="str">
        <f t="shared" si="5"/>
        <v/>
      </c>
      <c r="N181" s="282">
        <v>0</v>
      </c>
      <c r="O181" s="60"/>
    </row>
    <row r="182" spans="1:15" ht="22.5" hidden="1" customHeight="1">
      <c r="A182" s="60">
        <f t="shared" si="4"/>
        <v>180</v>
      </c>
      <c r="B182" s="72" t="s">
        <v>544</v>
      </c>
      <c r="C182" s="73" t="s">
        <v>14</v>
      </c>
      <c r="D182" s="61" t="s">
        <v>289</v>
      </c>
      <c r="E182" s="280" t="s">
        <v>79</v>
      </c>
      <c r="F182" s="282" t="s">
        <v>485</v>
      </c>
      <c r="G182" s="283" t="s">
        <v>509</v>
      </c>
      <c r="H182" s="282" t="s">
        <v>185</v>
      </c>
      <c r="I182" s="282" t="s">
        <v>75</v>
      </c>
      <c r="J182" s="287">
        <v>0</v>
      </c>
      <c r="K182" s="285" t="s">
        <v>128</v>
      </c>
      <c r="L182" s="288">
        <v>5.8</v>
      </c>
      <c r="M182" s="297" t="str">
        <f t="shared" si="5"/>
        <v/>
      </c>
      <c r="N182" s="282">
        <v>0</v>
      </c>
      <c r="O182" s="60"/>
    </row>
    <row r="183" spans="1:15" ht="22.5" hidden="1" customHeight="1">
      <c r="A183" s="60">
        <f t="shared" si="4"/>
        <v>181</v>
      </c>
      <c r="B183" s="72" t="s">
        <v>545</v>
      </c>
      <c r="C183" s="73" t="s">
        <v>14</v>
      </c>
      <c r="D183" s="61" t="s">
        <v>289</v>
      </c>
      <c r="E183" s="280" t="s">
        <v>79</v>
      </c>
      <c r="F183" s="282" t="s">
        <v>485</v>
      </c>
      <c r="G183" s="283" t="s">
        <v>509</v>
      </c>
      <c r="H183" s="282" t="s">
        <v>185</v>
      </c>
      <c r="I183" s="282" t="s">
        <v>75</v>
      </c>
      <c r="J183" s="287">
        <v>0</v>
      </c>
      <c r="K183" s="285" t="s">
        <v>128</v>
      </c>
      <c r="L183" s="288">
        <v>5.8</v>
      </c>
      <c r="M183" s="297" t="str">
        <f t="shared" si="5"/>
        <v/>
      </c>
      <c r="N183" s="282">
        <v>0</v>
      </c>
      <c r="O183" s="60"/>
    </row>
    <row r="184" spans="1:15" ht="22.5" hidden="1" customHeight="1">
      <c r="A184" s="60">
        <f t="shared" si="4"/>
        <v>182</v>
      </c>
      <c r="B184" s="72" t="s">
        <v>546</v>
      </c>
      <c r="C184" s="73" t="s">
        <v>14</v>
      </c>
      <c r="D184" s="61" t="s">
        <v>289</v>
      </c>
      <c r="E184" s="280" t="s">
        <v>79</v>
      </c>
      <c r="F184" s="282" t="s">
        <v>485</v>
      </c>
      <c r="G184" s="283" t="s">
        <v>509</v>
      </c>
      <c r="H184" s="282" t="s">
        <v>185</v>
      </c>
      <c r="I184" s="282" t="s">
        <v>75</v>
      </c>
      <c r="J184" s="287">
        <v>0</v>
      </c>
      <c r="K184" s="285" t="s">
        <v>128</v>
      </c>
      <c r="L184" s="288">
        <v>5.8</v>
      </c>
      <c r="M184" s="297" t="str">
        <f t="shared" si="5"/>
        <v/>
      </c>
      <c r="N184" s="282">
        <v>0</v>
      </c>
      <c r="O184" s="60"/>
    </row>
    <row r="185" spans="1:15" ht="22.5" hidden="1" customHeight="1">
      <c r="A185" s="60">
        <f t="shared" si="4"/>
        <v>183</v>
      </c>
      <c r="B185" s="72" t="s">
        <v>547</v>
      </c>
      <c r="C185" s="73" t="s">
        <v>14</v>
      </c>
      <c r="D185" s="61" t="s">
        <v>289</v>
      </c>
      <c r="E185" s="280" t="s">
        <v>79</v>
      </c>
      <c r="F185" s="282" t="s">
        <v>485</v>
      </c>
      <c r="G185" s="283" t="s">
        <v>509</v>
      </c>
      <c r="H185" s="282" t="s">
        <v>185</v>
      </c>
      <c r="I185" s="282" t="s">
        <v>75</v>
      </c>
      <c r="J185" s="287">
        <v>0</v>
      </c>
      <c r="K185" s="285" t="s">
        <v>128</v>
      </c>
      <c r="L185" s="288">
        <v>5.8</v>
      </c>
      <c r="M185" s="297" t="str">
        <f t="shared" si="5"/>
        <v/>
      </c>
      <c r="N185" s="282">
        <v>0</v>
      </c>
      <c r="O185" s="60"/>
    </row>
    <row r="186" spans="1:15" ht="22.5" hidden="1" customHeight="1">
      <c r="A186" s="60">
        <f t="shared" si="4"/>
        <v>184</v>
      </c>
      <c r="B186" s="72" t="s">
        <v>548</v>
      </c>
      <c r="C186" s="73" t="s">
        <v>14</v>
      </c>
      <c r="D186" s="61" t="s">
        <v>289</v>
      </c>
      <c r="E186" s="280" t="s">
        <v>79</v>
      </c>
      <c r="F186" s="282" t="s">
        <v>485</v>
      </c>
      <c r="G186" s="283" t="s">
        <v>509</v>
      </c>
      <c r="H186" s="282" t="s">
        <v>185</v>
      </c>
      <c r="I186" s="282" t="s">
        <v>75</v>
      </c>
      <c r="J186" s="287">
        <v>0</v>
      </c>
      <c r="K186" s="285" t="s">
        <v>128</v>
      </c>
      <c r="L186" s="288">
        <v>5.8</v>
      </c>
      <c r="M186" s="297" t="str">
        <f t="shared" si="5"/>
        <v/>
      </c>
      <c r="N186" s="282">
        <v>0</v>
      </c>
      <c r="O186" s="60"/>
    </row>
    <row r="187" spans="1:15" ht="22.5" hidden="1" customHeight="1">
      <c r="A187" s="60">
        <f t="shared" si="4"/>
        <v>185</v>
      </c>
      <c r="B187" s="72" t="s">
        <v>549</v>
      </c>
      <c r="C187" s="73" t="s">
        <v>14</v>
      </c>
      <c r="D187" s="61" t="s">
        <v>289</v>
      </c>
      <c r="E187" s="280" t="s">
        <v>79</v>
      </c>
      <c r="F187" s="282" t="s">
        <v>485</v>
      </c>
      <c r="G187" s="283" t="s">
        <v>509</v>
      </c>
      <c r="H187" s="282" t="s">
        <v>185</v>
      </c>
      <c r="I187" s="282" t="s">
        <v>75</v>
      </c>
      <c r="J187" s="287">
        <v>0</v>
      </c>
      <c r="K187" s="285" t="s">
        <v>128</v>
      </c>
      <c r="L187" s="288">
        <v>5.8</v>
      </c>
      <c r="M187" s="297" t="str">
        <f t="shared" si="5"/>
        <v/>
      </c>
      <c r="N187" s="282">
        <v>0</v>
      </c>
      <c r="O187" s="60"/>
    </row>
    <row r="188" spans="1:15" ht="22.5" hidden="1" customHeight="1">
      <c r="A188" s="60">
        <f t="shared" si="4"/>
        <v>186</v>
      </c>
      <c r="B188" s="72" t="s">
        <v>550</v>
      </c>
      <c r="C188" s="73" t="s">
        <v>14</v>
      </c>
      <c r="D188" s="61" t="s">
        <v>289</v>
      </c>
      <c r="E188" s="280" t="s">
        <v>79</v>
      </c>
      <c r="F188" s="282" t="s">
        <v>485</v>
      </c>
      <c r="G188" s="283" t="s">
        <v>509</v>
      </c>
      <c r="H188" s="282" t="s">
        <v>185</v>
      </c>
      <c r="I188" s="282" t="s">
        <v>75</v>
      </c>
      <c r="J188" s="287">
        <v>0</v>
      </c>
      <c r="K188" s="285" t="s">
        <v>128</v>
      </c>
      <c r="L188" s="288">
        <v>5.8</v>
      </c>
      <c r="M188" s="297" t="str">
        <f t="shared" si="5"/>
        <v/>
      </c>
      <c r="N188" s="282">
        <v>0</v>
      </c>
      <c r="O188" s="60"/>
    </row>
    <row r="189" spans="1:15" ht="22.5" hidden="1" customHeight="1">
      <c r="A189" s="60">
        <f t="shared" si="4"/>
        <v>187</v>
      </c>
      <c r="B189" s="72" t="s">
        <v>551</v>
      </c>
      <c r="C189" s="73" t="s">
        <v>14</v>
      </c>
      <c r="D189" s="61" t="s">
        <v>289</v>
      </c>
      <c r="E189" s="280" t="s">
        <v>79</v>
      </c>
      <c r="F189" s="282" t="s">
        <v>485</v>
      </c>
      <c r="G189" s="283" t="s">
        <v>509</v>
      </c>
      <c r="H189" s="282" t="s">
        <v>185</v>
      </c>
      <c r="I189" s="282" t="s">
        <v>75</v>
      </c>
      <c r="J189" s="287">
        <v>0</v>
      </c>
      <c r="K189" s="285" t="s">
        <v>128</v>
      </c>
      <c r="L189" s="288">
        <v>5.8</v>
      </c>
      <c r="M189" s="297" t="str">
        <f t="shared" si="5"/>
        <v/>
      </c>
      <c r="N189" s="282">
        <v>0</v>
      </c>
      <c r="O189" s="60"/>
    </row>
    <row r="190" spans="1:15" ht="22.5" hidden="1" customHeight="1">
      <c r="A190" s="60">
        <f t="shared" si="4"/>
        <v>188</v>
      </c>
      <c r="B190" s="72" t="s">
        <v>552</v>
      </c>
      <c r="C190" s="73" t="s">
        <v>14</v>
      </c>
      <c r="D190" s="61" t="s">
        <v>289</v>
      </c>
      <c r="E190" s="280" t="s">
        <v>79</v>
      </c>
      <c r="F190" s="282" t="s">
        <v>485</v>
      </c>
      <c r="G190" s="283" t="s">
        <v>509</v>
      </c>
      <c r="H190" s="282" t="s">
        <v>185</v>
      </c>
      <c r="I190" s="282" t="s">
        <v>75</v>
      </c>
      <c r="J190" s="287">
        <v>0</v>
      </c>
      <c r="K190" s="285" t="s">
        <v>128</v>
      </c>
      <c r="L190" s="288">
        <v>5.8</v>
      </c>
      <c r="M190" s="297" t="str">
        <f t="shared" si="5"/>
        <v/>
      </c>
      <c r="N190" s="282">
        <v>0</v>
      </c>
      <c r="O190" s="60"/>
    </row>
    <row r="191" spans="1:15" ht="22.5" hidden="1" customHeight="1">
      <c r="A191" s="60">
        <f t="shared" si="4"/>
        <v>189</v>
      </c>
      <c r="B191" s="72" t="s">
        <v>553</v>
      </c>
      <c r="C191" s="73" t="s">
        <v>14</v>
      </c>
      <c r="D191" s="61" t="s">
        <v>289</v>
      </c>
      <c r="E191" s="280" t="s">
        <v>79</v>
      </c>
      <c r="F191" s="282" t="s">
        <v>485</v>
      </c>
      <c r="G191" s="283" t="s">
        <v>509</v>
      </c>
      <c r="H191" s="282" t="s">
        <v>185</v>
      </c>
      <c r="I191" s="282" t="s">
        <v>75</v>
      </c>
      <c r="J191" s="287">
        <v>0</v>
      </c>
      <c r="K191" s="285" t="s">
        <v>128</v>
      </c>
      <c r="L191" s="288">
        <v>5.8</v>
      </c>
      <c r="M191" s="297" t="str">
        <f t="shared" si="5"/>
        <v/>
      </c>
      <c r="N191" s="282">
        <v>0</v>
      </c>
      <c r="O191" s="60"/>
    </row>
    <row r="192" spans="1:15" ht="22.5" hidden="1" customHeight="1">
      <c r="A192" s="60">
        <f t="shared" si="4"/>
        <v>190</v>
      </c>
      <c r="B192" s="72" t="s">
        <v>554</v>
      </c>
      <c r="C192" s="73" t="s">
        <v>14</v>
      </c>
      <c r="D192" s="61" t="s">
        <v>289</v>
      </c>
      <c r="E192" s="280" t="s">
        <v>79</v>
      </c>
      <c r="F192" s="282" t="s">
        <v>485</v>
      </c>
      <c r="G192" s="283" t="s">
        <v>509</v>
      </c>
      <c r="H192" s="282" t="s">
        <v>185</v>
      </c>
      <c r="I192" s="282" t="s">
        <v>75</v>
      </c>
      <c r="J192" s="287">
        <v>0</v>
      </c>
      <c r="K192" s="285" t="s">
        <v>128</v>
      </c>
      <c r="L192" s="288">
        <v>5.8</v>
      </c>
      <c r="M192" s="297" t="str">
        <f t="shared" si="5"/>
        <v/>
      </c>
      <c r="N192" s="282">
        <v>0</v>
      </c>
      <c r="O192" s="60"/>
    </row>
    <row r="193" spans="1:15" ht="22.5" hidden="1" customHeight="1">
      <c r="A193" s="60">
        <f t="shared" si="4"/>
        <v>191</v>
      </c>
      <c r="B193" s="72" t="s">
        <v>555</v>
      </c>
      <c r="C193" s="73" t="s">
        <v>14</v>
      </c>
      <c r="D193" s="61" t="s">
        <v>289</v>
      </c>
      <c r="E193" s="280" t="s">
        <v>79</v>
      </c>
      <c r="F193" s="282" t="s">
        <v>485</v>
      </c>
      <c r="G193" s="283" t="s">
        <v>509</v>
      </c>
      <c r="H193" s="282" t="s">
        <v>185</v>
      </c>
      <c r="I193" s="282" t="s">
        <v>75</v>
      </c>
      <c r="J193" s="287">
        <v>0</v>
      </c>
      <c r="K193" s="285" t="s">
        <v>128</v>
      </c>
      <c r="L193" s="288">
        <v>5.8</v>
      </c>
      <c r="M193" s="297" t="str">
        <f t="shared" si="5"/>
        <v/>
      </c>
      <c r="N193" s="282">
        <v>0</v>
      </c>
      <c r="O193" s="60"/>
    </row>
    <row r="194" spans="1:15" ht="22.5" hidden="1" customHeight="1">
      <c r="A194" s="60">
        <f t="shared" si="4"/>
        <v>192</v>
      </c>
      <c r="B194" s="72" t="s">
        <v>556</v>
      </c>
      <c r="C194" s="73" t="s">
        <v>14</v>
      </c>
      <c r="D194" s="61" t="s">
        <v>289</v>
      </c>
      <c r="E194" s="280" t="s">
        <v>79</v>
      </c>
      <c r="F194" s="282" t="s">
        <v>485</v>
      </c>
      <c r="G194" s="283" t="s">
        <v>509</v>
      </c>
      <c r="H194" s="282" t="s">
        <v>185</v>
      </c>
      <c r="I194" s="282" t="s">
        <v>75</v>
      </c>
      <c r="J194" s="287">
        <v>0</v>
      </c>
      <c r="K194" s="285" t="s">
        <v>128</v>
      </c>
      <c r="L194" s="288">
        <v>5.8</v>
      </c>
      <c r="M194" s="297" t="str">
        <f t="shared" si="5"/>
        <v/>
      </c>
      <c r="N194" s="282">
        <v>0</v>
      </c>
      <c r="O194" s="60"/>
    </row>
    <row r="195" spans="1:15" ht="22.5" hidden="1" customHeight="1">
      <c r="A195" s="60">
        <f t="shared" si="4"/>
        <v>193</v>
      </c>
      <c r="B195" s="72" t="s">
        <v>557</v>
      </c>
      <c r="C195" s="73" t="s">
        <v>14</v>
      </c>
      <c r="D195" s="61" t="s">
        <v>289</v>
      </c>
      <c r="E195" s="280" t="s">
        <v>79</v>
      </c>
      <c r="F195" s="282" t="s">
        <v>485</v>
      </c>
      <c r="G195" s="283" t="s">
        <v>509</v>
      </c>
      <c r="H195" s="282" t="s">
        <v>185</v>
      </c>
      <c r="I195" s="282" t="s">
        <v>75</v>
      </c>
      <c r="J195" s="287">
        <v>0</v>
      </c>
      <c r="K195" s="285" t="s">
        <v>128</v>
      </c>
      <c r="L195" s="288">
        <v>5.8</v>
      </c>
      <c r="M195" s="297" t="str">
        <f t="shared" ref="M195:M258" si="6">IF(L195&gt;599,"SI","")</f>
        <v/>
      </c>
      <c r="N195" s="282">
        <v>0</v>
      </c>
      <c r="O195" s="60"/>
    </row>
    <row r="196" spans="1:15" ht="22.5" hidden="1" customHeight="1">
      <c r="A196" s="60">
        <f t="shared" ref="A196:A259" si="7">IF(B196="","",A195+1)</f>
        <v>194</v>
      </c>
      <c r="B196" s="72" t="s">
        <v>558</v>
      </c>
      <c r="C196" s="73" t="s">
        <v>14</v>
      </c>
      <c r="D196" s="61" t="s">
        <v>289</v>
      </c>
      <c r="E196" s="280" t="s">
        <v>79</v>
      </c>
      <c r="F196" s="282" t="s">
        <v>485</v>
      </c>
      <c r="G196" s="283" t="s">
        <v>509</v>
      </c>
      <c r="H196" s="282" t="s">
        <v>185</v>
      </c>
      <c r="I196" s="282" t="s">
        <v>75</v>
      </c>
      <c r="J196" s="287">
        <v>0</v>
      </c>
      <c r="K196" s="285" t="s">
        <v>128</v>
      </c>
      <c r="L196" s="288">
        <v>5.8</v>
      </c>
      <c r="M196" s="297" t="str">
        <f t="shared" si="6"/>
        <v/>
      </c>
      <c r="N196" s="282">
        <v>0</v>
      </c>
      <c r="O196" s="60"/>
    </row>
    <row r="197" spans="1:15" ht="22.5" hidden="1" customHeight="1">
      <c r="A197" s="60">
        <f t="shared" si="7"/>
        <v>195</v>
      </c>
      <c r="B197" s="72" t="s">
        <v>559</v>
      </c>
      <c r="C197" s="73" t="s">
        <v>14</v>
      </c>
      <c r="D197" s="61" t="s">
        <v>289</v>
      </c>
      <c r="E197" s="280" t="s">
        <v>79</v>
      </c>
      <c r="F197" s="282" t="s">
        <v>485</v>
      </c>
      <c r="G197" s="283" t="s">
        <v>509</v>
      </c>
      <c r="H197" s="282" t="s">
        <v>185</v>
      </c>
      <c r="I197" s="282" t="s">
        <v>75</v>
      </c>
      <c r="J197" s="287">
        <v>0</v>
      </c>
      <c r="K197" s="285" t="s">
        <v>128</v>
      </c>
      <c r="L197" s="288">
        <v>5.8</v>
      </c>
      <c r="M197" s="297" t="str">
        <f t="shared" si="6"/>
        <v/>
      </c>
      <c r="N197" s="282">
        <v>0</v>
      </c>
      <c r="O197" s="60"/>
    </row>
    <row r="198" spans="1:15" ht="22.5" hidden="1" customHeight="1">
      <c r="A198" s="60">
        <f t="shared" si="7"/>
        <v>196</v>
      </c>
      <c r="B198" s="72" t="s">
        <v>560</v>
      </c>
      <c r="C198" s="73" t="s">
        <v>14</v>
      </c>
      <c r="D198" s="61" t="s">
        <v>289</v>
      </c>
      <c r="E198" s="280" t="s">
        <v>79</v>
      </c>
      <c r="F198" s="282" t="s">
        <v>485</v>
      </c>
      <c r="G198" s="283" t="s">
        <v>509</v>
      </c>
      <c r="H198" s="282" t="s">
        <v>185</v>
      </c>
      <c r="I198" s="282" t="s">
        <v>75</v>
      </c>
      <c r="J198" s="287">
        <v>0</v>
      </c>
      <c r="K198" s="285" t="s">
        <v>128</v>
      </c>
      <c r="L198" s="288">
        <v>5.8</v>
      </c>
      <c r="M198" s="297" t="str">
        <f t="shared" si="6"/>
        <v/>
      </c>
      <c r="N198" s="282">
        <v>0</v>
      </c>
      <c r="O198" s="60"/>
    </row>
    <row r="199" spans="1:15" ht="22.5" hidden="1" customHeight="1">
      <c r="A199" s="60">
        <f t="shared" si="7"/>
        <v>197</v>
      </c>
      <c r="B199" s="72" t="s">
        <v>561</v>
      </c>
      <c r="C199" s="73" t="s">
        <v>14</v>
      </c>
      <c r="D199" s="61" t="s">
        <v>289</v>
      </c>
      <c r="E199" s="280" t="s">
        <v>79</v>
      </c>
      <c r="F199" s="282" t="s">
        <v>485</v>
      </c>
      <c r="G199" s="283" t="s">
        <v>509</v>
      </c>
      <c r="H199" s="282" t="s">
        <v>185</v>
      </c>
      <c r="I199" s="282" t="s">
        <v>75</v>
      </c>
      <c r="J199" s="287">
        <v>0</v>
      </c>
      <c r="K199" s="285" t="s">
        <v>128</v>
      </c>
      <c r="L199" s="288">
        <v>5.8</v>
      </c>
      <c r="M199" s="297" t="str">
        <f t="shared" si="6"/>
        <v/>
      </c>
      <c r="N199" s="282">
        <v>0</v>
      </c>
      <c r="O199" s="60"/>
    </row>
    <row r="200" spans="1:15" ht="22.5" hidden="1" customHeight="1">
      <c r="A200" s="60">
        <f t="shared" si="7"/>
        <v>198</v>
      </c>
      <c r="B200" s="72" t="s">
        <v>562</v>
      </c>
      <c r="C200" s="73" t="s">
        <v>14</v>
      </c>
      <c r="D200" s="61" t="s">
        <v>289</v>
      </c>
      <c r="E200" s="280" t="s">
        <v>79</v>
      </c>
      <c r="F200" s="282" t="s">
        <v>485</v>
      </c>
      <c r="G200" s="283" t="s">
        <v>509</v>
      </c>
      <c r="H200" s="282" t="s">
        <v>185</v>
      </c>
      <c r="I200" s="282" t="s">
        <v>75</v>
      </c>
      <c r="J200" s="287">
        <v>0</v>
      </c>
      <c r="K200" s="285" t="s">
        <v>128</v>
      </c>
      <c r="L200" s="288">
        <v>5.8</v>
      </c>
      <c r="M200" s="297" t="str">
        <f t="shared" si="6"/>
        <v/>
      </c>
      <c r="N200" s="282">
        <v>0</v>
      </c>
      <c r="O200" s="60"/>
    </row>
    <row r="201" spans="1:15" ht="22.5" hidden="1" customHeight="1">
      <c r="A201" s="60">
        <f t="shared" si="7"/>
        <v>199</v>
      </c>
      <c r="B201" s="72" t="s">
        <v>563</v>
      </c>
      <c r="C201" s="73" t="s">
        <v>14</v>
      </c>
      <c r="D201" s="61" t="s">
        <v>289</v>
      </c>
      <c r="E201" s="280" t="s">
        <v>79</v>
      </c>
      <c r="F201" s="282" t="s">
        <v>485</v>
      </c>
      <c r="G201" s="283" t="s">
        <v>509</v>
      </c>
      <c r="H201" s="282" t="s">
        <v>185</v>
      </c>
      <c r="I201" s="282" t="s">
        <v>75</v>
      </c>
      <c r="J201" s="287">
        <v>0</v>
      </c>
      <c r="K201" s="285" t="s">
        <v>128</v>
      </c>
      <c r="L201" s="288">
        <v>5.8</v>
      </c>
      <c r="M201" s="297" t="str">
        <f t="shared" si="6"/>
        <v/>
      </c>
      <c r="N201" s="282">
        <v>0</v>
      </c>
      <c r="O201" s="60"/>
    </row>
    <row r="202" spans="1:15" ht="22.5" hidden="1" customHeight="1">
      <c r="A202" s="60">
        <f t="shared" si="7"/>
        <v>200</v>
      </c>
      <c r="B202" s="72" t="s">
        <v>564</v>
      </c>
      <c r="C202" s="73" t="s">
        <v>14</v>
      </c>
      <c r="D202" s="61" t="s">
        <v>289</v>
      </c>
      <c r="E202" s="280" t="s">
        <v>79</v>
      </c>
      <c r="F202" s="282" t="s">
        <v>485</v>
      </c>
      <c r="G202" s="283" t="s">
        <v>509</v>
      </c>
      <c r="H202" s="282" t="s">
        <v>185</v>
      </c>
      <c r="I202" s="282" t="s">
        <v>75</v>
      </c>
      <c r="J202" s="287">
        <v>0</v>
      </c>
      <c r="K202" s="285" t="s">
        <v>128</v>
      </c>
      <c r="L202" s="288">
        <v>5.8</v>
      </c>
      <c r="M202" s="297" t="str">
        <f t="shared" si="6"/>
        <v/>
      </c>
      <c r="N202" s="282">
        <v>0</v>
      </c>
      <c r="O202" s="60"/>
    </row>
    <row r="203" spans="1:15" ht="22.5" hidden="1" customHeight="1">
      <c r="A203" s="60">
        <f t="shared" si="7"/>
        <v>201</v>
      </c>
      <c r="B203" s="72" t="s">
        <v>565</v>
      </c>
      <c r="C203" s="73" t="s">
        <v>14</v>
      </c>
      <c r="D203" s="61" t="s">
        <v>289</v>
      </c>
      <c r="E203" s="280" t="s">
        <v>79</v>
      </c>
      <c r="F203" s="282" t="s">
        <v>485</v>
      </c>
      <c r="G203" s="283" t="s">
        <v>509</v>
      </c>
      <c r="H203" s="282" t="s">
        <v>185</v>
      </c>
      <c r="I203" s="282" t="s">
        <v>75</v>
      </c>
      <c r="J203" s="287">
        <v>0</v>
      </c>
      <c r="K203" s="285" t="s">
        <v>128</v>
      </c>
      <c r="L203" s="288">
        <v>5.8</v>
      </c>
      <c r="M203" s="297" t="str">
        <f t="shared" si="6"/>
        <v/>
      </c>
      <c r="N203" s="282">
        <v>0</v>
      </c>
      <c r="O203" s="60"/>
    </row>
    <row r="204" spans="1:15" ht="22.5" hidden="1" customHeight="1">
      <c r="A204" s="60">
        <f t="shared" si="7"/>
        <v>202</v>
      </c>
      <c r="B204" s="72" t="s">
        <v>566</v>
      </c>
      <c r="C204" s="73" t="s">
        <v>14</v>
      </c>
      <c r="D204" s="61" t="s">
        <v>289</v>
      </c>
      <c r="E204" s="280" t="s">
        <v>79</v>
      </c>
      <c r="F204" s="282" t="s">
        <v>485</v>
      </c>
      <c r="G204" s="283" t="s">
        <v>509</v>
      </c>
      <c r="H204" s="282" t="s">
        <v>185</v>
      </c>
      <c r="I204" s="282" t="s">
        <v>75</v>
      </c>
      <c r="J204" s="287">
        <v>0</v>
      </c>
      <c r="K204" s="285" t="s">
        <v>128</v>
      </c>
      <c r="L204" s="288">
        <v>5.8</v>
      </c>
      <c r="M204" s="297" t="str">
        <f t="shared" si="6"/>
        <v/>
      </c>
      <c r="N204" s="282">
        <v>0</v>
      </c>
      <c r="O204" s="60"/>
    </row>
    <row r="205" spans="1:15" ht="22.5" hidden="1" customHeight="1">
      <c r="A205" s="60">
        <f t="shared" si="7"/>
        <v>203</v>
      </c>
      <c r="B205" s="72" t="s">
        <v>567</v>
      </c>
      <c r="C205" s="73" t="s">
        <v>14</v>
      </c>
      <c r="D205" s="61" t="s">
        <v>289</v>
      </c>
      <c r="E205" s="280" t="s">
        <v>79</v>
      </c>
      <c r="F205" s="282" t="s">
        <v>485</v>
      </c>
      <c r="G205" s="283" t="s">
        <v>509</v>
      </c>
      <c r="H205" s="282" t="s">
        <v>185</v>
      </c>
      <c r="I205" s="282" t="s">
        <v>75</v>
      </c>
      <c r="J205" s="287">
        <v>0</v>
      </c>
      <c r="K205" s="285" t="s">
        <v>128</v>
      </c>
      <c r="L205" s="288">
        <v>5.8</v>
      </c>
      <c r="M205" s="297" t="str">
        <f t="shared" si="6"/>
        <v/>
      </c>
      <c r="N205" s="282">
        <v>0</v>
      </c>
      <c r="O205" s="60"/>
    </row>
    <row r="206" spans="1:15" ht="22.5" hidden="1" customHeight="1">
      <c r="A206" s="60">
        <f t="shared" si="7"/>
        <v>204</v>
      </c>
      <c r="B206" s="72" t="s">
        <v>568</v>
      </c>
      <c r="C206" s="73" t="s">
        <v>14</v>
      </c>
      <c r="D206" s="61" t="s">
        <v>289</v>
      </c>
      <c r="E206" s="280" t="s">
        <v>79</v>
      </c>
      <c r="F206" s="282" t="s">
        <v>485</v>
      </c>
      <c r="G206" s="283" t="s">
        <v>509</v>
      </c>
      <c r="H206" s="282" t="s">
        <v>185</v>
      </c>
      <c r="I206" s="282" t="s">
        <v>75</v>
      </c>
      <c r="J206" s="287">
        <v>0</v>
      </c>
      <c r="K206" s="285" t="s">
        <v>128</v>
      </c>
      <c r="L206" s="288">
        <v>5.8</v>
      </c>
      <c r="M206" s="297" t="str">
        <f t="shared" si="6"/>
        <v/>
      </c>
      <c r="N206" s="282">
        <v>0</v>
      </c>
      <c r="O206" s="60"/>
    </row>
    <row r="207" spans="1:15" ht="22.5" hidden="1" customHeight="1">
      <c r="A207" s="60">
        <f t="shared" si="7"/>
        <v>205</v>
      </c>
      <c r="B207" s="72" t="s">
        <v>569</v>
      </c>
      <c r="C207" s="73" t="s">
        <v>14</v>
      </c>
      <c r="D207" s="61" t="s">
        <v>289</v>
      </c>
      <c r="E207" s="280" t="s">
        <v>79</v>
      </c>
      <c r="F207" s="282" t="s">
        <v>485</v>
      </c>
      <c r="G207" s="283" t="s">
        <v>509</v>
      </c>
      <c r="H207" s="282" t="s">
        <v>185</v>
      </c>
      <c r="I207" s="282" t="s">
        <v>75</v>
      </c>
      <c r="J207" s="287">
        <v>0</v>
      </c>
      <c r="K207" s="285" t="s">
        <v>128</v>
      </c>
      <c r="L207" s="288">
        <v>5.8</v>
      </c>
      <c r="M207" s="297" t="str">
        <f t="shared" si="6"/>
        <v/>
      </c>
      <c r="N207" s="282">
        <v>0</v>
      </c>
      <c r="O207" s="60"/>
    </row>
    <row r="208" spans="1:15" ht="22.5" hidden="1" customHeight="1">
      <c r="A208" s="60">
        <f t="shared" si="7"/>
        <v>206</v>
      </c>
      <c r="B208" s="72" t="s">
        <v>570</v>
      </c>
      <c r="C208" s="73" t="s">
        <v>14</v>
      </c>
      <c r="D208" s="61" t="s">
        <v>289</v>
      </c>
      <c r="E208" s="280" t="s">
        <v>79</v>
      </c>
      <c r="F208" s="282" t="s">
        <v>485</v>
      </c>
      <c r="G208" s="283" t="s">
        <v>509</v>
      </c>
      <c r="H208" s="282" t="s">
        <v>185</v>
      </c>
      <c r="I208" s="282" t="s">
        <v>75</v>
      </c>
      <c r="J208" s="287">
        <v>0</v>
      </c>
      <c r="K208" s="285" t="s">
        <v>128</v>
      </c>
      <c r="L208" s="288">
        <v>5.8</v>
      </c>
      <c r="M208" s="297" t="str">
        <f t="shared" si="6"/>
        <v/>
      </c>
      <c r="N208" s="282">
        <v>0</v>
      </c>
      <c r="O208" s="60"/>
    </row>
    <row r="209" spans="1:15" ht="22.5" hidden="1" customHeight="1">
      <c r="A209" s="60">
        <f t="shared" si="7"/>
        <v>207</v>
      </c>
      <c r="B209" s="72" t="s">
        <v>571</v>
      </c>
      <c r="C209" s="73" t="s">
        <v>14</v>
      </c>
      <c r="D209" s="61" t="s">
        <v>289</v>
      </c>
      <c r="E209" s="280" t="s">
        <v>79</v>
      </c>
      <c r="F209" s="282" t="s">
        <v>485</v>
      </c>
      <c r="G209" s="283" t="s">
        <v>509</v>
      </c>
      <c r="H209" s="282" t="s">
        <v>185</v>
      </c>
      <c r="I209" s="282" t="s">
        <v>75</v>
      </c>
      <c r="J209" s="287">
        <v>0</v>
      </c>
      <c r="K209" s="285" t="s">
        <v>128</v>
      </c>
      <c r="L209" s="288">
        <v>5.8</v>
      </c>
      <c r="M209" s="297" t="str">
        <f t="shared" si="6"/>
        <v/>
      </c>
      <c r="N209" s="282">
        <v>0</v>
      </c>
      <c r="O209" s="60"/>
    </row>
    <row r="210" spans="1:15" ht="22.5" hidden="1" customHeight="1">
      <c r="A210" s="60">
        <f t="shared" si="7"/>
        <v>208</v>
      </c>
      <c r="B210" s="72" t="s">
        <v>572</v>
      </c>
      <c r="C210" s="73" t="s">
        <v>14</v>
      </c>
      <c r="D210" s="61" t="s">
        <v>289</v>
      </c>
      <c r="E210" s="280" t="s">
        <v>79</v>
      </c>
      <c r="F210" s="282" t="s">
        <v>485</v>
      </c>
      <c r="G210" s="283" t="s">
        <v>509</v>
      </c>
      <c r="H210" s="282" t="s">
        <v>185</v>
      </c>
      <c r="I210" s="282" t="s">
        <v>75</v>
      </c>
      <c r="J210" s="287">
        <v>0</v>
      </c>
      <c r="K210" s="285" t="s">
        <v>128</v>
      </c>
      <c r="L210" s="288">
        <v>5.8</v>
      </c>
      <c r="M210" s="297" t="str">
        <f t="shared" si="6"/>
        <v/>
      </c>
      <c r="N210" s="282">
        <v>0</v>
      </c>
      <c r="O210" s="60"/>
    </row>
    <row r="211" spans="1:15" ht="22.5" hidden="1" customHeight="1">
      <c r="A211" s="60">
        <f t="shared" si="7"/>
        <v>209</v>
      </c>
      <c r="B211" s="72" t="s">
        <v>573</v>
      </c>
      <c r="C211" s="73" t="s">
        <v>14</v>
      </c>
      <c r="D211" s="61" t="s">
        <v>289</v>
      </c>
      <c r="E211" s="280" t="s">
        <v>79</v>
      </c>
      <c r="F211" s="282" t="s">
        <v>485</v>
      </c>
      <c r="G211" s="283" t="s">
        <v>509</v>
      </c>
      <c r="H211" s="282" t="s">
        <v>185</v>
      </c>
      <c r="I211" s="282" t="s">
        <v>75</v>
      </c>
      <c r="J211" s="287">
        <v>0</v>
      </c>
      <c r="K211" s="285" t="s">
        <v>128</v>
      </c>
      <c r="L211" s="288">
        <v>5.8</v>
      </c>
      <c r="M211" s="297" t="str">
        <f t="shared" si="6"/>
        <v/>
      </c>
      <c r="N211" s="282">
        <v>0</v>
      </c>
      <c r="O211" s="60"/>
    </row>
    <row r="212" spans="1:15" ht="22.5" hidden="1" customHeight="1">
      <c r="A212" s="60">
        <f t="shared" si="7"/>
        <v>210</v>
      </c>
      <c r="B212" s="72" t="s">
        <v>574</v>
      </c>
      <c r="C212" s="73" t="s">
        <v>14</v>
      </c>
      <c r="D212" s="61" t="s">
        <v>289</v>
      </c>
      <c r="E212" s="280" t="s">
        <v>79</v>
      </c>
      <c r="F212" s="282" t="s">
        <v>485</v>
      </c>
      <c r="G212" s="283" t="s">
        <v>509</v>
      </c>
      <c r="H212" s="282" t="s">
        <v>185</v>
      </c>
      <c r="I212" s="282" t="s">
        <v>75</v>
      </c>
      <c r="J212" s="287">
        <v>0</v>
      </c>
      <c r="K212" s="285" t="s">
        <v>128</v>
      </c>
      <c r="L212" s="288">
        <v>5.8</v>
      </c>
      <c r="M212" s="297" t="str">
        <f t="shared" si="6"/>
        <v/>
      </c>
      <c r="N212" s="282">
        <v>0</v>
      </c>
      <c r="O212" s="60"/>
    </row>
    <row r="213" spans="1:15" ht="22.5" hidden="1" customHeight="1">
      <c r="A213" s="60">
        <f t="shared" si="7"/>
        <v>211</v>
      </c>
      <c r="B213" s="72" t="s">
        <v>575</v>
      </c>
      <c r="C213" s="73" t="s">
        <v>14</v>
      </c>
      <c r="D213" s="61" t="s">
        <v>289</v>
      </c>
      <c r="E213" s="280" t="s">
        <v>79</v>
      </c>
      <c r="F213" s="282" t="s">
        <v>485</v>
      </c>
      <c r="G213" s="283" t="s">
        <v>509</v>
      </c>
      <c r="H213" s="282" t="s">
        <v>185</v>
      </c>
      <c r="I213" s="282" t="s">
        <v>75</v>
      </c>
      <c r="J213" s="287">
        <v>0</v>
      </c>
      <c r="K213" s="285" t="s">
        <v>128</v>
      </c>
      <c r="L213" s="288">
        <v>5.8</v>
      </c>
      <c r="M213" s="297" t="str">
        <f t="shared" si="6"/>
        <v/>
      </c>
      <c r="N213" s="282">
        <v>0</v>
      </c>
      <c r="O213" s="60"/>
    </row>
    <row r="214" spans="1:15" ht="22.5" hidden="1" customHeight="1">
      <c r="A214" s="60">
        <f t="shared" si="7"/>
        <v>212</v>
      </c>
      <c r="B214" s="72" t="s">
        <v>576</v>
      </c>
      <c r="C214" s="73" t="s">
        <v>14</v>
      </c>
      <c r="D214" s="61" t="s">
        <v>289</v>
      </c>
      <c r="E214" s="280" t="s">
        <v>79</v>
      </c>
      <c r="F214" s="282" t="s">
        <v>485</v>
      </c>
      <c r="G214" s="283" t="s">
        <v>509</v>
      </c>
      <c r="H214" s="282" t="s">
        <v>185</v>
      </c>
      <c r="I214" s="282" t="s">
        <v>75</v>
      </c>
      <c r="J214" s="287">
        <v>0</v>
      </c>
      <c r="K214" s="285" t="s">
        <v>128</v>
      </c>
      <c r="L214" s="288">
        <v>5.8</v>
      </c>
      <c r="M214" s="297" t="str">
        <f t="shared" si="6"/>
        <v/>
      </c>
      <c r="N214" s="282">
        <v>0</v>
      </c>
      <c r="O214" s="60"/>
    </row>
    <row r="215" spans="1:15" ht="22.5" hidden="1" customHeight="1">
      <c r="A215" s="60">
        <f t="shared" si="7"/>
        <v>213</v>
      </c>
      <c r="B215" s="72" t="s">
        <v>577</v>
      </c>
      <c r="C215" s="73" t="s">
        <v>14</v>
      </c>
      <c r="D215" s="61" t="s">
        <v>289</v>
      </c>
      <c r="E215" s="280" t="s">
        <v>79</v>
      </c>
      <c r="F215" s="282" t="s">
        <v>485</v>
      </c>
      <c r="G215" s="283" t="s">
        <v>509</v>
      </c>
      <c r="H215" s="282" t="s">
        <v>185</v>
      </c>
      <c r="I215" s="282" t="s">
        <v>75</v>
      </c>
      <c r="J215" s="287">
        <v>0</v>
      </c>
      <c r="K215" s="285" t="s">
        <v>128</v>
      </c>
      <c r="L215" s="288">
        <v>5.8</v>
      </c>
      <c r="M215" s="297" t="str">
        <f t="shared" si="6"/>
        <v/>
      </c>
      <c r="N215" s="282">
        <v>0</v>
      </c>
      <c r="O215" s="60"/>
    </row>
    <row r="216" spans="1:15" ht="22.5" hidden="1" customHeight="1">
      <c r="A216" s="60">
        <f t="shared" si="7"/>
        <v>214</v>
      </c>
      <c r="B216" s="72" t="s">
        <v>578</v>
      </c>
      <c r="C216" s="73" t="s">
        <v>14</v>
      </c>
      <c r="D216" s="61" t="s">
        <v>289</v>
      </c>
      <c r="E216" s="280" t="s">
        <v>79</v>
      </c>
      <c r="F216" s="282" t="s">
        <v>485</v>
      </c>
      <c r="G216" s="283" t="s">
        <v>509</v>
      </c>
      <c r="H216" s="282" t="s">
        <v>185</v>
      </c>
      <c r="I216" s="282" t="s">
        <v>75</v>
      </c>
      <c r="J216" s="287">
        <v>0</v>
      </c>
      <c r="K216" s="285" t="s">
        <v>128</v>
      </c>
      <c r="L216" s="288">
        <v>5.8</v>
      </c>
      <c r="M216" s="297" t="str">
        <f t="shared" si="6"/>
        <v/>
      </c>
      <c r="N216" s="282">
        <v>0</v>
      </c>
      <c r="O216" s="60"/>
    </row>
    <row r="217" spans="1:15" ht="22.5" hidden="1" customHeight="1">
      <c r="A217" s="60">
        <f t="shared" si="7"/>
        <v>215</v>
      </c>
      <c r="B217" s="72" t="s">
        <v>579</v>
      </c>
      <c r="C217" s="73" t="s">
        <v>14</v>
      </c>
      <c r="D217" s="61" t="s">
        <v>289</v>
      </c>
      <c r="E217" s="280" t="s">
        <v>79</v>
      </c>
      <c r="F217" s="282" t="s">
        <v>485</v>
      </c>
      <c r="G217" s="283" t="s">
        <v>509</v>
      </c>
      <c r="H217" s="282" t="s">
        <v>185</v>
      </c>
      <c r="I217" s="282" t="s">
        <v>75</v>
      </c>
      <c r="J217" s="287">
        <v>0</v>
      </c>
      <c r="K217" s="285" t="s">
        <v>128</v>
      </c>
      <c r="L217" s="288">
        <v>5.8</v>
      </c>
      <c r="M217" s="297" t="str">
        <f t="shared" si="6"/>
        <v/>
      </c>
      <c r="N217" s="282">
        <v>0</v>
      </c>
      <c r="O217" s="60"/>
    </row>
    <row r="218" spans="1:15" ht="22.5" hidden="1" customHeight="1">
      <c r="A218" s="60">
        <f t="shared" si="7"/>
        <v>216</v>
      </c>
      <c r="B218" s="72" t="s">
        <v>580</v>
      </c>
      <c r="C218" s="73" t="s">
        <v>14</v>
      </c>
      <c r="D218" s="61" t="s">
        <v>289</v>
      </c>
      <c r="E218" s="280" t="s">
        <v>79</v>
      </c>
      <c r="F218" s="282" t="s">
        <v>485</v>
      </c>
      <c r="G218" s="283" t="s">
        <v>509</v>
      </c>
      <c r="H218" s="282" t="s">
        <v>185</v>
      </c>
      <c r="I218" s="282" t="s">
        <v>75</v>
      </c>
      <c r="J218" s="287">
        <v>0</v>
      </c>
      <c r="K218" s="285" t="s">
        <v>128</v>
      </c>
      <c r="L218" s="288">
        <v>5.8</v>
      </c>
      <c r="M218" s="297" t="str">
        <f t="shared" si="6"/>
        <v/>
      </c>
      <c r="N218" s="282">
        <v>0</v>
      </c>
      <c r="O218" s="60"/>
    </row>
    <row r="219" spans="1:15" ht="22.5" hidden="1" customHeight="1">
      <c r="A219" s="60">
        <f t="shared" si="7"/>
        <v>217</v>
      </c>
      <c r="B219" s="72" t="s">
        <v>581</v>
      </c>
      <c r="C219" s="73" t="s">
        <v>14</v>
      </c>
      <c r="D219" s="61" t="s">
        <v>289</v>
      </c>
      <c r="E219" s="280" t="s">
        <v>79</v>
      </c>
      <c r="F219" s="282" t="s">
        <v>485</v>
      </c>
      <c r="G219" s="283" t="s">
        <v>509</v>
      </c>
      <c r="H219" s="282" t="s">
        <v>185</v>
      </c>
      <c r="I219" s="282" t="s">
        <v>75</v>
      </c>
      <c r="J219" s="287">
        <v>0</v>
      </c>
      <c r="K219" s="285" t="s">
        <v>128</v>
      </c>
      <c r="L219" s="288">
        <v>5.8</v>
      </c>
      <c r="M219" s="297" t="str">
        <f t="shared" si="6"/>
        <v/>
      </c>
      <c r="N219" s="282">
        <v>0</v>
      </c>
      <c r="O219" s="60"/>
    </row>
    <row r="220" spans="1:15" ht="22.5" hidden="1" customHeight="1">
      <c r="A220" s="60">
        <f t="shared" si="7"/>
        <v>218</v>
      </c>
      <c r="B220" s="72" t="s">
        <v>582</v>
      </c>
      <c r="C220" s="73" t="s">
        <v>14</v>
      </c>
      <c r="D220" s="61" t="s">
        <v>289</v>
      </c>
      <c r="E220" s="280" t="s">
        <v>79</v>
      </c>
      <c r="F220" s="282" t="s">
        <v>485</v>
      </c>
      <c r="G220" s="283" t="s">
        <v>509</v>
      </c>
      <c r="H220" s="282" t="s">
        <v>185</v>
      </c>
      <c r="I220" s="282" t="s">
        <v>75</v>
      </c>
      <c r="J220" s="287">
        <v>0</v>
      </c>
      <c r="K220" s="285" t="s">
        <v>128</v>
      </c>
      <c r="L220" s="288">
        <v>5.8</v>
      </c>
      <c r="M220" s="297" t="str">
        <f t="shared" si="6"/>
        <v/>
      </c>
      <c r="N220" s="282">
        <v>0</v>
      </c>
      <c r="O220" s="60"/>
    </row>
    <row r="221" spans="1:15" ht="22.5" hidden="1" customHeight="1">
      <c r="A221" s="60">
        <f t="shared" si="7"/>
        <v>219</v>
      </c>
      <c r="B221" s="72" t="s">
        <v>583</v>
      </c>
      <c r="C221" s="73" t="s">
        <v>14</v>
      </c>
      <c r="D221" s="61" t="s">
        <v>289</v>
      </c>
      <c r="E221" s="280" t="s">
        <v>79</v>
      </c>
      <c r="F221" s="282" t="s">
        <v>485</v>
      </c>
      <c r="G221" s="283" t="s">
        <v>509</v>
      </c>
      <c r="H221" s="282" t="s">
        <v>185</v>
      </c>
      <c r="I221" s="282" t="s">
        <v>75</v>
      </c>
      <c r="J221" s="287">
        <v>0</v>
      </c>
      <c r="K221" s="285" t="s">
        <v>128</v>
      </c>
      <c r="L221" s="288">
        <v>5.8</v>
      </c>
      <c r="M221" s="297" t="str">
        <f t="shared" si="6"/>
        <v/>
      </c>
      <c r="N221" s="282">
        <v>0</v>
      </c>
      <c r="O221" s="60"/>
    </row>
    <row r="222" spans="1:15" ht="22.5" hidden="1" customHeight="1">
      <c r="A222" s="60">
        <f t="shared" si="7"/>
        <v>220</v>
      </c>
      <c r="B222" s="72" t="s">
        <v>584</v>
      </c>
      <c r="C222" s="73" t="s">
        <v>14</v>
      </c>
      <c r="D222" s="61" t="s">
        <v>289</v>
      </c>
      <c r="E222" s="280" t="s">
        <v>79</v>
      </c>
      <c r="F222" s="282" t="s">
        <v>485</v>
      </c>
      <c r="G222" s="283" t="s">
        <v>509</v>
      </c>
      <c r="H222" s="282" t="s">
        <v>185</v>
      </c>
      <c r="I222" s="282" t="s">
        <v>75</v>
      </c>
      <c r="J222" s="287">
        <v>0</v>
      </c>
      <c r="K222" s="285" t="s">
        <v>128</v>
      </c>
      <c r="L222" s="288">
        <v>5.8</v>
      </c>
      <c r="M222" s="297" t="str">
        <f t="shared" si="6"/>
        <v/>
      </c>
      <c r="N222" s="282">
        <v>0</v>
      </c>
      <c r="O222" s="60"/>
    </row>
    <row r="223" spans="1:15" ht="22.5" hidden="1" customHeight="1">
      <c r="A223" s="60">
        <f t="shared" si="7"/>
        <v>221</v>
      </c>
      <c r="B223" s="72" t="s">
        <v>585</v>
      </c>
      <c r="C223" s="73" t="s">
        <v>14</v>
      </c>
      <c r="D223" s="61" t="s">
        <v>289</v>
      </c>
      <c r="E223" s="280" t="s">
        <v>79</v>
      </c>
      <c r="F223" s="282" t="s">
        <v>485</v>
      </c>
      <c r="G223" s="283" t="s">
        <v>509</v>
      </c>
      <c r="H223" s="282" t="s">
        <v>185</v>
      </c>
      <c r="I223" s="282" t="s">
        <v>75</v>
      </c>
      <c r="J223" s="287">
        <v>0</v>
      </c>
      <c r="K223" s="285" t="s">
        <v>128</v>
      </c>
      <c r="L223" s="288">
        <v>5.8</v>
      </c>
      <c r="M223" s="297" t="str">
        <f t="shared" si="6"/>
        <v/>
      </c>
      <c r="N223" s="282">
        <v>0</v>
      </c>
      <c r="O223" s="60"/>
    </row>
    <row r="224" spans="1:15" ht="22.5" hidden="1" customHeight="1">
      <c r="A224" s="60">
        <f t="shared" si="7"/>
        <v>222</v>
      </c>
      <c r="B224" s="72" t="s">
        <v>586</v>
      </c>
      <c r="C224" s="73" t="s">
        <v>14</v>
      </c>
      <c r="D224" s="61" t="s">
        <v>289</v>
      </c>
      <c r="E224" s="280" t="s">
        <v>79</v>
      </c>
      <c r="F224" s="282" t="s">
        <v>485</v>
      </c>
      <c r="G224" s="283" t="s">
        <v>509</v>
      </c>
      <c r="H224" s="282" t="s">
        <v>185</v>
      </c>
      <c r="I224" s="282" t="s">
        <v>75</v>
      </c>
      <c r="J224" s="287">
        <v>0</v>
      </c>
      <c r="K224" s="285" t="s">
        <v>128</v>
      </c>
      <c r="L224" s="288">
        <v>5.8</v>
      </c>
      <c r="M224" s="297" t="str">
        <f t="shared" si="6"/>
        <v/>
      </c>
      <c r="N224" s="282">
        <v>0</v>
      </c>
      <c r="O224" s="60"/>
    </row>
    <row r="225" spans="1:15" ht="22.5" hidden="1" customHeight="1">
      <c r="A225" s="60">
        <f t="shared" si="7"/>
        <v>223</v>
      </c>
      <c r="B225" s="72" t="s">
        <v>587</v>
      </c>
      <c r="C225" s="73" t="s">
        <v>14</v>
      </c>
      <c r="D225" s="61" t="s">
        <v>289</v>
      </c>
      <c r="E225" s="280" t="s">
        <v>79</v>
      </c>
      <c r="F225" s="282" t="s">
        <v>485</v>
      </c>
      <c r="G225" s="283" t="s">
        <v>509</v>
      </c>
      <c r="H225" s="282" t="s">
        <v>185</v>
      </c>
      <c r="I225" s="282" t="s">
        <v>75</v>
      </c>
      <c r="J225" s="287">
        <v>0</v>
      </c>
      <c r="K225" s="285" t="s">
        <v>128</v>
      </c>
      <c r="L225" s="288">
        <v>5.8</v>
      </c>
      <c r="M225" s="297" t="str">
        <f t="shared" si="6"/>
        <v/>
      </c>
      <c r="N225" s="282">
        <v>0</v>
      </c>
      <c r="O225" s="60"/>
    </row>
    <row r="226" spans="1:15" ht="22.5" hidden="1" customHeight="1">
      <c r="A226" s="60">
        <f t="shared" si="7"/>
        <v>224</v>
      </c>
      <c r="B226" s="72" t="s">
        <v>588</v>
      </c>
      <c r="C226" s="73" t="s">
        <v>14</v>
      </c>
      <c r="D226" s="61" t="s">
        <v>289</v>
      </c>
      <c r="E226" s="280" t="s">
        <v>79</v>
      </c>
      <c r="F226" s="282" t="s">
        <v>485</v>
      </c>
      <c r="G226" s="283" t="s">
        <v>509</v>
      </c>
      <c r="H226" s="282" t="s">
        <v>185</v>
      </c>
      <c r="I226" s="282" t="s">
        <v>75</v>
      </c>
      <c r="J226" s="287">
        <v>0</v>
      </c>
      <c r="K226" s="285" t="s">
        <v>128</v>
      </c>
      <c r="L226" s="288">
        <v>5.8</v>
      </c>
      <c r="M226" s="297" t="str">
        <f t="shared" si="6"/>
        <v/>
      </c>
      <c r="N226" s="282">
        <v>0</v>
      </c>
      <c r="O226" s="60"/>
    </row>
    <row r="227" spans="1:15" ht="22.5" hidden="1" customHeight="1">
      <c r="A227" s="60">
        <f t="shared" si="7"/>
        <v>225</v>
      </c>
      <c r="B227" s="72" t="s">
        <v>589</v>
      </c>
      <c r="C227" s="73" t="s">
        <v>14</v>
      </c>
      <c r="D227" s="61" t="s">
        <v>289</v>
      </c>
      <c r="E227" s="280" t="s">
        <v>79</v>
      </c>
      <c r="F227" s="282" t="s">
        <v>485</v>
      </c>
      <c r="G227" s="283" t="s">
        <v>509</v>
      </c>
      <c r="H227" s="282" t="s">
        <v>185</v>
      </c>
      <c r="I227" s="282" t="s">
        <v>75</v>
      </c>
      <c r="J227" s="287">
        <v>0</v>
      </c>
      <c r="K227" s="285" t="s">
        <v>128</v>
      </c>
      <c r="L227" s="288">
        <v>5.8</v>
      </c>
      <c r="M227" s="297" t="str">
        <f t="shared" si="6"/>
        <v/>
      </c>
      <c r="N227" s="282">
        <v>0</v>
      </c>
      <c r="O227" s="60"/>
    </row>
    <row r="228" spans="1:15" ht="22.5" hidden="1" customHeight="1">
      <c r="A228" s="60">
        <f t="shared" si="7"/>
        <v>226</v>
      </c>
      <c r="B228" s="72" t="s">
        <v>590</v>
      </c>
      <c r="C228" s="73" t="s">
        <v>14</v>
      </c>
      <c r="D228" s="61" t="s">
        <v>289</v>
      </c>
      <c r="E228" s="280" t="s">
        <v>79</v>
      </c>
      <c r="F228" s="282" t="s">
        <v>485</v>
      </c>
      <c r="G228" s="283" t="s">
        <v>509</v>
      </c>
      <c r="H228" s="282" t="s">
        <v>185</v>
      </c>
      <c r="I228" s="282" t="s">
        <v>75</v>
      </c>
      <c r="J228" s="287">
        <v>0</v>
      </c>
      <c r="K228" s="285" t="s">
        <v>128</v>
      </c>
      <c r="L228" s="288">
        <v>5.8</v>
      </c>
      <c r="M228" s="297" t="str">
        <f t="shared" si="6"/>
        <v/>
      </c>
      <c r="N228" s="282">
        <v>0</v>
      </c>
      <c r="O228" s="60"/>
    </row>
    <row r="229" spans="1:15" ht="22.5" hidden="1" customHeight="1">
      <c r="A229" s="60">
        <f t="shared" si="7"/>
        <v>227</v>
      </c>
      <c r="B229" s="72" t="s">
        <v>591</v>
      </c>
      <c r="C229" s="73" t="s">
        <v>14</v>
      </c>
      <c r="D229" s="61" t="s">
        <v>289</v>
      </c>
      <c r="E229" s="280" t="s">
        <v>79</v>
      </c>
      <c r="F229" s="282" t="s">
        <v>485</v>
      </c>
      <c r="G229" s="283" t="s">
        <v>509</v>
      </c>
      <c r="H229" s="282" t="s">
        <v>185</v>
      </c>
      <c r="I229" s="282" t="s">
        <v>75</v>
      </c>
      <c r="J229" s="287">
        <v>0</v>
      </c>
      <c r="K229" s="285" t="s">
        <v>128</v>
      </c>
      <c r="L229" s="288">
        <v>5.8</v>
      </c>
      <c r="M229" s="297" t="str">
        <f t="shared" si="6"/>
        <v/>
      </c>
      <c r="N229" s="282">
        <v>0</v>
      </c>
      <c r="O229" s="60"/>
    </row>
    <row r="230" spans="1:15" ht="22.5" hidden="1" customHeight="1">
      <c r="A230" s="60">
        <f t="shared" si="7"/>
        <v>228</v>
      </c>
      <c r="B230" s="72" t="s">
        <v>592</v>
      </c>
      <c r="C230" s="73" t="s">
        <v>14</v>
      </c>
      <c r="D230" s="61" t="s">
        <v>289</v>
      </c>
      <c r="E230" s="280" t="s">
        <v>79</v>
      </c>
      <c r="F230" s="282" t="s">
        <v>485</v>
      </c>
      <c r="G230" s="283" t="s">
        <v>509</v>
      </c>
      <c r="H230" s="282" t="s">
        <v>185</v>
      </c>
      <c r="I230" s="282" t="s">
        <v>75</v>
      </c>
      <c r="J230" s="287">
        <v>0</v>
      </c>
      <c r="K230" s="285" t="s">
        <v>128</v>
      </c>
      <c r="L230" s="288">
        <v>5.8</v>
      </c>
      <c r="M230" s="297" t="str">
        <f t="shared" si="6"/>
        <v/>
      </c>
      <c r="N230" s="282">
        <v>0</v>
      </c>
      <c r="O230" s="60"/>
    </row>
    <row r="231" spans="1:15" ht="22.5" hidden="1" customHeight="1">
      <c r="A231" s="60">
        <f t="shared" si="7"/>
        <v>229</v>
      </c>
      <c r="B231" s="72" t="s">
        <v>593</v>
      </c>
      <c r="C231" s="73" t="s">
        <v>14</v>
      </c>
      <c r="D231" s="61" t="s">
        <v>289</v>
      </c>
      <c r="E231" s="280" t="s">
        <v>79</v>
      </c>
      <c r="F231" s="282" t="s">
        <v>485</v>
      </c>
      <c r="G231" s="283" t="s">
        <v>509</v>
      </c>
      <c r="H231" s="282" t="s">
        <v>185</v>
      </c>
      <c r="I231" s="282" t="s">
        <v>75</v>
      </c>
      <c r="J231" s="287">
        <v>0</v>
      </c>
      <c r="K231" s="285" t="s">
        <v>128</v>
      </c>
      <c r="L231" s="288">
        <v>5.8</v>
      </c>
      <c r="M231" s="297" t="str">
        <f t="shared" si="6"/>
        <v/>
      </c>
      <c r="N231" s="282">
        <v>0</v>
      </c>
      <c r="O231" s="60"/>
    </row>
    <row r="232" spans="1:15" ht="22.5" hidden="1" customHeight="1">
      <c r="A232" s="60">
        <f t="shared" si="7"/>
        <v>230</v>
      </c>
      <c r="B232" s="72" t="s">
        <v>594</v>
      </c>
      <c r="C232" s="73" t="s">
        <v>14</v>
      </c>
      <c r="D232" s="61" t="s">
        <v>289</v>
      </c>
      <c r="E232" s="280" t="s">
        <v>79</v>
      </c>
      <c r="F232" s="282" t="s">
        <v>485</v>
      </c>
      <c r="G232" s="283" t="s">
        <v>509</v>
      </c>
      <c r="H232" s="282" t="s">
        <v>185</v>
      </c>
      <c r="I232" s="282" t="s">
        <v>75</v>
      </c>
      <c r="J232" s="287">
        <v>0</v>
      </c>
      <c r="K232" s="285" t="s">
        <v>128</v>
      </c>
      <c r="L232" s="288">
        <v>5.8</v>
      </c>
      <c r="M232" s="297" t="str">
        <f t="shared" si="6"/>
        <v/>
      </c>
      <c r="N232" s="282">
        <v>0</v>
      </c>
      <c r="O232" s="60"/>
    </row>
    <row r="233" spans="1:15" ht="22.5" hidden="1" customHeight="1">
      <c r="A233" s="60">
        <f t="shared" si="7"/>
        <v>231</v>
      </c>
      <c r="B233" s="72" t="s">
        <v>595</v>
      </c>
      <c r="C233" s="73" t="s">
        <v>14</v>
      </c>
      <c r="D233" s="61" t="s">
        <v>289</v>
      </c>
      <c r="E233" s="280" t="s">
        <v>79</v>
      </c>
      <c r="F233" s="282" t="s">
        <v>485</v>
      </c>
      <c r="G233" s="283" t="s">
        <v>509</v>
      </c>
      <c r="H233" s="282" t="s">
        <v>185</v>
      </c>
      <c r="I233" s="282" t="s">
        <v>75</v>
      </c>
      <c r="J233" s="287">
        <v>0</v>
      </c>
      <c r="K233" s="285" t="s">
        <v>128</v>
      </c>
      <c r="L233" s="288">
        <v>5.8</v>
      </c>
      <c r="M233" s="297" t="str">
        <f t="shared" si="6"/>
        <v/>
      </c>
      <c r="N233" s="282">
        <v>0</v>
      </c>
      <c r="O233" s="60"/>
    </row>
    <row r="234" spans="1:15" ht="22.5" hidden="1" customHeight="1">
      <c r="A234" s="60">
        <f t="shared" si="7"/>
        <v>232</v>
      </c>
      <c r="B234" s="72" t="s">
        <v>596</v>
      </c>
      <c r="C234" s="73" t="s">
        <v>14</v>
      </c>
      <c r="D234" s="61" t="s">
        <v>289</v>
      </c>
      <c r="E234" s="280" t="s">
        <v>79</v>
      </c>
      <c r="F234" s="282" t="s">
        <v>485</v>
      </c>
      <c r="G234" s="283" t="s">
        <v>509</v>
      </c>
      <c r="H234" s="282" t="s">
        <v>185</v>
      </c>
      <c r="I234" s="282" t="s">
        <v>75</v>
      </c>
      <c r="J234" s="287">
        <v>0</v>
      </c>
      <c r="K234" s="285" t="s">
        <v>128</v>
      </c>
      <c r="L234" s="288">
        <v>5.8</v>
      </c>
      <c r="M234" s="297" t="str">
        <f t="shared" si="6"/>
        <v/>
      </c>
      <c r="N234" s="282">
        <v>0</v>
      </c>
      <c r="O234" s="60"/>
    </row>
    <row r="235" spans="1:15" ht="22.5" hidden="1" customHeight="1">
      <c r="A235" s="60">
        <f t="shared" si="7"/>
        <v>233</v>
      </c>
      <c r="B235" s="72" t="s">
        <v>597</v>
      </c>
      <c r="C235" s="73" t="s">
        <v>14</v>
      </c>
      <c r="D235" s="61" t="s">
        <v>289</v>
      </c>
      <c r="E235" s="280" t="s">
        <v>79</v>
      </c>
      <c r="F235" s="282" t="s">
        <v>485</v>
      </c>
      <c r="G235" s="283" t="s">
        <v>509</v>
      </c>
      <c r="H235" s="282" t="s">
        <v>185</v>
      </c>
      <c r="I235" s="282" t="s">
        <v>75</v>
      </c>
      <c r="J235" s="287">
        <v>0</v>
      </c>
      <c r="K235" s="285" t="s">
        <v>128</v>
      </c>
      <c r="L235" s="288">
        <v>5.8</v>
      </c>
      <c r="M235" s="297" t="str">
        <f t="shared" si="6"/>
        <v/>
      </c>
      <c r="N235" s="282">
        <v>0</v>
      </c>
      <c r="O235" s="60"/>
    </row>
    <row r="236" spans="1:15" ht="22.5" hidden="1" customHeight="1">
      <c r="A236" s="60">
        <f t="shared" si="7"/>
        <v>234</v>
      </c>
      <c r="B236" s="72" t="s">
        <v>598</v>
      </c>
      <c r="C236" s="73" t="s">
        <v>14</v>
      </c>
      <c r="D236" s="61" t="s">
        <v>289</v>
      </c>
      <c r="E236" s="280" t="s">
        <v>79</v>
      </c>
      <c r="F236" s="282" t="s">
        <v>485</v>
      </c>
      <c r="G236" s="283" t="s">
        <v>509</v>
      </c>
      <c r="H236" s="282" t="s">
        <v>185</v>
      </c>
      <c r="I236" s="282" t="s">
        <v>75</v>
      </c>
      <c r="J236" s="287">
        <v>0</v>
      </c>
      <c r="K236" s="285" t="s">
        <v>128</v>
      </c>
      <c r="L236" s="288">
        <v>5.8</v>
      </c>
      <c r="M236" s="297" t="str">
        <f t="shared" si="6"/>
        <v/>
      </c>
      <c r="N236" s="282">
        <v>0</v>
      </c>
      <c r="O236" s="60"/>
    </row>
    <row r="237" spans="1:15" ht="22.5" hidden="1" customHeight="1">
      <c r="A237" s="60">
        <f t="shared" si="7"/>
        <v>235</v>
      </c>
      <c r="B237" s="72" t="s">
        <v>599</v>
      </c>
      <c r="C237" s="73" t="s">
        <v>14</v>
      </c>
      <c r="D237" s="61" t="s">
        <v>289</v>
      </c>
      <c r="E237" s="280" t="s">
        <v>79</v>
      </c>
      <c r="F237" s="282" t="s">
        <v>485</v>
      </c>
      <c r="G237" s="283" t="s">
        <v>509</v>
      </c>
      <c r="H237" s="282" t="s">
        <v>185</v>
      </c>
      <c r="I237" s="282" t="s">
        <v>75</v>
      </c>
      <c r="J237" s="287">
        <v>0</v>
      </c>
      <c r="K237" s="285" t="s">
        <v>128</v>
      </c>
      <c r="L237" s="288">
        <v>5.8</v>
      </c>
      <c r="M237" s="297" t="str">
        <f t="shared" si="6"/>
        <v/>
      </c>
      <c r="N237" s="282">
        <v>0</v>
      </c>
      <c r="O237" s="60"/>
    </row>
    <row r="238" spans="1:15" ht="22.5" hidden="1" customHeight="1">
      <c r="A238" s="60">
        <f t="shared" si="7"/>
        <v>236</v>
      </c>
      <c r="B238" s="72" t="s">
        <v>600</v>
      </c>
      <c r="C238" s="73" t="s">
        <v>14</v>
      </c>
      <c r="D238" s="61" t="s">
        <v>289</v>
      </c>
      <c r="E238" s="280" t="s">
        <v>79</v>
      </c>
      <c r="F238" s="282" t="s">
        <v>485</v>
      </c>
      <c r="G238" s="283" t="s">
        <v>509</v>
      </c>
      <c r="H238" s="282" t="s">
        <v>185</v>
      </c>
      <c r="I238" s="282" t="s">
        <v>75</v>
      </c>
      <c r="J238" s="287">
        <v>0</v>
      </c>
      <c r="K238" s="285" t="s">
        <v>128</v>
      </c>
      <c r="L238" s="288">
        <v>5.8</v>
      </c>
      <c r="M238" s="297" t="str">
        <f t="shared" si="6"/>
        <v/>
      </c>
      <c r="N238" s="282">
        <v>0</v>
      </c>
      <c r="O238" s="60"/>
    </row>
    <row r="239" spans="1:15" ht="22.5" hidden="1" customHeight="1">
      <c r="A239" s="60">
        <f t="shared" si="7"/>
        <v>237</v>
      </c>
      <c r="B239" s="72" t="s">
        <v>601</v>
      </c>
      <c r="C239" s="73" t="s">
        <v>14</v>
      </c>
      <c r="D239" s="61" t="s">
        <v>289</v>
      </c>
      <c r="E239" s="280" t="s">
        <v>79</v>
      </c>
      <c r="F239" s="282" t="s">
        <v>485</v>
      </c>
      <c r="G239" s="283" t="s">
        <v>509</v>
      </c>
      <c r="H239" s="282" t="s">
        <v>185</v>
      </c>
      <c r="I239" s="282" t="s">
        <v>75</v>
      </c>
      <c r="J239" s="287">
        <v>0</v>
      </c>
      <c r="K239" s="285" t="s">
        <v>128</v>
      </c>
      <c r="L239" s="288">
        <v>5.8</v>
      </c>
      <c r="M239" s="297" t="str">
        <f t="shared" si="6"/>
        <v/>
      </c>
      <c r="N239" s="282">
        <v>0</v>
      </c>
      <c r="O239" s="60"/>
    </row>
    <row r="240" spans="1:15" ht="22.5" hidden="1" customHeight="1">
      <c r="A240" s="60">
        <f t="shared" si="7"/>
        <v>238</v>
      </c>
      <c r="B240" s="72" t="s">
        <v>602</v>
      </c>
      <c r="C240" s="73" t="s">
        <v>14</v>
      </c>
      <c r="D240" s="61" t="s">
        <v>289</v>
      </c>
      <c r="E240" s="280" t="s">
        <v>79</v>
      </c>
      <c r="F240" s="282" t="s">
        <v>485</v>
      </c>
      <c r="G240" s="283" t="s">
        <v>509</v>
      </c>
      <c r="H240" s="282" t="s">
        <v>185</v>
      </c>
      <c r="I240" s="282" t="s">
        <v>75</v>
      </c>
      <c r="J240" s="287">
        <v>0</v>
      </c>
      <c r="K240" s="285" t="s">
        <v>128</v>
      </c>
      <c r="L240" s="288">
        <v>5.8</v>
      </c>
      <c r="M240" s="297" t="str">
        <f t="shared" si="6"/>
        <v/>
      </c>
      <c r="N240" s="282">
        <v>0</v>
      </c>
      <c r="O240" s="60"/>
    </row>
    <row r="241" spans="1:15" ht="22.5" hidden="1" customHeight="1">
      <c r="A241" s="60">
        <f t="shared" si="7"/>
        <v>239</v>
      </c>
      <c r="B241" s="72" t="s">
        <v>603</v>
      </c>
      <c r="C241" s="73" t="s">
        <v>14</v>
      </c>
      <c r="D241" s="61" t="s">
        <v>289</v>
      </c>
      <c r="E241" s="280" t="s">
        <v>79</v>
      </c>
      <c r="F241" s="282" t="s">
        <v>485</v>
      </c>
      <c r="G241" s="283" t="s">
        <v>509</v>
      </c>
      <c r="H241" s="282" t="s">
        <v>185</v>
      </c>
      <c r="I241" s="282" t="s">
        <v>75</v>
      </c>
      <c r="J241" s="287">
        <v>0</v>
      </c>
      <c r="K241" s="285" t="s">
        <v>128</v>
      </c>
      <c r="L241" s="288">
        <v>5.8</v>
      </c>
      <c r="M241" s="297" t="str">
        <f t="shared" si="6"/>
        <v/>
      </c>
      <c r="N241" s="282">
        <v>0</v>
      </c>
      <c r="O241" s="60"/>
    </row>
    <row r="242" spans="1:15" ht="22.5" hidden="1" customHeight="1">
      <c r="A242" s="60">
        <f t="shared" si="7"/>
        <v>240</v>
      </c>
      <c r="B242" s="72" t="s">
        <v>604</v>
      </c>
      <c r="C242" s="73" t="s">
        <v>14</v>
      </c>
      <c r="D242" s="61" t="s">
        <v>289</v>
      </c>
      <c r="E242" s="280" t="s">
        <v>79</v>
      </c>
      <c r="F242" s="282" t="s">
        <v>485</v>
      </c>
      <c r="G242" s="283" t="s">
        <v>509</v>
      </c>
      <c r="H242" s="282" t="s">
        <v>185</v>
      </c>
      <c r="I242" s="282" t="s">
        <v>75</v>
      </c>
      <c r="J242" s="287">
        <v>0</v>
      </c>
      <c r="K242" s="285" t="s">
        <v>128</v>
      </c>
      <c r="L242" s="288">
        <v>5.8</v>
      </c>
      <c r="M242" s="297" t="str">
        <f t="shared" si="6"/>
        <v/>
      </c>
      <c r="N242" s="282">
        <v>0</v>
      </c>
      <c r="O242" s="60"/>
    </row>
    <row r="243" spans="1:15" ht="22.5" hidden="1" customHeight="1">
      <c r="A243" s="60">
        <f t="shared" si="7"/>
        <v>241</v>
      </c>
      <c r="B243" s="72" t="s">
        <v>605</v>
      </c>
      <c r="C243" s="73" t="s">
        <v>14</v>
      </c>
      <c r="D243" s="61" t="s">
        <v>289</v>
      </c>
      <c r="E243" s="280" t="s">
        <v>79</v>
      </c>
      <c r="F243" s="282" t="s">
        <v>485</v>
      </c>
      <c r="G243" s="283" t="s">
        <v>509</v>
      </c>
      <c r="H243" s="282" t="s">
        <v>185</v>
      </c>
      <c r="I243" s="282" t="s">
        <v>75</v>
      </c>
      <c r="J243" s="287">
        <v>0</v>
      </c>
      <c r="K243" s="285" t="s">
        <v>128</v>
      </c>
      <c r="L243" s="288">
        <v>5.8</v>
      </c>
      <c r="M243" s="297" t="str">
        <f t="shared" si="6"/>
        <v/>
      </c>
      <c r="N243" s="282">
        <v>0</v>
      </c>
      <c r="O243" s="60"/>
    </row>
    <row r="244" spans="1:15" ht="22.5" hidden="1" customHeight="1">
      <c r="A244" s="60">
        <f t="shared" si="7"/>
        <v>242</v>
      </c>
      <c r="B244" s="72" t="s">
        <v>606</v>
      </c>
      <c r="C244" s="73" t="s">
        <v>14</v>
      </c>
      <c r="D244" s="61" t="s">
        <v>289</v>
      </c>
      <c r="E244" s="280" t="s">
        <v>79</v>
      </c>
      <c r="F244" s="282" t="s">
        <v>485</v>
      </c>
      <c r="G244" s="283" t="s">
        <v>509</v>
      </c>
      <c r="H244" s="282" t="s">
        <v>185</v>
      </c>
      <c r="I244" s="282" t="s">
        <v>75</v>
      </c>
      <c r="J244" s="287">
        <v>0</v>
      </c>
      <c r="K244" s="285" t="s">
        <v>128</v>
      </c>
      <c r="L244" s="288">
        <v>5.8</v>
      </c>
      <c r="M244" s="297" t="str">
        <f t="shared" si="6"/>
        <v/>
      </c>
      <c r="N244" s="282">
        <v>0</v>
      </c>
      <c r="O244" s="60"/>
    </row>
    <row r="245" spans="1:15" ht="22.5" hidden="1" customHeight="1">
      <c r="A245" s="60">
        <f t="shared" si="7"/>
        <v>243</v>
      </c>
      <c r="B245" s="72" t="s">
        <v>607</v>
      </c>
      <c r="C245" s="73" t="s">
        <v>14</v>
      </c>
      <c r="D245" s="61" t="s">
        <v>289</v>
      </c>
      <c r="E245" s="280" t="s">
        <v>79</v>
      </c>
      <c r="F245" s="282" t="s">
        <v>485</v>
      </c>
      <c r="G245" s="283" t="s">
        <v>509</v>
      </c>
      <c r="H245" s="282" t="s">
        <v>185</v>
      </c>
      <c r="I245" s="282" t="s">
        <v>75</v>
      </c>
      <c r="J245" s="287">
        <v>0</v>
      </c>
      <c r="K245" s="285" t="s">
        <v>128</v>
      </c>
      <c r="L245" s="288">
        <v>5.8</v>
      </c>
      <c r="M245" s="297" t="str">
        <f t="shared" si="6"/>
        <v/>
      </c>
      <c r="N245" s="282">
        <v>0</v>
      </c>
      <c r="O245" s="60"/>
    </row>
    <row r="246" spans="1:15" ht="22.5" hidden="1" customHeight="1">
      <c r="A246" s="60">
        <f t="shared" si="7"/>
        <v>244</v>
      </c>
      <c r="B246" s="72" t="s">
        <v>608</v>
      </c>
      <c r="C246" s="73" t="s">
        <v>14</v>
      </c>
      <c r="D246" s="61" t="s">
        <v>289</v>
      </c>
      <c r="E246" s="280" t="s">
        <v>79</v>
      </c>
      <c r="F246" s="282" t="s">
        <v>485</v>
      </c>
      <c r="G246" s="283" t="s">
        <v>509</v>
      </c>
      <c r="H246" s="282" t="s">
        <v>185</v>
      </c>
      <c r="I246" s="282" t="s">
        <v>75</v>
      </c>
      <c r="J246" s="287">
        <v>0</v>
      </c>
      <c r="K246" s="285" t="s">
        <v>128</v>
      </c>
      <c r="L246" s="288">
        <v>5.8</v>
      </c>
      <c r="M246" s="297" t="str">
        <f t="shared" si="6"/>
        <v/>
      </c>
      <c r="N246" s="282">
        <v>0</v>
      </c>
      <c r="O246" s="60"/>
    </row>
    <row r="247" spans="1:15" ht="22.5" hidden="1" customHeight="1">
      <c r="A247" s="60">
        <f t="shared" si="7"/>
        <v>245</v>
      </c>
      <c r="B247" s="72" t="s">
        <v>609</v>
      </c>
      <c r="C247" s="73" t="s">
        <v>14</v>
      </c>
      <c r="D247" s="61" t="s">
        <v>289</v>
      </c>
      <c r="E247" s="280" t="s">
        <v>79</v>
      </c>
      <c r="F247" s="282" t="s">
        <v>485</v>
      </c>
      <c r="G247" s="283" t="s">
        <v>509</v>
      </c>
      <c r="H247" s="282" t="s">
        <v>185</v>
      </c>
      <c r="I247" s="282" t="s">
        <v>75</v>
      </c>
      <c r="J247" s="287">
        <v>0</v>
      </c>
      <c r="K247" s="285" t="s">
        <v>128</v>
      </c>
      <c r="L247" s="288">
        <v>5.8</v>
      </c>
      <c r="M247" s="297" t="str">
        <f t="shared" si="6"/>
        <v/>
      </c>
      <c r="N247" s="282">
        <v>0</v>
      </c>
      <c r="O247" s="60"/>
    </row>
    <row r="248" spans="1:15" ht="22.5" hidden="1" customHeight="1">
      <c r="A248" s="60">
        <f t="shared" si="7"/>
        <v>246</v>
      </c>
      <c r="B248" s="72" t="s">
        <v>511</v>
      </c>
      <c r="C248" s="73" t="s">
        <v>14</v>
      </c>
      <c r="D248" s="61" t="s">
        <v>289</v>
      </c>
      <c r="E248" s="280" t="s">
        <v>79</v>
      </c>
      <c r="F248" s="282" t="s">
        <v>485</v>
      </c>
      <c r="G248" s="283" t="s">
        <v>509</v>
      </c>
      <c r="H248" s="282" t="s">
        <v>496</v>
      </c>
      <c r="I248" s="282" t="s">
        <v>75</v>
      </c>
      <c r="J248" s="287">
        <v>0</v>
      </c>
      <c r="K248" s="285" t="s">
        <v>128</v>
      </c>
      <c r="L248" s="288">
        <v>5.6</v>
      </c>
      <c r="M248" s="297" t="str">
        <f t="shared" si="6"/>
        <v/>
      </c>
      <c r="N248" s="282">
        <v>0</v>
      </c>
      <c r="O248" s="60"/>
    </row>
    <row r="249" spans="1:15" ht="22.5" hidden="1" customHeight="1">
      <c r="A249" s="60">
        <f t="shared" si="7"/>
        <v>247</v>
      </c>
      <c r="B249" s="72" t="s">
        <v>512</v>
      </c>
      <c r="C249" s="73" t="s">
        <v>14</v>
      </c>
      <c r="D249" s="61" t="s">
        <v>289</v>
      </c>
      <c r="E249" s="280" t="s">
        <v>79</v>
      </c>
      <c r="F249" s="282" t="s">
        <v>485</v>
      </c>
      <c r="G249" s="283" t="s">
        <v>509</v>
      </c>
      <c r="H249" s="282" t="s">
        <v>496</v>
      </c>
      <c r="I249" s="282" t="s">
        <v>75</v>
      </c>
      <c r="J249" s="287">
        <v>0</v>
      </c>
      <c r="K249" s="285" t="s">
        <v>128</v>
      </c>
      <c r="L249" s="288">
        <v>5.6</v>
      </c>
      <c r="M249" s="297" t="str">
        <f t="shared" si="6"/>
        <v/>
      </c>
      <c r="N249" s="282">
        <v>0</v>
      </c>
      <c r="O249" s="60"/>
    </row>
    <row r="250" spans="1:15" ht="22.5" hidden="1" customHeight="1">
      <c r="A250" s="60">
        <f t="shared" si="7"/>
        <v>248</v>
      </c>
      <c r="B250" s="72" t="s">
        <v>513</v>
      </c>
      <c r="C250" s="73" t="s">
        <v>14</v>
      </c>
      <c r="D250" s="61" t="s">
        <v>289</v>
      </c>
      <c r="E250" s="280" t="s">
        <v>79</v>
      </c>
      <c r="F250" s="282" t="s">
        <v>485</v>
      </c>
      <c r="G250" s="283" t="s">
        <v>509</v>
      </c>
      <c r="H250" s="282" t="s">
        <v>496</v>
      </c>
      <c r="I250" s="282" t="s">
        <v>75</v>
      </c>
      <c r="J250" s="287">
        <v>0</v>
      </c>
      <c r="K250" s="285" t="s">
        <v>128</v>
      </c>
      <c r="L250" s="288">
        <v>5.6</v>
      </c>
      <c r="M250" s="297" t="str">
        <f t="shared" si="6"/>
        <v/>
      </c>
      <c r="N250" s="282">
        <v>0</v>
      </c>
      <c r="O250" s="60"/>
    </row>
    <row r="251" spans="1:15" ht="22.5" hidden="1" customHeight="1">
      <c r="A251" s="60">
        <f t="shared" si="7"/>
        <v>249</v>
      </c>
      <c r="B251" s="72" t="s">
        <v>514</v>
      </c>
      <c r="C251" s="73" t="s">
        <v>14</v>
      </c>
      <c r="D251" s="61" t="s">
        <v>289</v>
      </c>
      <c r="E251" s="280" t="s">
        <v>79</v>
      </c>
      <c r="F251" s="282" t="s">
        <v>485</v>
      </c>
      <c r="G251" s="283" t="s">
        <v>509</v>
      </c>
      <c r="H251" s="282" t="s">
        <v>496</v>
      </c>
      <c r="I251" s="282" t="s">
        <v>75</v>
      </c>
      <c r="J251" s="287">
        <v>0</v>
      </c>
      <c r="K251" s="285" t="s">
        <v>128</v>
      </c>
      <c r="L251" s="288">
        <v>5.6</v>
      </c>
      <c r="M251" s="297" t="str">
        <f t="shared" si="6"/>
        <v/>
      </c>
      <c r="N251" s="282">
        <v>0</v>
      </c>
      <c r="O251" s="60"/>
    </row>
    <row r="252" spans="1:15" ht="22.5" hidden="1" customHeight="1">
      <c r="A252" s="60">
        <f t="shared" si="7"/>
        <v>250</v>
      </c>
      <c r="B252" s="72" t="s">
        <v>515</v>
      </c>
      <c r="C252" s="73" t="s">
        <v>14</v>
      </c>
      <c r="D252" s="61" t="s">
        <v>289</v>
      </c>
      <c r="E252" s="280" t="s">
        <v>79</v>
      </c>
      <c r="F252" s="282" t="s">
        <v>485</v>
      </c>
      <c r="G252" s="283" t="s">
        <v>509</v>
      </c>
      <c r="H252" s="282" t="s">
        <v>496</v>
      </c>
      <c r="I252" s="282" t="s">
        <v>75</v>
      </c>
      <c r="J252" s="287">
        <v>0</v>
      </c>
      <c r="K252" s="285" t="s">
        <v>128</v>
      </c>
      <c r="L252" s="288">
        <v>5.6</v>
      </c>
      <c r="M252" s="297" t="str">
        <f t="shared" si="6"/>
        <v/>
      </c>
      <c r="N252" s="282">
        <v>0</v>
      </c>
      <c r="O252" s="60"/>
    </row>
    <row r="253" spans="1:15" ht="22.5" hidden="1" customHeight="1">
      <c r="A253" s="60">
        <f t="shared" si="7"/>
        <v>251</v>
      </c>
      <c r="B253" s="72" t="s">
        <v>516</v>
      </c>
      <c r="C253" s="73" t="s">
        <v>14</v>
      </c>
      <c r="D253" s="61" t="s">
        <v>289</v>
      </c>
      <c r="E253" s="280" t="s">
        <v>79</v>
      </c>
      <c r="F253" s="282" t="s">
        <v>485</v>
      </c>
      <c r="G253" s="283" t="s">
        <v>509</v>
      </c>
      <c r="H253" s="282" t="s">
        <v>496</v>
      </c>
      <c r="I253" s="282" t="s">
        <v>75</v>
      </c>
      <c r="J253" s="287">
        <v>0</v>
      </c>
      <c r="K253" s="285" t="s">
        <v>128</v>
      </c>
      <c r="L253" s="288">
        <v>5.6</v>
      </c>
      <c r="M253" s="297" t="str">
        <f t="shared" si="6"/>
        <v/>
      </c>
      <c r="N253" s="282">
        <v>0</v>
      </c>
      <c r="O253" s="60"/>
    </row>
    <row r="254" spans="1:15" ht="22.5" hidden="1" customHeight="1">
      <c r="A254" s="60">
        <f t="shared" si="7"/>
        <v>252</v>
      </c>
      <c r="B254" s="72" t="s">
        <v>517</v>
      </c>
      <c r="C254" s="73" t="s">
        <v>14</v>
      </c>
      <c r="D254" s="61" t="s">
        <v>289</v>
      </c>
      <c r="E254" s="280" t="s">
        <v>79</v>
      </c>
      <c r="F254" s="282" t="s">
        <v>485</v>
      </c>
      <c r="G254" s="283" t="s">
        <v>509</v>
      </c>
      <c r="H254" s="282" t="s">
        <v>496</v>
      </c>
      <c r="I254" s="282" t="s">
        <v>75</v>
      </c>
      <c r="J254" s="287">
        <v>0</v>
      </c>
      <c r="K254" s="285" t="s">
        <v>128</v>
      </c>
      <c r="L254" s="288">
        <v>5.6</v>
      </c>
      <c r="M254" s="297" t="str">
        <f t="shared" si="6"/>
        <v/>
      </c>
      <c r="N254" s="282">
        <v>0</v>
      </c>
      <c r="O254" s="60"/>
    </row>
    <row r="255" spans="1:15" ht="22.5" hidden="1" customHeight="1">
      <c r="A255" s="60">
        <f t="shared" si="7"/>
        <v>253</v>
      </c>
      <c r="B255" s="72" t="s">
        <v>518</v>
      </c>
      <c r="C255" s="73" t="s">
        <v>14</v>
      </c>
      <c r="D255" s="61" t="s">
        <v>289</v>
      </c>
      <c r="E255" s="280" t="s">
        <v>79</v>
      </c>
      <c r="F255" s="282" t="s">
        <v>485</v>
      </c>
      <c r="G255" s="283" t="s">
        <v>509</v>
      </c>
      <c r="H255" s="282" t="s">
        <v>496</v>
      </c>
      <c r="I255" s="282" t="s">
        <v>75</v>
      </c>
      <c r="J255" s="287">
        <v>0</v>
      </c>
      <c r="K255" s="285" t="s">
        <v>128</v>
      </c>
      <c r="L255" s="288">
        <v>5.6</v>
      </c>
      <c r="M255" s="297" t="str">
        <f t="shared" si="6"/>
        <v/>
      </c>
      <c r="N255" s="282">
        <v>0</v>
      </c>
      <c r="O255" s="60"/>
    </row>
    <row r="256" spans="1:15" ht="22.5" hidden="1" customHeight="1">
      <c r="A256" s="60">
        <f t="shared" si="7"/>
        <v>254</v>
      </c>
      <c r="B256" s="72" t="s">
        <v>510</v>
      </c>
      <c r="C256" s="73" t="s">
        <v>14</v>
      </c>
      <c r="D256" s="61" t="s">
        <v>289</v>
      </c>
      <c r="E256" s="280" t="s">
        <v>79</v>
      </c>
      <c r="F256" s="282" t="s">
        <v>485</v>
      </c>
      <c r="G256" s="283" t="s">
        <v>509</v>
      </c>
      <c r="H256" s="282" t="s">
        <v>496</v>
      </c>
      <c r="I256" s="282" t="s">
        <v>75</v>
      </c>
      <c r="J256" s="287">
        <v>0</v>
      </c>
      <c r="K256" s="285" t="s">
        <v>128</v>
      </c>
      <c r="L256" s="288">
        <v>5.6</v>
      </c>
      <c r="M256" s="297" t="str">
        <f t="shared" si="6"/>
        <v/>
      </c>
      <c r="N256" s="282">
        <v>0</v>
      </c>
      <c r="O256" s="60"/>
    </row>
    <row r="257" spans="1:15" ht="22.5" hidden="1" customHeight="1">
      <c r="A257" s="60">
        <f t="shared" si="7"/>
        <v>255</v>
      </c>
      <c r="B257" s="72" t="s">
        <v>519</v>
      </c>
      <c r="C257" s="73" t="s">
        <v>14</v>
      </c>
      <c r="D257" s="61" t="s">
        <v>289</v>
      </c>
      <c r="E257" s="280" t="s">
        <v>79</v>
      </c>
      <c r="F257" s="282" t="s">
        <v>485</v>
      </c>
      <c r="G257" s="283" t="s">
        <v>509</v>
      </c>
      <c r="H257" s="282" t="s">
        <v>496</v>
      </c>
      <c r="I257" s="282" t="s">
        <v>75</v>
      </c>
      <c r="J257" s="287">
        <v>0</v>
      </c>
      <c r="K257" s="285" t="s">
        <v>128</v>
      </c>
      <c r="L257" s="288">
        <v>5.6</v>
      </c>
      <c r="M257" s="297" t="str">
        <f t="shared" si="6"/>
        <v/>
      </c>
      <c r="N257" s="282">
        <v>0</v>
      </c>
      <c r="O257" s="60"/>
    </row>
    <row r="258" spans="1:15" ht="22.5" hidden="1" customHeight="1">
      <c r="A258" s="60">
        <f t="shared" si="7"/>
        <v>256</v>
      </c>
      <c r="B258" s="72" t="s">
        <v>520</v>
      </c>
      <c r="C258" s="73" t="s">
        <v>14</v>
      </c>
      <c r="D258" s="61" t="s">
        <v>289</v>
      </c>
      <c r="E258" s="280" t="s">
        <v>79</v>
      </c>
      <c r="F258" s="282" t="s">
        <v>485</v>
      </c>
      <c r="G258" s="283" t="s">
        <v>509</v>
      </c>
      <c r="H258" s="282" t="s">
        <v>496</v>
      </c>
      <c r="I258" s="282" t="s">
        <v>75</v>
      </c>
      <c r="J258" s="287">
        <v>0</v>
      </c>
      <c r="K258" s="285" t="s">
        <v>128</v>
      </c>
      <c r="L258" s="288">
        <v>5.6</v>
      </c>
      <c r="M258" s="297" t="str">
        <f t="shared" si="6"/>
        <v/>
      </c>
      <c r="N258" s="282">
        <v>0</v>
      </c>
      <c r="O258" s="60"/>
    </row>
    <row r="259" spans="1:15" ht="22.5" hidden="1" customHeight="1">
      <c r="A259" s="60">
        <f t="shared" si="7"/>
        <v>257</v>
      </c>
      <c r="B259" s="72" t="s">
        <v>521</v>
      </c>
      <c r="C259" s="73" t="s">
        <v>14</v>
      </c>
      <c r="D259" s="61" t="s">
        <v>289</v>
      </c>
      <c r="E259" s="280" t="s">
        <v>79</v>
      </c>
      <c r="F259" s="282" t="s">
        <v>485</v>
      </c>
      <c r="G259" s="283" t="s">
        <v>509</v>
      </c>
      <c r="H259" s="282" t="s">
        <v>496</v>
      </c>
      <c r="I259" s="282" t="s">
        <v>75</v>
      </c>
      <c r="J259" s="287">
        <v>0</v>
      </c>
      <c r="K259" s="285" t="s">
        <v>128</v>
      </c>
      <c r="L259" s="288">
        <v>5.6</v>
      </c>
      <c r="M259" s="297" t="str">
        <f t="shared" ref="M259:M322" si="8">IF(L259&gt;599,"SI","")</f>
        <v/>
      </c>
      <c r="N259" s="282">
        <v>0</v>
      </c>
      <c r="O259" s="60"/>
    </row>
    <row r="260" spans="1:15" ht="22.5" hidden="1" customHeight="1">
      <c r="A260" s="60">
        <f t="shared" ref="A260:A323" si="9">IF(B260="","",A259+1)</f>
        <v>258</v>
      </c>
      <c r="B260" s="72" t="s">
        <v>522</v>
      </c>
      <c r="C260" s="73" t="s">
        <v>14</v>
      </c>
      <c r="D260" s="61" t="s">
        <v>289</v>
      </c>
      <c r="E260" s="280" t="s">
        <v>79</v>
      </c>
      <c r="F260" s="282" t="s">
        <v>485</v>
      </c>
      <c r="G260" s="283" t="s">
        <v>509</v>
      </c>
      <c r="H260" s="282" t="s">
        <v>496</v>
      </c>
      <c r="I260" s="282" t="s">
        <v>75</v>
      </c>
      <c r="J260" s="287">
        <v>0</v>
      </c>
      <c r="K260" s="285" t="s">
        <v>128</v>
      </c>
      <c r="L260" s="288">
        <v>5.6</v>
      </c>
      <c r="M260" s="297" t="str">
        <f t="shared" si="8"/>
        <v/>
      </c>
      <c r="N260" s="282">
        <v>0</v>
      </c>
      <c r="O260" s="60"/>
    </row>
    <row r="261" spans="1:15" ht="22.5" hidden="1" customHeight="1">
      <c r="A261" s="60">
        <f t="shared" si="9"/>
        <v>259</v>
      </c>
      <c r="B261" s="72" t="s">
        <v>523</v>
      </c>
      <c r="C261" s="73" t="s">
        <v>14</v>
      </c>
      <c r="D261" s="61" t="s">
        <v>289</v>
      </c>
      <c r="E261" s="280" t="s">
        <v>79</v>
      </c>
      <c r="F261" s="282" t="s">
        <v>485</v>
      </c>
      <c r="G261" s="283" t="s">
        <v>509</v>
      </c>
      <c r="H261" s="282" t="s">
        <v>496</v>
      </c>
      <c r="I261" s="282" t="s">
        <v>75</v>
      </c>
      <c r="J261" s="287">
        <v>0</v>
      </c>
      <c r="K261" s="285" t="s">
        <v>128</v>
      </c>
      <c r="L261" s="288">
        <v>5.6</v>
      </c>
      <c r="M261" s="297" t="str">
        <f t="shared" si="8"/>
        <v/>
      </c>
      <c r="N261" s="282">
        <v>0</v>
      </c>
      <c r="O261" s="60"/>
    </row>
    <row r="262" spans="1:15" ht="22.5" hidden="1" customHeight="1">
      <c r="A262" s="60">
        <f t="shared" si="9"/>
        <v>260</v>
      </c>
      <c r="B262" s="72" t="s">
        <v>524</v>
      </c>
      <c r="C262" s="73" t="s">
        <v>14</v>
      </c>
      <c r="D262" s="61" t="s">
        <v>289</v>
      </c>
      <c r="E262" s="280" t="s">
        <v>79</v>
      </c>
      <c r="F262" s="282" t="s">
        <v>485</v>
      </c>
      <c r="G262" s="283" t="s">
        <v>509</v>
      </c>
      <c r="H262" s="282" t="s">
        <v>496</v>
      </c>
      <c r="I262" s="282" t="s">
        <v>75</v>
      </c>
      <c r="J262" s="287">
        <v>0</v>
      </c>
      <c r="K262" s="285" t="s">
        <v>128</v>
      </c>
      <c r="L262" s="288">
        <v>5.6</v>
      </c>
      <c r="M262" s="297" t="str">
        <f t="shared" si="8"/>
        <v/>
      </c>
      <c r="N262" s="282">
        <v>0</v>
      </c>
      <c r="O262" s="60"/>
    </row>
    <row r="263" spans="1:15" ht="22.5" hidden="1" customHeight="1">
      <c r="A263" s="60">
        <f t="shared" si="9"/>
        <v>261</v>
      </c>
      <c r="B263" s="72" t="s">
        <v>525</v>
      </c>
      <c r="C263" s="73" t="s">
        <v>14</v>
      </c>
      <c r="D263" s="61" t="s">
        <v>289</v>
      </c>
      <c r="E263" s="280" t="s">
        <v>79</v>
      </c>
      <c r="F263" s="282" t="s">
        <v>485</v>
      </c>
      <c r="G263" s="283" t="s">
        <v>509</v>
      </c>
      <c r="H263" s="282" t="s">
        <v>496</v>
      </c>
      <c r="I263" s="282" t="s">
        <v>75</v>
      </c>
      <c r="J263" s="287">
        <v>0</v>
      </c>
      <c r="K263" s="285" t="s">
        <v>128</v>
      </c>
      <c r="L263" s="288">
        <v>5.6</v>
      </c>
      <c r="M263" s="297" t="str">
        <f t="shared" si="8"/>
        <v/>
      </c>
      <c r="N263" s="282">
        <v>0</v>
      </c>
      <c r="O263" s="60"/>
    </row>
    <row r="264" spans="1:15" ht="22.5" hidden="1" customHeight="1">
      <c r="A264" s="60">
        <f t="shared" si="9"/>
        <v>262</v>
      </c>
      <c r="B264" s="72" t="s">
        <v>526</v>
      </c>
      <c r="C264" s="73" t="s">
        <v>14</v>
      </c>
      <c r="D264" s="61" t="s">
        <v>289</v>
      </c>
      <c r="E264" s="280" t="s">
        <v>79</v>
      </c>
      <c r="F264" s="282" t="s">
        <v>485</v>
      </c>
      <c r="G264" s="283" t="s">
        <v>509</v>
      </c>
      <c r="H264" s="282" t="s">
        <v>496</v>
      </c>
      <c r="I264" s="282" t="s">
        <v>75</v>
      </c>
      <c r="J264" s="287">
        <v>0</v>
      </c>
      <c r="K264" s="285" t="s">
        <v>128</v>
      </c>
      <c r="L264" s="288">
        <v>5.6</v>
      </c>
      <c r="M264" s="297" t="str">
        <f t="shared" si="8"/>
        <v/>
      </c>
      <c r="N264" s="282">
        <v>0</v>
      </c>
      <c r="O264" s="60"/>
    </row>
    <row r="265" spans="1:15" ht="22.5" hidden="1" customHeight="1">
      <c r="A265" s="60">
        <f t="shared" si="9"/>
        <v>263</v>
      </c>
      <c r="B265" s="72" t="s">
        <v>527</v>
      </c>
      <c r="C265" s="73" t="s">
        <v>14</v>
      </c>
      <c r="D265" s="61" t="s">
        <v>289</v>
      </c>
      <c r="E265" s="280" t="s">
        <v>79</v>
      </c>
      <c r="F265" s="282" t="s">
        <v>485</v>
      </c>
      <c r="G265" s="283" t="s">
        <v>509</v>
      </c>
      <c r="H265" s="282" t="s">
        <v>496</v>
      </c>
      <c r="I265" s="282" t="s">
        <v>75</v>
      </c>
      <c r="J265" s="287">
        <v>0</v>
      </c>
      <c r="K265" s="285" t="s">
        <v>128</v>
      </c>
      <c r="L265" s="288">
        <v>5.6</v>
      </c>
      <c r="M265" s="297" t="str">
        <f t="shared" si="8"/>
        <v/>
      </c>
      <c r="N265" s="282">
        <v>0</v>
      </c>
      <c r="O265" s="60"/>
    </row>
    <row r="266" spans="1:15" ht="22.5" hidden="1" customHeight="1">
      <c r="A266" s="60">
        <f t="shared" si="9"/>
        <v>264</v>
      </c>
      <c r="B266" s="72" t="s">
        <v>528</v>
      </c>
      <c r="C266" s="73" t="s">
        <v>14</v>
      </c>
      <c r="D266" s="61" t="s">
        <v>289</v>
      </c>
      <c r="E266" s="280" t="s">
        <v>79</v>
      </c>
      <c r="F266" s="282" t="s">
        <v>485</v>
      </c>
      <c r="G266" s="283" t="s">
        <v>509</v>
      </c>
      <c r="H266" s="282" t="s">
        <v>496</v>
      </c>
      <c r="I266" s="282" t="s">
        <v>75</v>
      </c>
      <c r="J266" s="287">
        <v>0</v>
      </c>
      <c r="K266" s="285" t="s">
        <v>128</v>
      </c>
      <c r="L266" s="288">
        <v>5.6</v>
      </c>
      <c r="M266" s="297" t="str">
        <f t="shared" si="8"/>
        <v/>
      </c>
      <c r="N266" s="282">
        <v>0</v>
      </c>
      <c r="O266" s="60"/>
    </row>
    <row r="267" spans="1:15" ht="22.5" hidden="1" customHeight="1">
      <c r="A267" s="60">
        <f t="shared" si="9"/>
        <v>265</v>
      </c>
      <c r="B267" s="72" t="s">
        <v>529</v>
      </c>
      <c r="C267" s="73" t="s">
        <v>14</v>
      </c>
      <c r="D267" s="61" t="s">
        <v>289</v>
      </c>
      <c r="E267" s="280" t="s">
        <v>79</v>
      </c>
      <c r="F267" s="282" t="s">
        <v>485</v>
      </c>
      <c r="G267" s="283" t="s">
        <v>509</v>
      </c>
      <c r="H267" s="282" t="s">
        <v>496</v>
      </c>
      <c r="I267" s="282" t="s">
        <v>75</v>
      </c>
      <c r="J267" s="287">
        <v>0</v>
      </c>
      <c r="K267" s="285" t="s">
        <v>128</v>
      </c>
      <c r="L267" s="288">
        <v>5.6</v>
      </c>
      <c r="M267" s="297" t="str">
        <f t="shared" si="8"/>
        <v/>
      </c>
      <c r="N267" s="282">
        <v>0</v>
      </c>
      <c r="O267" s="60"/>
    </row>
    <row r="268" spans="1:15" ht="22.5" hidden="1" customHeight="1">
      <c r="A268" s="60">
        <f t="shared" si="9"/>
        <v>266</v>
      </c>
      <c r="B268" s="72" t="s">
        <v>530</v>
      </c>
      <c r="C268" s="73" t="s">
        <v>14</v>
      </c>
      <c r="D268" s="61" t="s">
        <v>289</v>
      </c>
      <c r="E268" s="280" t="s">
        <v>79</v>
      </c>
      <c r="F268" s="282" t="s">
        <v>485</v>
      </c>
      <c r="G268" s="283" t="s">
        <v>509</v>
      </c>
      <c r="H268" s="282" t="s">
        <v>496</v>
      </c>
      <c r="I268" s="282" t="s">
        <v>75</v>
      </c>
      <c r="J268" s="287">
        <v>0</v>
      </c>
      <c r="K268" s="285" t="s">
        <v>128</v>
      </c>
      <c r="L268" s="288">
        <v>5.6</v>
      </c>
      <c r="M268" s="297" t="str">
        <f t="shared" si="8"/>
        <v/>
      </c>
      <c r="N268" s="282">
        <v>0</v>
      </c>
      <c r="O268" s="60"/>
    </row>
    <row r="269" spans="1:15" ht="22.5" hidden="1" customHeight="1">
      <c r="A269" s="60">
        <f t="shared" si="9"/>
        <v>267</v>
      </c>
      <c r="B269" s="72" t="s">
        <v>531</v>
      </c>
      <c r="C269" s="73" t="s">
        <v>14</v>
      </c>
      <c r="D269" s="61" t="s">
        <v>289</v>
      </c>
      <c r="E269" s="280" t="s">
        <v>79</v>
      </c>
      <c r="F269" s="282" t="s">
        <v>485</v>
      </c>
      <c r="G269" s="283" t="s">
        <v>509</v>
      </c>
      <c r="H269" s="282" t="s">
        <v>496</v>
      </c>
      <c r="I269" s="282" t="s">
        <v>75</v>
      </c>
      <c r="J269" s="287">
        <v>0</v>
      </c>
      <c r="K269" s="285" t="s">
        <v>128</v>
      </c>
      <c r="L269" s="288">
        <v>5.6</v>
      </c>
      <c r="M269" s="297" t="str">
        <f t="shared" si="8"/>
        <v/>
      </c>
      <c r="N269" s="282">
        <v>0</v>
      </c>
      <c r="O269" s="60"/>
    </row>
    <row r="270" spans="1:15" ht="22.5" hidden="1" customHeight="1">
      <c r="A270" s="60">
        <f t="shared" si="9"/>
        <v>268</v>
      </c>
      <c r="B270" s="72" t="s">
        <v>532</v>
      </c>
      <c r="C270" s="73" t="s">
        <v>14</v>
      </c>
      <c r="D270" s="61" t="s">
        <v>289</v>
      </c>
      <c r="E270" s="280" t="s">
        <v>79</v>
      </c>
      <c r="F270" s="282" t="s">
        <v>485</v>
      </c>
      <c r="G270" s="283" t="s">
        <v>509</v>
      </c>
      <c r="H270" s="282" t="s">
        <v>496</v>
      </c>
      <c r="I270" s="282" t="s">
        <v>75</v>
      </c>
      <c r="J270" s="287">
        <v>0</v>
      </c>
      <c r="K270" s="285" t="s">
        <v>128</v>
      </c>
      <c r="L270" s="288">
        <v>5.6</v>
      </c>
      <c r="M270" s="297" t="str">
        <f t="shared" si="8"/>
        <v/>
      </c>
      <c r="N270" s="282">
        <v>0</v>
      </c>
      <c r="O270" s="60"/>
    </row>
    <row r="271" spans="1:15" ht="22.5" hidden="1" customHeight="1">
      <c r="A271" s="60">
        <f t="shared" si="9"/>
        <v>269</v>
      </c>
      <c r="B271" s="72" t="s">
        <v>533</v>
      </c>
      <c r="C271" s="73" t="s">
        <v>14</v>
      </c>
      <c r="D271" s="61" t="s">
        <v>289</v>
      </c>
      <c r="E271" s="280" t="s">
        <v>79</v>
      </c>
      <c r="F271" s="282" t="s">
        <v>485</v>
      </c>
      <c r="G271" s="283" t="s">
        <v>509</v>
      </c>
      <c r="H271" s="282" t="s">
        <v>496</v>
      </c>
      <c r="I271" s="282" t="s">
        <v>75</v>
      </c>
      <c r="J271" s="287">
        <v>0</v>
      </c>
      <c r="K271" s="285" t="s">
        <v>128</v>
      </c>
      <c r="L271" s="288">
        <v>5.6</v>
      </c>
      <c r="M271" s="297" t="str">
        <f t="shared" si="8"/>
        <v/>
      </c>
      <c r="N271" s="282">
        <v>0</v>
      </c>
      <c r="O271" s="60"/>
    </row>
    <row r="272" spans="1:15" ht="22.5" hidden="1" customHeight="1">
      <c r="A272" s="60">
        <f t="shared" si="9"/>
        <v>270</v>
      </c>
      <c r="B272" s="72" t="s">
        <v>534</v>
      </c>
      <c r="C272" s="73" t="s">
        <v>14</v>
      </c>
      <c r="D272" s="61" t="s">
        <v>289</v>
      </c>
      <c r="E272" s="280" t="s">
        <v>79</v>
      </c>
      <c r="F272" s="282" t="s">
        <v>485</v>
      </c>
      <c r="G272" s="283" t="s">
        <v>509</v>
      </c>
      <c r="H272" s="282" t="s">
        <v>496</v>
      </c>
      <c r="I272" s="282" t="s">
        <v>75</v>
      </c>
      <c r="J272" s="287">
        <v>0</v>
      </c>
      <c r="K272" s="285" t="s">
        <v>128</v>
      </c>
      <c r="L272" s="288">
        <v>5.6</v>
      </c>
      <c r="M272" s="297" t="str">
        <f t="shared" si="8"/>
        <v/>
      </c>
      <c r="N272" s="282">
        <v>0</v>
      </c>
      <c r="O272" s="60"/>
    </row>
    <row r="273" spans="1:15" ht="22.5" hidden="1" customHeight="1">
      <c r="A273" s="60">
        <f t="shared" si="9"/>
        <v>271</v>
      </c>
      <c r="B273" s="72" t="s">
        <v>535</v>
      </c>
      <c r="C273" s="73" t="s">
        <v>14</v>
      </c>
      <c r="D273" s="61" t="s">
        <v>289</v>
      </c>
      <c r="E273" s="280" t="s">
        <v>79</v>
      </c>
      <c r="F273" s="282" t="s">
        <v>485</v>
      </c>
      <c r="G273" s="283" t="s">
        <v>509</v>
      </c>
      <c r="H273" s="282" t="s">
        <v>496</v>
      </c>
      <c r="I273" s="282" t="s">
        <v>75</v>
      </c>
      <c r="J273" s="287">
        <v>0</v>
      </c>
      <c r="K273" s="285" t="s">
        <v>128</v>
      </c>
      <c r="L273" s="288">
        <v>5.6</v>
      </c>
      <c r="M273" s="297" t="str">
        <f t="shared" si="8"/>
        <v/>
      </c>
      <c r="N273" s="282">
        <v>0</v>
      </c>
      <c r="O273" s="60"/>
    </row>
    <row r="274" spans="1:15" ht="22.5" hidden="1" customHeight="1">
      <c r="A274" s="60">
        <f t="shared" si="9"/>
        <v>272</v>
      </c>
      <c r="B274" s="72" t="s">
        <v>536</v>
      </c>
      <c r="C274" s="73" t="s">
        <v>14</v>
      </c>
      <c r="D274" s="61" t="s">
        <v>289</v>
      </c>
      <c r="E274" s="280" t="s">
        <v>79</v>
      </c>
      <c r="F274" s="282" t="s">
        <v>485</v>
      </c>
      <c r="G274" s="283" t="s">
        <v>509</v>
      </c>
      <c r="H274" s="282" t="s">
        <v>496</v>
      </c>
      <c r="I274" s="282" t="s">
        <v>75</v>
      </c>
      <c r="J274" s="287">
        <v>0</v>
      </c>
      <c r="K274" s="285" t="s">
        <v>128</v>
      </c>
      <c r="L274" s="288">
        <v>5.6</v>
      </c>
      <c r="M274" s="297" t="str">
        <f t="shared" si="8"/>
        <v/>
      </c>
      <c r="N274" s="282">
        <v>0</v>
      </c>
      <c r="O274" s="60"/>
    </row>
    <row r="275" spans="1:15" ht="22.5" hidden="1" customHeight="1">
      <c r="A275" s="60">
        <f t="shared" si="9"/>
        <v>273</v>
      </c>
      <c r="B275" s="72" t="s">
        <v>537</v>
      </c>
      <c r="C275" s="73" t="s">
        <v>14</v>
      </c>
      <c r="D275" s="61" t="s">
        <v>289</v>
      </c>
      <c r="E275" s="280" t="s">
        <v>79</v>
      </c>
      <c r="F275" s="282" t="s">
        <v>485</v>
      </c>
      <c r="G275" s="283" t="s">
        <v>509</v>
      </c>
      <c r="H275" s="282" t="s">
        <v>496</v>
      </c>
      <c r="I275" s="282" t="s">
        <v>75</v>
      </c>
      <c r="J275" s="287">
        <v>0</v>
      </c>
      <c r="K275" s="285" t="s">
        <v>128</v>
      </c>
      <c r="L275" s="288">
        <v>5.6</v>
      </c>
      <c r="M275" s="297" t="str">
        <f t="shared" si="8"/>
        <v/>
      </c>
      <c r="N275" s="282">
        <v>0</v>
      </c>
      <c r="O275" s="60"/>
    </row>
    <row r="276" spans="1:15" ht="22.5" hidden="1" customHeight="1">
      <c r="A276" s="60">
        <f t="shared" si="9"/>
        <v>274</v>
      </c>
      <c r="B276" s="72" t="s">
        <v>538</v>
      </c>
      <c r="C276" s="73" t="s">
        <v>14</v>
      </c>
      <c r="D276" s="61" t="s">
        <v>289</v>
      </c>
      <c r="E276" s="280" t="s">
        <v>79</v>
      </c>
      <c r="F276" s="282" t="s">
        <v>485</v>
      </c>
      <c r="G276" s="283" t="s">
        <v>509</v>
      </c>
      <c r="H276" s="282" t="s">
        <v>496</v>
      </c>
      <c r="I276" s="282" t="s">
        <v>75</v>
      </c>
      <c r="J276" s="287">
        <v>0</v>
      </c>
      <c r="K276" s="285" t="s">
        <v>128</v>
      </c>
      <c r="L276" s="288">
        <v>5.6</v>
      </c>
      <c r="M276" s="297" t="str">
        <f t="shared" si="8"/>
        <v/>
      </c>
      <c r="N276" s="282">
        <v>0</v>
      </c>
      <c r="O276" s="60"/>
    </row>
    <row r="277" spans="1:15" ht="22.5" hidden="1" customHeight="1">
      <c r="A277" s="60">
        <f t="shared" si="9"/>
        <v>275</v>
      </c>
      <c r="B277" s="72" t="s">
        <v>539</v>
      </c>
      <c r="C277" s="73" t="s">
        <v>14</v>
      </c>
      <c r="D277" s="61" t="s">
        <v>289</v>
      </c>
      <c r="E277" s="280" t="s">
        <v>79</v>
      </c>
      <c r="F277" s="282" t="s">
        <v>485</v>
      </c>
      <c r="G277" s="283" t="s">
        <v>509</v>
      </c>
      <c r="H277" s="282" t="s">
        <v>496</v>
      </c>
      <c r="I277" s="282" t="s">
        <v>75</v>
      </c>
      <c r="J277" s="287">
        <v>0</v>
      </c>
      <c r="K277" s="285" t="s">
        <v>128</v>
      </c>
      <c r="L277" s="288">
        <v>5.6</v>
      </c>
      <c r="M277" s="297" t="str">
        <f t="shared" si="8"/>
        <v/>
      </c>
      <c r="N277" s="282">
        <v>0</v>
      </c>
      <c r="O277" s="60"/>
    </row>
    <row r="278" spans="1:15" ht="22.5" hidden="1" customHeight="1">
      <c r="A278" s="60">
        <f t="shared" si="9"/>
        <v>276</v>
      </c>
      <c r="B278" s="72" t="s">
        <v>540</v>
      </c>
      <c r="C278" s="73" t="s">
        <v>14</v>
      </c>
      <c r="D278" s="61" t="s">
        <v>289</v>
      </c>
      <c r="E278" s="280" t="s">
        <v>79</v>
      </c>
      <c r="F278" s="282" t="s">
        <v>485</v>
      </c>
      <c r="G278" s="283" t="s">
        <v>509</v>
      </c>
      <c r="H278" s="282" t="s">
        <v>496</v>
      </c>
      <c r="I278" s="282" t="s">
        <v>75</v>
      </c>
      <c r="J278" s="287">
        <v>0</v>
      </c>
      <c r="K278" s="285" t="s">
        <v>128</v>
      </c>
      <c r="L278" s="288">
        <v>5.6</v>
      </c>
      <c r="M278" s="297" t="str">
        <f t="shared" si="8"/>
        <v/>
      </c>
      <c r="N278" s="282">
        <v>0</v>
      </c>
      <c r="O278" s="60"/>
    </row>
    <row r="279" spans="1:15" ht="22.5" hidden="1" customHeight="1">
      <c r="A279" s="60">
        <f t="shared" si="9"/>
        <v>277</v>
      </c>
      <c r="B279" s="72" t="s">
        <v>541</v>
      </c>
      <c r="C279" s="73" t="s">
        <v>14</v>
      </c>
      <c r="D279" s="61" t="s">
        <v>289</v>
      </c>
      <c r="E279" s="280" t="s">
        <v>79</v>
      </c>
      <c r="F279" s="282" t="s">
        <v>485</v>
      </c>
      <c r="G279" s="283" t="s">
        <v>509</v>
      </c>
      <c r="H279" s="282" t="s">
        <v>496</v>
      </c>
      <c r="I279" s="282" t="s">
        <v>75</v>
      </c>
      <c r="J279" s="287">
        <v>0</v>
      </c>
      <c r="K279" s="285" t="s">
        <v>128</v>
      </c>
      <c r="L279" s="288">
        <v>5.6</v>
      </c>
      <c r="M279" s="297" t="str">
        <f t="shared" si="8"/>
        <v/>
      </c>
      <c r="N279" s="282">
        <v>0</v>
      </c>
      <c r="O279" s="60"/>
    </row>
    <row r="280" spans="1:15" ht="22.5" hidden="1" customHeight="1">
      <c r="A280" s="60">
        <f t="shared" si="9"/>
        <v>278</v>
      </c>
      <c r="B280" s="72" t="s">
        <v>542</v>
      </c>
      <c r="C280" s="73" t="s">
        <v>14</v>
      </c>
      <c r="D280" s="61" t="s">
        <v>289</v>
      </c>
      <c r="E280" s="280" t="s">
        <v>79</v>
      </c>
      <c r="F280" s="282" t="s">
        <v>485</v>
      </c>
      <c r="G280" s="283" t="s">
        <v>509</v>
      </c>
      <c r="H280" s="282" t="s">
        <v>496</v>
      </c>
      <c r="I280" s="282" t="s">
        <v>75</v>
      </c>
      <c r="J280" s="287">
        <v>0</v>
      </c>
      <c r="K280" s="285" t="s">
        <v>128</v>
      </c>
      <c r="L280" s="288">
        <v>5.6</v>
      </c>
      <c r="M280" s="297" t="str">
        <f t="shared" si="8"/>
        <v/>
      </c>
      <c r="N280" s="282">
        <v>0</v>
      </c>
      <c r="O280" s="60"/>
    </row>
    <row r="281" spans="1:15" ht="22.5" hidden="1" customHeight="1">
      <c r="A281" s="60">
        <f t="shared" si="9"/>
        <v>279</v>
      </c>
      <c r="B281" s="72" t="s">
        <v>543</v>
      </c>
      <c r="C281" s="73" t="s">
        <v>14</v>
      </c>
      <c r="D281" s="61" t="s">
        <v>289</v>
      </c>
      <c r="E281" s="280" t="s">
        <v>79</v>
      </c>
      <c r="F281" s="282" t="s">
        <v>485</v>
      </c>
      <c r="G281" s="283" t="s">
        <v>509</v>
      </c>
      <c r="H281" s="282" t="s">
        <v>496</v>
      </c>
      <c r="I281" s="282" t="s">
        <v>75</v>
      </c>
      <c r="J281" s="287">
        <v>0</v>
      </c>
      <c r="K281" s="285" t="s">
        <v>128</v>
      </c>
      <c r="L281" s="288">
        <v>5.6</v>
      </c>
      <c r="M281" s="297" t="str">
        <f t="shared" si="8"/>
        <v/>
      </c>
      <c r="N281" s="282">
        <v>0</v>
      </c>
      <c r="O281" s="60"/>
    </row>
    <row r="282" spans="1:15" ht="22.5" hidden="1" customHeight="1">
      <c r="A282" s="60">
        <f t="shared" si="9"/>
        <v>280</v>
      </c>
      <c r="B282" s="72" t="s">
        <v>544</v>
      </c>
      <c r="C282" s="73" t="s">
        <v>14</v>
      </c>
      <c r="D282" s="61" t="s">
        <v>289</v>
      </c>
      <c r="E282" s="280" t="s">
        <v>79</v>
      </c>
      <c r="F282" s="282" t="s">
        <v>485</v>
      </c>
      <c r="G282" s="283" t="s">
        <v>509</v>
      </c>
      <c r="H282" s="282" t="s">
        <v>496</v>
      </c>
      <c r="I282" s="282" t="s">
        <v>75</v>
      </c>
      <c r="J282" s="287">
        <v>0</v>
      </c>
      <c r="K282" s="285" t="s">
        <v>128</v>
      </c>
      <c r="L282" s="288">
        <v>5.6</v>
      </c>
      <c r="M282" s="297" t="str">
        <f t="shared" si="8"/>
        <v/>
      </c>
      <c r="N282" s="282">
        <v>0</v>
      </c>
      <c r="O282" s="60"/>
    </row>
    <row r="283" spans="1:15" ht="22.5" hidden="1" customHeight="1">
      <c r="A283" s="60">
        <f t="shared" si="9"/>
        <v>281</v>
      </c>
      <c r="B283" s="72" t="s">
        <v>545</v>
      </c>
      <c r="C283" s="73" t="s">
        <v>14</v>
      </c>
      <c r="D283" s="61" t="s">
        <v>289</v>
      </c>
      <c r="E283" s="280" t="s">
        <v>79</v>
      </c>
      <c r="F283" s="282" t="s">
        <v>485</v>
      </c>
      <c r="G283" s="283" t="s">
        <v>509</v>
      </c>
      <c r="H283" s="282" t="s">
        <v>496</v>
      </c>
      <c r="I283" s="282" t="s">
        <v>75</v>
      </c>
      <c r="J283" s="287">
        <v>0</v>
      </c>
      <c r="K283" s="285" t="s">
        <v>128</v>
      </c>
      <c r="L283" s="288">
        <v>5.6</v>
      </c>
      <c r="M283" s="297" t="str">
        <f t="shared" si="8"/>
        <v/>
      </c>
      <c r="N283" s="282">
        <v>0</v>
      </c>
      <c r="O283" s="60"/>
    </row>
    <row r="284" spans="1:15" ht="22.5" hidden="1" customHeight="1">
      <c r="A284" s="60">
        <f t="shared" si="9"/>
        <v>282</v>
      </c>
      <c r="B284" s="72" t="s">
        <v>546</v>
      </c>
      <c r="C284" s="73" t="s">
        <v>14</v>
      </c>
      <c r="D284" s="61" t="s">
        <v>289</v>
      </c>
      <c r="E284" s="280" t="s">
        <v>79</v>
      </c>
      <c r="F284" s="282" t="s">
        <v>485</v>
      </c>
      <c r="G284" s="283" t="s">
        <v>509</v>
      </c>
      <c r="H284" s="282" t="s">
        <v>496</v>
      </c>
      <c r="I284" s="282" t="s">
        <v>75</v>
      </c>
      <c r="J284" s="287">
        <v>0</v>
      </c>
      <c r="K284" s="285" t="s">
        <v>128</v>
      </c>
      <c r="L284" s="288">
        <v>5.6</v>
      </c>
      <c r="M284" s="297" t="str">
        <f t="shared" si="8"/>
        <v/>
      </c>
      <c r="N284" s="282">
        <v>0</v>
      </c>
      <c r="O284" s="60"/>
    </row>
    <row r="285" spans="1:15" ht="22.5" hidden="1" customHeight="1">
      <c r="A285" s="60">
        <f t="shared" si="9"/>
        <v>283</v>
      </c>
      <c r="B285" s="72" t="s">
        <v>547</v>
      </c>
      <c r="C285" s="73" t="s">
        <v>14</v>
      </c>
      <c r="D285" s="61" t="s">
        <v>289</v>
      </c>
      <c r="E285" s="280" t="s">
        <v>79</v>
      </c>
      <c r="F285" s="282" t="s">
        <v>485</v>
      </c>
      <c r="G285" s="283" t="s">
        <v>509</v>
      </c>
      <c r="H285" s="282" t="s">
        <v>496</v>
      </c>
      <c r="I285" s="282" t="s">
        <v>75</v>
      </c>
      <c r="J285" s="287">
        <v>0</v>
      </c>
      <c r="K285" s="285" t="s">
        <v>128</v>
      </c>
      <c r="L285" s="288">
        <v>5.6</v>
      </c>
      <c r="M285" s="297" t="str">
        <f t="shared" si="8"/>
        <v/>
      </c>
      <c r="N285" s="282">
        <v>0</v>
      </c>
      <c r="O285" s="60"/>
    </row>
    <row r="286" spans="1:15" ht="22.5" hidden="1" customHeight="1">
      <c r="A286" s="60">
        <f t="shared" si="9"/>
        <v>284</v>
      </c>
      <c r="B286" s="72" t="s">
        <v>548</v>
      </c>
      <c r="C286" s="73" t="s">
        <v>14</v>
      </c>
      <c r="D286" s="61" t="s">
        <v>289</v>
      </c>
      <c r="E286" s="280" t="s">
        <v>79</v>
      </c>
      <c r="F286" s="282" t="s">
        <v>485</v>
      </c>
      <c r="G286" s="283" t="s">
        <v>509</v>
      </c>
      <c r="H286" s="282" t="s">
        <v>496</v>
      </c>
      <c r="I286" s="282" t="s">
        <v>75</v>
      </c>
      <c r="J286" s="287">
        <v>0</v>
      </c>
      <c r="K286" s="285" t="s">
        <v>128</v>
      </c>
      <c r="L286" s="288">
        <v>5.6</v>
      </c>
      <c r="M286" s="297" t="str">
        <f t="shared" si="8"/>
        <v/>
      </c>
      <c r="N286" s="282">
        <v>0</v>
      </c>
      <c r="O286" s="60"/>
    </row>
    <row r="287" spans="1:15" ht="22.5" hidden="1" customHeight="1">
      <c r="A287" s="60">
        <f t="shared" si="9"/>
        <v>285</v>
      </c>
      <c r="B287" s="72" t="s">
        <v>549</v>
      </c>
      <c r="C287" s="73" t="s">
        <v>14</v>
      </c>
      <c r="D287" s="61" t="s">
        <v>289</v>
      </c>
      <c r="E287" s="280" t="s">
        <v>79</v>
      </c>
      <c r="F287" s="282" t="s">
        <v>485</v>
      </c>
      <c r="G287" s="283" t="s">
        <v>509</v>
      </c>
      <c r="H287" s="282" t="s">
        <v>496</v>
      </c>
      <c r="I287" s="282" t="s">
        <v>75</v>
      </c>
      <c r="J287" s="287">
        <v>0</v>
      </c>
      <c r="K287" s="285" t="s">
        <v>128</v>
      </c>
      <c r="L287" s="288">
        <v>5.6</v>
      </c>
      <c r="M287" s="297" t="str">
        <f t="shared" si="8"/>
        <v/>
      </c>
      <c r="N287" s="282">
        <v>0</v>
      </c>
      <c r="O287" s="60"/>
    </row>
    <row r="288" spans="1:15" ht="22.5" hidden="1" customHeight="1">
      <c r="A288" s="60">
        <f t="shared" si="9"/>
        <v>286</v>
      </c>
      <c r="B288" s="72" t="s">
        <v>550</v>
      </c>
      <c r="C288" s="73" t="s">
        <v>14</v>
      </c>
      <c r="D288" s="61" t="s">
        <v>289</v>
      </c>
      <c r="E288" s="280" t="s">
        <v>79</v>
      </c>
      <c r="F288" s="282" t="s">
        <v>485</v>
      </c>
      <c r="G288" s="283" t="s">
        <v>509</v>
      </c>
      <c r="H288" s="282" t="s">
        <v>496</v>
      </c>
      <c r="I288" s="282" t="s">
        <v>75</v>
      </c>
      <c r="J288" s="287">
        <v>0</v>
      </c>
      <c r="K288" s="285" t="s">
        <v>128</v>
      </c>
      <c r="L288" s="288">
        <v>5.6</v>
      </c>
      <c r="M288" s="297" t="str">
        <f t="shared" si="8"/>
        <v/>
      </c>
      <c r="N288" s="282">
        <v>0</v>
      </c>
      <c r="O288" s="60"/>
    </row>
    <row r="289" spans="1:15" ht="22.5" hidden="1" customHeight="1">
      <c r="A289" s="60">
        <f t="shared" si="9"/>
        <v>287</v>
      </c>
      <c r="B289" s="72" t="s">
        <v>551</v>
      </c>
      <c r="C289" s="73" t="s">
        <v>14</v>
      </c>
      <c r="D289" s="61" t="s">
        <v>289</v>
      </c>
      <c r="E289" s="280" t="s">
        <v>79</v>
      </c>
      <c r="F289" s="282" t="s">
        <v>485</v>
      </c>
      <c r="G289" s="283" t="s">
        <v>509</v>
      </c>
      <c r="H289" s="282" t="s">
        <v>496</v>
      </c>
      <c r="I289" s="282" t="s">
        <v>75</v>
      </c>
      <c r="J289" s="287">
        <v>0</v>
      </c>
      <c r="K289" s="285" t="s">
        <v>128</v>
      </c>
      <c r="L289" s="288">
        <v>5.6</v>
      </c>
      <c r="M289" s="297" t="str">
        <f t="shared" si="8"/>
        <v/>
      </c>
      <c r="N289" s="282">
        <v>0</v>
      </c>
      <c r="O289" s="60"/>
    </row>
    <row r="290" spans="1:15" ht="22.5" hidden="1" customHeight="1">
      <c r="A290" s="60">
        <f t="shared" si="9"/>
        <v>288</v>
      </c>
      <c r="B290" s="72" t="s">
        <v>552</v>
      </c>
      <c r="C290" s="73" t="s">
        <v>14</v>
      </c>
      <c r="D290" s="61" t="s">
        <v>289</v>
      </c>
      <c r="E290" s="280" t="s">
        <v>79</v>
      </c>
      <c r="F290" s="282" t="s">
        <v>485</v>
      </c>
      <c r="G290" s="283" t="s">
        <v>509</v>
      </c>
      <c r="H290" s="282" t="s">
        <v>496</v>
      </c>
      <c r="I290" s="282" t="s">
        <v>75</v>
      </c>
      <c r="J290" s="287">
        <v>0</v>
      </c>
      <c r="K290" s="285" t="s">
        <v>128</v>
      </c>
      <c r="L290" s="288">
        <v>5.6</v>
      </c>
      <c r="M290" s="297" t="str">
        <f t="shared" si="8"/>
        <v/>
      </c>
      <c r="N290" s="282">
        <v>0</v>
      </c>
      <c r="O290" s="60"/>
    </row>
    <row r="291" spans="1:15" ht="22.5" hidden="1" customHeight="1">
      <c r="A291" s="60">
        <f t="shared" si="9"/>
        <v>289</v>
      </c>
      <c r="B291" s="72" t="s">
        <v>553</v>
      </c>
      <c r="C291" s="73" t="s">
        <v>14</v>
      </c>
      <c r="D291" s="61" t="s">
        <v>289</v>
      </c>
      <c r="E291" s="280" t="s">
        <v>79</v>
      </c>
      <c r="F291" s="282" t="s">
        <v>485</v>
      </c>
      <c r="G291" s="283" t="s">
        <v>509</v>
      </c>
      <c r="H291" s="282" t="s">
        <v>496</v>
      </c>
      <c r="I291" s="282" t="s">
        <v>75</v>
      </c>
      <c r="J291" s="287">
        <v>0</v>
      </c>
      <c r="K291" s="285" t="s">
        <v>128</v>
      </c>
      <c r="L291" s="288">
        <v>5.6</v>
      </c>
      <c r="M291" s="297" t="str">
        <f t="shared" si="8"/>
        <v/>
      </c>
      <c r="N291" s="282">
        <v>0</v>
      </c>
      <c r="O291" s="60"/>
    </row>
    <row r="292" spans="1:15" ht="22.5" hidden="1" customHeight="1">
      <c r="A292" s="60">
        <f t="shared" si="9"/>
        <v>290</v>
      </c>
      <c r="B292" s="72" t="s">
        <v>554</v>
      </c>
      <c r="C292" s="73" t="s">
        <v>14</v>
      </c>
      <c r="D292" s="61" t="s">
        <v>289</v>
      </c>
      <c r="E292" s="280" t="s">
        <v>79</v>
      </c>
      <c r="F292" s="282" t="s">
        <v>485</v>
      </c>
      <c r="G292" s="283" t="s">
        <v>509</v>
      </c>
      <c r="H292" s="282" t="s">
        <v>496</v>
      </c>
      <c r="I292" s="282" t="s">
        <v>75</v>
      </c>
      <c r="J292" s="287">
        <v>0</v>
      </c>
      <c r="K292" s="285" t="s">
        <v>128</v>
      </c>
      <c r="L292" s="288">
        <v>5.6</v>
      </c>
      <c r="M292" s="297" t="str">
        <f t="shared" si="8"/>
        <v/>
      </c>
      <c r="N292" s="282">
        <v>0</v>
      </c>
      <c r="O292" s="60"/>
    </row>
    <row r="293" spans="1:15" ht="22.5" hidden="1" customHeight="1">
      <c r="A293" s="60">
        <f t="shared" si="9"/>
        <v>291</v>
      </c>
      <c r="B293" s="72" t="s">
        <v>555</v>
      </c>
      <c r="C293" s="73" t="s">
        <v>14</v>
      </c>
      <c r="D293" s="61" t="s">
        <v>289</v>
      </c>
      <c r="E293" s="280" t="s">
        <v>79</v>
      </c>
      <c r="F293" s="282" t="s">
        <v>485</v>
      </c>
      <c r="G293" s="283" t="s">
        <v>509</v>
      </c>
      <c r="H293" s="282" t="s">
        <v>496</v>
      </c>
      <c r="I293" s="282" t="s">
        <v>75</v>
      </c>
      <c r="J293" s="287">
        <v>0</v>
      </c>
      <c r="K293" s="285" t="s">
        <v>128</v>
      </c>
      <c r="L293" s="288">
        <v>5.6</v>
      </c>
      <c r="M293" s="297" t="str">
        <f t="shared" si="8"/>
        <v/>
      </c>
      <c r="N293" s="282">
        <v>0</v>
      </c>
      <c r="O293" s="60"/>
    </row>
    <row r="294" spans="1:15" ht="22.5" hidden="1" customHeight="1">
      <c r="A294" s="60">
        <f t="shared" si="9"/>
        <v>292</v>
      </c>
      <c r="B294" s="72" t="s">
        <v>556</v>
      </c>
      <c r="C294" s="73" t="s">
        <v>14</v>
      </c>
      <c r="D294" s="61" t="s">
        <v>289</v>
      </c>
      <c r="E294" s="280" t="s">
        <v>79</v>
      </c>
      <c r="F294" s="282" t="s">
        <v>485</v>
      </c>
      <c r="G294" s="283" t="s">
        <v>509</v>
      </c>
      <c r="H294" s="282" t="s">
        <v>496</v>
      </c>
      <c r="I294" s="282" t="s">
        <v>75</v>
      </c>
      <c r="J294" s="287">
        <v>0</v>
      </c>
      <c r="K294" s="285" t="s">
        <v>128</v>
      </c>
      <c r="L294" s="288">
        <v>5.6</v>
      </c>
      <c r="M294" s="297" t="str">
        <f t="shared" si="8"/>
        <v/>
      </c>
      <c r="N294" s="282">
        <v>0</v>
      </c>
      <c r="O294" s="60"/>
    </row>
    <row r="295" spans="1:15" ht="22.5" hidden="1" customHeight="1">
      <c r="A295" s="60">
        <f t="shared" si="9"/>
        <v>293</v>
      </c>
      <c r="B295" s="72" t="s">
        <v>557</v>
      </c>
      <c r="C295" s="73" t="s">
        <v>14</v>
      </c>
      <c r="D295" s="61" t="s">
        <v>289</v>
      </c>
      <c r="E295" s="280" t="s">
        <v>79</v>
      </c>
      <c r="F295" s="282" t="s">
        <v>485</v>
      </c>
      <c r="G295" s="283" t="s">
        <v>509</v>
      </c>
      <c r="H295" s="282" t="s">
        <v>496</v>
      </c>
      <c r="I295" s="282" t="s">
        <v>75</v>
      </c>
      <c r="J295" s="287">
        <v>0</v>
      </c>
      <c r="K295" s="285" t="s">
        <v>128</v>
      </c>
      <c r="L295" s="288">
        <v>5.6</v>
      </c>
      <c r="M295" s="297" t="str">
        <f t="shared" si="8"/>
        <v/>
      </c>
      <c r="N295" s="282">
        <v>0</v>
      </c>
      <c r="O295" s="60"/>
    </row>
    <row r="296" spans="1:15" ht="22.5" hidden="1" customHeight="1">
      <c r="A296" s="60">
        <f t="shared" si="9"/>
        <v>294</v>
      </c>
      <c r="B296" s="72" t="s">
        <v>558</v>
      </c>
      <c r="C296" s="73" t="s">
        <v>14</v>
      </c>
      <c r="D296" s="61" t="s">
        <v>289</v>
      </c>
      <c r="E296" s="280" t="s">
        <v>79</v>
      </c>
      <c r="F296" s="282" t="s">
        <v>485</v>
      </c>
      <c r="G296" s="283" t="s">
        <v>509</v>
      </c>
      <c r="H296" s="282" t="s">
        <v>496</v>
      </c>
      <c r="I296" s="282" t="s">
        <v>75</v>
      </c>
      <c r="J296" s="287">
        <v>0</v>
      </c>
      <c r="K296" s="285" t="s">
        <v>128</v>
      </c>
      <c r="L296" s="288">
        <v>5.6</v>
      </c>
      <c r="M296" s="297" t="str">
        <f t="shared" si="8"/>
        <v/>
      </c>
      <c r="N296" s="282">
        <v>0</v>
      </c>
      <c r="O296" s="60"/>
    </row>
    <row r="297" spans="1:15" ht="22.5" hidden="1" customHeight="1">
      <c r="A297" s="60">
        <f t="shared" si="9"/>
        <v>295</v>
      </c>
      <c r="B297" s="72" t="s">
        <v>559</v>
      </c>
      <c r="C297" s="73" t="s">
        <v>14</v>
      </c>
      <c r="D297" s="61" t="s">
        <v>289</v>
      </c>
      <c r="E297" s="280" t="s">
        <v>79</v>
      </c>
      <c r="F297" s="282" t="s">
        <v>485</v>
      </c>
      <c r="G297" s="283" t="s">
        <v>509</v>
      </c>
      <c r="H297" s="282" t="s">
        <v>496</v>
      </c>
      <c r="I297" s="282" t="s">
        <v>75</v>
      </c>
      <c r="J297" s="287">
        <v>0</v>
      </c>
      <c r="K297" s="285" t="s">
        <v>128</v>
      </c>
      <c r="L297" s="288">
        <v>5.6</v>
      </c>
      <c r="M297" s="297" t="str">
        <f t="shared" si="8"/>
        <v/>
      </c>
      <c r="N297" s="282">
        <v>0</v>
      </c>
      <c r="O297" s="60"/>
    </row>
    <row r="298" spans="1:15" ht="22.5" hidden="1" customHeight="1">
      <c r="A298" s="60">
        <f t="shared" si="9"/>
        <v>296</v>
      </c>
      <c r="B298" s="72" t="s">
        <v>560</v>
      </c>
      <c r="C298" s="73" t="s">
        <v>14</v>
      </c>
      <c r="D298" s="61" t="s">
        <v>289</v>
      </c>
      <c r="E298" s="280" t="s">
        <v>79</v>
      </c>
      <c r="F298" s="282" t="s">
        <v>485</v>
      </c>
      <c r="G298" s="283" t="s">
        <v>509</v>
      </c>
      <c r="H298" s="282" t="s">
        <v>496</v>
      </c>
      <c r="I298" s="282" t="s">
        <v>75</v>
      </c>
      <c r="J298" s="287">
        <v>0</v>
      </c>
      <c r="K298" s="285" t="s">
        <v>128</v>
      </c>
      <c r="L298" s="288">
        <v>5.6</v>
      </c>
      <c r="M298" s="297" t="str">
        <f t="shared" si="8"/>
        <v/>
      </c>
      <c r="N298" s="282">
        <v>0</v>
      </c>
      <c r="O298" s="60"/>
    </row>
    <row r="299" spans="1:15" ht="22.5" hidden="1" customHeight="1">
      <c r="A299" s="60">
        <f t="shared" si="9"/>
        <v>297</v>
      </c>
      <c r="B299" s="72" t="s">
        <v>561</v>
      </c>
      <c r="C299" s="73" t="s">
        <v>14</v>
      </c>
      <c r="D299" s="61" t="s">
        <v>289</v>
      </c>
      <c r="E299" s="280" t="s">
        <v>79</v>
      </c>
      <c r="F299" s="282" t="s">
        <v>485</v>
      </c>
      <c r="G299" s="283" t="s">
        <v>509</v>
      </c>
      <c r="H299" s="282" t="s">
        <v>496</v>
      </c>
      <c r="I299" s="282" t="s">
        <v>75</v>
      </c>
      <c r="J299" s="287">
        <v>0</v>
      </c>
      <c r="K299" s="285" t="s">
        <v>128</v>
      </c>
      <c r="L299" s="288">
        <v>5.6</v>
      </c>
      <c r="M299" s="297" t="str">
        <f t="shared" si="8"/>
        <v/>
      </c>
      <c r="N299" s="282">
        <v>0</v>
      </c>
      <c r="O299" s="60"/>
    </row>
    <row r="300" spans="1:15" ht="22.5" hidden="1" customHeight="1">
      <c r="A300" s="60">
        <f t="shared" si="9"/>
        <v>298</v>
      </c>
      <c r="B300" s="72" t="s">
        <v>562</v>
      </c>
      <c r="C300" s="73" t="s">
        <v>14</v>
      </c>
      <c r="D300" s="61" t="s">
        <v>289</v>
      </c>
      <c r="E300" s="280" t="s">
        <v>79</v>
      </c>
      <c r="F300" s="282" t="s">
        <v>485</v>
      </c>
      <c r="G300" s="283" t="s">
        <v>509</v>
      </c>
      <c r="H300" s="282" t="s">
        <v>496</v>
      </c>
      <c r="I300" s="282" t="s">
        <v>75</v>
      </c>
      <c r="J300" s="287">
        <v>0</v>
      </c>
      <c r="K300" s="285" t="s">
        <v>128</v>
      </c>
      <c r="L300" s="288">
        <v>5.6</v>
      </c>
      <c r="M300" s="297" t="str">
        <f t="shared" si="8"/>
        <v/>
      </c>
      <c r="N300" s="282">
        <v>0</v>
      </c>
      <c r="O300" s="60"/>
    </row>
    <row r="301" spans="1:15" ht="22.5" hidden="1" customHeight="1">
      <c r="A301" s="60">
        <f t="shared" si="9"/>
        <v>299</v>
      </c>
      <c r="B301" s="72" t="s">
        <v>563</v>
      </c>
      <c r="C301" s="73" t="s">
        <v>14</v>
      </c>
      <c r="D301" s="61" t="s">
        <v>289</v>
      </c>
      <c r="E301" s="280" t="s">
        <v>79</v>
      </c>
      <c r="F301" s="282" t="s">
        <v>485</v>
      </c>
      <c r="G301" s="283" t="s">
        <v>509</v>
      </c>
      <c r="H301" s="282" t="s">
        <v>496</v>
      </c>
      <c r="I301" s="282" t="s">
        <v>75</v>
      </c>
      <c r="J301" s="287">
        <v>0</v>
      </c>
      <c r="K301" s="285" t="s">
        <v>128</v>
      </c>
      <c r="L301" s="288">
        <v>5.6</v>
      </c>
      <c r="M301" s="297" t="str">
        <f t="shared" si="8"/>
        <v/>
      </c>
      <c r="N301" s="282">
        <v>0</v>
      </c>
      <c r="O301" s="60"/>
    </row>
    <row r="302" spans="1:15" ht="22.5" hidden="1" customHeight="1">
      <c r="A302" s="60">
        <f t="shared" si="9"/>
        <v>300</v>
      </c>
      <c r="B302" s="72" t="s">
        <v>564</v>
      </c>
      <c r="C302" s="73" t="s">
        <v>14</v>
      </c>
      <c r="D302" s="61" t="s">
        <v>289</v>
      </c>
      <c r="E302" s="280" t="s">
        <v>79</v>
      </c>
      <c r="F302" s="282" t="s">
        <v>485</v>
      </c>
      <c r="G302" s="283" t="s">
        <v>509</v>
      </c>
      <c r="H302" s="282" t="s">
        <v>496</v>
      </c>
      <c r="I302" s="282" t="s">
        <v>75</v>
      </c>
      <c r="J302" s="287">
        <v>0</v>
      </c>
      <c r="K302" s="285" t="s">
        <v>128</v>
      </c>
      <c r="L302" s="288">
        <v>5.6</v>
      </c>
      <c r="M302" s="297" t="str">
        <f t="shared" si="8"/>
        <v/>
      </c>
      <c r="N302" s="282">
        <v>0</v>
      </c>
      <c r="O302" s="60"/>
    </row>
    <row r="303" spans="1:15" ht="22.5" hidden="1" customHeight="1">
      <c r="A303" s="60">
        <f t="shared" si="9"/>
        <v>301</v>
      </c>
      <c r="B303" s="72" t="s">
        <v>565</v>
      </c>
      <c r="C303" s="73" t="s">
        <v>14</v>
      </c>
      <c r="D303" s="61" t="s">
        <v>289</v>
      </c>
      <c r="E303" s="280" t="s">
        <v>79</v>
      </c>
      <c r="F303" s="282" t="s">
        <v>485</v>
      </c>
      <c r="G303" s="283" t="s">
        <v>509</v>
      </c>
      <c r="H303" s="282" t="s">
        <v>496</v>
      </c>
      <c r="I303" s="282" t="s">
        <v>75</v>
      </c>
      <c r="J303" s="287">
        <v>0</v>
      </c>
      <c r="K303" s="285" t="s">
        <v>128</v>
      </c>
      <c r="L303" s="288">
        <v>5.6</v>
      </c>
      <c r="M303" s="297" t="str">
        <f t="shared" si="8"/>
        <v/>
      </c>
      <c r="N303" s="282">
        <v>0</v>
      </c>
      <c r="O303" s="60"/>
    </row>
    <row r="304" spans="1:15" ht="22.5" hidden="1" customHeight="1">
      <c r="A304" s="60">
        <f t="shared" si="9"/>
        <v>302</v>
      </c>
      <c r="B304" s="72" t="s">
        <v>566</v>
      </c>
      <c r="C304" s="73" t="s">
        <v>14</v>
      </c>
      <c r="D304" s="61" t="s">
        <v>289</v>
      </c>
      <c r="E304" s="280" t="s">
        <v>79</v>
      </c>
      <c r="F304" s="282" t="s">
        <v>485</v>
      </c>
      <c r="G304" s="283" t="s">
        <v>509</v>
      </c>
      <c r="H304" s="282" t="s">
        <v>496</v>
      </c>
      <c r="I304" s="282" t="s">
        <v>75</v>
      </c>
      <c r="J304" s="287">
        <v>0</v>
      </c>
      <c r="K304" s="285" t="s">
        <v>128</v>
      </c>
      <c r="L304" s="288">
        <v>5.6</v>
      </c>
      <c r="M304" s="297" t="str">
        <f t="shared" si="8"/>
        <v/>
      </c>
      <c r="N304" s="282">
        <v>0</v>
      </c>
      <c r="O304" s="60"/>
    </row>
    <row r="305" spans="1:15" ht="22.5" hidden="1" customHeight="1">
      <c r="A305" s="60">
        <f t="shared" si="9"/>
        <v>303</v>
      </c>
      <c r="B305" s="72" t="s">
        <v>567</v>
      </c>
      <c r="C305" s="73" t="s">
        <v>14</v>
      </c>
      <c r="D305" s="61" t="s">
        <v>289</v>
      </c>
      <c r="E305" s="280" t="s">
        <v>79</v>
      </c>
      <c r="F305" s="282" t="s">
        <v>485</v>
      </c>
      <c r="G305" s="283" t="s">
        <v>509</v>
      </c>
      <c r="H305" s="282" t="s">
        <v>496</v>
      </c>
      <c r="I305" s="282" t="s">
        <v>75</v>
      </c>
      <c r="J305" s="287">
        <v>0</v>
      </c>
      <c r="K305" s="285" t="s">
        <v>128</v>
      </c>
      <c r="L305" s="288">
        <v>5.6</v>
      </c>
      <c r="M305" s="297" t="str">
        <f t="shared" si="8"/>
        <v/>
      </c>
      <c r="N305" s="282">
        <v>0</v>
      </c>
      <c r="O305" s="60"/>
    </row>
    <row r="306" spans="1:15" ht="22.5" hidden="1" customHeight="1">
      <c r="A306" s="60">
        <f t="shared" si="9"/>
        <v>304</v>
      </c>
      <c r="B306" s="72" t="s">
        <v>568</v>
      </c>
      <c r="C306" s="73" t="s">
        <v>14</v>
      </c>
      <c r="D306" s="61" t="s">
        <v>289</v>
      </c>
      <c r="E306" s="280" t="s">
        <v>79</v>
      </c>
      <c r="F306" s="282" t="s">
        <v>485</v>
      </c>
      <c r="G306" s="283" t="s">
        <v>509</v>
      </c>
      <c r="H306" s="282" t="s">
        <v>496</v>
      </c>
      <c r="I306" s="282" t="s">
        <v>75</v>
      </c>
      <c r="J306" s="287">
        <v>0</v>
      </c>
      <c r="K306" s="285" t="s">
        <v>128</v>
      </c>
      <c r="L306" s="288">
        <v>5.6</v>
      </c>
      <c r="M306" s="297" t="str">
        <f t="shared" si="8"/>
        <v/>
      </c>
      <c r="N306" s="282">
        <v>0</v>
      </c>
      <c r="O306" s="60"/>
    </row>
    <row r="307" spans="1:15" ht="22.5" hidden="1" customHeight="1">
      <c r="A307" s="60">
        <f t="shared" si="9"/>
        <v>305</v>
      </c>
      <c r="B307" s="72" t="s">
        <v>569</v>
      </c>
      <c r="C307" s="73" t="s">
        <v>14</v>
      </c>
      <c r="D307" s="61" t="s">
        <v>289</v>
      </c>
      <c r="E307" s="280" t="s">
        <v>79</v>
      </c>
      <c r="F307" s="282" t="s">
        <v>485</v>
      </c>
      <c r="G307" s="283" t="s">
        <v>509</v>
      </c>
      <c r="H307" s="282" t="s">
        <v>496</v>
      </c>
      <c r="I307" s="282" t="s">
        <v>75</v>
      </c>
      <c r="J307" s="287">
        <v>0</v>
      </c>
      <c r="K307" s="285" t="s">
        <v>128</v>
      </c>
      <c r="L307" s="288">
        <v>5.6</v>
      </c>
      <c r="M307" s="297" t="str">
        <f t="shared" si="8"/>
        <v/>
      </c>
      <c r="N307" s="282">
        <v>0</v>
      </c>
      <c r="O307" s="60"/>
    </row>
    <row r="308" spans="1:15" ht="22.5" hidden="1" customHeight="1">
      <c r="A308" s="60">
        <f t="shared" si="9"/>
        <v>306</v>
      </c>
      <c r="B308" s="72" t="s">
        <v>570</v>
      </c>
      <c r="C308" s="73" t="s">
        <v>14</v>
      </c>
      <c r="D308" s="61" t="s">
        <v>289</v>
      </c>
      <c r="E308" s="280" t="s">
        <v>79</v>
      </c>
      <c r="F308" s="282" t="s">
        <v>485</v>
      </c>
      <c r="G308" s="283" t="s">
        <v>509</v>
      </c>
      <c r="H308" s="282" t="s">
        <v>496</v>
      </c>
      <c r="I308" s="282" t="s">
        <v>75</v>
      </c>
      <c r="J308" s="287">
        <v>0</v>
      </c>
      <c r="K308" s="285" t="s">
        <v>128</v>
      </c>
      <c r="L308" s="288">
        <v>5.6</v>
      </c>
      <c r="M308" s="297" t="str">
        <f t="shared" si="8"/>
        <v/>
      </c>
      <c r="N308" s="282">
        <v>0</v>
      </c>
      <c r="O308" s="60"/>
    </row>
    <row r="309" spans="1:15" ht="22.5" hidden="1" customHeight="1">
      <c r="A309" s="60">
        <f t="shared" si="9"/>
        <v>307</v>
      </c>
      <c r="B309" s="72" t="s">
        <v>571</v>
      </c>
      <c r="C309" s="73" t="s">
        <v>14</v>
      </c>
      <c r="D309" s="61" t="s">
        <v>289</v>
      </c>
      <c r="E309" s="280" t="s">
        <v>79</v>
      </c>
      <c r="F309" s="282" t="s">
        <v>485</v>
      </c>
      <c r="G309" s="283" t="s">
        <v>509</v>
      </c>
      <c r="H309" s="282" t="s">
        <v>496</v>
      </c>
      <c r="I309" s="282" t="s">
        <v>75</v>
      </c>
      <c r="J309" s="287">
        <v>0</v>
      </c>
      <c r="K309" s="285" t="s">
        <v>128</v>
      </c>
      <c r="L309" s="288">
        <v>5.6</v>
      </c>
      <c r="M309" s="297" t="str">
        <f t="shared" si="8"/>
        <v/>
      </c>
      <c r="N309" s="282">
        <v>0</v>
      </c>
      <c r="O309" s="60"/>
    </row>
    <row r="310" spans="1:15" ht="22.5" hidden="1" customHeight="1">
      <c r="A310" s="60">
        <f t="shared" si="9"/>
        <v>308</v>
      </c>
      <c r="B310" s="72" t="s">
        <v>572</v>
      </c>
      <c r="C310" s="73" t="s">
        <v>14</v>
      </c>
      <c r="D310" s="61" t="s">
        <v>289</v>
      </c>
      <c r="E310" s="280" t="s">
        <v>79</v>
      </c>
      <c r="F310" s="282" t="s">
        <v>485</v>
      </c>
      <c r="G310" s="283" t="s">
        <v>509</v>
      </c>
      <c r="H310" s="282" t="s">
        <v>496</v>
      </c>
      <c r="I310" s="282" t="s">
        <v>75</v>
      </c>
      <c r="J310" s="287">
        <v>0</v>
      </c>
      <c r="K310" s="285" t="s">
        <v>128</v>
      </c>
      <c r="L310" s="288">
        <v>5.6</v>
      </c>
      <c r="M310" s="297" t="str">
        <f t="shared" si="8"/>
        <v/>
      </c>
      <c r="N310" s="282">
        <v>0</v>
      </c>
      <c r="O310" s="60"/>
    </row>
    <row r="311" spans="1:15" ht="22.5" hidden="1" customHeight="1">
      <c r="A311" s="60">
        <f t="shared" si="9"/>
        <v>309</v>
      </c>
      <c r="B311" s="72" t="s">
        <v>573</v>
      </c>
      <c r="C311" s="73" t="s">
        <v>14</v>
      </c>
      <c r="D311" s="61" t="s">
        <v>289</v>
      </c>
      <c r="E311" s="280" t="s">
        <v>79</v>
      </c>
      <c r="F311" s="282" t="s">
        <v>485</v>
      </c>
      <c r="G311" s="283" t="s">
        <v>509</v>
      </c>
      <c r="H311" s="282" t="s">
        <v>496</v>
      </c>
      <c r="I311" s="282" t="s">
        <v>75</v>
      </c>
      <c r="J311" s="287">
        <v>0</v>
      </c>
      <c r="K311" s="285" t="s">
        <v>128</v>
      </c>
      <c r="L311" s="288">
        <v>5.6</v>
      </c>
      <c r="M311" s="297" t="str">
        <f t="shared" si="8"/>
        <v/>
      </c>
      <c r="N311" s="282">
        <v>0</v>
      </c>
      <c r="O311" s="60"/>
    </row>
    <row r="312" spans="1:15" ht="22.5" hidden="1" customHeight="1">
      <c r="A312" s="60">
        <f t="shared" si="9"/>
        <v>310</v>
      </c>
      <c r="B312" s="72" t="s">
        <v>574</v>
      </c>
      <c r="C312" s="73" t="s">
        <v>14</v>
      </c>
      <c r="D312" s="61" t="s">
        <v>289</v>
      </c>
      <c r="E312" s="280" t="s">
        <v>79</v>
      </c>
      <c r="F312" s="282" t="s">
        <v>485</v>
      </c>
      <c r="G312" s="283" t="s">
        <v>509</v>
      </c>
      <c r="H312" s="282" t="s">
        <v>496</v>
      </c>
      <c r="I312" s="282" t="s">
        <v>75</v>
      </c>
      <c r="J312" s="287">
        <v>0</v>
      </c>
      <c r="K312" s="285" t="s">
        <v>128</v>
      </c>
      <c r="L312" s="288">
        <v>5.6</v>
      </c>
      <c r="M312" s="297" t="str">
        <f t="shared" si="8"/>
        <v/>
      </c>
      <c r="N312" s="282">
        <v>0</v>
      </c>
      <c r="O312" s="60"/>
    </row>
    <row r="313" spans="1:15" ht="22.5" hidden="1" customHeight="1">
      <c r="A313" s="60">
        <f t="shared" si="9"/>
        <v>311</v>
      </c>
      <c r="B313" s="72" t="s">
        <v>575</v>
      </c>
      <c r="C313" s="73" t="s">
        <v>14</v>
      </c>
      <c r="D313" s="61" t="s">
        <v>289</v>
      </c>
      <c r="E313" s="280" t="s">
        <v>79</v>
      </c>
      <c r="F313" s="282" t="s">
        <v>485</v>
      </c>
      <c r="G313" s="283" t="s">
        <v>509</v>
      </c>
      <c r="H313" s="282" t="s">
        <v>496</v>
      </c>
      <c r="I313" s="282" t="s">
        <v>75</v>
      </c>
      <c r="J313" s="287">
        <v>0</v>
      </c>
      <c r="K313" s="285" t="s">
        <v>128</v>
      </c>
      <c r="L313" s="288">
        <v>5.6</v>
      </c>
      <c r="M313" s="297" t="str">
        <f t="shared" si="8"/>
        <v/>
      </c>
      <c r="N313" s="282">
        <v>0</v>
      </c>
      <c r="O313" s="60"/>
    </row>
    <row r="314" spans="1:15" ht="22.5" hidden="1" customHeight="1">
      <c r="A314" s="60">
        <f t="shared" si="9"/>
        <v>312</v>
      </c>
      <c r="B314" s="72" t="s">
        <v>576</v>
      </c>
      <c r="C314" s="73" t="s">
        <v>14</v>
      </c>
      <c r="D314" s="61" t="s">
        <v>289</v>
      </c>
      <c r="E314" s="280" t="s">
        <v>79</v>
      </c>
      <c r="F314" s="282" t="s">
        <v>485</v>
      </c>
      <c r="G314" s="283" t="s">
        <v>509</v>
      </c>
      <c r="H314" s="282" t="s">
        <v>496</v>
      </c>
      <c r="I314" s="282" t="s">
        <v>75</v>
      </c>
      <c r="J314" s="287">
        <v>0</v>
      </c>
      <c r="K314" s="285" t="s">
        <v>128</v>
      </c>
      <c r="L314" s="288">
        <v>5.6</v>
      </c>
      <c r="M314" s="297" t="str">
        <f t="shared" si="8"/>
        <v/>
      </c>
      <c r="N314" s="282">
        <v>0</v>
      </c>
      <c r="O314" s="60"/>
    </row>
    <row r="315" spans="1:15" ht="22.5" hidden="1" customHeight="1">
      <c r="A315" s="60">
        <f t="shared" si="9"/>
        <v>313</v>
      </c>
      <c r="B315" s="72" t="s">
        <v>577</v>
      </c>
      <c r="C315" s="73" t="s">
        <v>14</v>
      </c>
      <c r="D315" s="61" t="s">
        <v>289</v>
      </c>
      <c r="E315" s="280" t="s">
        <v>79</v>
      </c>
      <c r="F315" s="282" t="s">
        <v>485</v>
      </c>
      <c r="G315" s="283" t="s">
        <v>509</v>
      </c>
      <c r="H315" s="282" t="s">
        <v>496</v>
      </c>
      <c r="I315" s="282" t="s">
        <v>75</v>
      </c>
      <c r="J315" s="287">
        <v>0</v>
      </c>
      <c r="K315" s="285" t="s">
        <v>128</v>
      </c>
      <c r="L315" s="288">
        <v>5.6</v>
      </c>
      <c r="M315" s="297" t="str">
        <f t="shared" si="8"/>
        <v/>
      </c>
      <c r="N315" s="282">
        <v>0</v>
      </c>
      <c r="O315" s="60"/>
    </row>
    <row r="316" spans="1:15" ht="22.5" hidden="1" customHeight="1">
      <c r="A316" s="60">
        <f t="shared" si="9"/>
        <v>314</v>
      </c>
      <c r="B316" s="72" t="s">
        <v>578</v>
      </c>
      <c r="C316" s="73" t="s">
        <v>14</v>
      </c>
      <c r="D316" s="61" t="s">
        <v>289</v>
      </c>
      <c r="E316" s="280" t="s">
        <v>79</v>
      </c>
      <c r="F316" s="282" t="s">
        <v>485</v>
      </c>
      <c r="G316" s="283" t="s">
        <v>509</v>
      </c>
      <c r="H316" s="282" t="s">
        <v>496</v>
      </c>
      <c r="I316" s="282" t="s">
        <v>75</v>
      </c>
      <c r="J316" s="287">
        <v>0</v>
      </c>
      <c r="K316" s="285" t="s">
        <v>128</v>
      </c>
      <c r="L316" s="288">
        <v>5.6</v>
      </c>
      <c r="M316" s="297" t="str">
        <f t="shared" si="8"/>
        <v/>
      </c>
      <c r="N316" s="282">
        <v>0</v>
      </c>
      <c r="O316" s="60"/>
    </row>
    <row r="317" spans="1:15" ht="22.5" hidden="1" customHeight="1">
      <c r="A317" s="60">
        <f t="shared" si="9"/>
        <v>315</v>
      </c>
      <c r="B317" s="72" t="s">
        <v>579</v>
      </c>
      <c r="C317" s="73" t="s">
        <v>14</v>
      </c>
      <c r="D317" s="61" t="s">
        <v>289</v>
      </c>
      <c r="E317" s="280" t="s">
        <v>79</v>
      </c>
      <c r="F317" s="282" t="s">
        <v>485</v>
      </c>
      <c r="G317" s="283" t="s">
        <v>509</v>
      </c>
      <c r="H317" s="282" t="s">
        <v>496</v>
      </c>
      <c r="I317" s="282" t="s">
        <v>75</v>
      </c>
      <c r="J317" s="287">
        <v>0</v>
      </c>
      <c r="K317" s="285" t="s">
        <v>128</v>
      </c>
      <c r="L317" s="288">
        <v>5.6</v>
      </c>
      <c r="M317" s="297" t="str">
        <f t="shared" si="8"/>
        <v/>
      </c>
      <c r="N317" s="282">
        <v>0</v>
      </c>
      <c r="O317" s="60"/>
    </row>
    <row r="318" spans="1:15" ht="22.5" hidden="1" customHeight="1">
      <c r="A318" s="60">
        <f t="shared" si="9"/>
        <v>316</v>
      </c>
      <c r="B318" s="72" t="s">
        <v>580</v>
      </c>
      <c r="C318" s="73" t="s">
        <v>14</v>
      </c>
      <c r="D318" s="61" t="s">
        <v>289</v>
      </c>
      <c r="E318" s="280" t="s">
        <v>79</v>
      </c>
      <c r="F318" s="282" t="s">
        <v>485</v>
      </c>
      <c r="G318" s="283" t="s">
        <v>509</v>
      </c>
      <c r="H318" s="282" t="s">
        <v>496</v>
      </c>
      <c r="I318" s="282" t="s">
        <v>75</v>
      </c>
      <c r="J318" s="287">
        <v>0</v>
      </c>
      <c r="K318" s="285" t="s">
        <v>128</v>
      </c>
      <c r="L318" s="288">
        <v>5.6</v>
      </c>
      <c r="M318" s="297" t="str">
        <f t="shared" si="8"/>
        <v/>
      </c>
      <c r="N318" s="282">
        <v>0</v>
      </c>
      <c r="O318" s="60"/>
    </row>
    <row r="319" spans="1:15" ht="22.5" hidden="1" customHeight="1">
      <c r="A319" s="60">
        <f t="shared" si="9"/>
        <v>317</v>
      </c>
      <c r="B319" s="72" t="s">
        <v>581</v>
      </c>
      <c r="C319" s="73" t="s">
        <v>14</v>
      </c>
      <c r="D319" s="61" t="s">
        <v>289</v>
      </c>
      <c r="E319" s="280" t="s">
        <v>79</v>
      </c>
      <c r="F319" s="282" t="s">
        <v>485</v>
      </c>
      <c r="G319" s="283" t="s">
        <v>509</v>
      </c>
      <c r="H319" s="282" t="s">
        <v>496</v>
      </c>
      <c r="I319" s="282" t="s">
        <v>75</v>
      </c>
      <c r="J319" s="287">
        <v>0</v>
      </c>
      <c r="K319" s="285" t="s">
        <v>128</v>
      </c>
      <c r="L319" s="288">
        <v>5.6</v>
      </c>
      <c r="M319" s="297" t="str">
        <f t="shared" si="8"/>
        <v/>
      </c>
      <c r="N319" s="282">
        <v>0</v>
      </c>
      <c r="O319" s="60"/>
    </row>
    <row r="320" spans="1:15" ht="22.5" hidden="1" customHeight="1">
      <c r="A320" s="60">
        <f t="shared" si="9"/>
        <v>318</v>
      </c>
      <c r="B320" s="72" t="s">
        <v>582</v>
      </c>
      <c r="C320" s="73" t="s">
        <v>14</v>
      </c>
      <c r="D320" s="61" t="s">
        <v>289</v>
      </c>
      <c r="E320" s="280" t="s">
        <v>79</v>
      </c>
      <c r="F320" s="282" t="s">
        <v>485</v>
      </c>
      <c r="G320" s="283" t="s">
        <v>509</v>
      </c>
      <c r="H320" s="282" t="s">
        <v>496</v>
      </c>
      <c r="I320" s="282" t="s">
        <v>75</v>
      </c>
      <c r="J320" s="287">
        <v>0</v>
      </c>
      <c r="K320" s="285" t="s">
        <v>128</v>
      </c>
      <c r="L320" s="288">
        <v>5.6</v>
      </c>
      <c r="M320" s="297" t="str">
        <f t="shared" si="8"/>
        <v/>
      </c>
      <c r="N320" s="282">
        <v>0</v>
      </c>
      <c r="O320" s="60"/>
    </row>
    <row r="321" spans="1:15" ht="22.5" hidden="1" customHeight="1">
      <c r="A321" s="60">
        <f t="shared" si="9"/>
        <v>319</v>
      </c>
      <c r="B321" s="72" t="s">
        <v>583</v>
      </c>
      <c r="C321" s="73" t="s">
        <v>14</v>
      </c>
      <c r="D321" s="61" t="s">
        <v>289</v>
      </c>
      <c r="E321" s="280" t="s">
        <v>79</v>
      </c>
      <c r="F321" s="282" t="s">
        <v>485</v>
      </c>
      <c r="G321" s="283" t="s">
        <v>509</v>
      </c>
      <c r="H321" s="282" t="s">
        <v>496</v>
      </c>
      <c r="I321" s="282" t="s">
        <v>75</v>
      </c>
      <c r="J321" s="287">
        <v>0</v>
      </c>
      <c r="K321" s="285" t="s">
        <v>128</v>
      </c>
      <c r="L321" s="288">
        <v>5.6</v>
      </c>
      <c r="M321" s="297" t="str">
        <f t="shared" si="8"/>
        <v/>
      </c>
      <c r="N321" s="282">
        <v>0</v>
      </c>
      <c r="O321" s="60"/>
    </row>
    <row r="322" spans="1:15" ht="22.5" hidden="1" customHeight="1">
      <c r="A322" s="60">
        <f t="shared" si="9"/>
        <v>320</v>
      </c>
      <c r="B322" s="72" t="s">
        <v>584</v>
      </c>
      <c r="C322" s="73" t="s">
        <v>14</v>
      </c>
      <c r="D322" s="61" t="s">
        <v>289</v>
      </c>
      <c r="E322" s="280" t="s">
        <v>79</v>
      </c>
      <c r="F322" s="282" t="s">
        <v>485</v>
      </c>
      <c r="G322" s="283" t="s">
        <v>509</v>
      </c>
      <c r="H322" s="282" t="s">
        <v>496</v>
      </c>
      <c r="I322" s="282" t="s">
        <v>75</v>
      </c>
      <c r="J322" s="287">
        <v>0</v>
      </c>
      <c r="K322" s="285" t="s">
        <v>128</v>
      </c>
      <c r="L322" s="288">
        <v>5.6</v>
      </c>
      <c r="M322" s="297" t="str">
        <f t="shared" si="8"/>
        <v/>
      </c>
      <c r="N322" s="282">
        <v>0</v>
      </c>
      <c r="O322" s="60"/>
    </row>
    <row r="323" spans="1:15" ht="22.5" hidden="1" customHeight="1">
      <c r="A323" s="60">
        <f t="shared" si="9"/>
        <v>321</v>
      </c>
      <c r="B323" s="72" t="s">
        <v>585</v>
      </c>
      <c r="C323" s="73" t="s">
        <v>14</v>
      </c>
      <c r="D323" s="61" t="s">
        <v>289</v>
      </c>
      <c r="E323" s="280" t="s">
        <v>79</v>
      </c>
      <c r="F323" s="282" t="s">
        <v>485</v>
      </c>
      <c r="G323" s="283" t="s">
        <v>509</v>
      </c>
      <c r="H323" s="282" t="s">
        <v>496</v>
      </c>
      <c r="I323" s="282" t="s">
        <v>75</v>
      </c>
      <c r="J323" s="287">
        <v>0</v>
      </c>
      <c r="K323" s="285" t="s">
        <v>128</v>
      </c>
      <c r="L323" s="288">
        <v>5.6</v>
      </c>
      <c r="M323" s="297" t="str">
        <f t="shared" ref="M323:M386" si="10">IF(L323&gt;599,"SI","")</f>
        <v/>
      </c>
      <c r="N323" s="282">
        <v>0</v>
      </c>
      <c r="O323" s="60"/>
    </row>
    <row r="324" spans="1:15" ht="22.5" hidden="1" customHeight="1">
      <c r="A324" s="60">
        <f t="shared" ref="A324:A387" si="11">IF(B324="","",A323+1)</f>
        <v>322</v>
      </c>
      <c r="B324" s="72" t="s">
        <v>586</v>
      </c>
      <c r="C324" s="73" t="s">
        <v>14</v>
      </c>
      <c r="D324" s="61" t="s">
        <v>289</v>
      </c>
      <c r="E324" s="280" t="s">
        <v>79</v>
      </c>
      <c r="F324" s="282" t="s">
        <v>485</v>
      </c>
      <c r="G324" s="283" t="s">
        <v>509</v>
      </c>
      <c r="H324" s="282" t="s">
        <v>496</v>
      </c>
      <c r="I324" s="282" t="s">
        <v>75</v>
      </c>
      <c r="J324" s="287">
        <v>0</v>
      </c>
      <c r="K324" s="285" t="s">
        <v>128</v>
      </c>
      <c r="L324" s="288">
        <v>5.6</v>
      </c>
      <c r="M324" s="297" t="str">
        <f t="shared" si="10"/>
        <v/>
      </c>
      <c r="N324" s="282">
        <v>0</v>
      </c>
      <c r="O324" s="60"/>
    </row>
    <row r="325" spans="1:15" ht="22.5" hidden="1" customHeight="1">
      <c r="A325" s="60">
        <f t="shared" si="11"/>
        <v>323</v>
      </c>
      <c r="B325" s="72" t="s">
        <v>587</v>
      </c>
      <c r="C325" s="73" t="s">
        <v>14</v>
      </c>
      <c r="D325" s="61" t="s">
        <v>289</v>
      </c>
      <c r="E325" s="280" t="s">
        <v>79</v>
      </c>
      <c r="F325" s="282" t="s">
        <v>485</v>
      </c>
      <c r="G325" s="283" t="s">
        <v>509</v>
      </c>
      <c r="H325" s="282" t="s">
        <v>496</v>
      </c>
      <c r="I325" s="282" t="s">
        <v>75</v>
      </c>
      <c r="J325" s="287">
        <v>0</v>
      </c>
      <c r="K325" s="285" t="s">
        <v>128</v>
      </c>
      <c r="L325" s="288">
        <v>5.6</v>
      </c>
      <c r="M325" s="297" t="str">
        <f t="shared" si="10"/>
        <v/>
      </c>
      <c r="N325" s="282">
        <v>0</v>
      </c>
      <c r="O325" s="60"/>
    </row>
    <row r="326" spans="1:15" ht="22.5" hidden="1" customHeight="1">
      <c r="A326" s="60">
        <f t="shared" si="11"/>
        <v>324</v>
      </c>
      <c r="B326" s="72" t="s">
        <v>588</v>
      </c>
      <c r="C326" s="73" t="s">
        <v>14</v>
      </c>
      <c r="D326" s="61" t="s">
        <v>289</v>
      </c>
      <c r="E326" s="280" t="s">
        <v>79</v>
      </c>
      <c r="F326" s="282" t="s">
        <v>485</v>
      </c>
      <c r="G326" s="283" t="s">
        <v>509</v>
      </c>
      <c r="H326" s="282" t="s">
        <v>496</v>
      </c>
      <c r="I326" s="282" t="s">
        <v>75</v>
      </c>
      <c r="J326" s="287">
        <v>0</v>
      </c>
      <c r="K326" s="285" t="s">
        <v>128</v>
      </c>
      <c r="L326" s="288">
        <v>5.6</v>
      </c>
      <c r="M326" s="297" t="str">
        <f t="shared" si="10"/>
        <v/>
      </c>
      <c r="N326" s="282">
        <v>0</v>
      </c>
      <c r="O326" s="60"/>
    </row>
    <row r="327" spans="1:15" ht="22.5" hidden="1" customHeight="1">
      <c r="A327" s="60">
        <f t="shared" si="11"/>
        <v>325</v>
      </c>
      <c r="B327" s="72" t="s">
        <v>589</v>
      </c>
      <c r="C327" s="73" t="s">
        <v>14</v>
      </c>
      <c r="D327" s="61" t="s">
        <v>289</v>
      </c>
      <c r="E327" s="280" t="s">
        <v>79</v>
      </c>
      <c r="F327" s="282" t="s">
        <v>485</v>
      </c>
      <c r="G327" s="283" t="s">
        <v>509</v>
      </c>
      <c r="H327" s="282" t="s">
        <v>496</v>
      </c>
      <c r="I327" s="282" t="s">
        <v>75</v>
      </c>
      <c r="J327" s="287">
        <v>0</v>
      </c>
      <c r="K327" s="285" t="s">
        <v>128</v>
      </c>
      <c r="L327" s="288">
        <v>5.6</v>
      </c>
      <c r="M327" s="297" t="str">
        <f t="shared" si="10"/>
        <v/>
      </c>
      <c r="N327" s="282">
        <v>0</v>
      </c>
      <c r="O327" s="60"/>
    </row>
    <row r="328" spans="1:15" ht="22.5" hidden="1" customHeight="1">
      <c r="A328" s="60">
        <f t="shared" si="11"/>
        <v>326</v>
      </c>
      <c r="B328" s="72" t="s">
        <v>590</v>
      </c>
      <c r="C328" s="73" t="s">
        <v>14</v>
      </c>
      <c r="D328" s="61" t="s">
        <v>289</v>
      </c>
      <c r="E328" s="280" t="s">
        <v>79</v>
      </c>
      <c r="F328" s="282" t="s">
        <v>485</v>
      </c>
      <c r="G328" s="283" t="s">
        <v>509</v>
      </c>
      <c r="H328" s="282" t="s">
        <v>496</v>
      </c>
      <c r="I328" s="282" t="s">
        <v>75</v>
      </c>
      <c r="J328" s="287">
        <v>0</v>
      </c>
      <c r="K328" s="285" t="s">
        <v>128</v>
      </c>
      <c r="L328" s="288">
        <v>5.6</v>
      </c>
      <c r="M328" s="297" t="str">
        <f t="shared" si="10"/>
        <v/>
      </c>
      <c r="N328" s="282">
        <v>0</v>
      </c>
      <c r="O328" s="60"/>
    </row>
    <row r="329" spans="1:15" ht="22.5" hidden="1" customHeight="1">
      <c r="A329" s="60">
        <f t="shared" si="11"/>
        <v>327</v>
      </c>
      <c r="B329" s="72" t="s">
        <v>591</v>
      </c>
      <c r="C329" s="73" t="s">
        <v>14</v>
      </c>
      <c r="D329" s="61" t="s">
        <v>289</v>
      </c>
      <c r="E329" s="280" t="s">
        <v>79</v>
      </c>
      <c r="F329" s="282" t="s">
        <v>485</v>
      </c>
      <c r="G329" s="283" t="s">
        <v>509</v>
      </c>
      <c r="H329" s="282" t="s">
        <v>496</v>
      </c>
      <c r="I329" s="282" t="s">
        <v>75</v>
      </c>
      <c r="J329" s="287">
        <v>0</v>
      </c>
      <c r="K329" s="285" t="s">
        <v>128</v>
      </c>
      <c r="L329" s="288">
        <v>5.6</v>
      </c>
      <c r="M329" s="297" t="str">
        <f t="shared" si="10"/>
        <v/>
      </c>
      <c r="N329" s="282">
        <v>0</v>
      </c>
      <c r="O329" s="60"/>
    </row>
    <row r="330" spans="1:15" ht="22.5" hidden="1" customHeight="1">
      <c r="A330" s="60">
        <f t="shared" si="11"/>
        <v>328</v>
      </c>
      <c r="B330" s="72" t="s">
        <v>592</v>
      </c>
      <c r="C330" s="73" t="s">
        <v>14</v>
      </c>
      <c r="D330" s="61" t="s">
        <v>289</v>
      </c>
      <c r="E330" s="280" t="s">
        <v>79</v>
      </c>
      <c r="F330" s="282" t="s">
        <v>485</v>
      </c>
      <c r="G330" s="283" t="s">
        <v>509</v>
      </c>
      <c r="H330" s="282" t="s">
        <v>496</v>
      </c>
      <c r="I330" s="282" t="s">
        <v>75</v>
      </c>
      <c r="J330" s="287">
        <v>0</v>
      </c>
      <c r="K330" s="285" t="s">
        <v>128</v>
      </c>
      <c r="L330" s="288">
        <v>5.6</v>
      </c>
      <c r="M330" s="297" t="str">
        <f t="shared" si="10"/>
        <v/>
      </c>
      <c r="N330" s="282">
        <v>0</v>
      </c>
      <c r="O330" s="60"/>
    </row>
    <row r="331" spans="1:15" ht="22.5" hidden="1" customHeight="1">
      <c r="A331" s="60">
        <f t="shared" si="11"/>
        <v>329</v>
      </c>
      <c r="B331" s="72" t="s">
        <v>593</v>
      </c>
      <c r="C331" s="73" t="s">
        <v>14</v>
      </c>
      <c r="D331" s="61" t="s">
        <v>289</v>
      </c>
      <c r="E331" s="280" t="s">
        <v>79</v>
      </c>
      <c r="F331" s="282" t="s">
        <v>485</v>
      </c>
      <c r="G331" s="283" t="s">
        <v>509</v>
      </c>
      <c r="H331" s="282" t="s">
        <v>496</v>
      </c>
      <c r="I331" s="282" t="s">
        <v>75</v>
      </c>
      <c r="J331" s="287">
        <v>0</v>
      </c>
      <c r="K331" s="285" t="s">
        <v>128</v>
      </c>
      <c r="L331" s="288">
        <v>5.6</v>
      </c>
      <c r="M331" s="297" t="str">
        <f t="shared" si="10"/>
        <v/>
      </c>
      <c r="N331" s="282">
        <v>0</v>
      </c>
      <c r="O331" s="60"/>
    </row>
    <row r="332" spans="1:15" ht="22.5" hidden="1" customHeight="1">
      <c r="A332" s="60">
        <f t="shared" si="11"/>
        <v>330</v>
      </c>
      <c r="B332" s="72" t="s">
        <v>594</v>
      </c>
      <c r="C332" s="73" t="s">
        <v>14</v>
      </c>
      <c r="D332" s="61" t="s">
        <v>289</v>
      </c>
      <c r="E332" s="280" t="s">
        <v>79</v>
      </c>
      <c r="F332" s="282" t="s">
        <v>485</v>
      </c>
      <c r="G332" s="283" t="s">
        <v>509</v>
      </c>
      <c r="H332" s="282" t="s">
        <v>496</v>
      </c>
      <c r="I332" s="282" t="s">
        <v>75</v>
      </c>
      <c r="J332" s="287">
        <v>0</v>
      </c>
      <c r="K332" s="285" t="s">
        <v>128</v>
      </c>
      <c r="L332" s="288">
        <v>5.6</v>
      </c>
      <c r="M332" s="297" t="str">
        <f t="shared" si="10"/>
        <v/>
      </c>
      <c r="N332" s="282">
        <v>0</v>
      </c>
      <c r="O332" s="60"/>
    </row>
    <row r="333" spans="1:15" ht="22.5" hidden="1" customHeight="1">
      <c r="A333" s="60">
        <f t="shared" si="11"/>
        <v>331</v>
      </c>
      <c r="B333" s="72" t="s">
        <v>595</v>
      </c>
      <c r="C333" s="73" t="s">
        <v>14</v>
      </c>
      <c r="D333" s="61" t="s">
        <v>289</v>
      </c>
      <c r="E333" s="280" t="s">
        <v>79</v>
      </c>
      <c r="F333" s="282" t="s">
        <v>485</v>
      </c>
      <c r="G333" s="283" t="s">
        <v>509</v>
      </c>
      <c r="H333" s="282" t="s">
        <v>496</v>
      </c>
      <c r="I333" s="282" t="s">
        <v>75</v>
      </c>
      <c r="J333" s="287">
        <v>0</v>
      </c>
      <c r="K333" s="285" t="s">
        <v>128</v>
      </c>
      <c r="L333" s="288">
        <v>5.6</v>
      </c>
      <c r="M333" s="297" t="str">
        <f t="shared" si="10"/>
        <v/>
      </c>
      <c r="N333" s="282">
        <v>0</v>
      </c>
      <c r="O333" s="60"/>
    </row>
    <row r="334" spans="1:15" ht="22.5" hidden="1" customHeight="1">
      <c r="A334" s="60">
        <f t="shared" si="11"/>
        <v>332</v>
      </c>
      <c r="B334" s="72" t="s">
        <v>596</v>
      </c>
      <c r="C334" s="73" t="s">
        <v>14</v>
      </c>
      <c r="D334" s="61" t="s">
        <v>289</v>
      </c>
      <c r="E334" s="280" t="s">
        <v>79</v>
      </c>
      <c r="F334" s="282" t="s">
        <v>485</v>
      </c>
      <c r="G334" s="283" t="s">
        <v>509</v>
      </c>
      <c r="H334" s="282" t="s">
        <v>496</v>
      </c>
      <c r="I334" s="282" t="s">
        <v>75</v>
      </c>
      <c r="J334" s="287">
        <v>0</v>
      </c>
      <c r="K334" s="285" t="s">
        <v>128</v>
      </c>
      <c r="L334" s="288">
        <v>5.6</v>
      </c>
      <c r="M334" s="297" t="str">
        <f t="shared" si="10"/>
        <v/>
      </c>
      <c r="N334" s="282">
        <v>0</v>
      </c>
      <c r="O334" s="60"/>
    </row>
    <row r="335" spans="1:15" ht="22.5" hidden="1" customHeight="1">
      <c r="A335" s="60">
        <f t="shared" si="11"/>
        <v>333</v>
      </c>
      <c r="B335" s="72" t="s">
        <v>597</v>
      </c>
      <c r="C335" s="73" t="s">
        <v>14</v>
      </c>
      <c r="D335" s="61" t="s">
        <v>289</v>
      </c>
      <c r="E335" s="280" t="s">
        <v>79</v>
      </c>
      <c r="F335" s="282" t="s">
        <v>485</v>
      </c>
      <c r="G335" s="283" t="s">
        <v>509</v>
      </c>
      <c r="H335" s="282" t="s">
        <v>496</v>
      </c>
      <c r="I335" s="282" t="s">
        <v>75</v>
      </c>
      <c r="J335" s="287">
        <v>0</v>
      </c>
      <c r="K335" s="285" t="s">
        <v>128</v>
      </c>
      <c r="L335" s="288">
        <v>5.6</v>
      </c>
      <c r="M335" s="297" t="str">
        <f t="shared" si="10"/>
        <v/>
      </c>
      <c r="N335" s="282">
        <v>0</v>
      </c>
      <c r="O335" s="60"/>
    </row>
    <row r="336" spans="1:15" ht="22.5" hidden="1" customHeight="1">
      <c r="A336" s="60">
        <f t="shared" si="11"/>
        <v>334</v>
      </c>
      <c r="B336" s="72" t="s">
        <v>598</v>
      </c>
      <c r="C336" s="73" t="s">
        <v>14</v>
      </c>
      <c r="D336" s="61" t="s">
        <v>289</v>
      </c>
      <c r="E336" s="280" t="s">
        <v>79</v>
      </c>
      <c r="F336" s="282" t="s">
        <v>485</v>
      </c>
      <c r="G336" s="283" t="s">
        <v>509</v>
      </c>
      <c r="H336" s="282" t="s">
        <v>496</v>
      </c>
      <c r="I336" s="282" t="s">
        <v>75</v>
      </c>
      <c r="J336" s="287">
        <v>0</v>
      </c>
      <c r="K336" s="285" t="s">
        <v>128</v>
      </c>
      <c r="L336" s="288">
        <v>5.6</v>
      </c>
      <c r="M336" s="297" t="str">
        <f t="shared" si="10"/>
        <v/>
      </c>
      <c r="N336" s="282">
        <v>0</v>
      </c>
      <c r="O336" s="60"/>
    </row>
    <row r="337" spans="1:15" ht="22.5" hidden="1" customHeight="1">
      <c r="A337" s="60">
        <f t="shared" si="11"/>
        <v>335</v>
      </c>
      <c r="B337" s="72" t="s">
        <v>599</v>
      </c>
      <c r="C337" s="73" t="s">
        <v>14</v>
      </c>
      <c r="D337" s="61" t="s">
        <v>289</v>
      </c>
      <c r="E337" s="280" t="s">
        <v>79</v>
      </c>
      <c r="F337" s="282" t="s">
        <v>485</v>
      </c>
      <c r="G337" s="283" t="s">
        <v>509</v>
      </c>
      <c r="H337" s="282" t="s">
        <v>496</v>
      </c>
      <c r="I337" s="282" t="s">
        <v>75</v>
      </c>
      <c r="J337" s="287">
        <v>0</v>
      </c>
      <c r="K337" s="285" t="s">
        <v>128</v>
      </c>
      <c r="L337" s="288">
        <v>5.6</v>
      </c>
      <c r="M337" s="297" t="str">
        <f t="shared" si="10"/>
        <v/>
      </c>
      <c r="N337" s="282">
        <v>0</v>
      </c>
      <c r="O337" s="60"/>
    </row>
    <row r="338" spans="1:15" ht="22.5" hidden="1" customHeight="1">
      <c r="A338" s="60">
        <f t="shared" si="11"/>
        <v>336</v>
      </c>
      <c r="B338" s="72" t="s">
        <v>600</v>
      </c>
      <c r="C338" s="73" t="s">
        <v>14</v>
      </c>
      <c r="D338" s="61" t="s">
        <v>289</v>
      </c>
      <c r="E338" s="280" t="s">
        <v>79</v>
      </c>
      <c r="F338" s="282" t="s">
        <v>485</v>
      </c>
      <c r="G338" s="283" t="s">
        <v>509</v>
      </c>
      <c r="H338" s="282" t="s">
        <v>496</v>
      </c>
      <c r="I338" s="282" t="s">
        <v>75</v>
      </c>
      <c r="J338" s="287">
        <v>0</v>
      </c>
      <c r="K338" s="285" t="s">
        <v>128</v>
      </c>
      <c r="L338" s="288">
        <v>5.6</v>
      </c>
      <c r="M338" s="297" t="str">
        <f t="shared" si="10"/>
        <v/>
      </c>
      <c r="N338" s="282">
        <v>0</v>
      </c>
      <c r="O338" s="60"/>
    </row>
    <row r="339" spans="1:15" ht="22.5" hidden="1" customHeight="1">
      <c r="A339" s="60">
        <f t="shared" si="11"/>
        <v>337</v>
      </c>
      <c r="B339" s="72" t="s">
        <v>601</v>
      </c>
      <c r="C339" s="73" t="s">
        <v>14</v>
      </c>
      <c r="D339" s="61" t="s">
        <v>289</v>
      </c>
      <c r="E339" s="280" t="s">
        <v>79</v>
      </c>
      <c r="F339" s="282" t="s">
        <v>485</v>
      </c>
      <c r="G339" s="283" t="s">
        <v>509</v>
      </c>
      <c r="H339" s="282" t="s">
        <v>496</v>
      </c>
      <c r="I339" s="282" t="s">
        <v>75</v>
      </c>
      <c r="J339" s="287">
        <v>0</v>
      </c>
      <c r="K339" s="285" t="s">
        <v>128</v>
      </c>
      <c r="L339" s="288">
        <v>5.6</v>
      </c>
      <c r="M339" s="297" t="str">
        <f t="shared" si="10"/>
        <v/>
      </c>
      <c r="N339" s="282">
        <v>0</v>
      </c>
      <c r="O339" s="60"/>
    </row>
    <row r="340" spans="1:15" ht="22.5" hidden="1" customHeight="1">
      <c r="A340" s="60">
        <f t="shared" si="11"/>
        <v>338</v>
      </c>
      <c r="B340" s="72" t="s">
        <v>602</v>
      </c>
      <c r="C340" s="73" t="s">
        <v>14</v>
      </c>
      <c r="D340" s="61" t="s">
        <v>289</v>
      </c>
      <c r="E340" s="280" t="s">
        <v>79</v>
      </c>
      <c r="F340" s="282" t="s">
        <v>485</v>
      </c>
      <c r="G340" s="283" t="s">
        <v>509</v>
      </c>
      <c r="H340" s="282" t="s">
        <v>496</v>
      </c>
      <c r="I340" s="282" t="s">
        <v>75</v>
      </c>
      <c r="J340" s="287">
        <v>0</v>
      </c>
      <c r="K340" s="285" t="s">
        <v>128</v>
      </c>
      <c r="L340" s="288">
        <v>5.6</v>
      </c>
      <c r="M340" s="297" t="str">
        <f t="shared" si="10"/>
        <v/>
      </c>
      <c r="N340" s="282">
        <v>0</v>
      </c>
      <c r="O340" s="60"/>
    </row>
    <row r="341" spans="1:15" ht="22.5" hidden="1" customHeight="1">
      <c r="A341" s="60">
        <f t="shared" si="11"/>
        <v>339</v>
      </c>
      <c r="B341" s="72" t="s">
        <v>603</v>
      </c>
      <c r="C341" s="73" t="s">
        <v>14</v>
      </c>
      <c r="D341" s="61" t="s">
        <v>289</v>
      </c>
      <c r="E341" s="280" t="s">
        <v>79</v>
      </c>
      <c r="F341" s="282" t="s">
        <v>485</v>
      </c>
      <c r="G341" s="283" t="s">
        <v>509</v>
      </c>
      <c r="H341" s="282" t="s">
        <v>496</v>
      </c>
      <c r="I341" s="282" t="s">
        <v>75</v>
      </c>
      <c r="J341" s="287">
        <v>0</v>
      </c>
      <c r="K341" s="285" t="s">
        <v>128</v>
      </c>
      <c r="L341" s="288">
        <v>5.6</v>
      </c>
      <c r="M341" s="297" t="str">
        <f t="shared" si="10"/>
        <v/>
      </c>
      <c r="N341" s="282">
        <v>0</v>
      </c>
      <c r="O341" s="60"/>
    </row>
    <row r="342" spans="1:15" ht="22.5" hidden="1" customHeight="1">
      <c r="A342" s="60">
        <f t="shared" si="11"/>
        <v>340</v>
      </c>
      <c r="B342" s="72" t="s">
        <v>604</v>
      </c>
      <c r="C342" s="73" t="s">
        <v>14</v>
      </c>
      <c r="D342" s="61" t="s">
        <v>289</v>
      </c>
      <c r="E342" s="280" t="s">
        <v>79</v>
      </c>
      <c r="F342" s="282" t="s">
        <v>485</v>
      </c>
      <c r="G342" s="283" t="s">
        <v>509</v>
      </c>
      <c r="H342" s="282" t="s">
        <v>496</v>
      </c>
      <c r="I342" s="282" t="s">
        <v>75</v>
      </c>
      <c r="J342" s="287">
        <v>0</v>
      </c>
      <c r="K342" s="285" t="s">
        <v>128</v>
      </c>
      <c r="L342" s="288">
        <v>5.6</v>
      </c>
      <c r="M342" s="297" t="str">
        <f t="shared" si="10"/>
        <v/>
      </c>
      <c r="N342" s="282">
        <v>0</v>
      </c>
      <c r="O342" s="60"/>
    </row>
    <row r="343" spans="1:15" ht="22.5" hidden="1" customHeight="1">
      <c r="A343" s="60">
        <f t="shared" si="11"/>
        <v>341</v>
      </c>
      <c r="B343" s="72" t="s">
        <v>605</v>
      </c>
      <c r="C343" s="73" t="s">
        <v>14</v>
      </c>
      <c r="D343" s="61" t="s">
        <v>289</v>
      </c>
      <c r="E343" s="280" t="s">
        <v>79</v>
      </c>
      <c r="F343" s="282" t="s">
        <v>485</v>
      </c>
      <c r="G343" s="283" t="s">
        <v>509</v>
      </c>
      <c r="H343" s="282" t="s">
        <v>496</v>
      </c>
      <c r="I343" s="282" t="s">
        <v>75</v>
      </c>
      <c r="J343" s="287">
        <v>0</v>
      </c>
      <c r="K343" s="285" t="s">
        <v>128</v>
      </c>
      <c r="L343" s="288">
        <v>5.6</v>
      </c>
      <c r="M343" s="297" t="str">
        <f t="shared" si="10"/>
        <v/>
      </c>
      <c r="N343" s="282">
        <v>0</v>
      </c>
      <c r="O343" s="60"/>
    </row>
    <row r="344" spans="1:15" ht="22.5" hidden="1" customHeight="1">
      <c r="A344" s="60">
        <f t="shared" si="11"/>
        <v>342</v>
      </c>
      <c r="B344" s="72" t="s">
        <v>606</v>
      </c>
      <c r="C344" s="73" t="s">
        <v>14</v>
      </c>
      <c r="D344" s="61" t="s">
        <v>289</v>
      </c>
      <c r="E344" s="280" t="s">
        <v>79</v>
      </c>
      <c r="F344" s="282" t="s">
        <v>485</v>
      </c>
      <c r="G344" s="283" t="s">
        <v>509</v>
      </c>
      <c r="H344" s="282" t="s">
        <v>496</v>
      </c>
      <c r="I344" s="282" t="s">
        <v>75</v>
      </c>
      <c r="J344" s="287">
        <v>0</v>
      </c>
      <c r="K344" s="285" t="s">
        <v>128</v>
      </c>
      <c r="L344" s="288">
        <v>5.6</v>
      </c>
      <c r="M344" s="297" t="str">
        <f t="shared" si="10"/>
        <v/>
      </c>
      <c r="N344" s="282">
        <v>0</v>
      </c>
      <c r="O344" s="60"/>
    </row>
    <row r="345" spans="1:15" ht="22.5" hidden="1" customHeight="1">
      <c r="A345" s="60">
        <f t="shared" si="11"/>
        <v>343</v>
      </c>
      <c r="B345" s="72" t="s">
        <v>607</v>
      </c>
      <c r="C345" s="73" t="s">
        <v>14</v>
      </c>
      <c r="D345" s="61" t="s">
        <v>289</v>
      </c>
      <c r="E345" s="280" t="s">
        <v>79</v>
      </c>
      <c r="F345" s="282" t="s">
        <v>485</v>
      </c>
      <c r="G345" s="283" t="s">
        <v>509</v>
      </c>
      <c r="H345" s="282" t="s">
        <v>496</v>
      </c>
      <c r="I345" s="282" t="s">
        <v>75</v>
      </c>
      <c r="J345" s="287">
        <v>0</v>
      </c>
      <c r="K345" s="285" t="s">
        <v>128</v>
      </c>
      <c r="L345" s="288">
        <v>5.6</v>
      </c>
      <c r="M345" s="297" t="str">
        <f t="shared" si="10"/>
        <v/>
      </c>
      <c r="N345" s="282">
        <v>0</v>
      </c>
      <c r="O345" s="60"/>
    </row>
    <row r="346" spans="1:15" ht="22.5" hidden="1" customHeight="1">
      <c r="A346" s="60">
        <f t="shared" si="11"/>
        <v>344</v>
      </c>
      <c r="B346" s="72" t="s">
        <v>608</v>
      </c>
      <c r="C346" s="73" t="s">
        <v>14</v>
      </c>
      <c r="D346" s="61" t="s">
        <v>289</v>
      </c>
      <c r="E346" s="280" t="s">
        <v>79</v>
      </c>
      <c r="F346" s="282" t="s">
        <v>485</v>
      </c>
      <c r="G346" s="283" t="s">
        <v>509</v>
      </c>
      <c r="H346" s="282" t="s">
        <v>496</v>
      </c>
      <c r="I346" s="282" t="s">
        <v>75</v>
      </c>
      <c r="J346" s="287">
        <v>0</v>
      </c>
      <c r="K346" s="285" t="s">
        <v>128</v>
      </c>
      <c r="L346" s="288">
        <v>5.6</v>
      </c>
      <c r="M346" s="297" t="str">
        <f t="shared" si="10"/>
        <v/>
      </c>
      <c r="N346" s="282">
        <v>0</v>
      </c>
      <c r="O346" s="60"/>
    </row>
    <row r="347" spans="1:15" ht="22.5" hidden="1" customHeight="1">
      <c r="A347" s="60">
        <f t="shared" si="11"/>
        <v>345</v>
      </c>
      <c r="B347" s="72" t="s">
        <v>609</v>
      </c>
      <c r="C347" s="73" t="s">
        <v>14</v>
      </c>
      <c r="D347" s="61" t="s">
        <v>289</v>
      </c>
      <c r="E347" s="280" t="s">
        <v>79</v>
      </c>
      <c r="F347" s="282" t="s">
        <v>485</v>
      </c>
      <c r="G347" s="283" t="s">
        <v>509</v>
      </c>
      <c r="H347" s="282" t="s">
        <v>496</v>
      </c>
      <c r="I347" s="282" t="s">
        <v>75</v>
      </c>
      <c r="J347" s="287">
        <v>0</v>
      </c>
      <c r="K347" s="285" t="s">
        <v>128</v>
      </c>
      <c r="L347" s="288">
        <v>5.6</v>
      </c>
      <c r="M347" s="297" t="str">
        <f t="shared" si="10"/>
        <v/>
      </c>
      <c r="N347" s="282">
        <v>0</v>
      </c>
      <c r="O347" s="60"/>
    </row>
    <row r="348" spans="1:15" ht="22.5" hidden="1" customHeight="1">
      <c r="A348" s="60">
        <f t="shared" si="11"/>
        <v>346</v>
      </c>
      <c r="B348" s="61" t="s">
        <v>612</v>
      </c>
      <c r="C348" s="73" t="s">
        <v>610</v>
      </c>
      <c r="D348" s="61" t="s">
        <v>289</v>
      </c>
      <c r="E348" s="279" t="s">
        <v>99</v>
      </c>
      <c r="F348" s="61" t="s">
        <v>485</v>
      </c>
      <c r="G348" s="59" t="s">
        <v>611</v>
      </c>
      <c r="H348" s="61" t="s">
        <v>496</v>
      </c>
      <c r="I348" s="61" t="s">
        <v>75</v>
      </c>
      <c r="J348" s="287">
        <v>0</v>
      </c>
      <c r="K348" s="285" t="s">
        <v>128</v>
      </c>
      <c r="L348" s="62">
        <v>62.15</v>
      </c>
      <c r="M348" s="297" t="str">
        <f t="shared" si="10"/>
        <v/>
      </c>
      <c r="N348" s="61">
        <v>0</v>
      </c>
      <c r="O348" s="60"/>
    </row>
    <row r="349" spans="1:15" ht="22.5" hidden="1" customHeight="1">
      <c r="A349" s="60">
        <f t="shared" si="11"/>
        <v>347</v>
      </c>
      <c r="B349" s="61" t="s">
        <v>613</v>
      </c>
      <c r="C349" s="73" t="s">
        <v>610</v>
      </c>
      <c r="D349" s="61" t="s">
        <v>289</v>
      </c>
      <c r="E349" s="279" t="s">
        <v>99</v>
      </c>
      <c r="F349" s="61" t="s">
        <v>485</v>
      </c>
      <c r="G349" s="59" t="s">
        <v>611</v>
      </c>
      <c r="H349" s="61" t="s">
        <v>496</v>
      </c>
      <c r="I349" s="61" t="s">
        <v>75</v>
      </c>
      <c r="J349" s="287">
        <v>0</v>
      </c>
      <c r="K349" s="285" t="s">
        <v>128</v>
      </c>
      <c r="L349" s="62">
        <v>62.15</v>
      </c>
      <c r="M349" s="297" t="str">
        <f t="shared" si="10"/>
        <v/>
      </c>
      <c r="N349" s="61">
        <v>0</v>
      </c>
      <c r="O349" s="60"/>
    </row>
    <row r="350" spans="1:15" ht="22.5" hidden="1" customHeight="1">
      <c r="A350" s="60">
        <f t="shared" si="11"/>
        <v>348</v>
      </c>
      <c r="B350" s="61" t="s">
        <v>614</v>
      </c>
      <c r="C350" s="73" t="s">
        <v>610</v>
      </c>
      <c r="D350" s="61" t="s">
        <v>289</v>
      </c>
      <c r="E350" s="279" t="s">
        <v>99</v>
      </c>
      <c r="F350" s="61" t="s">
        <v>485</v>
      </c>
      <c r="G350" s="59" t="s">
        <v>611</v>
      </c>
      <c r="H350" s="61" t="s">
        <v>496</v>
      </c>
      <c r="I350" s="61" t="s">
        <v>75</v>
      </c>
      <c r="J350" s="287">
        <v>0</v>
      </c>
      <c r="K350" s="285" t="s">
        <v>128</v>
      </c>
      <c r="L350" s="62">
        <v>62.15</v>
      </c>
      <c r="M350" s="297" t="str">
        <f t="shared" si="10"/>
        <v/>
      </c>
      <c r="N350" s="61">
        <v>0</v>
      </c>
      <c r="O350" s="60"/>
    </row>
    <row r="351" spans="1:15" ht="22.5" hidden="1" customHeight="1">
      <c r="A351" s="60">
        <f t="shared" si="11"/>
        <v>349</v>
      </c>
      <c r="B351" s="61" t="s">
        <v>615</v>
      </c>
      <c r="C351" s="73" t="s">
        <v>610</v>
      </c>
      <c r="D351" s="61" t="s">
        <v>289</v>
      </c>
      <c r="E351" s="279" t="s">
        <v>99</v>
      </c>
      <c r="F351" s="61" t="s">
        <v>485</v>
      </c>
      <c r="G351" s="59" t="s">
        <v>611</v>
      </c>
      <c r="H351" s="61" t="s">
        <v>496</v>
      </c>
      <c r="I351" s="61" t="s">
        <v>75</v>
      </c>
      <c r="J351" s="287">
        <v>0</v>
      </c>
      <c r="K351" s="285" t="s">
        <v>128</v>
      </c>
      <c r="L351" s="62">
        <v>62.15</v>
      </c>
      <c r="M351" s="297" t="str">
        <f t="shared" si="10"/>
        <v/>
      </c>
      <c r="N351" s="61">
        <v>0</v>
      </c>
      <c r="O351" s="60"/>
    </row>
    <row r="352" spans="1:15" ht="22.5" hidden="1" customHeight="1">
      <c r="A352" s="60">
        <f t="shared" si="11"/>
        <v>350</v>
      </c>
      <c r="B352" s="61" t="s">
        <v>616</v>
      </c>
      <c r="C352" s="73" t="s">
        <v>610</v>
      </c>
      <c r="D352" s="61" t="s">
        <v>289</v>
      </c>
      <c r="E352" s="279" t="s">
        <v>99</v>
      </c>
      <c r="F352" s="61" t="s">
        <v>485</v>
      </c>
      <c r="G352" s="59" t="s">
        <v>611</v>
      </c>
      <c r="H352" s="61" t="s">
        <v>496</v>
      </c>
      <c r="I352" s="61" t="s">
        <v>75</v>
      </c>
      <c r="J352" s="287">
        <v>0</v>
      </c>
      <c r="K352" s="285" t="s">
        <v>128</v>
      </c>
      <c r="L352" s="62">
        <v>62.15</v>
      </c>
      <c r="M352" s="297" t="str">
        <f t="shared" si="10"/>
        <v/>
      </c>
      <c r="N352" s="61">
        <v>0</v>
      </c>
      <c r="O352" s="60"/>
    </row>
    <row r="353" spans="1:15" ht="22.5" hidden="1" customHeight="1">
      <c r="A353" s="60">
        <f t="shared" si="11"/>
        <v>351</v>
      </c>
      <c r="B353" s="61" t="s">
        <v>618</v>
      </c>
      <c r="C353" s="73" t="s">
        <v>192</v>
      </c>
      <c r="D353" s="61" t="s">
        <v>289</v>
      </c>
      <c r="E353" s="279" t="s">
        <v>99</v>
      </c>
      <c r="F353" s="61" t="s">
        <v>485</v>
      </c>
      <c r="G353" s="59" t="s">
        <v>617</v>
      </c>
      <c r="H353" s="61" t="s">
        <v>179</v>
      </c>
      <c r="I353" s="61" t="s">
        <v>75</v>
      </c>
      <c r="J353" s="287">
        <v>0</v>
      </c>
      <c r="K353" s="285" t="s">
        <v>128</v>
      </c>
      <c r="L353" s="62">
        <v>445</v>
      </c>
      <c r="M353" s="297" t="str">
        <f t="shared" si="10"/>
        <v/>
      </c>
      <c r="N353" s="61">
        <v>0</v>
      </c>
      <c r="O353" s="60"/>
    </row>
    <row r="354" spans="1:15" ht="22.5" hidden="1" customHeight="1">
      <c r="A354" s="60">
        <f t="shared" si="11"/>
        <v>352</v>
      </c>
      <c r="B354" s="61" t="s">
        <v>653</v>
      </c>
      <c r="C354" s="73" t="s">
        <v>159</v>
      </c>
      <c r="D354" s="61" t="s">
        <v>289</v>
      </c>
      <c r="E354" s="279" t="s">
        <v>98</v>
      </c>
      <c r="F354" s="61" t="s">
        <v>485</v>
      </c>
      <c r="G354" s="59" t="s">
        <v>619</v>
      </c>
      <c r="H354" s="61" t="s">
        <v>179</v>
      </c>
      <c r="I354" s="61" t="s">
        <v>75</v>
      </c>
      <c r="J354" s="287">
        <v>41494</v>
      </c>
      <c r="K354" s="285" t="s">
        <v>128</v>
      </c>
      <c r="L354" s="62">
        <v>610</v>
      </c>
      <c r="M354" s="297" t="str">
        <f t="shared" si="10"/>
        <v>SI</v>
      </c>
      <c r="N354" s="61">
        <v>0</v>
      </c>
      <c r="O354" s="328"/>
    </row>
    <row r="355" spans="1:15" ht="22.5" hidden="1" customHeight="1">
      <c r="A355" s="60">
        <f t="shared" si="11"/>
        <v>353</v>
      </c>
      <c r="B355" s="61" t="s">
        <v>620</v>
      </c>
      <c r="C355" s="73" t="s">
        <v>252</v>
      </c>
      <c r="D355" s="61" t="s">
        <v>289</v>
      </c>
      <c r="E355" s="279" t="s">
        <v>79</v>
      </c>
      <c r="F355" s="61" t="s">
        <v>485</v>
      </c>
      <c r="G355" s="59" t="s">
        <v>509</v>
      </c>
      <c r="H355" s="61" t="s">
        <v>496</v>
      </c>
      <c r="I355" s="61" t="s">
        <v>75</v>
      </c>
      <c r="J355" s="287">
        <v>0</v>
      </c>
      <c r="K355" s="285" t="s">
        <v>128</v>
      </c>
      <c r="L355" s="62">
        <v>20</v>
      </c>
      <c r="M355" s="297" t="str">
        <f t="shared" si="10"/>
        <v/>
      </c>
      <c r="N355" s="61">
        <v>0</v>
      </c>
      <c r="O355" s="60"/>
    </row>
    <row r="356" spans="1:15" ht="22.5" hidden="1" customHeight="1">
      <c r="A356" s="60">
        <f t="shared" si="11"/>
        <v>354</v>
      </c>
      <c r="B356" s="61" t="s">
        <v>621</v>
      </c>
      <c r="C356" s="73" t="s">
        <v>252</v>
      </c>
      <c r="D356" s="61" t="s">
        <v>289</v>
      </c>
      <c r="E356" s="279" t="s">
        <v>79</v>
      </c>
      <c r="F356" s="61" t="s">
        <v>485</v>
      </c>
      <c r="G356" s="59" t="s">
        <v>509</v>
      </c>
      <c r="H356" s="61" t="s">
        <v>496</v>
      </c>
      <c r="I356" s="61" t="s">
        <v>75</v>
      </c>
      <c r="J356" s="287">
        <v>0</v>
      </c>
      <c r="K356" s="285" t="s">
        <v>128</v>
      </c>
      <c r="L356" s="62">
        <v>20</v>
      </c>
      <c r="M356" s="297" t="str">
        <f t="shared" si="10"/>
        <v/>
      </c>
      <c r="N356" s="61">
        <v>0</v>
      </c>
      <c r="O356" s="60"/>
    </row>
    <row r="357" spans="1:15" ht="22.5" hidden="1" customHeight="1">
      <c r="A357" s="60">
        <f t="shared" si="11"/>
        <v>355</v>
      </c>
      <c r="B357" s="61" t="s">
        <v>622</v>
      </c>
      <c r="C357" s="73" t="s">
        <v>252</v>
      </c>
      <c r="D357" s="61" t="s">
        <v>289</v>
      </c>
      <c r="E357" s="279" t="s">
        <v>79</v>
      </c>
      <c r="F357" s="61" t="s">
        <v>485</v>
      </c>
      <c r="G357" s="59" t="s">
        <v>509</v>
      </c>
      <c r="H357" s="61" t="s">
        <v>496</v>
      </c>
      <c r="I357" s="61" t="s">
        <v>75</v>
      </c>
      <c r="J357" s="287">
        <v>0</v>
      </c>
      <c r="K357" s="285" t="s">
        <v>128</v>
      </c>
      <c r="L357" s="62">
        <v>20</v>
      </c>
      <c r="M357" s="297" t="str">
        <f t="shared" si="10"/>
        <v/>
      </c>
      <c r="N357" s="61">
        <v>0</v>
      </c>
      <c r="O357" s="60"/>
    </row>
    <row r="358" spans="1:15" ht="22.5" hidden="1" customHeight="1">
      <c r="A358" s="60">
        <f t="shared" si="11"/>
        <v>356</v>
      </c>
      <c r="B358" s="61" t="s">
        <v>623</v>
      </c>
      <c r="C358" s="73" t="s">
        <v>252</v>
      </c>
      <c r="D358" s="61" t="s">
        <v>289</v>
      </c>
      <c r="E358" s="279" t="s">
        <v>79</v>
      </c>
      <c r="F358" s="61" t="s">
        <v>485</v>
      </c>
      <c r="G358" s="59" t="s">
        <v>509</v>
      </c>
      <c r="H358" s="61" t="s">
        <v>496</v>
      </c>
      <c r="I358" s="61" t="s">
        <v>75</v>
      </c>
      <c r="J358" s="287">
        <v>0</v>
      </c>
      <c r="K358" s="285" t="s">
        <v>128</v>
      </c>
      <c r="L358" s="62">
        <v>20</v>
      </c>
      <c r="M358" s="297" t="str">
        <f t="shared" si="10"/>
        <v/>
      </c>
      <c r="N358" s="61">
        <v>0</v>
      </c>
      <c r="O358" s="60"/>
    </row>
    <row r="359" spans="1:15" ht="22.5" hidden="1" customHeight="1">
      <c r="A359" s="60">
        <f t="shared" si="11"/>
        <v>357</v>
      </c>
      <c r="B359" s="61" t="s">
        <v>624</v>
      </c>
      <c r="C359" s="73" t="s">
        <v>252</v>
      </c>
      <c r="D359" s="61" t="s">
        <v>289</v>
      </c>
      <c r="E359" s="279" t="s">
        <v>79</v>
      </c>
      <c r="F359" s="61" t="s">
        <v>485</v>
      </c>
      <c r="G359" s="59" t="s">
        <v>509</v>
      </c>
      <c r="H359" s="61" t="s">
        <v>185</v>
      </c>
      <c r="I359" s="61" t="s">
        <v>75</v>
      </c>
      <c r="J359" s="287">
        <v>0</v>
      </c>
      <c r="K359" s="285" t="s">
        <v>128</v>
      </c>
      <c r="L359" s="62">
        <v>20</v>
      </c>
      <c r="M359" s="297" t="str">
        <f t="shared" si="10"/>
        <v/>
      </c>
      <c r="N359" s="61">
        <v>0</v>
      </c>
      <c r="O359" s="60"/>
    </row>
    <row r="360" spans="1:15" ht="22.5" hidden="1" customHeight="1">
      <c r="A360" s="60">
        <f t="shared" si="11"/>
        <v>358</v>
      </c>
      <c r="B360" s="61" t="s">
        <v>625</v>
      </c>
      <c r="C360" s="73" t="s">
        <v>252</v>
      </c>
      <c r="D360" s="61" t="s">
        <v>289</v>
      </c>
      <c r="E360" s="279" t="s">
        <v>79</v>
      </c>
      <c r="F360" s="61" t="s">
        <v>485</v>
      </c>
      <c r="G360" s="59" t="s">
        <v>509</v>
      </c>
      <c r="H360" s="61" t="s">
        <v>185</v>
      </c>
      <c r="I360" s="61" t="s">
        <v>75</v>
      </c>
      <c r="J360" s="287">
        <v>0</v>
      </c>
      <c r="K360" s="285" t="s">
        <v>128</v>
      </c>
      <c r="L360" s="62">
        <v>20</v>
      </c>
      <c r="M360" s="297" t="str">
        <f t="shared" si="10"/>
        <v/>
      </c>
      <c r="N360" s="61">
        <v>0</v>
      </c>
      <c r="O360" s="60"/>
    </row>
    <row r="361" spans="1:15" ht="22.5" hidden="1" customHeight="1">
      <c r="A361" s="60">
        <f t="shared" si="11"/>
        <v>359</v>
      </c>
      <c r="B361" s="61" t="s">
        <v>626</v>
      </c>
      <c r="C361" s="73" t="s">
        <v>252</v>
      </c>
      <c r="D361" s="61" t="s">
        <v>289</v>
      </c>
      <c r="E361" s="279" t="s">
        <v>79</v>
      </c>
      <c r="F361" s="61" t="s">
        <v>485</v>
      </c>
      <c r="G361" s="59" t="s">
        <v>509</v>
      </c>
      <c r="H361" s="61" t="s">
        <v>185</v>
      </c>
      <c r="I361" s="61" t="s">
        <v>75</v>
      </c>
      <c r="J361" s="287">
        <v>0</v>
      </c>
      <c r="K361" s="285" t="s">
        <v>128</v>
      </c>
      <c r="L361" s="62">
        <v>20</v>
      </c>
      <c r="M361" s="297" t="str">
        <f t="shared" si="10"/>
        <v/>
      </c>
      <c r="N361" s="61">
        <v>0</v>
      </c>
      <c r="O361" s="60"/>
    </row>
    <row r="362" spans="1:15" ht="22.5" hidden="1" customHeight="1">
      <c r="A362" s="60">
        <f t="shared" si="11"/>
        <v>360</v>
      </c>
      <c r="B362" s="61" t="s">
        <v>627</v>
      </c>
      <c r="C362" s="73" t="s">
        <v>252</v>
      </c>
      <c r="D362" s="61" t="s">
        <v>289</v>
      </c>
      <c r="E362" s="279" t="s">
        <v>79</v>
      </c>
      <c r="F362" s="61" t="s">
        <v>485</v>
      </c>
      <c r="G362" s="59" t="s">
        <v>509</v>
      </c>
      <c r="H362" s="61" t="s">
        <v>185</v>
      </c>
      <c r="I362" s="61" t="s">
        <v>75</v>
      </c>
      <c r="J362" s="287">
        <v>0</v>
      </c>
      <c r="K362" s="285" t="s">
        <v>128</v>
      </c>
      <c r="L362" s="62">
        <v>20</v>
      </c>
      <c r="M362" s="297" t="str">
        <f t="shared" si="10"/>
        <v/>
      </c>
      <c r="N362" s="61">
        <v>0</v>
      </c>
      <c r="O362" s="60"/>
    </row>
    <row r="363" spans="1:15" ht="22.5" hidden="1" customHeight="1">
      <c r="A363" s="60">
        <f t="shared" si="11"/>
        <v>361</v>
      </c>
      <c r="B363" s="61" t="s">
        <v>628</v>
      </c>
      <c r="C363" s="73" t="s">
        <v>252</v>
      </c>
      <c r="D363" s="61" t="s">
        <v>289</v>
      </c>
      <c r="E363" s="279" t="s">
        <v>79</v>
      </c>
      <c r="F363" s="61" t="s">
        <v>485</v>
      </c>
      <c r="G363" s="59" t="s">
        <v>509</v>
      </c>
      <c r="H363" s="61" t="s">
        <v>185</v>
      </c>
      <c r="I363" s="61" t="s">
        <v>75</v>
      </c>
      <c r="J363" s="287">
        <v>0</v>
      </c>
      <c r="K363" s="285" t="s">
        <v>128</v>
      </c>
      <c r="L363" s="62">
        <v>20</v>
      </c>
      <c r="M363" s="297" t="str">
        <f t="shared" si="10"/>
        <v/>
      </c>
      <c r="N363" s="61">
        <v>0</v>
      </c>
      <c r="O363" s="60"/>
    </row>
    <row r="364" spans="1:15" ht="22.5" hidden="1" customHeight="1">
      <c r="A364" s="60">
        <f t="shared" si="11"/>
        <v>362</v>
      </c>
      <c r="B364" s="61" t="s">
        <v>630</v>
      </c>
      <c r="C364" s="73" t="s">
        <v>629</v>
      </c>
      <c r="D364" s="61" t="s">
        <v>289</v>
      </c>
      <c r="E364" s="279" t="s">
        <v>79</v>
      </c>
      <c r="F364" s="61" t="s">
        <v>485</v>
      </c>
      <c r="G364" s="59" t="s">
        <v>316</v>
      </c>
      <c r="H364" s="61" t="s">
        <v>185</v>
      </c>
      <c r="I364" s="61" t="s">
        <v>75</v>
      </c>
      <c r="J364" s="287">
        <v>0</v>
      </c>
      <c r="K364" s="285" t="s">
        <v>128</v>
      </c>
      <c r="L364" s="62">
        <v>87.99</v>
      </c>
      <c r="M364" s="297" t="str">
        <f t="shared" si="10"/>
        <v/>
      </c>
      <c r="N364" s="61">
        <v>0</v>
      </c>
      <c r="O364" s="60"/>
    </row>
    <row r="365" spans="1:15" ht="22.5" hidden="1" customHeight="1">
      <c r="A365" s="60">
        <f t="shared" si="11"/>
        <v>363</v>
      </c>
      <c r="B365" s="61" t="s">
        <v>631</v>
      </c>
      <c r="C365" s="73" t="s">
        <v>629</v>
      </c>
      <c r="D365" s="61" t="s">
        <v>289</v>
      </c>
      <c r="E365" s="279" t="s">
        <v>79</v>
      </c>
      <c r="F365" s="61" t="s">
        <v>485</v>
      </c>
      <c r="G365" s="59" t="s">
        <v>316</v>
      </c>
      <c r="H365" s="61" t="s">
        <v>185</v>
      </c>
      <c r="I365" s="61" t="s">
        <v>75</v>
      </c>
      <c r="J365" s="287">
        <v>0</v>
      </c>
      <c r="K365" s="285" t="s">
        <v>128</v>
      </c>
      <c r="L365" s="62">
        <v>87.99</v>
      </c>
      <c r="M365" s="297" t="str">
        <f t="shared" si="10"/>
        <v/>
      </c>
      <c r="N365" s="61">
        <v>0</v>
      </c>
      <c r="O365" s="60"/>
    </row>
    <row r="366" spans="1:15" ht="22.5" hidden="1" customHeight="1">
      <c r="A366" s="60">
        <f t="shared" si="11"/>
        <v>364</v>
      </c>
      <c r="B366" s="61" t="s">
        <v>633</v>
      </c>
      <c r="C366" s="73" t="s">
        <v>195</v>
      </c>
      <c r="D366" s="61" t="s">
        <v>289</v>
      </c>
      <c r="E366" s="279" t="s">
        <v>99</v>
      </c>
      <c r="F366" s="61" t="s">
        <v>485</v>
      </c>
      <c r="G366" s="59" t="s">
        <v>632</v>
      </c>
      <c r="H366" s="61" t="s">
        <v>180</v>
      </c>
      <c r="I366" s="61" t="s">
        <v>75</v>
      </c>
      <c r="J366" s="287">
        <v>41486</v>
      </c>
      <c r="K366" s="285" t="s">
        <v>128</v>
      </c>
      <c r="L366" s="62">
        <v>250</v>
      </c>
      <c r="M366" s="297" t="str">
        <f t="shared" si="10"/>
        <v/>
      </c>
      <c r="N366" s="61">
        <v>0</v>
      </c>
      <c r="O366" s="60"/>
    </row>
    <row r="367" spans="1:15" ht="22.5" hidden="1" customHeight="1">
      <c r="A367" s="60">
        <f t="shared" si="11"/>
        <v>365</v>
      </c>
      <c r="B367" s="61" t="s">
        <v>637</v>
      </c>
      <c r="C367" s="73" t="s">
        <v>634</v>
      </c>
      <c r="D367" s="61" t="s">
        <v>289</v>
      </c>
      <c r="E367" s="279" t="s">
        <v>99</v>
      </c>
      <c r="F367" s="61" t="s">
        <v>485</v>
      </c>
      <c r="G367" s="59" t="s">
        <v>635</v>
      </c>
      <c r="H367" s="61" t="s">
        <v>636</v>
      </c>
      <c r="I367" s="61" t="s">
        <v>75</v>
      </c>
      <c r="J367" s="287">
        <v>41416</v>
      </c>
      <c r="K367" s="285" t="s">
        <v>128</v>
      </c>
      <c r="L367" s="62">
        <v>700</v>
      </c>
      <c r="M367" s="297" t="str">
        <f t="shared" si="10"/>
        <v>SI</v>
      </c>
      <c r="N367" s="61">
        <v>0</v>
      </c>
      <c r="O367" s="328"/>
    </row>
    <row r="368" spans="1:15" ht="22.5" hidden="1" customHeight="1">
      <c r="A368" s="60">
        <f t="shared" si="11"/>
        <v>366</v>
      </c>
      <c r="B368" s="61" t="s">
        <v>638</v>
      </c>
      <c r="C368" s="73" t="s">
        <v>13</v>
      </c>
      <c r="D368" s="61" t="s">
        <v>289</v>
      </c>
      <c r="E368" s="279" t="s">
        <v>79</v>
      </c>
      <c r="F368" s="61" t="s">
        <v>485</v>
      </c>
      <c r="G368" s="59" t="s">
        <v>316</v>
      </c>
      <c r="H368" s="61" t="s">
        <v>332</v>
      </c>
      <c r="I368" s="61" t="s">
        <v>75</v>
      </c>
      <c r="J368" s="287">
        <v>41414</v>
      </c>
      <c r="K368" s="285" t="s">
        <v>128</v>
      </c>
      <c r="L368" s="62">
        <v>590</v>
      </c>
      <c r="M368" s="297" t="str">
        <f t="shared" si="10"/>
        <v/>
      </c>
      <c r="N368" s="61">
        <v>0</v>
      </c>
      <c r="O368" s="60"/>
    </row>
    <row r="369" spans="1:15" ht="22.5" hidden="1" customHeight="1">
      <c r="A369" s="60">
        <f t="shared" si="11"/>
        <v>367</v>
      </c>
      <c r="B369" s="61" t="s">
        <v>640</v>
      </c>
      <c r="C369" s="73" t="s">
        <v>82</v>
      </c>
      <c r="D369" s="61" t="s">
        <v>289</v>
      </c>
      <c r="E369" s="279" t="s">
        <v>80</v>
      </c>
      <c r="F369" s="61" t="s">
        <v>485</v>
      </c>
      <c r="G369" s="59" t="s">
        <v>639</v>
      </c>
      <c r="H369" s="61" t="s">
        <v>185</v>
      </c>
      <c r="I369" s="61" t="s">
        <v>75</v>
      </c>
      <c r="J369" s="287">
        <v>41414</v>
      </c>
      <c r="K369" s="285" t="s">
        <v>128</v>
      </c>
      <c r="L369" s="62">
        <v>1099</v>
      </c>
      <c r="M369" s="297" t="str">
        <f t="shared" si="10"/>
        <v>SI</v>
      </c>
      <c r="N369" s="61">
        <v>0</v>
      </c>
      <c r="O369" s="328"/>
    </row>
    <row r="370" spans="1:15" ht="22.5" hidden="1" customHeight="1">
      <c r="A370" s="60">
        <f t="shared" si="11"/>
        <v>368</v>
      </c>
      <c r="B370" s="61" t="s">
        <v>641</v>
      </c>
      <c r="C370" s="73" t="s">
        <v>52</v>
      </c>
      <c r="D370" s="61" t="s">
        <v>289</v>
      </c>
      <c r="E370" s="279" t="s">
        <v>31</v>
      </c>
      <c r="F370" s="61" t="s">
        <v>485</v>
      </c>
      <c r="G370" s="59" t="s">
        <v>358</v>
      </c>
      <c r="H370" s="61" t="s">
        <v>179</v>
      </c>
      <c r="I370" s="61" t="s">
        <v>75</v>
      </c>
      <c r="J370" s="287">
        <v>0</v>
      </c>
      <c r="K370" s="285" t="s">
        <v>128</v>
      </c>
      <c r="L370" s="62">
        <v>484</v>
      </c>
      <c r="M370" s="297" t="str">
        <f t="shared" si="10"/>
        <v/>
      </c>
      <c r="N370" s="61">
        <v>0</v>
      </c>
      <c r="O370" s="60"/>
    </row>
    <row r="371" spans="1:15" ht="22.5" hidden="1" customHeight="1">
      <c r="A371" s="60">
        <f t="shared" si="11"/>
        <v>369</v>
      </c>
      <c r="B371" s="61" t="s">
        <v>642</v>
      </c>
      <c r="C371" s="73" t="s">
        <v>315</v>
      </c>
      <c r="D371" s="61" t="s">
        <v>289</v>
      </c>
      <c r="E371" s="279" t="s">
        <v>99</v>
      </c>
      <c r="F371" s="61" t="s">
        <v>485</v>
      </c>
      <c r="G371" s="59" t="s">
        <v>316</v>
      </c>
      <c r="H371" s="61" t="s">
        <v>317</v>
      </c>
      <c r="I371" s="61" t="s">
        <v>75</v>
      </c>
      <c r="J371" s="287">
        <v>0</v>
      </c>
      <c r="K371" s="285" t="s">
        <v>128</v>
      </c>
      <c r="L371" s="62">
        <v>245</v>
      </c>
      <c r="M371" s="297" t="str">
        <f t="shared" si="10"/>
        <v/>
      </c>
      <c r="N371" s="61">
        <v>0</v>
      </c>
      <c r="O371" s="60"/>
    </row>
    <row r="372" spans="1:15" ht="22.5" hidden="1" customHeight="1">
      <c r="A372" s="60">
        <f t="shared" si="11"/>
        <v>370</v>
      </c>
      <c r="B372" s="61" t="s">
        <v>643</v>
      </c>
      <c r="C372" s="73" t="s">
        <v>315</v>
      </c>
      <c r="D372" s="61" t="s">
        <v>289</v>
      </c>
      <c r="E372" s="279" t="s">
        <v>99</v>
      </c>
      <c r="F372" s="61" t="s">
        <v>485</v>
      </c>
      <c r="G372" s="59" t="s">
        <v>316</v>
      </c>
      <c r="H372" s="61" t="s">
        <v>317</v>
      </c>
      <c r="I372" s="61" t="s">
        <v>75</v>
      </c>
      <c r="J372" s="287">
        <v>0</v>
      </c>
      <c r="K372" s="285" t="s">
        <v>128</v>
      </c>
      <c r="L372" s="62">
        <v>75</v>
      </c>
      <c r="M372" s="297" t="str">
        <f t="shared" si="10"/>
        <v/>
      </c>
      <c r="N372" s="61">
        <v>0</v>
      </c>
      <c r="O372" s="60"/>
    </row>
    <row r="373" spans="1:15" ht="22.5" hidden="1" customHeight="1">
      <c r="A373" s="60">
        <f t="shared" si="11"/>
        <v>371</v>
      </c>
      <c r="B373" s="61" t="s">
        <v>644</v>
      </c>
      <c r="C373" s="73" t="s">
        <v>189</v>
      </c>
      <c r="D373" s="61" t="s">
        <v>289</v>
      </c>
      <c r="E373" s="279" t="s">
        <v>99</v>
      </c>
      <c r="F373" s="61" t="s">
        <v>485</v>
      </c>
      <c r="G373" s="59" t="s">
        <v>316</v>
      </c>
      <c r="H373" s="61" t="s">
        <v>332</v>
      </c>
      <c r="I373" s="61" t="s">
        <v>75</v>
      </c>
      <c r="J373" s="287">
        <v>0</v>
      </c>
      <c r="K373" s="285" t="s">
        <v>128</v>
      </c>
      <c r="L373" s="62">
        <v>116.25</v>
      </c>
      <c r="M373" s="297" t="str">
        <f t="shared" si="10"/>
        <v/>
      </c>
      <c r="N373" s="61">
        <v>0</v>
      </c>
      <c r="O373" s="60"/>
    </row>
    <row r="374" spans="1:15" ht="22.5" hidden="1" customHeight="1">
      <c r="A374" s="60">
        <f t="shared" si="11"/>
        <v>372</v>
      </c>
      <c r="B374" s="61" t="s">
        <v>646</v>
      </c>
      <c r="C374" s="73" t="s">
        <v>188</v>
      </c>
      <c r="D374" s="61" t="s">
        <v>289</v>
      </c>
      <c r="E374" s="279" t="s">
        <v>99</v>
      </c>
      <c r="F374" s="61" t="s">
        <v>485</v>
      </c>
      <c r="G374" s="59" t="s">
        <v>316</v>
      </c>
      <c r="H374" s="61" t="s">
        <v>645</v>
      </c>
      <c r="I374" s="61" t="s">
        <v>75</v>
      </c>
      <c r="J374" s="287">
        <v>0</v>
      </c>
      <c r="K374" s="285" t="s">
        <v>128</v>
      </c>
      <c r="L374" s="62">
        <v>99.75</v>
      </c>
      <c r="M374" s="297" t="str">
        <f t="shared" si="10"/>
        <v/>
      </c>
      <c r="N374" s="61">
        <v>0</v>
      </c>
      <c r="O374" s="60"/>
    </row>
    <row r="375" spans="1:15" ht="22.5" hidden="1" customHeight="1">
      <c r="A375" s="60">
        <f t="shared" si="11"/>
        <v>373</v>
      </c>
      <c r="B375" s="61" t="s">
        <v>649</v>
      </c>
      <c r="C375" s="73" t="s">
        <v>160</v>
      </c>
      <c r="D375" s="61" t="s">
        <v>289</v>
      </c>
      <c r="E375" s="279" t="s">
        <v>98</v>
      </c>
      <c r="F375" s="61" t="s">
        <v>485</v>
      </c>
      <c r="G375" s="59" t="s">
        <v>648</v>
      </c>
      <c r="H375" s="61" t="s">
        <v>179</v>
      </c>
      <c r="I375" s="61" t="s">
        <v>75</v>
      </c>
      <c r="J375" s="287">
        <v>41403</v>
      </c>
      <c r="K375" s="285" t="s">
        <v>128</v>
      </c>
      <c r="L375" s="62">
        <v>1030.75</v>
      </c>
      <c r="M375" s="297" t="str">
        <f t="shared" si="10"/>
        <v>SI</v>
      </c>
      <c r="N375" s="61">
        <v>0</v>
      </c>
      <c r="O375" s="328"/>
    </row>
    <row r="376" spans="1:15" ht="22.5" hidden="1" customHeight="1">
      <c r="A376" s="60">
        <f t="shared" si="11"/>
        <v>374</v>
      </c>
      <c r="B376" s="61" t="s">
        <v>650</v>
      </c>
      <c r="C376" s="73" t="s">
        <v>160</v>
      </c>
      <c r="D376" s="61" t="s">
        <v>289</v>
      </c>
      <c r="E376" s="279" t="s">
        <v>98</v>
      </c>
      <c r="F376" s="61" t="s">
        <v>485</v>
      </c>
      <c r="G376" s="59" t="s">
        <v>648</v>
      </c>
      <c r="H376" s="61" t="s">
        <v>179</v>
      </c>
      <c r="I376" s="61" t="s">
        <v>75</v>
      </c>
      <c r="J376" s="287">
        <v>41403</v>
      </c>
      <c r="K376" s="285" t="s">
        <v>128</v>
      </c>
      <c r="L376" s="62">
        <v>1030.75</v>
      </c>
      <c r="M376" s="297" t="str">
        <f t="shared" si="10"/>
        <v>SI</v>
      </c>
      <c r="N376" s="61">
        <v>0</v>
      </c>
      <c r="O376" s="328"/>
    </row>
    <row r="377" spans="1:15" ht="22.5" hidden="1" customHeight="1">
      <c r="A377" s="60">
        <f t="shared" si="11"/>
        <v>375</v>
      </c>
      <c r="B377" s="61" t="s">
        <v>652</v>
      </c>
      <c r="C377" s="73" t="s">
        <v>62</v>
      </c>
      <c r="D377" s="61" t="s">
        <v>289</v>
      </c>
      <c r="E377" s="279" t="s">
        <v>98</v>
      </c>
      <c r="F377" s="61" t="s">
        <v>485</v>
      </c>
      <c r="G377" s="59" t="s">
        <v>651</v>
      </c>
      <c r="H377" s="61" t="s">
        <v>179</v>
      </c>
      <c r="I377" s="61" t="s">
        <v>75</v>
      </c>
      <c r="J377" s="287">
        <v>41403</v>
      </c>
      <c r="K377" s="285" t="s">
        <v>128</v>
      </c>
      <c r="L377" s="62">
        <v>350</v>
      </c>
      <c r="M377" s="297" t="str">
        <f t="shared" si="10"/>
        <v/>
      </c>
      <c r="N377" s="61">
        <v>0</v>
      </c>
      <c r="O377" s="60"/>
    </row>
    <row r="378" spans="1:15" ht="22.5" hidden="1" customHeight="1">
      <c r="A378" s="60">
        <f t="shared" si="11"/>
        <v>376</v>
      </c>
      <c r="B378" s="61" t="s">
        <v>862</v>
      </c>
      <c r="C378" s="73" t="s">
        <v>863</v>
      </c>
      <c r="D378" s="61" t="s">
        <v>289</v>
      </c>
      <c r="E378" s="279" t="s">
        <v>98</v>
      </c>
      <c r="F378" s="61" t="s">
        <v>485</v>
      </c>
      <c r="G378" s="59" t="s">
        <v>619</v>
      </c>
      <c r="H378" s="61" t="s">
        <v>179</v>
      </c>
      <c r="I378" s="61" t="s">
        <v>75</v>
      </c>
      <c r="J378" s="287">
        <v>41403</v>
      </c>
      <c r="K378" s="285" t="s">
        <v>128</v>
      </c>
      <c r="L378" s="62">
        <v>54.15</v>
      </c>
      <c r="M378" s="297" t="str">
        <f t="shared" si="10"/>
        <v/>
      </c>
      <c r="N378" s="61">
        <v>0</v>
      </c>
      <c r="O378" s="60"/>
    </row>
    <row r="379" spans="1:15" ht="22.5" hidden="1" customHeight="1">
      <c r="A379" s="60">
        <f t="shared" si="11"/>
        <v>377</v>
      </c>
      <c r="B379" s="61" t="s">
        <v>861</v>
      </c>
      <c r="C379" s="73" t="s">
        <v>85</v>
      </c>
      <c r="D379" s="61" t="s">
        <v>289</v>
      </c>
      <c r="E379" s="279" t="s">
        <v>98</v>
      </c>
      <c r="F379" s="61" t="s">
        <v>485</v>
      </c>
      <c r="G379" s="59" t="s">
        <v>619</v>
      </c>
      <c r="H379" s="61" t="s">
        <v>179</v>
      </c>
      <c r="I379" s="61" t="s">
        <v>75</v>
      </c>
      <c r="J379" s="287">
        <v>41403</v>
      </c>
      <c r="K379" s="285" t="s">
        <v>128</v>
      </c>
      <c r="L379" s="62">
        <v>54.15</v>
      </c>
      <c r="M379" s="297" t="str">
        <f t="shared" si="10"/>
        <v/>
      </c>
      <c r="N379" s="61">
        <v>0</v>
      </c>
      <c r="O379" s="60"/>
    </row>
    <row r="380" spans="1:15" ht="22.5" hidden="1" customHeight="1">
      <c r="A380" s="60">
        <f t="shared" si="11"/>
        <v>378</v>
      </c>
      <c r="B380" s="61" t="s">
        <v>655</v>
      </c>
      <c r="C380" s="73" t="s">
        <v>102</v>
      </c>
      <c r="D380" s="61" t="s">
        <v>71</v>
      </c>
      <c r="E380" s="279" t="s">
        <v>99</v>
      </c>
      <c r="F380" s="61" t="s">
        <v>276</v>
      </c>
      <c r="G380" s="59" t="s">
        <v>657</v>
      </c>
      <c r="H380" s="61" t="s">
        <v>185</v>
      </c>
      <c r="I380" s="61" t="s">
        <v>75</v>
      </c>
      <c r="J380" s="287">
        <v>41408</v>
      </c>
      <c r="K380" s="285" t="s">
        <v>128</v>
      </c>
      <c r="L380" s="62">
        <v>105.18</v>
      </c>
      <c r="M380" s="297" t="str">
        <f t="shared" si="10"/>
        <v/>
      </c>
      <c r="N380" s="61">
        <v>0</v>
      </c>
      <c r="O380" s="60"/>
    </row>
    <row r="381" spans="1:15" ht="22.5" hidden="1" customHeight="1">
      <c r="A381" s="60">
        <f t="shared" si="11"/>
        <v>379</v>
      </c>
      <c r="B381" s="61" t="s">
        <v>658</v>
      </c>
      <c r="C381" s="73" t="s">
        <v>656</v>
      </c>
      <c r="D381" s="61" t="s">
        <v>71</v>
      </c>
      <c r="E381" s="279" t="s">
        <v>99</v>
      </c>
      <c r="F381" s="61" t="s">
        <v>276</v>
      </c>
      <c r="G381" s="59" t="s">
        <v>657</v>
      </c>
      <c r="H381" s="61" t="s">
        <v>185</v>
      </c>
      <c r="I381" s="61" t="s">
        <v>75</v>
      </c>
      <c r="J381" s="287">
        <v>41408</v>
      </c>
      <c r="K381" s="285" t="s">
        <v>128</v>
      </c>
      <c r="L381" s="62">
        <v>177.86</v>
      </c>
      <c r="M381" s="297" t="str">
        <f t="shared" si="10"/>
        <v/>
      </c>
      <c r="N381" s="61">
        <v>0</v>
      </c>
      <c r="O381" s="60"/>
    </row>
    <row r="382" spans="1:15" ht="22.5" hidden="1" customHeight="1">
      <c r="A382" s="60">
        <f t="shared" si="11"/>
        <v>380</v>
      </c>
      <c r="B382" s="61" t="s">
        <v>660</v>
      </c>
      <c r="C382" s="73" t="s">
        <v>102</v>
      </c>
      <c r="D382" s="61" t="s">
        <v>72</v>
      </c>
      <c r="E382" s="279" t="s">
        <v>99</v>
      </c>
      <c r="F382" s="61" t="s">
        <v>137</v>
      </c>
      <c r="G382" s="59" t="s">
        <v>659</v>
      </c>
      <c r="H382" s="61" t="s">
        <v>185</v>
      </c>
      <c r="I382" s="61" t="s">
        <v>75</v>
      </c>
      <c r="J382" s="287">
        <v>41408</v>
      </c>
      <c r="K382" s="285" t="s">
        <v>128</v>
      </c>
      <c r="L382" s="62">
        <v>102.59</v>
      </c>
      <c r="M382" s="297" t="str">
        <f t="shared" si="10"/>
        <v/>
      </c>
      <c r="N382" s="61">
        <v>0</v>
      </c>
      <c r="O382" s="60"/>
    </row>
    <row r="383" spans="1:15" ht="22.5" hidden="1" customHeight="1">
      <c r="A383" s="60">
        <f t="shared" si="11"/>
        <v>381</v>
      </c>
      <c r="B383" s="61" t="s">
        <v>661</v>
      </c>
      <c r="C383" s="73" t="s">
        <v>102</v>
      </c>
      <c r="D383" s="61" t="s">
        <v>289</v>
      </c>
      <c r="E383" s="279" t="s">
        <v>99</v>
      </c>
      <c r="F383" s="61" t="s">
        <v>485</v>
      </c>
      <c r="G383" s="59" t="s">
        <v>659</v>
      </c>
      <c r="H383" s="61" t="s">
        <v>185</v>
      </c>
      <c r="I383" s="61" t="s">
        <v>75</v>
      </c>
      <c r="J383" s="287">
        <v>41408</v>
      </c>
      <c r="K383" s="285" t="s">
        <v>128</v>
      </c>
      <c r="L383" s="62">
        <v>102.59</v>
      </c>
      <c r="M383" s="297" t="str">
        <f t="shared" si="10"/>
        <v/>
      </c>
      <c r="N383" s="61">
        <v>0</v>
      </c>
      <c r="O383" s="60"/>
    </row>
    <row r="384" spans="1:15" ht="22.5" hidden="1" customHeight="1">
      <c r="A384" s="60">
        <f t="shared" si="11"/>
        <v>382</v>
      </c>
      <c r="B384" s="61" t="s">
        <v>663</v>
      </c>
      <c r="C384" s="73" t="s">
        <v>656</v>
      </c>
      <c r="D384" s="61" t="s">
        <v>72</v>
      </c>
      <c r="E384" s="279" t="s">
        <v>99</v>
      </c>
      <c r="F384" s="61" t="s">
        <v>137</v>
      </c>
      <c r="G384" s="59" t="s">
        <v>662</v>
      </c>
      <c r="H384" s="61" t="s">
        <v>185</v>
      </c>
      <c r="I384" s="61" t="s">
        <v>75</v>
      </c>
      <c r="J384" s="287">
        <v>41408</v>
      </c>
      <c r="K384" s="285" t="s">
        <v>128</v>
      </c>
      <c r="L384" s="62">
        <v>197.2</v>
      </c>
      <c r="M384" s="297" t="str">
        <f t="shared" si="10"/>
        <v/>
      </c>
      <c r="N384" s="61">
        <v>0</v>
      </c>
      <c r="O384" s="60"/>
    </row>
    <row r="385" spans="1:15" ht="22.5" hidden="1" customHeight="1">
      <c r="A385" s="60">
        <f t="shared" si="11"/>
        <v>383</v>
      </c>
      <c r="B385" s="61" t="s">
        <v>664</v>
      </c>
      <c r="C385" s="73" t="s">
        <v>656</v>
      </c>
      <c r="D385" s="61" t="s">
        <v>289</v>
      </c>
      <c r="E385" s="279" t="s">
        <v>99</v>
      </c>
      <c r="F385" s="61" t="s">
        <v>485</v>
      </c>
      <c r="G385" s="59" t="s">
        <v>662</v>
      </c>
      <c r="H385" s="61" t="s">
        <v>185</v>
      </c>
      <c r="I385" s="61" t="s">
        <v>75</v>
      </c>
      <c r="J385" s="287">
        <v>41408</v>
      </c>
      <c r="K385" s="285" t="s">
        <v>128</v>
      </c>
      <c r="L385" s="62">
        <v>197.2</v>
      </c>
      <c r="M385" s="297" t="str">
        <f t="shared" si="10"/>
        <v/>
      </c>
      <c r="N385" s="61">
        <v>0</v>
      </c>
      <c r="O385" s="60"/>
    </row>
    <row r="386" spans="1:15" ht="22.5" hidden="1" customHeight="1">
      <c r="A386" s="60">
        <f t="shared" si="11"/>
        <v>384</v>
      </c>
      <c r="B386" s="61" t="s">
        <v>665</v>
      </c>
      <c r="C386" s="73" t="s">
        <v>676</v>
      </c>
      <c r="D386" s="61" t="s">
        <v>289</v>
      </c>
      <c r="E386" s="279" t="s">
        <v>79</v>
      </c>
      <c r="F386" s="61" t="s">
        <v>485</v>
      </c>
      <c r="G386" s="59" t="s">
        <v>316</v>
      </c>
      <c r="H386" s="61" t="s">
        <v>180</v>
      </c>
      <c r="I386" s="61" t="s">
        <v>75</v>
      </c>
      <c r="J386" s="287">
        <v>0</v>
      </c>
      <c r="K386" s="285" t="s">
        <v>129</v>
      </c>
      <c r="L386" s="62">
        <v>57.14</v>
      </c>
      <c r="M386" s="297" t="str">
        <f t="shared" si="10"/>
        <v/>
      </c>
      <c r="N386" s="61">
        <v>0</v>
      </c>
      <c r="O386" s="60"/>
    </row>
    <row r="387" spans="1:15" ht="22.5" hidden="1" customHeight="1">
      <c r="A387" s="60">
        <f t="shared" si="11"/>
        <v>385</v>
      </c>
      <c r="B387" s="61" t="s">
        <v>666</v>
      </c>
      <c r="C387" s="73" t="s">
        <v>677</v>
      </c>
      <c r="D387" s="61" t="s">
        <v>289</v>
      </c>
      <c r="E387" s="279" t="s">
        <v>79</v>
      </c>
      <c r="F387" s="61" t="s">
        <v>485</v>
      </c>
      <c r="G387" s="59" t="s">
        <v>316</v>
      </c>
      <c r="H387" s="61" t="s">
        <v>180</v>
      </c>
      <c r="I387" s="61" t="s">
        <v>75</v>
      </c>
      <c r="J387" s="287">
        <v>0</v>
      </c>
      <c r="K387" s="285" t="s">
        <v>129</v>
      </c>
      <c r="L387" s="62">
        <v>107.45</v>
      </c>
      <c r="M387" s="297" t="str">
        <f t="shared" ref="M387:M450" si="12">IF(L387&gt;599,"SI","")</f>
        <v/>
      </c>
      <c r="N387" s="61">
        <v>0</v>
      </c>
      <c r="O387" s="60"/>
    </row>
    <row r="388" spans="1:15" ht="22.5" hidden="1" customHeight="1">
      <c r="A388" s="60">
        <f t="shared" ref="A388:A451" si="13">IF(B388="","",A387+1)</f>
        <v>386</v>
      </c>
      <c r="B388" s="61" t="s">
        <v>667</v>
      </c>
      <c r="C388" s="73" t="s">
        <v>678</v>
      </c>
      <c r="D388" s="61" t="s">
        <v>289</v>
      </c>
      <c r="E388" s="279" t="s">
        <v>79</v>
      </c>
      <c r="F388" s="61" t="s">
        <v>485</v>
      </c>
      <c r="G388" s="59" t="s">
        <v>316</v>
      </c>
      <c r="H388" s="61" t="s">
        <v>395</v>
      </c>
      <c r="I388" s="61" t="s">
        <v>75</v>
      </c>
      <c r="J388" s="287">
        <v>0</v>
      </c>
      <c r="K388" s="285" t="s">
        <v>128</v>
      </c>
      <c r="L388" s="62">
        <v>140</v>
      </c>
      <c r="M388" s="297" t="str">
        <f t="shared" si="12"/>
        <v/>
      </c>
      <c r="N388" s="61">
        <v>0</v>
      </c>
      <c r="O388" s="60"/>
    </row>
    <row r="389" spans="1:15" ht="39.75" hidden="1" customHeight="1">
      <c r="A389" s="60">
        <f t="shared" si="13"/>
        <v>387</v>
      </c>
      <c r="B389" s="61" t="s">
        <v>669</v>
      </c>
      <c r="C389" s="73" t="s">
        <v>670</v>
      </c>
      <c r="D389" s="61" t="s">
        <v>289</v>
      </c>
      <c r="E389" s="279" t="s">
        <v>79</v>
      </c>
      <c r="F389" s="61" t="s">
        <v>485</v>
      </c>
      <c r="G389" s="59" t="s">
        <v>316</v>
      </c>
      <c r="H389" s="61" t="s">
        <v>668</v>
      </c>
      <c r="I389" s="61" t="s">
        <v>75</v>
      </c>
      <c r="J389" s="287">
        <v>0</v>
      </c>
      <c r="K389" s="285" t="s">
        <v>128</v>
      </c>
      <c r="L389" s="62">
        <v>111.43</v>
      </c>
      <c r="M389" s="297" t="str">
        <f t="shared" si="12"/>
        <v/>
      </c>
      <c r="N389" s="61">
        <v>0</v>
      </c>
      <c r="O389" s="60"/>
    </row>
    <row r="390" spans="1:15" ht="22.5" hidden="1" customHeight="1">
      <c r="A390" s="60">
        <f t="shared" si="13"/>
        <v>388</v>
      </c>
      <c r="B390" s="61" t="s">
        <v>671</v>
      </c>
      <c r="C390" s="323" t="s">
        <v>672</v>
      </c>
      <c r="D390" s="61" t="s">
        <v>289</v>
      </c>
      <c r="E390" s="279" t="s">
        <v>79</v>
      </c>
      <c r="F390" s="61" t="s">
        <v>485</v>
      </c>
      <c r="G390" s="59" t="s">
        <v>316</v>
      </c>
      <c r="H390" s="61" t="s">
        <v>180</v>
      </c>
      <c r="I390" s="61" t="s">
        <v>75</v>
      </c>
      <c r="J390" s="287">
        <v>0</v>
      </c>
      <c r="K390" s="285" t="s">
        <v>128</v>
      </c>
      <c r="L390" s="62">
        <v>170.17</v>
      </c>
      <c r="M390" s="297" t="str">
        <f t="shared" si="12"/>
        <v/>
      </c>
      <c r="N390" s="61">
        <v>0</v>
      </c>
      <c r="O390" s="60"/>
    </row>
    <row r="391" spans="1:15" ht="30.75" hidden="1" customHeight="1">
      <c r="A391" s="60">
        <f t="shared" si="13"/>
        <v>389</v>
      </c>
      <c r="B391" s="61" t="s">
        <v>674</v>
      </c>
      <c r="C391" s="73" t="s">
        <v>675</v>
      </c>
      <c r="D391" s="61" t="s">
        <v>289</v>
      </c>
      <c r="E391" s="279" t="s">
        <v>79</v>
      </c>
      <c r="F391" s="61" t="s">
        <v>485</v>
      </c>
      <c r="G391" s="59" t="s">
        <v>316</v>
      </c>
      <c r="H391" s="61" t="s">
        <v>673</v>
      </c>
      <c r="I391" s="61" t="s">
        <v>75</v>
      </c>
      <c r="J391" s="287">
        <v>0</v>
      </c>
      <c r="K391" s="285" t="s">
        <v>128</v>
      </c>
      <c r="L391" s="62">
        <v>111.43</v>
      </c>
      <c r="M391" s="297" t="str">
        <f t="shared" si="12"/>
        <v/>
      </c>
      <c r="N391" s="61">
        <v>0</v>
      </c>
      <c r="O391" s="60"/>
    </row>
    <row r="392" spans="1:15" ht="22.5" hidden="1" customHeight="1">
      <c r="A392" s="60">
        <f t="shared" si="13"/>
        <v>390</v>
      </c>
      <c r="B392" s="61" t="s">
        <v>680</v>
      </c>
      <c r="C392" s="73" t="s">
        <v>679</v>
      </c>
      <c r="D392" s="61" t="s">
        <v>289</v>
      </c>
      <c r="E392" s="279" t="s">
        <v>79</v>
      </c>
      <c r="F392" s="61" t="s">
        <v>485</v>
      </c>
      <c r="G392" s="59" t="s">
        <v>316</v>
      </c>
      <c r="H392" s="61" t="s">
        <v>304</v>
      </c>
      <c r="I392" s="61" t="s">
        <v>75</v>
      </c>
      <c r="J392" s="287">
        <v>0</v>
      </c>
      <c r="K392" s="285" t="s">
        <v>129</v>
      </c>
      <c r="L392" s="62">
        <v>516.57000000000005</v>
      </c>
      <c r="M392" s="297" t="str">
        <f t="shared" si="12"/>
        <v/>
      </c>
      <c r="N392" s="61">
        <v>0</v>
      </c>
      <c r="O392" s="60"/>
    </row>
    <row r="393" spans="1:15" ht="22.5" hidden="1" customHeight="1">
      <c r="A393" s="60">
        <f t="shared" si="13"/>
        <v>391</v>
      </c>
      <c r="B393" s="61" t="s">
        <v>681</v>
      </c>
      <c r="C393" s="73" t="s">
        <v>679</v>
      </c>
      <c r="D393" s="61" t="s">
        <v>289</v>
      </c>
      <c r="E393" s="279" t="s">
        <v>79</v>
      </c>
      <c r="F393" s="61" t="s">
        <v>485</v>
      </c>
      <c r="G393" s="59" t="s">
        <v>316</v>
      </c>
      <c r="H393" s="61" t="s">
        <v>304</v>
      </c>
      <c r="I393" s="61" t="s">
        <v>75</v>
      </c>
      <c r="J393" s="287">
        <v>0</v>
      </c>
      <c r="K393" s="285" t="s">
        <v>129</v>
      </c>
      <c r="L393" s="62">
        <v>516.57000000000005</v>
      </c>
      <c r="M393" s="297" t="str">
        <f t="shared" si="12"/>
        <v/>
      </c>
      <c r="N393" s="61">
        <v>0</v>
      </c>
      <c r="O393" s="60"/>
    </row>
    <row r="394" spans="1:15" ht="22.5" hidden="1" customHeight="1">
      <c r="A394" s="60">
        <f t="shared" si="13"/>
        <v>392</v>
      </c>
      <c r="B394" s="61" t="s">
        <v>685</v>
      </c>
      <c r="C394" s="73" t="s">
        <v>683</v>
      </c>
      <c r="D394" s="61" t="s">
        <v>289</v>
      </c>
      <c r="E394" s="279" t="s">
        <v>79</v>
      </c>
      <c r="F394" s="61" t="s">
        <v>485</v>
      </c>
      <c r="G394" s="59" t="s">
        <v>316</v>
      </c>
      <c r="H394" s="61" t="s">
        <v>180</v>
      </c>
      <c r="I394" s="61" t="s">
        <v>75</v>
      </c>
      <c r="J394" s="287">
        <v>0</v>
      </c>
      <c r="K394" s="285" t="s">
        <v>128</v>
      </c>
      <c r="L394" s="62">
        <v>114.29</v>
      </c>
      <c r="M394" s="297" t="str">
        <f t="shared" si="12"/>
        <v/>
      </c>
      <c r="N394" s="61">
        <v>0</v>
      </c>
      <c r="O394" s="60"/>
    </row>
    <row r="395" spans="1:15" ht="22.5" hidden="1" customHeight="1">
      <c r="A395" s="60">
        <f t="shared" si="13"/>
        <v>393</v>
      </c>
      <c r="B395" s="61" t="s">
        <v>684</v>
      </c>
      <c r="C395" s="73" t="s">
        <v>683</v>
      </c>
      <c r="D395" s="61" t="s">
        <v>289</v>
      </c>
      <c r="E395" s="279" t="s">
        <v>79</v>
      </c>
      <c r="F395" s="61" t="s">
        <v>485</v>
      </c>
      <c r="G395" s="59" t="s">
        <v>316</v>
      </c>
      <c r="H395" s="61" t="s">
        <v>180</v>
      </c>
      <c r="I395" s="61" t="s">
        <v>75</v>
      </c>
      <c r="J395" s="287">
        <v>0</v>
      </c>
      <c r="K395" s="285" t="s">
        <v>128</v>
      </c>
      <c r="L395" s="62">
        <v>253.71</v>
      </c>
      <c r="M395" s="297" t="str">
        <f t="shared" si="12"/>
        <v/>
      </c>
      <c r="N395" s="61">
        <v>0</v>
      </c>
      <c r="O395" s="60"/>
    </row>
    <row r="396" spans="1:15" ht="22.5" hidden="1" customHeight="1">
      <c r="A396" s="60">
        <f t="shared" si="13"/>
        <v>394</v>
      </c>
      <c r="B396" s="61" t="s">
        <v>686</v>
      </c>
      <c r="C396" s="73" t="s">
        <v>682</v>
      </c>
      <c r="D396" s="61" t="s">
        <v>289</v>
      </c>
      <c r="E396" s="279" t="s">
        <v>79</v>
      </c>
      <c r="F396" s="61" t="s">
        <v>485</v>
      </c>
      <c r="G396" s="59" t="s">
        <v>316</v>
      </c>
      <c r="H396" s="61" t="s">
        <v>180</v>
      </c>
      <c r="I396" s="61" t="s">
        <v>75</v>
      </c>
      <c r="J396" s="287">
        <v>0</v>
      </c>
      <c r="K396" s="285" t="s">
        <v>128</v>
      </c>
      <c r="L396" s="62">
        <v>91.43</v>
      </c>
      <c r="M396" s="297" t="str">
        <f t="shared" si="12"/>
        <v/>
      </c>
      <c r="N396" s="61">
        <v>0</v>
      </c>
      <c r="O396" s="60"/>
    </row>
    <row r="397" spans="1:15" ht="22.5" hidden="1" customHeight="1">
      <c r="A397" s="60">
        <f t="shared" si="13"/>
        <v>395</v>
      </c>
      <c r="B397" s="61" t="s">
        <v>689</v>
      </c>
      <c r="C397" s="73" t="s">
        <v>153</v>
      </c>
      <c r="D397" s="61" t="s">
        <v>289</v>
      </c>
      <c r="E397" s="279" t="s">
        <v>99</v>
      </c>
      <c r="F397" s="61" t="s">
        <v>485</v>
      </c>
      <c r="G397" s="59" t="s">
        <v>687</v>
      </c>
      <c r="H397" s="61" t="s">
        <v>688</v>
      </c>
      <c r="I397" s="61" t="s">
        <v>75</v>
      </c>
      <c r="J397" s="287">
        <v>0</v>
      </c>
      <c r="K397" s="285" t="s">
        <v>129</v>
      </c>
      <c r="L397" s="62">
        <v>381.6</v>
      </c>
      <c r="M397" s="297" t="str">
        <f t="shared" si="12"/>
        <v/>
      </c>
      <c r="N397" s="61">
        <v>0</v>
      </c>
      <c r="O397" s="60"/>
    </row>
    <row r="398" spans="1:15" ht="22.5" hidden="1" customHeight="1">
      <c r="A398" s="60">
        <f t="shared" si="13"/>
        <v>396</v>
      </c>
      <c r="B398" s="61" t="s">
        <v>692</v>
      </c>
      <c r="C398" s="73" t="s">
        <v>690</v>
      </c>
      <c r="D398" s="61" t="s">
        <v>289</v>
      </c>
      <c r="E398" s="279" t="s">
        <v>99</v>
      </c>
      <c r="F398" s="61" t="s">
        <v>485</v>
      </c>
      <c r="G398" s="59" t="s">
        <v>691</v>
      </c>
      <c r="H398" s="61" t="s">
        <v>179</v>
      </c>
      <c r="I398" s="61" t="s">
        <v>75</v>
      </c>
      <c r="J398" s="287">
        <v>0</v>
      </c>
      <c r="K398" s="285" t="s">
        <v>128</v>
      </c>
      <c r="L398" s="62">
        <v>0</v>
      </c>
      <c r="M398" s="297" t="str">
        <f t="shared" si="12"/>
        <v/>
      </c>
      <c r="N398" s="61">
        <v>0</v>
      </c>
      <c r="O398" s="60"/>
    </row>
    <row r="399" spans="1:15" ht="22.5" hidden="1" customHeight="1">
      <c r="A399" s="60">
        <f t="shared" si="13"/>
        <v>397</v>
      </c>
      <c r="B399" s="61" t="s">
        <v>693</v>
      </c>
      <c r="C399" s="73" t="s">
        <v>690</v>
      </c>
      <c r="D399" s="61" t="s">
        <v>289</v>
      </c>
      <c r="E399" s="279" t="s">
        <v>99</v>
      </c>
      <c r="F399" s="61" t="s">
        <v>485</v>
      </c>
      <c r="G399" s="59" t="s">
        <v>694</v>
      </c>
      <c r="H399" s="61" t="s">
        <v>179</v>
      </c>
      <c r="I399" s="61" t="s">
        <v>75</v>
      </c>
      <c r="J399" s="287">
        <v>0</v>
      </c>
      <c r="K399" s="285" t="s">
        <v>128</v>
      </c>
      <c r="L399" s="62">
        <v>0</v>
      </c>
      <c r="M399" s="297" t="str">
        <f t="shared" si="12"/>
        <v/>
      </c>
      <c r="N399" s="61">
        <v>0</v>
      </c>
      <c r="O399" s="60"/>
    </row>
    <row r="400" spans="1:15" ht="22.5" hidden="1" customHeight="1">
      <c r="A400" s="60">
        <f t="shared" si="13"/>
        <v>398</v>
      </c>
      <c r="B400" s="61" t="s">
        <v>696</v>
      </c>
      <c r="C400" s="73" t="s">
        <v>192</v>
      </c>
      <c r="D400" s="61" t="s">
        <v>289</v>
      </c>
      <c r="E400" s="279" t="s">
        <v>99</v>
      </c>
      <c r="F400" s="61" t="s">
        <v>485</v>
      </c>
      <c r="G400" s="59" t="s">
        <v>697</v>
      </c>
      <c r="H400" s="61" t="s">
        <v>179</v>
      </c>
      <c r="I400" s="61" t="s">
        <v>75</v>
      </c>
      <c r="J400" s="287">
        <v>0</v>
      </c>
      <c r="K400" s="285" t="s">
        <v>129</v>
      </c>
      <c r="L400" s="62">
        <v>395</v>
      </c>
      <c r="M400" s="297" t="str">
        <f t="shared" si="12"/>
        <v/>
      </c>
      <c r="N400" s="61">
        <v>0</v>
      </c>
      <c r="O400" s="60"/>
    </row>
    <row r="401" spans="1:15" ht="22.5" hidden="1" customHeight="1">
      <c r="A401" s="60">
        <f t="shared" si="13"/>
        <v>399</v>
      </c>
      <c r="B401" s="61" t="s">
        <v>698</v>
      </c>
      <c r="C401" s="73" t="s">
        <v>192</v>
      </c>
      <c r="D401" s="61" t="s">
        <v>289</v>
      </c>
      <c r="E401" s="279" t="s">
        <v>99</v>
      </c>
      <c r="F401" s="61" t="s">
        <v>485</v>
      </c>
      <c r="G401" s="59" t="s">
        <v>695</v>
      </c>
      <c r="H401" s="61" t="s">
        <v>636</v>
      </c>
      <c r="I401" s="61" t="s">
        <v>75</v>
      </c>
      <c r="J401" s="287">
        <v>0</v>
      </c>
      <c r="K401" s="285" t="s">
        <v>129</v>
      </c>
      <c r="L401" s="62">
        <v>538.55999999999995</v>
      </c>
      <c r="M401" s="297" t="str">
        <f t="shared" si="12"/>
        <v/>
      </c>
      <c r="N401" s="61">
        <v>0</v>
      </c>
      <c r="O401" s="60"/>
    </row>
    <row r="402" spans="1:15" ht="33" hidden="1" customHeight="1">
      <c r="A402" s="60">
        <f t="shared" si="13"/>
        <v>400</v>
      </c>
      <c r="B402" s="61" t="s">
        <v>700</v>
      </c>
      <c r="C402" s="73" t="s">
        <v>100</v>
      </c>
      <c r="D402" s="61" t="s">
        <v>289</v>
      </c>
      <c r="E402" s="279" t="s">
        <v>99</v>
      </c>
      <c r="F402" s="61" t="s">
        <v>485</v>
      </c>
      <c r="G402" s="59" t="s">
        <v>316</v>
      </c>
      <c r="H402" s="61" t="s">
        <v>699</v>
      </c>
      <c r="I402" s="61" t="s">
        <v>75</v>
      </c>
      <c r="J402" s="287">
        <v>41487</v>
      </c>
      <c r="K402" s="285" t="s">
        <v>128</v>
      </c>
      <c r="L402" s="62">
        <v>637.37</v>
      </c>
      <c r="M402" s="297" t="str">
        <f t="shared" si="12"/>
        <v>SI</v>
      </c>
      <c r="N402" s="61">
        <v>0</v>
      </c>
      <c r="O402" s="328"/>
    </row>
    <row r="403" spans="1:15" ht="22.5" hidden="1" customHeight="1">
      <c r="A403" s="60">
        <f t="shared" si="13"/>
        <v>401</v>
      </c>
      <c r="B403" s="61" t="s">
        <v>702</v>
      </c>
      <c r="C403" s="73" t="s">
        <v>158</v>
      </c>
      <c r="D403" s="61" t="s">
        <v>289</v>
      </c>
      <c r="E403" s="279" t="s">
        <v>99</v>
      </c>
      <c r="F403" s="61" t="s">
        <v>485</v>
      </c>
      <c r="G403" s="59" t="s">
        <v>316</v>
      </c>
      <c r="H403" s="61" t="s">
        <v>701</v>
      </c>
      <c r="I403" s="61" t="s">
        <v>75</v>
      </c>
      <c r="J403" s="287">
        <v>0</v>
      </c>
      <c r="K403" s="285" t="s">
        <v>129</v>
      </c>
      <c r="L403" s="62">
        <v>403.73</v>
      </c>
      <c r="M403" s="297" t="str">
        <f t="shared" si="12"/>
        <v/>
      </c>
      <c r="N403" s="61">
        <v>0</v>
      </c>
      <c r="O403" s="60"/>
    </row>
    <row r="404" spans="1:15" ht="22.5" hidden="1" customHeight="1">
      <c r="A404" s="60">
        <f t="shared" si="13"/>
        <v>402</v>
      </c>
      <c r="B404" s="61" t="s">
        <v>706</v>
      </c>
      <c r="C404" s="73" t="s">
        <v>703</v>
      </c>
      <c r="D404" s="61" t="s">
        <v>289</v>
      </c>
      <c r="E404" s="279" t="s">
        <v>99</v>
      </c>
      <c r="F404" s="61" t="s">
        <v>485</v>
      </c>
      <c r="G404" s="59" t="s">
        <v>316</v>
      </c>
      <c r="H404" s="61" t="s">
        <v>705</v>
      </c>
      <c r="I404" s="61" t="s">
        <v>75</v>
      </c>
      <c r="J404" s="287">
        <v>0</v>
      </c>
      <c r="K404" s="285" t="s">
        <v>129</v>
      </c>
      <c r="L404" s="62">
        <v>49.5</v>
      </c>
      <c r="M404" s="297" t="str">
        <f t="shared" si="12"/>
        <v/>
      </c>
      <c r="N404" s="61">
        <v>0</v>
      </c>
      <c r="O404" s="60"/>
    </row>
    <row r="405" spans="1:15" ht="22.5" hidden="1" customHeight="1">
      <c r="A405" s="60">
        <f t="shared" si="13"/>
        <v>403</v>
      </c>
      <c r="B405" s="61" t="s">
        <v>707</v>
      </c>
      <c r="C405" s="73" t="s">
        <v>703</v>
      </c>
      <c r="D405" s="61" t="s">
        <v>289</v>
      </c>
      <c r="E405" s="279" t="s">
        <v>99</v>
      </c>
      <c r="F405" s="61" t="s">
        <v>485</v>
      </c>
      <c r="G405" s="59" t="s">
        <v>316</v>
      </c>
      <c r="H405" s="61" t="s">
        <v>705</v>
      </c>
      <c r="I405" s="61" t="s">
        <v>75</v>
      </c>
      <c r="J405" s="287">
        <v>0</v>
      </c>
      <c r="K405" s="285" t="s">
        <v>129</v>
      </c>
      <c r="L405" s="62">
        <v>49.5</v>
      </c>
      <c r="M405" s="297" t="str">
        <f t="shared" si="12"/>
        <v/>
      </c>
      <c r="N405" s="61">
        <v>0</v>
      </c>
      <c r="O405" s="60"/>
    </row>
    <row r="406" spans="1:15" ht="22.5" hidden="1" customHeight="1">
      <c r="A406" s="60">
        <f t="shared" si="13"/>
        <v>404</v>
      </c>
      <c r="B406" s="61" t="s">
        <v>708</v>
      </c>
      <c r="C406" s="73" t="s">
        <v>703</v>
      </c>
      <c r="D406" s="61" t="s">
        <v>289</v>
      </c>
      <c r="E406" s="279" t="s">
        <v>99</v>
      </c>
      <c r="F406" s="61" t="s">
        <v>485</v>
      </c>
      <c r="G406" s="59" t="s">
        <v>316</v>
      </c>
      <c r="H406" s="61" t="s">
        <v>705</v>
      </c>
      <c r="I406" s="61" t="s">
        <v>75</v>
      </c>
      <c r="J406" s="287">
        <v>0</v>
      </c>
      <c r="K406" s="285" t="s">
        <v>129</v>
      </c>
      <c r="L406" s="62">
        <v>49.5</v>
      </c>
      <c r="M406" s="297" t="str">
        <f t="shared" si="12"/>
        <v/>
      </c>
      <c r="N406" s="61">
        <v>0</v>
      </c>
      <c r="O406" s="60"/>
    </row>
    <row r="407" spans="1:15" ht="22.5" hidden="1" customHeight="1">
      <c r="A407" s="60">
        <f t="shared" si="13"/>
        <v>405</v>
      </c>
      <c r="B407" s="61" t="s">
        <v>709</v>
      </c>
      <c r="C407" s="73" t="s">
        <v>703</v>
      </c>
      <c r="D407" s="61" t="s">
        <v>289</v>
      </c>
      <c r="E407" s="279" t="s">
        <v>99</v>
      </c>
      <c r="F407" s="61" t="s">
        <v>485</v>
      </c>
      <c r="G407" s="59" t="s">
        <v>316</v>
      </c>
      <c r="H407" s="61" t="s">
        <v>705</v>
      </c>
      <c r="I407" s="61" t="s">
        <v>75</v>
      </c>
      <c r="J407" s="287">
        <v>0</v>
      </c>
      <c r="K407" s="285" t="s">
        <v>129</v>
      </c>
      <c r="L407" s="62">
        <v>49.5</v>
      </c>
      <c r="M407" s="297" t="str">
        <f t="shared" si="12"/>
        <v/>
      </c>
      <c r="N407" s="61">
        <v>0</v>
      </c>
      <c r="O407" s="60"/>
    </row>
    <row r="408" spans="1:15" ht="22.5" hidden="1" customHeight="1">
      <c r="A408" s="60">
        <f t="shared" si="13"/>
        <v>406</v>
      </c>
      <c r="B408" s="61" t="s">
        <v>710</v>
      </c>
      <c r="C408" s="73" t="s">
        <v>704</v>
      </c>
      <c r="D408" s="61" t="s">
        <v>289</v>
      </c>
      <c r="E408" s="279" t="s">
        <v>99</v>
      </c>
      <c r="F408" s="61" t="s">
        <v>485</v>
      </c>
      <c r="G408" s="59" t="s">
        <v>316</v>
      </c>
      <c r="H408" s="61" t="s">
        <v>496</v>
      </c>
      <c r="I408" s="61" t="s">
        <v>75</v>
      </c>
      <c r="J408" s="287">
        <v>0</v>
      </c>
      <c r="K408" s="285" t="s">
        <v>128</v>
      </c>
      <c r="L408" s="62">
        <v>21</v>
      </c>
      <c r="M408" s="297" t="str">
        <f t="shared" si="12"/>
        <v/>
      </c>
      <c r="N408" s="61">
        <v>0</v>
      </c>
      <c r="O408" s="60"/>
    </row>
    <row r="409" spans="1:15" ht="22.5" hidden="1" customHeight="1">
      <c r="A409" s="60">
        <f t="shared" si="13"/>
        <v>407</v>
      </c>
      <c r="B409" s="61" t="s">
        <v>713</v>
      </c>
      <c r="C409" s="73" t="s">
        <v>711</v>
      </c>
      <c r="D409" s="61" t="s">
        <v>289</v>
      </c>
      <c r="E409" s="279" t="s">
        <v>99</v>
      </c>
      <c r="F409" s="61" t="s">
        <v>485</v>
      </c>
      <c r="G409" s="59" t="s">
        <v>712</v>
      </c>
      <c r="H409" s="61">
        <v>0</v>
      </c>
      <c r="I409" s="61" t="s">
        <v>75</v>
      </c>
      <c r="J409" s="287">
        <v>0</v>
      </c>
      <c r="K409" s="285" t="s">
        <v>129</v>
      </c>
      <c r="L409" s="62">
        <v>52</v>
      </c>
      <c r="M409" s="297" t="str">
        <f t="shared" si="12"/>
        <v/>
      </c>
      <c r="N409" s="61">
        <v>0</v>
      </c>
      <c r="O409" s="60"/>
    </row>
    <row r="410" spans="1:15" ht="22.5" hidden="1" customHeight="1">
      <c r="A410" s="60">
        <f t="shared" si="13"/>
        <v>408</v>
      </c>
      <c r="B410" s="61" t="s">
        <v>715</v>
      </c>
      <c r="C410" s="73" t="s">
        <v>718</v>
      </c>
      <c r="D410" s="61" t="s">
        <v>289</v>
      </c>
      <c r="E410" s="279" t="s">
        <v>99</v>
      </c>
      <c r="F410" s="61" t="s">
        <v>485</v>
      </c>
      <c r="G410" s="59" t="s">
        <v>714</v>
      </c>
      <c r="H410" s="61" t="s">
        <v>185</v>
      </c>
      <c r="I410" s="61" t="s">
        <v>75</v>
      </c>
      <c r="J410" s="287">
        <v>0</v>
      </c>
      <c r="K410" s="285" t="s">
        <v>128</v>
      </c>
      <c r="L410" s="62">
        <v>0</v>
      </c>
      <c r="M410" s="297" t="str">
        <f t="shared" si="12"/>
        <v/>
      </c>
      <c r="N410" s="61">
        <v>0</v>
      </c>
      <c r="O410" s="60"/>
    </row>
    <row r="411" spans="1:15" ht="22.5" hidden="1" customHeight="1">
      <c r="A411" s="60">
        <f t="shared" si="13"/>
        <v>409</v>
      </c>
      <c r="B411" s="61" t="s">
        <v>717</v>
      </c>
      <c r="C411" s="73" t="s">
        <v>100</v>
      </c>
      <c r="D411" s="61" t="s">
        <v>289</v>
      </c>
      <c r="E411" s="279" t="s">
        <v>99</v>
      </c>
      <c r="F411" s="61" t="s">
        <v>485</v>
      </c>
      <c r="G411" s="59" t="s">
        <v>716</v>
      </c>
      <c r="H411" s="61" t="s">
        <v>185</v>
      </c>
      <c r="I411" s="61" t="s">
        <v>75</v>
      </c>
      <c r="J411" s="287">
        <v>0</v>
      </c>
      <c r="K411" s="285" t="s">
        <v>129</v>
      </c>
      <c r="L411" s="62">
        <v>0</v>
      </c>
      <c r="M411" s="297" t="str">
        <f t="shared" si="12"/>
        <v/>
      </c>
      <c r="N411" s="61">
        <v>0</v>
      </c>
      <c r="O411" s="60"/>
    </row>
    <row r="412" spans="1:15" ht="22.5" hidden="1" customHeight="1">
      <c r="A412" s="60">
        <f t="shared" si="13"/>
        <v>410</v>
      </c>
      <c r="B412" s="61" t="s">
        <v>722</v>
      </c>
      <c r="C412" s="73" t="s">
        <v>719</v>
      </c>
      <c r="D412" s="61" t="s">
        <v>289</v>
      </c>
      <c r="E412" s="279" t="s">
        <v>99</v>
      </c>
      <c r="F412" s="61" t="s">
        <v>485</v>
      </c>
      <c r="G412" s="59" t="s">
        <v>720</v>
      </c>
      <c r="H412" s="61" t="s">
        <v>721</v>
      </c>
      <c r="I412" s="61" t="s">
        <v>75</v>
      </c>
      <c r="J412" s="287">
        <v>41787</v>
      </c>
      <c r="K412" s="285" t="s">
        <v>128</v>
      </c>
      <c r="L412" s="62">
        <v>1804.05</v>
      </c>
      <c r="M412" s="297" t="str">
        <f t="shared" si="12"/>
        <v>SI</v>
      </c>
      <c r="N412" s="61">
        <v>0</v>
      </c>
      <c r="O412" s="328"/>
    </row>
    <row r="413" spans="1:15" ht="22.5" hidden="1" customHeight="1">
      <c r="A413" s="60">
        <f t="shared" si="13"/>
        <v>411</v>
      </c>
      <c r="B413" s="61" t="s">
        <v>730</v>
      </c>
      <c r="C413" s="73" t="s">
        <v>723</v>
      </c>
      <c r="D413" s="61" t="s">
        <v>289</v>
      </c>
      <c r="E413" s="279" t="s">
        <v>98</v>
      </c>
      <c r="F413" s="61" t="s">
        <v>485</v>
      </c>
      <c r="G413" s="59" t="s">
        <v>724</v>
      </c>
      <c r="H413" s="61" t="s">
        <v>179</v>
      </c>
      <c r="I413" s="61" t="s">
        <v>75</v>
      </c>
      <c r="J413" s="287">
        <v>41845</v>
      </c>
      <c r="K413" s="285" t="s">
        <v>128</v>
      </c>
      <c r="L413" s="62">
        <v>404.1</v>
      </c>
      <c r="M413" s="297" t="str">
        <f t="shared" si="12"/>
        <v/>
      </c>
      <c r="N413" s="61">
        <v>0</v>
      </c>
      <c r="O413" s="60"/>
    </row>
    <row r="414" spans="1:15" ht="22.5" hidden="1" customHeight="1">
      <c r="A414" s="60">
        <f t="shared" si="13"/>
        <v>412</v>
      </c>
      <c r="B414" s="61" t="s">
        <v>728</v>
      </c>
      <c r="C414" s="73" t="s">
        <v>725</v>
      </c>
      <c r="D414" s="61" t="s">
        <v>289</v>
      </c>
      <c r="E414" s="279" t="s">
        <v>99</v>
      </c>
      <c r="F414" s="61" t="s">
        <v>485</v>
      </c>
      <c r="G414" s="59" t="s">
        <v>726</v>
      </c>
      <c r="H414" s="61" t="s">
        <v>727</v>
      </c>
      <c r="I414" s="61" t="s">
        <v>75</v>
      </c>
      <c r="J414" s="287">
        <v>41824</v>
      </c>
      <c r="K414" s="285" t="s">
        <v>128</v>
      </c>
      <c r="L414" s="62">
        <v>477.71</v>
      </c>
      <c r="M414" s="297" t="str">
        <f t="shared" si="12"/>
        <v/>
      </c>
      <c r="N414" s="61">
        <v>0</v>
      </c>
      <c r="O414" s="328"/>
    </row>
    <row r="415" spans="1:15" ht="22.5" hidden="1" customHeight="1">
      <c r="A415" s="60">
        <f t="shared" si="13"/>
        <v>413</v>
      </c>
      <c r="B415" s="61" t="s">
        <v>338</v>
      </c>
      <c r="C415" s="73" t="s">
        <v>337</v>
      </c>
      <c r="D415" s="61" t="s">
        <v>70</v>
      </c>
      <c r="E415" s="279" t="s">
        <v>80</v>
      </c>
      <c r="F415" s="61" t="s">
        <v>70</v>
      </c>
      <c r="G415" s="59" t="s">
        <v>729</v>
      </c>
      <c r="H415" s="61" t="s">
        <v>185</v>
      </c>
      <c r="I415" s="61" t="s">
        <v>75</v>
      </c>
      <c r="J415" s="287">
        <v>41682</v>
      </c>
      <c r="K415" s="285" t="s">
        <v>128</v>
      </c>
      <c r="L415" s="62">
        <v>129</v>
      </c>
      <c r="M415" s="297" t="str">
        <f t="shared" si="12"/>
        <v/>
      </c>
      <c r="N415" s="61">
        <v>0</v>
      </c>
      <c r="O415" s="60"/>
    </row>
    <row r="416" spans="1:15" ht="22.5" hidden="1" customHeight="1">
      <c r="A416" s="60">
        <f t="shared" si="13"/>
        <v>414</v>
      </c>
      <c r="B416" s="61" t="s">
        <v>732</v>
      </c>
      <c r="C416" s="73" t="s">
        <v>83</v>
      </c>
      <c r="D416" s="61" t="s">
        <v>275</v>
      </c>
      <c r="E416" s="279" t="s">
        <v>80</v>
      </c>
      <c r="F416" s="61" t="s">
        <v>277</v>
      </c>
      <c r="G416" s="59" t="s">
        <v>731</v>
      </c>
      <c r="H416" s="61" t="s">
        <v>179</v>
      </c>
      <c r="I416" s="61" t="s">
        <v>75</v>
      </c>
      <c r="J416" s="287">
        <v>41832</v>
      </c>
      <c r="K416" s="285" t="s">
        <v>128</v>
      </c>
      <c r="L416" s="62">
        <v>59.9</v>
      </c>
      <c r="M416" s="297" t="str">
        <f t="shared" si="12"/>
        <v/>
      </c>
      <c r="N416" s="61">
        <v>0</v>
      </c>
      <c r="O416" s="60"/>
    </row>
    <row r="417" spans="1:15" ht="22.5" hidden="1" customHeight="1">
      <c r="A417" s="60">
        <f t="shared" si="13"/>
        <v>415</v>
      </c>
      <c r="B417" s="61" t="s">
        <v>736</v>
      </c>
      <c r="C417" s="73" t="s">
        <v>734</v>
      </c>
      <c r="D417" s="61" t="s">
        <v>289</v>
      </c>
      <c r="E417" s="279" t="s">
        <v>99</v>
      </c>
      <c r="F417" s="61" t="s">
        <v>485</v>
      </c>
      <c r="G417" s="59" t="s">
        <v>737</v>
      </c>
      <c r="H417" s="61" t="s">
        <v>735</v>
      </c>
      <c r="I417" s="61" t="s">
        <v>75</v>
      </c>
      <c r="J417" s="287">
        <v>41613</v>
      </c>
      <c r="K417" s="285" t="s">
        <v>128</v>
      </c>
      <c r="L417" s="62">
        <v>149.99</v>
      </c>
      <c r="M417" s="297" t="str">
        <f t="shared" si="12"/>
        <v/>
      </c>
      <c r="N417" s="61">
        <v>0</v>
      </c>
      <c r="O417" s="60"/>
    </row>
    <row r="418" spans="1:15" ht="22.5" hidden="1" customHeight="1">
      <c r="A418" s="60">
        <f t="shared" si="13"/>
        <v>416</v>
      </c>
      <c r="B418" s="61" t="s">
        <v>740</v>
      </c>
      <c r="C418" s="73" t="s">
        <v>738</v>
      </c>
      <c r="D418" s="61" t="s">
        <v>289</v>
      </c>
      <c r="E418" s="279" t="s">
        <v>99</v>
      </c>
      <c r="F418" s="61" t="s">
        <v>485</v>
      </c>
      <c r="G418" s="59" t="s">
        <v>739</v>
      </c>
      <c r="H418" s="61" t="s">
        <v>636</v>
      </c>
      <c r="I418" s="61" t="s">
        <v>75</v>
      </c>
      <c r="J418" s="287">
        <v>41822</v>
      </c>
      <c r="K418" s="285" t="s">
        <v>128</v>
      </c>
      <c r="L418" s="62">
        <v>847.5</v>
      </c>
      <c r="M418" s="297" t="str">
        <f t="shared" si="12"/>
        <v>SI</v>
      </c>
      <c r="N418" s="61">
        <v>0</v>
      </c>
      <c r="O418" s="328"/>
    </row>
    <row r="419" spans="1:15" ht="22.5" hidden="1" customHeight="1">
      <c r="A419" s="60">
        <f t="shared" si="13"/>
        <v>417</v>
      </c>
      <c r="B419" s="61" t="s">
        <v>742</v>
      </c>
      <c r="C419" s="73" t="s">
        <v>102</v>
      </c>
      <c r="D419" s="61" t="s">
        <v>289</v>
      </c>
      <c r="E419" s="279" t="s">
        <v>99</v>
      </c>
      <c r="F419" s="61" t="s">
        <v>485</v>
      </c>
      <c r="G419" s="59" t="s">
        <v>741</v>
      </c>
      <c r="H419" s="61" t="s">
        <v>185</v>
      </c>
      <c r="I419" s="61" t="s">
        <v>75</v>
      </c>
      <c r="J419" s="287">
        <v>41653</v>
      </c>
      <c r="K419" s="285" t="s">
        <v>128</v>
      </c>
      <c r="L419" s="62">
        <v>435.48</v>
      </c>
      <c r="M419" s="297" t="str">
        <f t="shared" si="12"/>
        <v/>
      </c>
      <c r="N419" s="61">
        <v>0</v>
      </c>
      <c r="O419" s="60"/>
    </row>
    <row r="420" spans="1:15" ht="22.5" hidden="1" customHeight="1">
      <c r="A420" s="60">
        <f t="shared" si="13"/>
        <v>418</v>
      </c>
      <c r="B420" s="61" t="s">
        <v>743</v>
      </c>
      <c r="C420" s="73" t="s">
        <v>656</v>
      </c>
      <c r="D420" s="61" t="s">
        <v>289</v>
      </c>
      <c r="E420" s="279" t="s">
        <v>99</v>
      </c>
      <c r="F420" s="61" t="s">
        <v>485</v>
      </c>
      <c r="G420" s="59" t="s">
        <v>741</v>
      </c>
      <c r="H420" s="61" t="s">
        <v>304</v>
      </c>
      <c r="I420" s="61" t="s">
        <v>75</v>
      </c>
      <c r="J420" s="287">
        <v>41653</v>
      </c>
      <c r="K420" s="285" t="s">
        <v>128</v>
      </c>
      <c r="L420" s="62">
        <v>781.33</v>
      </c>
      <c r="M420" s="297" t="str">
        <f t="shared" si="12"/>
        <v>SI</v>
      </c>
      <c r="N420" s="61">
        <v>0</v>
      </c>
      <c r="O420" s="328"/>
    </row>
    <row r="421" spans="1:15" ht="22.5" hidden="1" customHeight="1">
      <c r="A421" s="60">
        <f t="shared" si="13"/>
        <v>419</v>
      </c>
      <c r="B421" s="61" t="s">
        <v>746</v>
      </c>
      <c r="C421" s="73" t="s">
        <v>744</v>
      </c>
      <c r="D421" s="61" t="s">
        <v>281</v>
      </c>
      <c r="E421" s="279" t="s">
        <v>79</v>
      </c>
      <c r="F421" s="61" t="s">
        <v>290</v>
      </c>
      <c r="G421" s="59" t="s">
        <v>745</v>
      </c>
      <c r="H421" s="61" t="s">
        <v>179</v>
      </c>
      <c r="I421" s="61" t="s">
        <v>75</v>
      </c>
      <c r="J421" s="287">
        <v>41395</v>
      </c>
      <c r="K421" s="285" t="s">
        <v>128</v>
      </c>
      <c r="L421" s="62">
        <v>185</v>
      </c>
      <c r="M421" s="297" t="str">
        <f t="shared" si="12"/>
        <v/>
      </c>
      <c r="N421" s="61" t="s">
        <v>838</v>
      </c>
      <c r="O421" s="73" t="s">
        <v>744</v>
      </c>
    </row>
    <row r="422" spans="1:15" ht="22.5" hidden="1" customHeight="1">
      <c r="A422" s="60">
        <f t="shared" si="13"/>
        <v>420</v>
      </c>
      <c r="B422" s="61" t="s">
        <v>838</v>
      </c>
      <c r="C422" s="73" t="s">
        <v>744</v>
      </c>
      <c r="D422" s="61" t="s">
        <v>281</v>
      </c>
      <c r="E422" s="279" t="s">
        <v>79</v>
      </c>
      <c r="F422" s="61" t="s">
        <v>290</v>
      </c>
      <c r="G422" s="59" t="s">
        <v>745</v>
      </c>
      <c r="H422" s="61" t="s">
        <v>179</v>
      </c>
      <c r="I422" s="61" t="s">
        <v>75</v>
      </c>
      <c r="J422" s="287">
        <v>41872</v>
      </c>
      <c r="K422" s="285" t="s">
        <v>128</v>
      </c>
      <c r="L422" s="62">
        <v>185</v>
      </c>
      <c r="M422" s="297" t="str">
        <f t="shared" si="12"/>
        <v/>
      </c>
      <c r="N422" s="61">
        <v>0</v>
      </c>
      <c r="O422" s="60"/>
    </row>
    <row r="423" spans="1:15" ht="22.5" hidden="1" customHeight="1">
      <c r="A423" s="60">
        <f t="shared" si="13"/>
        <v>421</v>
      </c>
      <c r="B423" s="61" t="s">
        <v>747</v>
      </c>
      <c r="C423" s="73" t="s">
        <v>14</v>
      </c>
      <c r="D423" s="61" t="s">
        <v>289</v>
      </c>
      <c r="E423" s="279" t="s">
        <v>79</v>
      </c>
      <c r="F423" s="61" t="s">
        <v>485</v>
      </c>
      <c r="G423" s="59" t="s">
        <v>509</v>
      </c>
      <c r="H423" s="61" t="s">
        <v>496</v>
      </c>
      <c r="I423" s="61" t="s">
        <v>75</v>
      </c>
      <c r="J423" s="287">
        <v>41893</v>
      </c>
      <c r="K423" s="285" t="s">
        <v>128</v>
      </c>
      <c r="L423" s="62">
        <v>5.75</v>
      </c>
      <c r="M423" s="297" t="str">
        <f t="shared" si="12"/>
        <v/>
      </c>
      <c r="N423" s="61">
        <v>0</v>
      </c>
      <c r="O423" s="60"/>
    </row>
    <row r="424" spans="1:15" ht="22.5" hidden="1" customHeight="1">
      <c r="A424" s="60">
        <f t="shared" si="13"/>
        <v>422</v>
      </c>
      <c r="B424" s="61" t="s">
        <v>748</v>
      </c>
      <c r="C424" s="73" t="s">
        <v>14</v>
      </c>
      <c r="D424" s="61" t="s">
        <v>289</v>
      </c>
      <c r="E424" s="279" t="s">
        <v>79</v>
      </c>
      <c r="F424" s="61" t="s">
        <v>485</v>
      </c>
      <c r="G424" s="59" t="s">
        <v>509</v>
      </c>
      <c r="H424" s="61" t="s">
        <v>496</v>
      </c>
      <c r="I424" s="61" t="s">
        <v>75</v>
      </c>
      <c r="J424" s="287">
        <v>41893</v>
      </c>
      <c r="K424" s="285" t="s">
        <v>128</v>
      </c>
      <c r="L424" s="62">
        <v>5.75</v>
      </c>
      <c r="M424" s="297" t="str">
        <f t="shared" si="12"/>
        <v/>
      </c>
      <c r="N424" s="61">
        <v>0</v>
      </c>
      <c r="O424" s="60"/>
    </row>
    <row r="425" spans="1:15" ht="22.5" hidden="1" customHeight="1">
      <c r="A425" s="60">
        <f t="shared" si="13"/>
        <v>423</v>
      </c>
      <c r="B425" s="61" t="s">
        <v>749</v>
      </c>
      <c r="C425" s="73" t="s">
        <v>14</v>
      </c>
      <c r="D425" s="61" t="s">
        <v>289</v>
      </c>
      <c r="E425" s="279" t="s">
        <v>79</v>
      </c>
      <c r="F425" s="61" t="s">
        <v>485</v>
      </c>
      <c r="G425" s="59" t="s">
        <v>509</v>
      </c>
      <c r="H425" s="61" t="s">
        <v>496</v>
      </c>
      <c r="I425" s="61" t="s">
        <v>75</v>
      </c>
      <c r="J425" s="287">
        <v>41893</v>
      </c>
      <c r="K425" s="285" t="s">
        <v>128</v>
      </c>
      <c r="L425" s="62">
        <v>5.75</v>
      </c>
      <c r="M425" s="297" t="str">
        <f t="shared" si="12"/>
        <v/>
      </c>
      <c r="N425" s="61">
        <v>0</v>
      </c>
      <c r="O425" s="60"/>
    </row>
    <row r="426" spans="1:15" ht="22.5" hidden="1" customHeight="1">
      <c r="A426" s="60">
        <f t="shared" si="13"/>
        <v>424</v>
      </c>
      <c r="B426" s="61" t="s">
        <v>750</v>
      </c>
      <c r="C426" s="73" t="s">
        <v>14</v>
      </c>
      <c r="D426" s="61" t="s">
        <v>289</v>
      </c>
      <c r="E426" s="279" t="s">
        <v>79</v>
      </c>
      <c r="F426" s="61" t="s">
        <v>485</v>
      </c>
      <c r="G426" s="59" t="s">
        <v>509</v>
      </c>
      <c r="H426" s="61" t="s">
        <v>496</v>
      </c>
      <c r="I426" s="61" t="s">
        <v>75</v>
      </c>
      <c r="J426" s="287">
        <v>41893</v>
      </c>
      <c r="K426" s="285" t="s">
        <v>128</v>
      </c>
      <c r="L426" s="62">
        <v>5.75</v>
      </c>
      <c r="M426" s="297" t="str">
        <f t="shared" si="12"/>
        <v/>
      </c>
      <c r="N426" s="61">
        <v>0</v>
      </c>
      <c r="O426" s="60"/>
    </row>
    <row r="427" spans="1:15" ht="22.5" hidden="1" customHeight="1">
      <c r="A427" s="60">
        <f t="shared" si="13"/>
        <v>425</v>
      </c>
      <c r="B427" s="61" t="s">
        <v>751</v>
      </c>
      <c r="C427" s="73" t="s">
        <v>14</v>
      </c>
      <c r="D427" s="61" t="s">
        <v>289</v>
      </c>
      <c r="E427" s="279" t="s">
        <v>79</v>
      </c>
      <c r="F427" s="61" t="s">
        <v>485</v>
      </c>
      <c r="G427" s="59" t="s">
        <v>509</v>
      </c>
      <c r="H427" s="61" t="s">
        <v>496</v>
      </c>
      <c r="I427" s="61" t="s">
        <v>75</v>
      </c>
      <c r="J427" s="287">
        <v>41893</v>
      </c>
      <c r="K427" s="285" t="s">
        <v>128</v>
      </c>
      <c r="L427" s="62">
        <v>5.75</v>
      </c>
      <c r="M427" s="297" t="str">
        <f t="shared" si="12"/>
        <v/>
      </c>
      <c r="N427" s="61">
        <v>0</v>
      </c>
      <c r="O427" s="60"/>
    </row>
    <row r="428" spans="1:15" ht="22.5" hidden="1" customHeight="1">
      <c r="A428" s="60">
        <f t="shared" si="13"/>
        <v>426</v>
      </c>
      <c r="B428" s="61" t="s">
        <v>752</v>
      </c>
      <c r="C428" s="73" t="s">
        <v>14</v>
      </c>
      <c r="D428" s="61" t="s">
        <v>289</v>
      </c>
      <c r="E428" s="279" t="s">
        <v>79</v>
      </c>
      <c r="F428" s="61" t="s">
        <v>485</v>
      </c>
      <c r="G428" s="59" t="s">
        <v>509</v>
      </c>
      <c r="H428" s="61" t="s">
        <v>496</v>
      </c>
      <c r="I428" s="61" t="s">
        <v>75</v>
      </c>
      <c r="J428" s="287">
        <v>41893</v>
      </c>
      <c r="K428" s="285" t="s">
        <v>128</v>
      </c>
      <c r="L428" s="62">
        <v>5.75</v>
      </c>
      <c r="M428" s="297" t="str">
        <f t="shared" si="12"/>
        <v/>
      </c>
      <c r="N428" s="61">
        <v>0</v>
      </c>
      <c r="O428" s="60"/>
    </row>
    <row r="429" spans="1:15" ht="22.5" hidden="1" customHeight="1">
      <c r="A429" s="60">
        <f t="shared" si="13"/>
        <v>427</v>
      </c>
      <c r="B429" s="61" t="s">
        <v>753</v>
      </c>
      <c r="C429" s="73" t="s">
        <v>14</v>
      </c>
      <c r="D429" s="61" t="s">
        <v>289</v>
      </c>
      <c r="E429" s="279" t="s">
        <v>79</v>
      </c>
      <c r="F429" s="61" t="s">
        <v>485</v>
      </c>
      <c r="G429" s="59" t="s">
        <v>509</v>
      </c>
      <c r="H429" s="61" t="s">
        <v>496</v>
      </c>
      <c r="I429" s="61" t="s">
        <v>75</v>
      </c>
      <c r="J429" s="287">
        <v>41893</v>
      </c>
      <c r="K429" s="285" t="s">
        <v>128</v>
      </c>
      <c r="L429" s="62">
        <v>5.75</v>
      </c>
      <c r="M429" s="297" t="str">
        <f t="shared" si="12"/>
        <v/>
      </c>
      <c r="N429" s="61">
        <v>0</v>
      </c>
      <c r="O429" s="60"/>
    </row>
    <row r="430" spans="1:15" ht="22.5" hidden="1" customHeight="1">
      <c r="A430" s="60">
        <f t="shared" si="13"/>
        <v>428</v>
      </c>
      <c r="B430" s="61" t="s">
        <v>754</v>
      </c>
      <c r="C430" s="73" t="s">
        <v>14</v>
      </c>
      <c r="D430" s="61" t="s">
        <v>289</v>
      </c>
      <c r="E430" s="279" t="s">
        <v>79</v>
      </c>
      <c r="F430" s="61" t="s">
        <v>485</v>
      </c>
      <c r="G430" s="59" t="s">
        <v>509</v>
      </c>
      <c r="H430" s="61" t="s">
        <v>496</v>
      </c>
      <c r="I430" s="61" t="s">
        <v>75</v>
      </c>
      <c r="J430" s="287">
        <v>41893</v>
      </c>
      <c r="K430" s="285" t="s">
        <v>128</v>
      </c>
      <c r="L430" s="62">
        <v>5.75</v>
      </c>
      <c r="M430" s="297" t="str">
        <f t="shared" si="12"/>
        <v/>
      </c>
      <c r="N430" s="61">
        <v>0</v>
      </c>
      <c r="O430" s="60"/>
    </row>
    <row r="431" spans="1:15" ht="22.5" hidden="1" customHeight="1">
      <c r="A431" s="60">
        <f t="shared" si="13"/>
        <v>429</v>
      </c>
      <c r="B431" s="61" t="s">
        <v>755</v>
      </c>
      <c r="C431" s="73" t="s">
        <v>14</v>
      </c>
      <c r="D431" s="61" t="s">
        <v>289</v>
      </c>
      <c r="E431" s="279" t="s">
        <v>79</v>
      </c>
      <c r="F431" s="61" t="s">
        <v>485</v>
      </c>
      <c r="G431" s="59" t="s">
        <v>509</v>
      </c>
      <c r="H431" s="61" t="s">
        <v>496</v>
      </c>
      <c r="I431" s="61" t="s">
        <v>75</v>
      </c>
      <c r="J431" s="287">
        <v>41893</v>
      </c>
      <c r="K431" s="285" t="s">
        <v>128</v>
      </c>
      <c r="L431" s="62">
        <v>5.75</v>
      </c>
      <c r="M431" s="297" t="str">
        <f t="shared" si="12"/>
        <v/>
      </c>
      <c r="N431" s="61">
        <v>0</v>
      </c>
      <c r="O431" s="60"/>
    </row>
    <row r="432" spans="1:15" ht="22.5" hidden="1" customHeight="1">
      <c r="A432" s="60">
        <f t="shared" si="13"/>
        <v>430</v>
      </c>
      <c r="B432" s="61" t="s">
        <v>756</v>
      </c>
      <c r="C432" s="73" t="s">
        <v>14</v>
      </c>
      <c r="D432" s="61" t="s">
        <v>289</v>
      </c>
      <c r="E432" s="279" t="s">
        <v>79</v>
      </c>
      <c r="F432" s="61" t="s">
        <v>485</v>
      </c>
      <c r="G432" s="59" t="s">
        <v>509</v>
      </c>
      <c r="H432" s="61" t="s">
        <v>496</v>
      </c>
      <c r="I432" s="61" t="s">
        <v>75</v>
      </c>
      <c r="J432" s="287">
        <v>41893</v>
      </c>
      <c r="K432" s="285" t="s">
        <v>128</v>
      </c>
      <c r="L432" s="62">
        <v>5.75</v>
      </c>
      <c r="M432" s="297" t="str">
        <f t="shared" si="12"/>
        <v/>
      </c>
      <c r="N432" s="61">
        <v>0</v>
      </c>
      <c r="O432" s="60"/>
    </row>
    <row r="433" spans="1:15" ht="22.5" hidden="1" customHeight="1">
      <c r="A433" s="60">
        <f t="shared" si="13"/>
        <v>431</v>
      </c>
      <c r="B433" s="61" t="s">
        <v>757</v>
      </c>
      <c r="C433" s="73" t="s">
        <v>14</v>
      </c>
      <c r="D433" s="61" t="s">
        <v>289</v>
      </c>
      <c r="E433" s="279" t="s">
        <v>79</v>
      </c>
      <c r="F433" s="61" t="s">
        <v>485</v>
      </c>
      <c r="G433" s="59" t="s">
        <v>509</v>
      </c>
      <c r="H433" s="61" t="s">
        <v>496</v>
      </c>
      <c r="I433" s="61" t="s">
        <v>75</v>
      </c>
      <c r="J433" s="287">
        <v>41893</v>
      </c>
      <c r="K433" s="285" t="s">
        <v>128</v>
      </c>
      <c r="L433" s="62">
        <v>5.75</v>
      </c>
      <c r="M433" s="297" t="str">
        <f t="shared" si="12"/>
        <v/>
      </c>
      <c r="N433" s="61">
        <v>0</v>
      </c>
      <c r="O433" s="60"/>
    </row>
    <row r="434" spans="1:15" ht="22.5" hidden="1" customHeight="1">
      <c r="A434" s="60">
        <f t="shared" si="13"/>
        <v>432</v>
      </c>
      <c r="B434" s="61" t="s">
        <v>758</v>
      </c>
      <c r="C434" s="73" t="s">
        <v>14</v>
      </c>
      <c r="D434" s="61" t="s">
        <v>289</v>
      </c>
      <c r="E434" s="279" t="s">
        <v>79</v>
      </c>
      <c r="F434" s="61" t="s">
        <v>485</v>
      </c>
      <c r="G434" s="59" t="s">
        <v>509</v>
      </c>
      <c r="H434" s="61" t="s">
        <v>496</v>
      </c>
      <c r="I434" s="61" t="s">
        <v>75</v>
      </c>
      <c r="J434" s="287">
        <v>41893</v>
      </c>
      <c r="K434" s="285" t="s">
        <v>128</v>
      </c>
      <c r="L434" s="62">
        <v>5.75</v>
      </c>
      <c r="M434" s="297" t="str">
        <f t="shared" si="12"/>
        <v/>
      </c>
      <c r="N434" s="61">
        <v>0</v>
      </c>
      <c r="O434" s="60"/>
    </row>
    <row r="435" spans="1:15" ht="22.5" hidden="1" customHeight="1">
      <c r="A435" s="60">
        <f t="shared" si="13"/>
        <v>433</v>
      </c>
      <c r="B435" s="61" t="s">
        <v>759</v>
      </c>
      <c r="C435" s="73" t="s">
        <v>14</v>
      </c>
      <c r="D435" s="61" t="s">
        <v>289</v>
      </c>
      <c r="E435" s="279" t="s">
        <v>79</v>
      </c>
      <c r="F435" s="61" t="s">
        <v>485</v>
      </c>
      <c r="G435" s="59" t="s">
        <v>509</v>
      </c>
      <c r="H435" s="61" t="s">
        <v>496</v>
      </c>
      <c r="I435" s="61" t="s">
        <v>75</v>
      </c>
      <c r="J435" s="287">
        <v>41893</v>
      </c>
      <c r="K435" s="285" t="s">
        <v>128</v>
      </c>
      <c r="L435" s="62">
        <v>5.75</v>
      </c>
      <c r="M435" s="297" t="str">
        <f t="shared" si="12"/>
        <v/>
      </c>
      <c r="N435" s="61">
        <v>0</v>
      </c>
      <c r="O435" s="60"/>
    </row>
    <row r="436" spans="1:15" ht="22.5" hidden="1" customHeight="1">
      <c r="A436" s="60">
        <f t="shared" si="13"/>
        <v>434</v>
      </c>
      <c r="B436" s="61" t="s">
        <v>760</v>
      </c>
      <c r="C436" s="73" t="s">
        <v>14</v>
      </c>
      <c r="D436" s="61" t="s">
        <v>289</v>
      </c>
      <c r="E436" s="279" t="s">
        <v>79</v>
      </c>
      <c r="F436" s="61" t="s">
        <v>485</v>
      </c>
      <c r="G436" s="59" t="s">
        <v>509</v>
      </c>
      <c r="H436" s="61" t="s">
        <v>496</v>
      </c>
      <c r="I436" s="61" t="s">
        <v>75</v>
      </c>
      <c r="J436" s="287">
        <v>41893</v>
      </c>
      <c r="K436" s="285" t="s">
        <v>128</v>
      </c>
      <c r="L436" s="62">
        <v>5.75</v>
      </c>
      <c r="M436" s="297" t="str">
        <f t="shared" si="12"/>
        <v/>
      </c>
      <c r="N436" s="61">
        <v>0</v>
      </c>
      <c r="O436" s="60"/>
    </row>
    <row r="437" spans="1:15" ht="22.5" hidden="1" customHeight="1">
      <c r="A437" s="60">
        <f t="shared" si="13"/>
        <v>435</v>
      </c>
      <c r="B437" s="61" t="s">
        <v>761</v>
      </c>
      <c r="C437" s="73" t="s">
        <v>14</v>
      </c>
      <c r="D437" s="61" t="s">
        <v>289</v>
      </c>
      <c r="E437" s="279" t="s">
        <v>79</v>
      </c>
      <c r="F437" s="61" t="s">
        <v>485</v>
      </c>
      <c r="G437" s="59" t="s">
        <v>509</v>
      </c>
      <c r="H437" s="61" t="s">
        <v>496</v>
      </c>
      <c r="I437" s="61" t="s">
        <v>75</v>
      </c>
      <c r="J437" s="287">
        <v>41893</v>
      </c>
      <c r="K437" s="285" t="s">
        <v>128</v>
      </c>
      <c r="L437" s="62">
        <v>5.75</v>
      </c>
      <c r="M437" s="297" t="str">
        <f t="shared" si="12"/>
        <v/>
      </c>
      <c r="N437" s="61">
        <v>0</v>
      </c>
      <c r="O437" s="60"/>
    </row>
    <row r="438" spans="1:15" ht="22.5" hidden="1" customHeight="1">
      <c r="A438" s="60">
        <f t="shared" si="13"/>
        <v>436</v>
      </c>
      <c r="B438" s="61" t="s">
        <v>762</v>
      </c>
      <c r="C438" s="73" t="s">
        <v>14</v>
      </c>
      <c r="D438" s="61" t="s">
        <v>289</v>
      </c>
      <c r="E438" s="279" t="s">
        <v>79</v>
      </c>
      <c r="F438" s="61" t="s">
        <v>485</v>
      </c>
      <c r="G438" s="59" t="s">
        <v>509</v>
      </c>
      <c r="H438" s="61" t="s">
        <v>496</v>
      </c>
      <c r="I438" s="61" t="s">
        <v>75</v>
      </c>
      <c r="J438" s="287">
        <v>41893</v>
      </c>
      <c r="K438" s="285" t="s">
        <v>128</v>
      </c>
      <c r="L438" s="62">
        <v>5.75</v>
      </c>
      <c r="M438" s="297" t="str">
        <f t="shared" si="12"/>
        <v/>
      </c>
      <c r="N438" s="61">
        <v>0</v>
      </c>
      <c r="O438" s="60"/>
    </row>
    <row r="439" spans="1:15" ht="22.5" hidden="1" customHeight="1">
      <c r="A439" s="60">
        <f t="shared" si="13"/>
        <v>437</v>
      </c>
      <c r="B439" s="61" t="s">
        <v>763</v>
      </c>
      <c r="C439" s="73" t="s">
        <v>14</v>
      </c>
      <c r="D439" s="61" t="s">
        <v>289</v>
      </c>
      <c r="E439" s="279" t="s">
        <v>79</v>
      </c>
      <c r="F439" s="61" t="s">
        <v>485</v>
      </c>
      <c r="G439" s="59" t="s">
        <v>509</v>
      </c>
      <c r="H439" s="61" t="s">
        <v>496</v>
      </c>
      <c r="I439" s="61" t="s">
        <v>75</v>
      </c>
      <c r="J439" s="287">
        <v>41893</v>
      </c>
      <c r="K439" s="285" t="s">
        <v>128</v>
      </c>
      <c r="L439" s="62">
        <v>5.75</v>
      </c>
      <c r="M439" s="297" t="str">
        <f t="shared" si="12"/>
        <v/>
      </c>
      <c r="N439" s="61">
        <v>0</v>
      </c>
      <c r="O439" s="60"/>
    </row>
    <row r="440" spans="1:15" ht="22.5" hidden="1" customHeight="1">
      <c r="A440" s="60">
        <f t="shared" si="13"/>
        <v>438</v>
      </c>
      <c r="B440" s="61" t="s">
        <v>764</v>
      </c>
      <c r="C440" s="73" t="s">
        <v>14</v>
      </c>
      <c r="D440" s="61" t="s">
        <v>289</v>
      </c>
      <c r="E440" s="279" t="s">
        <v>79</v>
      </c>
      <c r="F440" s="61" t="s">
        <v>485</v>
      </c>
      <c r="G440" s="59" t="s">
        <v>509</v>
      </c>
      <c r="H440" s="61" t="s">
        <v>496</v>
      </c>
      <c r="I440" s="61" t="s">
        <v>75</v>
      </c>
      <c r="J440" s="287">
        <v>41893</v>
      </c>
      <c r="K440" s="285" t="s">
        <v>128</v>
      </c>
      <c r="L440" s="62">
        <v>5.75</v>
      </c>
      <c r="M440" s="297" t="str">
        <f t="shared" si="12"/>
        <v/>
      </c>
      <c r="N440" s="61">
        <v>0</v>
      </c>
      <c r="O440" s="60"/>
    </row>
    <row r="441" spans="1:15" ht="22.5" hidden="1" customHeight="1">
      <c r="A441" s="60">
        <f t="shared" si="13"/>
        <v>439</v>
      </c>
      <c r="B441" s="61" t="s">
        <v>765</v>
      </c>
      <c r="C441" s="73" t="s">
        <v>14</v>
      </c>
      <c r="D441" s="61" t="s">
        <v>289</v>
      </c>
      <c r="E441" s="279" t="s">
        <v>79</v>
      </c>
      <c r="F441" s="61" t="s">
        <v>485</v>
      </c>
      <c r="G441" s="59" t="s">
        <v>509</v>
      </c>
      <c r="H441" s="61" t="s">
        <v>496</v>
      </c>
      <c r="I441" s="61" t="s">
        <v>75</v>
      </c>
      <c r="J441" s="287">
        <v>41893</v>
      </c>
      <c r="K441" s="285" t="s">
        <v>128</v>
      </c>
      <c r="L441" s="62">
        <v>5.75</v>
      </c>
      <c r="M441" s="297" t="str">
        <f t="shared" si="12"/>
        <v/>
      </c>
      <c r="N441" s="61">
        <v>0</v>
      </c>
      <c r="O441" s="60"/>
    </row>
    <row r="442" spans="1:15" ht="22.5" hidden="1" customHeight="1">
      <c r="A442" s="60">
        <f t="shared" si="13"/>
        <v>440</v>
      </c>
      <c r="B442" s="61" t="s">
        <v>766</v>
      </c>
      <c r="C442" s="73" t="s">
        <v>14</v>
      </c>
      <c r="D442" s="61" t="s">
        <v>289</v>
      </c>
      <c r="E442" s="279" t="s">
        <v>79</v>
      </c>
      <c r="F442" s="61" t="s">
        <v>485</v>
      </c>
      <c r="G442" s="59" t="s">
        <v>509</v>
      </c>
      <c r="H442" s="61" t="s">
        <v>496</v>
      </c>
      <c r="I442" s="61" t="s">
        <v>75</v>
      </c>
      <c r="J442" s="287">
        <v>41893</v>
      </c>
      <c r="K442" s="285" t="s">
        <v>128</v>
      </c>
      <c r="L442" s="62">
        <v>5.75</v>
      </c>
      <c r="M442" s="297" t="str">
        <f t="shared" si="12"/>
        <v/>
      </c>
      <c r="N442" s="61">
        <v>0</v>
      </c>
      <c r="O442" s="60"/>
    </row>
    <row r="443" spans="1:15" ht="22.5" hidden="1" customHeight="1">
      <c r="A443" s="60">
        <f t="shared" si="13"/>
        <v>441</v>
      </c>
      <c r="B443" s="61" t="s">
        <v>767</v>
      </c>
      <c r="C443" s="73" t="s">
        <v>14</v>
      </c>
      <c r="D443" s="61" t="s">
        <v>289</v>
      </c>
      <c r="E443" s="279" t="s">
        <v>79</v>
      </c>
      <c r="F443" s="61" t="s">
        <v>485</v>
      </c>
      <c r="G443" s="59" t="s">
        <v>509</v>
      </c>
      <c r="H443" s="61" t="s">
        <v>496</v>
      </c>
      <c r="I443" s="61" t="s">
        <v>75</v>
      </c>
      <c r="J443" s="287">
        <v>41893</v>
      </c>
      <c r="K443" s="285" t="s">
        <v>128</v>
      </c>
      <c r="L443" s="62">
        <v>5.75</v>
      </c>
      <c r="M443" s="297" t="str">
        <f t="shared" si="12"/>
        <v/>
      </c>
      <c r="N443" s="61">
        <v>0</v>
      </c>
      <c r="O443" s="60"/>
    </row>
    <row r="444" spans="1:15" ht="22.5" hidden="1" customHeight="1">
      <c r="A444" s="60">
        <f t="shared" si="13"/>
        <v>442</v>
      </c>
      <c r="B444" s="61" t="s">
        <v>768</v>
      </c>
      <c r="C444" s="73" t="s">
        <v>14</v>
      </c>
      <c r="D444" s="61" t="s">
        <v>289</v>
      </c>
      <c r="E444" s="279" t="s">
        <v>79</v>
      </c>
      <c r="F444" s="61" t="s">
        <v>485</v>
      </c>
      <c r="G444" s="59" t="s">
        <v>509</v>
      </c>
      <c r="H444" s="61" t="s">
        <v>496</v>
      </c>
      <c r="I444" s="61" t="s">
        <v>75</v>
      </c>
      <c r="J444" s="287">
        <v>41893</v>
      </c>
      <c r="K444" s="285" t="s">
        <v>128</v>
      </c>
      <c r="L444" s="62">
        <v>5.75</v>
      </c>
      <c r="M444" s="297" t="str">
        <f t="shared" si="12"/>
        <v/>
      </c>
      <c r="N444" s="61">
        <v>0</v>
      </c>
      <c r="O444" s="60"/>
    </row>
    <row r="445" spans="1:15" ht="22.5" hidden="1" customHeight="1">
      <c r="A445" s="60">
        <f t="shared" si="13"/>
        <v>443</v>
      </c>
      <c r="B445" s="61" t="s">
        <v>769</v>
      </c>
      <c r="C445" s="73" t="s">
        <v>14</v>
      </c>
      <c r="D445" s="61" t="s">
        <v>289</v>
      </c>
      <c r="E445" s="279" t="s">
        <v>79</v>
      </c>
      <c r="F445" s="61" t="s">
        <v>485</v>
      </c>
      <c r="G445" s="59" t="s">
        <v>509</v>
      </c>
      <c r="H445" s="61" t="s">
        <v>496</v>
      </c>
      <c r="I445" s="61" t="s">
        <v>75</v>
      </c>
      <c r="J445" s="287">
        <v>41893</v>
      </c>
      <c r="K445" s="285" t="s">
        <v>128</v>
      </c>
      <c r="L445" s="62">
        <v>5.75</v>
      </c>
      <c r="M445" s="297" t="str">
        <f t="shared" si="12"/>
        <v/>
      </c>
      <c r="N445" s="61">
        <v>0</v>
      </c>
      <c r="O445" s="60"/>
    </row>
    <row r="446" spans="1:15" ht="22.5" hidden="1" customHeight="1">
      <c r="A446" s="60">
        <f t="shared" si="13"/>
        <v>444</v>
      </c>
      <c r="B446" s="61" t="s">
        <v>770</v>
      </c>
      <c r="C446" s="73" t="s">
        <v>14</v>
      </c>
      <c r="D446" s="61" t="s">
        <v>289</v>
      </c>
      <c r="E446" s="279" t="s">
        <v>79</v>
      </c>
      <c r="F446" s="61" t="s">
        <v>485</v>
      </c>
      <c r="G446" s="59" t="s">
        <v>509</v>
      </c>
      <c r="H446" s="61" t="s">
        <v>496</v>
      </c>
      <c r="I446" s="61" t="s">
        <v>75</v>
      </c>
      <c r="J446" s="287">
        <v>41893</v>
      </c>
      <c r="K446" s="285" t="s">
        <v>128</v>
      </c>
      <c r="L446" s="62">
        <v>5.75</v>
      </c>
      <c r="M446" s="297" t="str">
        <f t="shared" si="12"/>
        <v/>
      </c>
      <c r="N446" s="61">
        <v>0</v>
      </c>
      <c r="O446" s="60"/>
    </row>
    <row r="447" spans="1:15" ht="22.5" hidden="1" customHeight="1">
      <c r="A447" s="60">
        <f t="shared" si="13"/>
        <v>445</v>
      </c>
      <c r="B447" s="61" t="s">
        <v>771</v>
      </c>
      <c r="C447" s="73" t="s">
        <v>14</v>
      </c>
      <c r="D447" s="61" t="s">
        <v>289</v>
      </c>
      <c r="E447" s="279" t="s">
        <v>79</v>
      </c>
      <c r="F447" s="61" t="s">
        <v>485</v>
      </c>
      <c r="G447" s="59" t="s">
        <v>509</v>
      </c>
      <c r="H447" s="61" t="s">
        <v>496</v>
      </c>
      <c r="I447" s="61" t="s">
        <v>75</v>
      </c>
      <c r="J447" s="287">
        <v>41893</v>
      </c>
      <c r="K447" s="285" t="s">
        <v>128</v>
      </c>
      <c r="L447" s="62">
        <v>5.75</v>
      </c>
      <c r="M447" s="297" t="str">
        <f t="shared" si="12"/>
        <v/>
      </c>
      <c r="N447" s="61">
        <v>0</v>
      </c>
      <c r="O447" s="60"/>
    </row>
    <row r="448" spans="1:15" ht="22.5" hidden="1" customHeight="1">
      <c r="A448" s="60">
        <f t="shared" si="13"/>
        <v>446</v>
      </c>
      <c r="B448" s="61" t="s">
        <v>772</v>
      </c>
      <c r="C448" s="73" t="s">
        <v>14</v>
      </c>
      <c r="D448" s="61" t="s">
        <v>289</v>
      </c>
      <c r="E448" s="279" t="s">
        <v>79</v>
      </c>
      <c r="F448" s="61" t="s">
        <v>485</v>
      </c>
      <c r="G448" s="59" t="s">
        <v>509</v>
      </c>
      <c r="H448" s="61" t="s">
        <v>496</v>
      </c>
      <c r="I448" s="61" t="s">
        <v>75</v>
      </c>
      <c r="J448" s="287">
        <v>41893</v>
      </c>
      <c r="K448" s="285" t="s">
        <v>128</v>
      </c>
      <c r="L448" s="62">
        <v>5.75</v>
      </c>
      <c r="M448" s="297" t="str">
        <f t="shared" si="12"/>
        <v/>
      </c>
      <c r="N448" s="61">
        <v>0</v>
      </c>
      <c r="O448" s="60"/>
    </row>
    <row r="449" spans="1:15" ht="22.5" hidden="1" customHeight="1">
      <c r="A449" s="60">
        <f t="shared" si="13"/>
        <v>447</v>
      </c>
      <c r="B449" s="61" t="s">
        <v>773</v>
      </c>
      <c r="C449" s="73" t="s">
        <v>14</v>
      </c>
      <c r="D449" s="61" t="s">
        <v>289</v>
      </c>
      <c r="E449" s="279" t="s">
        <v>79</v>
      </c>
      <c r="F449" s="61" t="s">
        <v>485</v>
      </c>
      <c r="G449" s="59" t="s">
        <v>509</v>
      </c>
      <c r="H449" s="61" t="s">
        <v>496</v>
      </c>
      <c r="I449" s="61" t="s">
        <v>75</v>
      </c>
      <c r="J449" s="287">
        <v>41893</v>
      </c>
      <c r="K449" s="285" t="s">
        <v>128</v>
      </c>
      <c r="L449" s="62">
        <v>5.75</v>
      </c>
      <c r="M449" s="297" t="str">
        <f t="shared" si="12"/>
        <v/>
      </c>
      <c r="N449" s="61">
        <v>0</v>
      </c>
      <c r="O449" s="60"/>
    </row>
    <row r="450" spans="1:15" ht="22.5" hidden="1" customHeight="1">
      <c r="A450" s="60">
        <f t="shared" si="13"/>
        <v>448</v>
      </c>
      <c r="B450" s="61" t="s">
        <v>774</v>
      </c>
      <c r="C450" s="73" t="s">
        <v>14</v>
      </c>
      <c r="D450" s="61" t="s">
        <v>289</v>
      </c>
      <c r="E450" s="279" t="s">
        <v>79</v>
      </c>
      <c r="F450" s="61" t="s">
        <v>485</v>
      </c>
      <c r="G450" s="59" t="s">
        <v>509</v>
      </c>
      <c r="H450" s="61" t="s">
        <v>496</v>
      </c>
      <c r="I450" s="61" t="s">
        <v>75</v>
      </c>
      <c r="J450" s="287">
        <v>41893</v>
      </c>
      <c r="K450" s="285" t="s">
        <v>128</v>
      </c>
      <c r="L450" s="62">
        <v>5.75</v>
      </c>
      <c r="M450" s="297" t="str">
        <f t="shared" si="12"/>
        <v/>
      </c>
      <c r="N450" s="61">
        <v>0</v>
      </c>
      <c r="O450" s="60"/>
    </row>
    <row r="451" spans="1:15" ht="22.5" hidden="1" customHeight="1">
      <c r="A451" s="60">
        <f t="shared" si="13"/>
        <v>449</v>
      </c>
      <c r="B451" s="61" t="s">
        <v>775</v>
      </c>
      <c r="C451" s="73" t="s">
        <v>14</v>
      </c>
      <c r="D451" s="61" t="s">
        <v>289</v>
      </c>
      <c r="E451" s="279" t="s">
        <v>79</v>
      </c>
      <c r="F451" s="61" t="s">
        <v>485</v>
      </c>
      <c r="G451" s="59" t="s">
        <v>509</v>
      </c>
      <c r="H451" s="61" t="s">
        <v>496</v>
      </c>
      <c r="I451" s="61" t="s">
        <v>75</v>
      </c>
      <c r="J451" s="287">
        <v>41893</v>
      </c>
      <c r="K451" s="285" t="s">
        <v>128</v>
      </c>
      <c r="L451" s="62">
        <v>5.75</v>
      </c>
      <c r="M451" s="297" t="str">
        <f t="shared" ref="M451:M514" si="14">IF(L451&gt;599,"SI","")</f>
        <v/>
      </c>
      <c r="N451" s="61">
        <v>0</v>
      </c>
      <c r="O451" s="60"/>
    </row>
    <row r="452" spans="1:15" ht="22.5" hidden="1" customHeight="1">
      <c r="A452" s="60">
        <f t="shared" ref="A452:A515" si="15">IF(B452="","",A451+1)</f>
        <v>450</v>
      </c>
      <c r="B452" s="61" t="s">
        <v>776</v>
      </c>
      <c r="C452" s="73" t="s">
        <v>14</v>
      </c>
      <c r="D452" s="61" t="s">
        <v>289</v>
      </c>
      <c r="E452" s="279" t="s">
        <v>79</v>
      </c>
      <c r="F452" s="61" t="s">
        <v>485</v>
      </c>
      <c r="G452" s="59" t="s">
        <v>509</v>
      </c>
      <c r="H452" s="61" t="s">
        <v>496</v>
      </c>
      <c r="I452" s="61" t="s">
        <v>75</v>
      </c>
      <c r="J452" s="287">
        <v>41893</v>
      </c>
      <c r="K452" s="285" t="s">
        <v>128</v>
      </c>
      <c r="L452" s="62">
        <v>5.75</v>
      </c>
      <c r="M452" s="297" t="str">
        <f t="shared" si="14"/>
        <v/>
      </c>
      <c r="N452" s="61">
        <v>0</v>
      </c>
      <c r="O452" s="60"/>
    </row>
    <row r="453" spans="1:15" ht="22.5" hidden="1" customHeight="1">
      <c r="A453" s="60">
        <f t="shared" si="15"/>
        <v>451</v>
      </c>
      <c r="B453" s="61" t="s">
        <v>777</v>
      </c>
      <c r="C453" s="73" t="s">
        <v>14</v>
      </c>
      <c r="D453" s="61" t="s">
        <v>289</v>
      </c>
      <c r="E453" s="279" t="s">
        <v>79</v>
      </c>
      <c r="F453" s="61" t="s">
        <v>485</v>
      </c>
      <c r="G453" s="59" t="s">
        <v>509</v>
      </c>
      <c r="H453" s="61" t="s">
        <v>496</v>
      </c>
      <c r="I453" s="61" t="s">
        <v>75</v>
      </c>
      <c r="J453" s="287">
        <v>41893</v>
      </c>
      <c r="K453" s="285" t="s">
        <v>128</v>
      </c>
      <c r="L453" s="62">
        <v>5.75</v>
      </c>
      <c r="M453" s="297" t="str">
        <f t="shared" si="14"/>
        <v/>
      </c>
      <c r="N453" s="61">
        <v>0</v>
      </c>
      <c r="O453" s="60"/>
    </row>
    <row r="454" spans="1:15" ht="22.5" hidden="1" customHeight="1">
      <c r="A454" s="60">
        <f t="shared" si="15"/>
        <v>452</v>
      </c>
      <c r="B454" s="61" t="s">
        <v>778</v>
      </c>
      <c r="C454" s="73" t="s">
        <v>14</v>
      </c>
      <c r="D454" s="61" t="s">
        <v>289</v>
      </c>
      <c r="E454" s="279" t="s">
        <v>79</v>
      </c>
      <c r="F454" s="61" t="s">
        <v>485</v>
      </c>
      <c r="G454" s="59" t="s">
        <v>509</v>
      </c>
      <c r="H454" s="61" t="s">
        <v>496</v>
      </c>
      <c r="I454" s="61" t="s">
        <v>75</v>
      </c>
      <c r="J454" s="287">
        <v>41893</v>
      </c>
      <c r="K454" s="285" t="s">
        <v>128</v>
      </c>
      <c r="L454" s="62">
        <v>5.75</v>
      </c>
      <c r="M454" s="297" t="str">
        <f t="shared" si="14"/>
        <v/>
      </c>
      <c r="N454" s="61">
        <v>0</v>
      </c>
      <c r="O454" s="60"/>
    </row>
    <row r="455" spans="1:15" ht="22.5" hidden="1" customHeight="1">
      <c r="A455" s="60">
        <f t="shared" si="15"/>
        <v>453</v>
      </c>
      <c r="B455" s="61" t="s">
        <v>779</v>
      </c>
      <c r="C455" s="73" t="s">
        <v>14</v>
      </c>
      <c r="D455" s="61" t="s">
        <v>289</v>
      </c>
      <c r="E455" s="279" t="s">
        <v>79</v>
      </c>
      <c r="F455" s="61" t="s">
        <v>485</v>
      </c>
      <c r="G455" s="59" t="s">
        <v>509</v>
      </c>
      <c r="H455" s="61" t="s">
        <v>496</v>
      </c>
      <c r="I455" s="61" t="s">
        <v>75</v>
      </c>
      <c r="J455" s="287">
        <v>41893</v>
      </c>
      <c r="K455" s="285" t="s">
        <v>128</v>
      </c>
      <c r="L455" s="62">
        <v>5.75</v>
      </c>
      <c r="M455" s="297" t="str">
        <f t="shared" si="14"/>
        <v/>
      </c>
      <c r="N455" s="61">
        <v>0</v>
      </c>
      <c r="O455" s="60"/>
    </row>
    <row r="456" spans="1:15" ht="22.5" hidden="1" customHeight="1">
      <c r="A456" s="60">
        <f t="shared" si="15"/>
        <v>454</v>
      </c>
      <c r="B456" s="61" t="s">
        <v>747</v>
      </c>
      <c r="C456" s="73" t="s">
        <v>14</v>
      </c>
      <c r="D456" s="61" t="s">
        <v>289</v>
      </c>
      <c r="E456" s="279" t="s">
        <v>79</v>
      </c>
      <c r="F456" s="61" t="s">
        <v>485</v>
      </c>
      <c r="G456" s="59" t="s">
        <v>509</v>
      </c>
      <c r="H456" s="61" t="s">
        <v>185</v>
      </c>
      <c r="I456" s="61" t="s">
        <v>75</v>
      </c>
      <c r="J456" s="287">
        <v>41893</v>
      </c>
      <c r="K456" s="285" t="s">
        <v>128</v>
      </c>
      <c r="L456" s="62">
        <v>5.75</v>
      </c>
      <c r="M456" s="297" t="str">
        <f t="shared" si="14"/>
        <v/>
      </c>
      <c r="N456" s="65">
        <v>0</v>
      </c>
    </row>
    <row r="457" spans="1:15" ht="22.5" hidden="1" customHeight="1">
      <c r="A457" s="60">
        <f t="shared" si="15"/>
        <v>455</v>
      </c>
      <c r="B457" s="61" t="s">
        <v>748</v>
      </c>
      <c r="C457" s="73" t="s">
        <v>14</v>
      </c>
      <c r="D457" s="61" t="s">
        <v>289</v>
      </c>
      <c r="E457" s="279" t="s">
        <v>79</v>
      </c>
      <c r="F457" s="61" t="s">
        <v>485</v>
      </c>
      <c r="G457" s="59" t="s">
        <v>509</v>
      </c>
      <c r="H457" s="61" t="s">
        <v>185</v>
      </c>
      <c r="I457" s="61" t="s">
        <v>75</v>
      </c>
      <c r="J457" s="287">
        <v>41893</v>
      </c>
      <c r="K457" s="285" t="s">
        <v>128</v>
      </c>
      <c r="L457" s="62">
        <v>5.75</v>
      </c>
      <c r="M457" s="297" t="str">
        <f t="shared" si="14"/>
        <v/>
      </c>
      <c r="N457" s="65">
        <v>0</v>
      </c>
    </row>
    <row r="458" spans="1:15" ht="22.5" hidden="1" customHeight="1">
      <c r="A458" s="60">
        <f t="shared" si="15"/>
        <v>456</v>
      </c>
      <c r="B458" s="61" t="s">
        <v>749</v>
      </c>
      <c r="C458" s="73" t="s">
        <v>14</v>
      </c>
      <c r="D458" s="61" t="s">
        <v>289</v>
      </c>
      <c r="E458" s="279" t="s">
        <v>79</v>
      </c>
      <c r="F458" s="61" t="s">
        <v>485</v>
      </c>
      <c r="G458" s="59" t="s">
        <v>509</v>
      </c>
      <c r="H458" s="61" t="s">
        <v>185</v>
      </c>
      <c r="I458" s="61" t="s">
        <v>75</v>
      </c>
      <c r="J458" s="287">
        <v>41893</v>
      </c>
      <c r="K458" s="285" t="s">
        <v>128</v>
      </c>
      <c r="L458" s="62">
        <v>5.75</v>
      </c>
      <c r="M458" s="297" t="str">
        <f t="shared" si="14"/>
        <v/>
      </c>
      <c r="N458" s="65">
        <v>0</v>
      </c>
    </row>
    <row r="459" spans="1:15" ht="22.5" hidden="1" customHeight="1">
      <c r="A459" s="60">
        <f t="shared" si="15"/>
        <v>457</v>
      </c>
      <c r="B459" s="61" t="s">
        <v>750</v>
      </c>
      <c r="C459" s="73" t="s">
        <v>14</v>
      </c>
      <c r="D459" s="61" t="s">
        <v>289</v>
      </c>
      <c r="E459" s="279" t="s">
        <v>79</v>
      </c>
      <c r="F459" s="61" t="s">
        <v>485</v>
      </c>
      <c r="G459" s="59" t="s">
        <v>509</v>
      </c>
      <c r="H459" s="61" t="s">
        <v>185</v>
      </c>
      <c r="I459" s="61" t="s">
        <v>75</v>
      </c>
      <c r="J459" s="287">
        <v>41893</v>
      </c>
      <c r="K459" s="285" t="s">
        <v>128</v>
      </c>
      <c r="L459" s="62">
        <v>5.75</v>
      </c>
      <c r="M459" s="297" t="str">
        <f t="shared" si="14"/>
        <v/>
      </c>
      <c r="N459" s="65">
        <v>0</v>
      </c>
    </row>
    <row r="460" spans="1:15" ht="22.5" hidden="1" customHeight="1">
      <c r="A460" s="60">
        <f t="shared" si="15"/>
        <v>458</v>
      </c>
      <c r="B460" s="61" t="s">
        <v>751</v>
      </c>
      <c r="C460" s="73" t="s">
        <v>14</v>
      </c>
      <c r="D460" s="61" t="s">
        <v>289</v>
      </c>
      <c r="E460" s="279" t="s">
        <v>79</v>
      </c>
      <c r="F460" s="61" t="s">
        <v>485</v>
      </c>
      <c r="G460" s="59" t="s">
        <v>509</v>
      </c>
      <c r="H460" s="61" t="s">
        <v>185</v>
      </c>
      <c r="I460" s="61" t="s">
        <v>75</v>
      </c>
      <c r="J460" s="287">
        <v>41893</v>
      </c>
      <c r="K460" s="285" t="s">
        <v>128</v>
      </c>
      <c r="L460" s="62">
        <v>5.75</v>
      </c>
      <c r="M460" s="297" t="str">
        <f t="shared" si="14"/>
        <v/>
      </c>
      <c r="N460" s="65">
        <v>0</v>
      </c>
    </row>
    <row r="461" spans="1:15" ht="22.5" hidden="1" customHeight="1">
      <c r="A461" s="60">
        <f t="shared" si="15"/>
        <v>459</v>
      </c>
      <c r="B461" s="61" t="s">
        <v>752</v>
      </c>
      <c r="C461" s="73" t="s">
        <v>14</v>
      </c>
      <c r="D461" s="61" t="s">
        <v>289</v>
      </c>
      <c r="E461" s="279" t="s">
        <v>79</v>
      </c>
      <c r="F461" s="61" t="s">
        <v>485</v>
      </c>
      <c r="G461" s="59" t="s">
        <v>509</v>
      </c>
      <c r="H461" s="61" t="s">
        <v>185</v>
      </c>
      <c r="I461" s="61" t="s">
        <v>75</v>
      </c>
      <c r="J461" s="287">
        <v>41893</v>
      </c>
      <c r="K461" s="285" t="s">
        <v>128</v>
      </c>
      <c r="L461" s="62">
        <v>5.75</v>
      </c>
      <c r="M461" s="297" t="str">
        <f t="shared" si="14"/>
        <v/>
      </c>
      <c r="N461" s="65">
        <v>0</v>
      </c>
    </row>
    <row r="462" spans="1:15" ht="22.5" hidden="1" customHeight="1">
      <c r="A462" s="60">
        <f t="shared" si="15"/>
        <v>460</v>
      </c>
      <c r="B462" s="61" t="s">
        <v>753</v>
      </c>
      <c r="C462" s="73" t="s">
        <v>14</v>
      </c>
      <c r="D462" s="61" t="s">
        <v>289</v>
      </c>
      <c r="E462" s="279" t="s">
        <v>79</v>
      </c>
      <c r="F462" s="61" t="s">
        <v>485</v>
      </c>
      <c r="G462" s="59" t="s">
        <v>509</v>
      </c>
      <c r="H462" s="61" t="s">
        <v>185</v>
      </c>
      <c r="I462" s="61" t="s">
        <v>75</v>
      </c>
      <c r="J462" s="287">
        <v>41893</v>
      </c>
      <c r="K462" s="285" t="s">
        <v>128</v>
      </c>
      <c r="L462" s="62">
        <v>5.75</v>
      </c>
      <c r="M462" s="297" t="str">
        <f t="shared" si="14"/>
        <v/>
      </c>
      <c r="N462" s="65">
        <v>0</v>
      </c>
    </row>
    <row r="463" spans="1:15" ht="22.5" hidden="1" customHeight="1">
      <c r="A463" s="60">
        <f t="shared" si="15"/>
        <v>461</v>
      </c>
      <c r="B463" s="61" t="s">
        <v>754</v>
      </c>
      <c r="C463" s="73" t="s">
        <v>14</v>
      </c>
      <c r="D463" s="61" t="s">
        <v>289</v>
      </c>
      <c r="E463" s="279" t="s">
        <v>79</v>
      </c>
      <c r="F463" s="61" t="s">
        <v>485</v>
      </c>
      <c r="G463" s="59" t="s">
        <v>509</v>
      </c>
      <c r="H463" s="61" t="s">
        <v>185</v>
      </c>
      <c r="I463" s="61" t="s">
        <v>75</v>
      </c>
      <c r="J463" s="287">
        <v>41893</v>
      </c>
      <c r="K463" s="285" t="s">
        <v>128</v>
      </c>
      <c r="L463" s="62">
        <v>5.75</v>
      </c>
      <c r="M463" s="297" t="str">
        <f t="shared" si="14"/>
        <v/>
      </c>
      <c r="N463" s="65">
        <v>0</v>
      </c>
    </row>
    <row r="464" spans="1:15" ht="22.5" hidden="1" customHeight="1">
      <c r="A464" s="60">
        <f t="shared" si="15"/>
        <v>462</v>
      </c>
      <c r="B464" s="61" t="s">
        <v>755</v>
      </c>
      <c r="C464" s="73" t="s">
        <v>14</v>
      </c>
      <c r="D464" s="61" t="s">
        <v>289</v>
      </c>
      <c r="E464" s="279" t="s">
        <v>79</v>
      </c>
      <c r="F464" s="61" t="s">
        <v>485</v>
      </c>
      <c r="G464" s="59" t="s">
        <v>509</v>
      </c>
      <c r="H464" s="61" t="s">
        <v>185</v>
      </c>
      <c r="I464" s="61" t="s">
        <v>75</v>
      </c>
      <c r="J464" s="287">
        <v>41893</v>
      </c>
      <c r="K464" s="285" t="s">
        <v>128</v>
      </c>
      <c r="L464" s="62">
        <v>5.75</v>
      </c>
      <c r="M464" s="297" t="str">
        <f t="shared" si="14"/>
        <v/>
      </c>
      <c r="N464" s="65">
        <v>0</v>
      </c>
    </row>
    <row r="465" spans="1:14" ht="22.5" hidden="1" customHeight="1">
      <c r="A465" s="60">
        <f t="shared" si="15"/>
        <v>463</v>
      </c>
      <c r="B465" s="61" t="s">
        <v>756</v>
      </c>
      <c r="C465" s="73" t="s">
        <v>14</v>
      </c>
      <c r="D465" s="61" t="s">
        <v>289</v>
      </c>
      <c r="E465" s="279" t="s">
        <v>79</v>
      </c>
      <c r="F465" s="61" t="s">
        <v>485</v>
      </c>
      <c r="G465" s="59" t="s">
        <v>509</v>
      </c>
      <c r="H465" s="61" t="s">
        <v>185</v>
      </c>
      <c r="I465" s="61" t="s">
        <v>75</v>
      </c>
      <c r="J465" s="287">
        <v>41893</v>
      </c>
      <c r="K465" s="285" t="s">
        <v>128</v>
      </c>
      <c r="L465" s="62">
        <v>5.75</v>
      </c>
      <c r="M465" s="297" t="str">
        <f t="shared" si="14"/>
        <v/>
      </c>
      <c r="N465" s="65">
        <v>0</v>
      </c>
    </row>
    <row r="466" spans="1:14" ht="22.5" hidden="1" customHeight="1">
      <c r="A466" s="60">
        <f t="shared" si="15"/>
        <v>464</v>
      </c>
      <c r="B466" s="61" t="s">
        <v>757</v>
      </c>
      <c r="C466" s="73" t="s">
        <v>14</v>
      </c>
      <c r="D466" s="61" t="s">
        <v>289</v>
      </c>
      <c r="E466" s="279" t="s">
        <v>79</v>
      </c>
      <c r="F466" s="61" t="s">
        <v>485</v>
      </c>
      <c r="G466" s="59" t="s">
        <v>509</v>
      </c>
      <c r="H466" s="61" t="s">
        <v>185</v>
      </c>
      <c r="I466" s="61" t="s">
        <v>75</v>
      </c>
      <c r="J466" s="287">
        <v>41893</v>
      </c>
      <c r="K466" s="285" t="s">
        <v>128</v>
      </c>
      <c r="L466" s="62">
        <v>5.75</v>
      </c>
      <c r="M466" s="297" t="str">
        <f t="shared" si="14"/>
        <v/>
      </c>
      <c r="N466" s="65">
        <v>0</v>
      </c>
    </row>
    <row r="467" spans="1:14" ht="22.5" hidden="1" customHeight="1">
      <c r="A467" s="60">
        <f t="shared" si="15"/>
        <v>465</v>
      </c>
      <c r="B467" s="61" t="s">
        <v>758</v>
      </c>
      <c r="C467" s="73" t="s">
        <v>14</v>
      </c>
      <c r="D467" s="61" t="s">
        <v>289</v>
      </c>
      <c r="E467" s="279" t="s">
        <v>79</v>
      </c>
      <c r="F467" s="61" t="s">
        <v>485</v>
      </c>
      <c r="G467" s="59" t="s">
        <v>509</v>
      </c>
      <c r="H467" s="61" t="s">
        <v>185</v>
      </c>
      <c r="I467" s="61" t="s">
        <v>75</v>
      </c>
      <c r="J467" s="287">
        <v>41893</v>
      </c>
      <c r="K467" s="285" t="s">
        <v>128</v>
      </c>
      <c r="L467" s="62">
        <v>5.75</v>
      </c>
      <c r="M467" s="297" t="str">
        <f t="shared" si="14"/>
        <v/>
      </c>
      <c r="N467" s="65">
        <v>0</v>
      </c>
    </row>
    <row r="468" spans="1:14" ht="22.5" hidden="1" customHeight="1">
      <c r="A468" s="60">
        <f t="shared" si="15"/>
        <v>466</v>
      </c>
      <c r="B468" s="61" t="s">
        <v>759</v>
      </c>
      <c r="C468" s="73" t="s">
        <v>14</v>
      </c>
      <c r="D468" s="61" t="s">
        <v>289</v>
      </c>
      <c r="E468" s="279" t="s">
        <v>79</v>
      </c>
      <c r="F468" s="61" t="s">
        <v>485</v>
      </c>
      <c r="G468" s="59" t="s">
        <v>509</v>
      </c>
      <c r="H468" s="61" t="s">
        <v>185</v>
      </c>
      <c r="I468" s="61" t="s">
        <v>75</v>
      </c>
      <c r="J468" s="287">
        <v>41893</v>
      </c>
      <c r="K468" s="285" t="s">
        <v>128</v>
      </c>
      <c r="L468" s="62">
        <v>5.75</v>
      </c>
      <c r="M468" s="297" t="str">
        <f t="shared" si="14"/>
        <v/>
      </c>
      <c r="N468" s="65">
        <v>0</v>
      </c>
    </row>
    <row r="469" spans="1:14" ht="22.5" hidden="1" customHeight="1">
      <c r="A469" s="60">
        <f t="shared" si="15"/>
        <v>467</v>
      </c>
      <c r="B469" s="61" t="s">
        <v>760</v>
      </c>
      <c r="C469" s="73" t="s">
        <v>14</v>
      </c>
      <c r="D469" s="61" t="s">
        <v>289</v>
      </c>
      <c r="E469" s="279" t="s">
        <v>79</v>
      </c>
      <c r="F469" s="61" t="s">
        <v>485</v>
      </c>
      <c r="G469" s="59" t="s">
        <v>509</v>
      </c>
      <c r="H469" s="61" t="s">
        <v>185</v>
      </c>
      <c r="I469" s="61" t="s">
        <v>75</v>
      </c>
      <c r="J469" s="287">
        <v>41893</v>
      </c>
      <c r="K469" s="285" t="s">
        <v>128</v>
      </c>
      <c r="L469" s="62">
        <v>5.75</v>
      </c>
      <c r="M469" s="297" t="str">
        <f t="shared" si="14"/>
        <v/>
      </c>
      <c r="N469" s="65">
        <v>0</v>
      </c>
    </row>
    <row r="470" spans="1:14" ht="22.5" hidden="1" customHeight="1">
      <c r="A470" s="60">
        <f t="shared" si="15"/>
        <v>468</v>
      </c>
      <c r="B470" s="61" t="s">
        <v>761</v>
      </c>
      <c r="C470" s="73" t="s">
        <v>14</v>
      </c>
      <c r="D470" s="61" t="s">
        <v>289</v>
      </c>
      <c r="E470" s="279" t="s">
        <v>79</v>
      </c>
      <c r="F470" s="61" t="s">
        <v>485</v>
      </c>
      <c r="G470" s="59" t="s">
        <v>509</v>
      </c>
      <c r="H470" s="61" t="s">
        <v>185</v>
      </c>
      <c r="I470" s="61" t="s">
        <v>75</v>
      </c>
      <c r="J470" s="287">
        <v>41893</v>
      </c>
      <c r="K470" s="285" t="s">
        <v>128</v>
      </c>
      <c r="L470" s="62">
        <v>5.75</v>
      </c>
      <c r="M470" s="297" t="str">
        <f t="shared" si="14"/>
        <v/>
      </c>
      <c r="N470" s="65">
        <v>0</v>
      </c>
    </row>
    <row r="471" spans="1:14" ht="22.5" hidden="1" customHeight="1">
      <c r="A471" s="60">
        <f t="shared" si="15"/>
        <v>469</v>
      </c>
      <c r="B471" s="61" t="s">
        <v>762</v>
      </c>
      <c r="C471" s="73" t="s">
        <v>14</v>
      </c>
      <c r="D471" s="61" t="s">
        <v>289</v>
      </c>
      <c r="E471" s="279" t="s">
        <v>79</v>
      </c>
      <c r="F471" s="61" t="s">
        <v>485</v>
      </c>
      <c r="G471" s="59" t="s">
        <v>509</v>
      </c>
      <c r="H471" s="61" t="s">
        <v>185</v>
      </c>
      <c r="I471" s="61" t="s">
        <v>75</v>
      </c>
      <c r="J471" s="287">
        <v>41893</v>
      </c>
      <c r="K471" s="285" t="s">
        <v>128</v>
      </c>
      <c r="L471" s="62">
        <v>5.75</v>
      </c>
      <c r="M471" s="297" t="str">
        <f t="shared" si="14"/>
        <v/>
      </c>
      <c r="N471" s="65">
        <v>0</v>
      </c>
    </row>
    <row r="472" spans="1:14" ht="22.5" hidden="1" customHeight="1">
      <c r="A472" s="60">
        <f t="shared" si="15"/>
        <v>470</v>
      </c>
      <c r="B472" s="61" t="s">
        <v>763</v>
      </c>
      <c r="C472" s="73" t="s">
        <v>14</v>
      </c>
      <c r="D472" s="61" t="s">
        <v>289</v>
      </c>
      <c r="E472" s="279" t="s">
        <v>79</v>
      </c>
      <c r="F472" s="61" t="s">
        <v>485</v>
      </c>
      <c r="G472" s="59" t="s">
        <v>509</v>
      </c>
      <c r="H472" s="61" t="s">
        <v>185</v>
      </c>
      <c r="I472" s="61" t="s">
        <v>75</v>
      </c>
      <c r="J472" s="287">
        <v>41893</v>
      </c>
      <c r="K472" s="285" t="s">
        <v>128</v>
      </c>
      <c r="L472" s="62">
        <v>5.75</v>
      </c>
      <c r="M472" s="297" t="str">
        <f t="shared" si="14"/>
        <v/>
      </c>
      <c r="N472" s="65">
        <v>0</v>
      </c>
    </row>
    <row r="473" spans="1:14" ht="22.5" hidden="1" customHeight="1">
      <c r="A473" s="60">
        <f t="shared" si="15"/>
        <v>471</v>
      </c>
      <c r="B473" s="61" t="s">
        <v>781</v>
      </c>
      <c r="C473" s="73" t="s">
        <v>780</v>
      </c>
      <c r="D473" s="61" t="s">
        <v>289</v>
      </c>
      <c r="E473" s="279" t="s">
        <v>79</v>
      </c>
      <c r="F473" s="61" t="s">
        <v>485</v>
      </c>
      <c r="G473" s="59" t="s">
        <v>316</v>
      </c>
      <c r="H473" s="61" t="s">
        <v>185</v>
      </c>
      <c r="I473" s="61" t="s">
        <v>75</v>
      </c>
      <c r="J473" s="287">
        <v>41893</v>
      </c>
      <c r="K473" s="285" t="s">
        <v>128</v>
      </c>
      <c r="L473" s="62">
        <v>87.99</v>
      </c>
      <c r="M473" s="297" t="str">
        <f t="shared" si="14"/>
        <v/>
      </c>
      <c r="N473" s="65">
        <v>0</v>
      </c>
    </row>
    <row r="474" spans="1:14" ht="22.5" hidden="1" customHeight="1">
      <c r="A474" s="60">
        <f t="shared" si="15"/>
        <v>472</v>
      </c>
      <c r="B474" s="61" t="s">
        <v>782</v>
      </c>
      <c r="C474" s="73" t="s">
        <v>780</v>
      </c>
      <c r="D474" s="61" t="s">
        <v>289</v>
      </c>
      <c r="E474" s="279" t="s">
        <v>79</v>
      </c>
      <c r="F474" s="61" t="s">
        <v>485</v>
      </c>
      <c r="G474" s="59" t="s">
        <v>316</v>
      </c>
      <c r="H474" s="61" t="s">
        <v>185</v>
      </c>
      <c r="I474" s="61" t="s">
        <v>75</v>
      </c>
      <c r="J474" s="287">
        <v>41893</v>
      </c>
      <c r="K474" s="285" t="s">
        <v>128</v>
      </c>
      <c r="L474" s="62">
        <v>87.99</v>
      </c>
      <c r="M474" s="297" t="str">
        <f t="shared" si="14"/>
        <v/>
      </c>
      <c r="N474" s="65">
        <v>0</v>
      </c>
    </row>
    <row r="475" spans="1:14" ht="22.5" hidden="1" customHeight="1">
      <c r="A475" s="60">
        <f t="shared" si="15"/>
        <v>473</v>
      </c>
      <c r="B475" s="61" t="s">
        <v>785</v>
      </c>
      <c r="C475" s="73" t="s">
        <v>783</v>
      </c>
      <c r="D475" s="61" t="s">
        <v>289</v>
      </c>
      <c r="E475" s="279" t="s">
        <v>99</v>
      </c>
      <c r="F475" s="61" t="s">
        <v>485</v>
      </c>
      <c r="G475" s="59" t="s">
        <v>784</v>
      </c>
      <c r="H475" s="61" t="s">
        <v>735</v>
      </c>
      <c r="I475" s="61" t="s">
        <v>75</v>
      </c>
      <c r="J475" s="287">
        <v>41985</v>
      </c>
      <c r="K475" s="285" t="s">
        <v>128</v>
      </c>
      <c r="L475" s="62">
        <v>419.99</v>
      </c>
      <c r="M475" s="297" t="str">
        <f t="shared" si="14"/>
        <v/>
      </c>
      <c r="N475" s="65">
        <v>0</v>
      </c>
    </row>
    <row r="476" spans="1:14" ht="22.5" hidden="1" customHeight="1">
      <c r="A476" s="60">
        <f t="shared" si="15"/>
        <v>474</v>
      </c>
      <c r="B476" s="61" t="s">
        <v>790</v>
      </c>
      <c r="C476" s="73" t="s">
        <v>138</v>
      </c>
      <c r="D476" s="61" t="s">
        <v>70</v>
      </c>
      <c r="E476" s="279" t="s">
        <v>31</v>
      </c>
      <c r="F476" s="61" t="s">
        <v>70</v>
      </c>
      <c r="G476" s="59" t="s">
        <v>786</v>
      </c>
      <c r="H476" s="61" t="s">
        <v>179</v>
      </c>
      <c r="I476" s="61" t="s">
        <v>75</v>
      </c>
      <c r="J476" s="287">
        <v>42073</v>
      </c>
      <c r="K476" s="285" t="s">
        <v>128</v>
      </c>
      <c r="L476" s="62">
        <v>45.24</v>
      </c>
      <c r="M476" s="297" t="str">
        <f t="shared" si="14"/>
        <v/>
      </c>
      <c r="N476" s="65">
        <v>0</v>
      </c>
    </row>
    <row r="477" spans="1:14" ht="22.5" hidden="1" customHeight="1">
      <c r="A477" s="60">
        <f t="shared" si="15"/>
        <v>475</v>
      </c>
      <c r="B477" s="61" t="s">
        <v>791</v>
      </c>
      <c r="C477" s="73" t="s">
        <v>138</v>
      </c>
      <c r="D477" s="61" t="s">
        <v>285</v>
      </c>
      <c r="E477" s="279" t="s">
        <v>31</v>
      </c>
      <c r="F477" s="61" t="s">
        <v>291</v>
      </c>
      <c r="G477" s="59" t="s">
        <v>786</v>
      </c>
      <c r="H477" s="61" t="s">
        <v>179</v>
      </c>
      <c r="I477" s="61" t="s">
        <v>75</v>
      </c>
      <c r="J477" s="287">
        <v>42051</v>
      </c>
      <c r="K477" s="285" t="s">
        <v>128</v>
      </c>
      <c r="L477" s="62">
        <v>43</v>
      </c>
      <c r="M477" s="297" t="str">
        <f t="shared" si="14"/>
        <v/>
      </c>
      <c r="N477" s="65">
        <v>0</v>
      </c>
    </row>
    <row r="478" spans="1:14" ht="22.5" hidden="1" customHeight="1">
      <c r="A478" s="60">
        <f t="shared" si="15"/>
        <v>476</v>
      </c>
      <c r="B478" s="61" t="s">
        <v>792</v>
      </c>
      <c r="C478" s="73" t="s">
        <v>138</v>
      </c>
      <c r="D478" s="61" t="s">
        <v>275</v>
      </c>
      <c r="E478" s="279" t="s">
        <v>31</v>
      </c>
      <c r="F478" s="61" t="s">
        <v>277</v>
      </c>
      <c r="G478" s="59" t="s">
        <v>431</v>
      </c>
      <c r="H478" s="61" t="s">
        <v>179</v>
      </c>
      <c r="I478" s="61" t="s">
        <v>75</v>
      </c>
      <c r="J478" s="287">
        <v>41823</v>
      </c>
      <c r="K478" s="285" t="s">
        <v>128</v>
      </c>
      <c r="L478" s="62">
        <v>38</v>
      </c>
      <c r="M478" s="297" t="str">
        <f t="shared" si="14"/>
        <v/>
      </c>
      <c r="N478" s="65">
        <v>0</v>
      </c>
    </row>
    <row r="479" spans="1:14" ht="22.5" hidden="1" customHeight="1">
      <c r="A479" s="60">
        <f t="shared" si="15"/>
        <v>477</v>
      </c>
      <c r="B479" s="61" t="s">
        <v>794</v>
      </c>
      <c r="C479" s="73" t="s">
        <v>173</v>
      </c>
      <c r="D479" s="61" t="s">
        <v>70</v>
      </c>
      <c r="E479" s="279" t="s">
        <v>31</v>
      </c>
      <c r="F479" s="61" t="s">
        <v>70</v>
      </c>
      <c r="G479" s="59" t="s">
        <v>793</v>
      </c>
      <c r="H479" s="61" t="s">
        <v>179</v>
      </c>
      <c r="I479" s="61" t="s">
        <v>75</v>
      </c>
      <c r="J479" s="287">
        <v>41775</v>
      </c>
      <c r="K479" s="285" t="s">
        <v>128</v>
      </c>
      <c r="L479" s="62">
        <v>21.25</v>
      </c>
      <c r="M479" s="297" t="str">
        <f t="shared" si="14"/>
        <v/>
      </c>
      <c r="N479" s="65">
        <v>0</v>
      </c>
    </row>
    <row r="480" spans="1:14" ht="22.5" hidden="1" customHeight="1">
      <c r="A480" s="60">
        <f t="shared" si="15"/>
        <v>478</v>
      </c>
      <c r="B480" s="61" t="s">
        <v>798</v>
      </c>
      <c r="C480" s="73" t="s">
        <v>923</v>
      </c>
      <c r="D480" s="61" t="s">
        <v>232</v>
      </c>
      <c r="E480" s="279" t="s">
        <v>81</v>
      </c>
      <c r="F480" s="61" t="s">
        <v>797</v>
      </c>
      <c r="G480" s="59" t="s">
        <v>991</v>
      </c>
      <c r="H480" s="61" t="s">
        <v>185</v>
      </c>
      <c r="I480" s="61" t="s">
        <v>74</v>
      </c>
      <c r="J480" s="287">
        <v>41579</v>
      </c>
      <c r="K480" s="285" t="s">
        <v>128</v>
      </c>
      <c r="L480" s="62">
        <v>29266.68</v>
      </c>
      <c r="M480" s="297" t="str">
        <f t="shared" si="14"/>
        <v>SI</v>
      </c>
      <c r="N480" s="65">
        <v>0</v>
      </c>
    </row>
    <row r="481" spans="1:15" ht="22.5" hidden="1" customHeight="1">
      <c r="A481" s="60">
        <f t="shared" si="15"/>
        <v>479</v>
      </c>
      <c r="B481" s="61" t="s">
        <v>799</v>
      </c>
      <c r="C481" s="73" t="s">
        <v>231</v>
      </c>
      <c r="D481" s="61" t="s">
        <v>289</v>
      </c>
      <c r="E481" s="279" t="s">
        <v>99</v>
      </c>
      <c r="F481" s="61" t="s">
        <v>485</v>
      </c>
      <c r="G481" s="59" t="s">
        <v>316</v>
      </c>
      <c r="H481" s="61" t="s">
        <v>179</v>
      </c>
      <c r="I481" s="61" t="s">
        <v>74</v>
      </c>
      <c r="J481" s="287">
        <v>41751</v>
      </c>
      <c r="K481" s="285" t="s">
        <v>128</v>
      </c>
      <c r="L481" s="62">
        <v>222.22</v>
      </c>
      <c r="M481" s="297" t="str">
        <f t="shared" si="14"/>
        <v/>
      </c>
      <c r="N481" s="65">
        <v>0</v>
      </c>
    </row>
    <row r="482" spans="1:15" ht="22.5" hidden="1" customHeight="1">
      <c r="A482" s="60">
        <f t="shared" si="15"/>
        <v>480</v>
      </c>
      <c r="B482" s="61" t="s">
        <v>800</v>
      </c>
      <c r="C482" s="73" t="s">
        <v>177</v>
      </c>
      <c r="D482" s="61" t="s">
        <v>281</v>
      </c>
      <c r="E482" s="279" t="s">
        <v>31</v>
      </c>
      <c r="F482" s="61" t="s">
        <v>290</v>
      </c>
      <c r="G482" s="59" t="s">
        <v>801</v>
      </c>
      <c r="H482" s="61" t="s">
        <v>179</v>
      </c>
      <c r="I482" s="61" t="s">
        <v>74</v>
      </c>
      <c r="J482" s="287">
        <v>41765</v>
      </c>
      <c r="K482" s="285" t="s">
        <v>128</v>
      </c>
      <c r="L482" s="62">
        <v>226</v>
      </c>
      <c r="M482" s="297" t="str">
        <f t="shared" si="14"/>
        <v/>
      </c>
      <c r="N482" s="65">
        <v>0</v>
      </c>
    </row>
    <row r="483" spans="1:15" ht="22.5" hidden="1" customHeight="1">
      <c r="A483" s="60">
        <f t="shared" si="15"/>
        <v>481</v>
      </c>
      <c r="B483" s="61" t="s">
        <v>803</v>
      </c>
      <c r="C483" s="73" t="s">
        <v>100</v>
      </c>
      <c r="D483" s="61" t="s">
        <v>289</v>
      </c>
      <c r="E483" s="279" t="s">
        <v>99</v>
      </c>
      <c r="F483" s="61" t="s">
        <v>485</v>
      </c>
      <c r="G483" s="59" t="s">
        <v>316</v>
      </c>
      <c r="H483" s="61" t="s">
        <v>802</v>
      </c>
      <c r="I483" s="61" t="s">
        <v>74</v>
      </c>
      <c r="J483" s="287">
        <v>41858</v>
      </c>
      <c r="K483" s="285" t="s">
        <v>128</v>
      </c>
      <c r="L483" s="62">
        <v>940</v>
      </c>
      <c r="M483" s="297" t="str">
        <f t="shared" si="14"/>
        <v>SI</v>
      </c>
      <c r="N483" s="65">
        <v>0</v>
      </c>
    </row>
    <row r="484" spans="1:15" ht="22.5" hidden="1" customHeight="1">
      <c r="A484" s="60">
        <f t="shared" si="15"/>
        <v>482</v>
      </c>
      <c r="B484" s="61" t="s">
        <v>806</v>
      </c>
      <c r="C484" s="73" t="s">
        <v>804</v>
      </c>
      <c r="D484" s="61" t="s">
        <v>289</v>
      </c>
      <c r="E484" s="279" t="s">
        <v>98</v>
      </c>
      <c r="F484" s="61" t="s">
        <v>485</v>
      </c>
      <c r="G484" s="59" t="s">
        <v>805</v>
      </c>
      <c r="H484" s="61" t="s">
        <v>179</v>
      </c>
      <c r="I484" s="61" t="s">
        <v>75</v>
      </c>
      <c r="J484" s="287">
        <v>41976</v>
      </c>
      <c r="K484" s="285" t="s">
        <v>128</v>
      </c>
      <c r="L484" s="62">
        <v>157.5</v>
      </c>
      <c r="M484" s="297" t="str">
        <f t="shared" si="14"/>
        <v/>
      </c>
      <c r="N484" s="65">
        <v>0</v>
      </c>
    </row>
    <row r="485" spans="1:15" ht="22.5" hidden="1" customHeight="1">
      <c r="A485" s="60">
        <f t="shared" si="15"/>
        <v>483</v>
      </c>
      <c r="B485" s="61" t="s">
        <v>807</v>
      </c>
      <c r="C485" s="73" t="s">
        <v>804</v>
      </c>
      <c r="D485" s="61" t="s">
        <v>289</v>
      </c>
      <c r="E485" s="279" t="s">
        <v>98</v>
      </c>
      <c r="F485" s="61" t="s">
        <v>485</v>
      </c>
      <c r="G485" s="59" t="s">
        <v>805</v>
      </c>
      <c r="H485" s="61" t="s">
        <v>179</v>
      </c>
      <c r="I485" s="61" t="s">
        <v>75</v>
      </c>
      <c r="J485" s="287">
        <v>41976</v>
      </c>
      <c r="K485" s="285" t="s">
        <v>128</v>
      </c>
      <c r="L485" s="62">
        <v>157.5</v>
      </c>
      <c r="M485" s="297" t="str">
        <f t="shared" si="14"/>
        <v/>
      </c>
      <c r="N485" s="65">
        <v>0</v>
      </c>
    </row>
    <row r="486" spans="1:15" ht="12.75" hidden="1" customHeight="1">
      <c r="A486" s="60">
        <f t="shared" si="15"/>
        <v>484</v>
      </c>
      <c r="B486" s="61" t="s">
        <v>809</v>
      </c>
      <c r="C486" s="73" t="s">
        <v>63</v>
      </c>
      <c r="D486" s="61" t="s">
        <v>289</v>
      </c>
      <c r="E486" s="279" t="s">
        <v>98</v>
      </c>
      <c r="F486" s="61" t="s">
        <v>485</v>
      </c>
      <c r="G486" s="59" t="s">
        <v>808</v>
      </c>
      <c r="H486" s="61" t="s">
        <v>179</v>
      </c>
      <c r="I486" s="61" t="s">
        <v>75</v>
      </c>
      <c r="J486" s="287">
        <v>41976</v>
      </c>
      <c r="K486" s="285" t="s">
        <v>128</v>
      </c>
      <c r="L486" s="62">
        <v>261</v>
      </c>
      <c r="M486" s="297" t="str">
        <f t="shared" si="14"/>
        <v/>
      </c>
      <c r="N486" s="65">
        <v>0</v>
      </c>
    </row>
    <row r="487" spans="1:15" ht="14.25" hidden="1" customHeight="1">
      <c r="A487" s="60">
        <f t="shared" si="15"/>
        <v>485</v>
      </c>
      <c r="B487" s="61" t="s">
        <v>654</v>
      </c>
      <c r="C487" s="73" t="s">
        <v>159</v>
      </c>
      <c r="D487" s="61" t="s">
        <v>289</v>
      </c>
      <c r="E487" s="279" t="s">
        <v>98</v>
      </c>
      <c r="F487" s="61" t="s">
        <v>485</v>
      </c>
      <c r="G487" s="59" t="s">
        <v>619</v>
      </c>
      <c r="H487" s="61" t="s">
        <v>179</v>
      </c>
      <c r="I487" s="61" t="s">
        <v>75</v>
      </c>
      <c r="J487" s="287">
        <v>41976</v>
      </c>
      <c r="K487" s="285" t="s">
        <v>128</v>
      </c>
      <c r="L487" s="62">
        <v>242</v>
      </c>
      <c r="M487" s="297" t="str">
        <f t="shared" si="14"/>
        <v/>
      </c>
      <c r="N487" s="65">
        <v>0</v>
      </c>
    </row>
    <row r="488" spans="1:15" s="385" customFormat="1" ht="22.5" customHeight="1">
      <c r="A488" s="378">
        <f t="shared" si="15"/>
        <v>486</v>
      </c>
      <c r="B488" s="378" t="s">
        <v>1058</v>
      </c>
      <c r="C488" s="374" t="s">
        <v>102</v>
      </c>
      <c r="D488" s="378" t="s">
        <v>881</v>
      </c>
      <c r="E488" s="379" t="s">
        <v>99</v>
      </c>
      <c r="F488" s="380" t="s">
        <v>880</v>
      </c>
      <c r="G488" s="381" t="s">
        <v>810</v>
      </c>
      <c r="H488" s="378" t="s">
        <v>185</v>
      </c>
      <c r="I488" s="378" t="s">
        <v>75</v>
      </c>
      <c r="J488" s="382">
        <v>41982</v>
      </c>
      <c r="K488" s="383" t="s">
        <v>128</v>
      </c>
      <c r="L488" s="325">
        <v>435.48</v>
      </c>
      <c r="M488" s="384" t="str">
        <f t="shared" si="14"/>
        <v/>
      </c>
      <c r="N488" s="65">
        <v>0</v>
      </c>
      <c r="O488" s="65"/>
    </row>
    <row r="489" spans="1:15" s="385" customFormat="1" ht="22.5" customHeight="1">
      <c r="A489" s="378">
        <f t="shared" si="15"/>
        <v>487</v>
      </c>
      <c r="B489" s="378" t="s">
        <v>1059</v>
      </c>
      <c r="C489" s="374" t="s">
        <v>656</v>
      </c>
      <c r="D489" s="378" t="s">
        <v>881</v>
      </c>
      <c r="E489" s="379" t="s">
        <v>99</v>
      </c>
      <c r="F489" s="380" t="s">
        <v>880</v>
      </c>
      <c r="G489" s="381" t="s">
        <v>810</v>
      </c>
      <c r="H489" s="378" t="s">
        <v>304</v>
      </c>
      <c r="I489" s="378" t="s">
        <v>75</v>
      </c>
      <c r="J489" s="382">
        <v>41982</v>
      </c>
      <c r="K489" s="383" t="s">
        <v>128</v>
      </c>
      <c r="L489" s="325">
        <v>720.84</v>
      </c>
      <c r="M489" s="384" t="str">
        <f t="shared" si="14"/>
        <v>SI</v>
      </c>
      <c r="N489" s="65">
        <v>0</v>
      </c>
      <c r="O489" s="65"/>
    </row>
    <row r="490" spans="1:15" s="385" customFormat="1" ht="22.5" customHeight="1">
      <c r="A490" s="378">
        <f t="shared" si="15"/>
        <v>488</v>
      </c>
      <c r="B490" s="378" t="s">
        <v>1060</v>
      </c>
      <c r="C490" s="374" t="s">
        <v>153</v>
      </c>
      <c r="D490" s="378" t="s">
        <v>881</v>
      </c>
      <c r="E490" s="379" t="s">
        <v>99</v>
      </c>
      <c r="F490" s="380" t="s">
        <v>880</v>
      </c>
      <c r="G490" s="381" t="s">
        <v>811</v>
      </c>
      <c r="H490" s="378" t="s">
        <v>185</v>
      </c>
      <c r="I490" s="378" t="s">
        <v>74</v>
      </c>
      <c r="J490" s="382">
        <v>41984</v>
      </c>
      <c r="K490" s="383" t="s">
        <v>128</v>
      </c>
      <c r="L490" s="325">
        <v>213.5</v>
      </c>
      <c r="M490" s="384" t="str">
        <f t="shared" si="14"/>
        <v/>
      </c>
      <c r="N490" s="65">
        <v>0</v>
      </c>
      <c r="O490" s="65"/>
    </row>
    <row r="491" spans="1:15" s="385" customFormat="1" ht="22.5" customHeight="1">
      <c r="A491" s="378">
        <f t="shared" si="15"/>
        <v>489</v>
      </c>
      <c r="B491" s="378" t="s">
        <v>1045</v>
      </c>
      <c r="C491" s="374" t="s">
        <v>812</v>
      </c>
      <c r="D491" s="378" t="s">
        <v>881</v>
      </c>
      <c r="E491" s="379" t="s">
        <v>99</v>
      </c>
      <c r="F491" s="380" t="s">
        <v>880</v>
      </c>
      <c r="G491" s="381" t="s">
        <v>813</v>
      </c>
      <c r="H491" s="378">
        <v>0</v>
      </c>
      <c r="I491" s="378" t="s">
        <v>74</v>
      </c>
      <c r="J491" s="382">
        <v>41984</v>
      </c>
      <c r="K491" s="383" t="s">
        <v>128</v>
      </c>
      <c r="L491" s="325">
        <v>807.27</v>
      </c>
      <c r="M491" s="384" t="str">
        <f t="shared" si="14"/>
        <v>SI</v>
      </c>
      <c r="N491" s="65">
        <v>0</v>
      </c>
      <c r="O491" s="65"/>
    </row>
    <row r="492" spans="1:15" s="385" customFormat="1" ht="22.5" customHeight="1">
      <c r="A492" s="378">
        <f t="shared" si="15"/>
        <v>490</v>
      </c>
      <c r="B492" s="378" t="s">
        <v>1046</v>
      </c>
      <c r="C492" s="374" t="s">
        <v>814</v>
      </c>
      <c r="D492" s="378" t="s">
        <v>881</v>
      </c>
      <c r="E492" s="379" t="s">
        <v>99</v>
      </c>
      <c r="F492" s="380" t="s">
        <v>880</v>
      </c>
      <c r="G492" s="381" t="s">
        <v>815</v>
      </c>
      <c r="H492" s="378">
        <v>0</v>
      </c>
      <c r="I492" s="378" t="s">
        <v>74</v>
      </c>
      <c r="J492" s="382">
        <v>41984</v>
      </c>
      <c r="K492" s="383" t="s">
        <v>128</v>
      </c>
      <c r="L492" s="325">
        <v>87.69</v>
      </c>
      <c r="M492" s="384" t="str">
        <f t="shared" si="14"/>
        <v/>
      </c>
      <c r="N492" s="65">
        <v>0</v>
      </c>
      <c r="O492" s="65"/>
    </row>
    <row r="493" spans="1:15" s="385" customFormat="1" ht="22.5" customHeight="1">
      <c r="A493" s="378">
        <f t="shared" si="15"/>
        <v>491</v>
      </c>
      <c r="B493" s="378" t="s">
        <v>1047</v>
      </c>
      <c r="C493" s="374" t="s">
        <v>816</v>
      </c>
      <c r="D493" s="378" t="s">
        <v>881</v>
      </c>
      <c r="E493" s="379" t="s">
        <v>99</v>
      </c>
      <c r="F493" s="380" t="s">
        <v>880</v>
      </c>
      <c r="G493" s="381" t="s">
        <v>817</v>
      </c>
      <c r="H493" s="378">
        <v>0</v>
      </c>
      <c r="I493" s="378" t="s">
        <v>74</v>
      </c>
      <c r="J493" s="382">
        <v>41681</v>
      </c>
      <c r="K493" s="383" t="s">
        <v>128</v>
      </c>
      <c r="L493" s="325">
        <v>26.55</v>
      </c>
      <c r="M493" s="384" t="str">
        <f t="shared" si="14"/>
        <v/>
      </c>
      <c r="N493" s="65">
        <v>0</v>
      </c>
      <c r="O493" s="65"/>
    </row>
    <row r="494" spans="1:15" s="385" customFormat="1" ht="22.5" customHeight="1">
      <c r="A494" s="378">
        <f t="shared" si="15"/>
        <v>492</v>
      </c>
      <c r="B494" s="378" t="s">
        <v>1044</v>
      </c>
      <c r="C494" s="374" t="s">
        <v>153</v>
      </c>
      <c r="D494" s="378" t="s">
        <v>881</v>
      </c>
      <c r="E494" s="379" t="s">
        <v>99</v>
      </c>
      <c r="F494" s="380" t="s">
        <v>880</v>
      </c>
      <c r="G494" s="381" t="s">
        <v>818</v>
      </c>
      <c r="H494" s="378">
        <v>0</v>
      </c>
      <c r="I494" s="378" t="s">
        <v>74</v>
      </c>
      <c r="J494" s="382">
        <v>41681</v>
      </c>
      <c r="K494" s="383" t="s">
        <v>128</v>
      </c>
      <c r="L494" s="325">
        <v>467.37</v>
      </c>
      <c r="M494" s="384" t="str">
        <f t="shared" si="14"/>
        <v/>
      </c>
      <c r="N494" s="65">
        <v>0</v>
      </c>
      <c r="O494" s="65"/>
    </row>
    <row r="495" spans="1:15" s="385" customFormat="1" ht="22.5" customHeight="1">
      <c r="A495" s="378">
        <f t="shared" si="15"/>
        <v>493</v>
      </c>
      <c r="B495" s="378" t="s">
        <v>1048</v>
      </c>
      <c r="C495" s="374" t="s">
        <v>819</v>
      </c>
      <c r="D495" s="378" t="s">
        <v>881</v>
      </c>
      <c r="E495" s="379" t="s">
        <v>99</v>
      </c>
      <c r="F495" s="380" t="s">
        <v>880</v>
      </c>
      <c r="G495" s="381" t="s">
        <v>820</v>
      </c>
      <c r="H495" s="378">
        <v>0</v>
      </c>
      <c r="I495" s="378" t="s">
        <v>74</v>
      </c>
      <c r="J495" s="382">
        <v>41984</v>
      </c>
      <c r="K495" s="383" t="s">
        <v>128</v>
      </c>
      <c r="L495" s="325">
        <v>78.599999999999994</v>
      </c>
      <c r="M495" s="384" t="str">
        <f t="shared" si="14"/>
        <v/>
      </c>
      <c r="N495" s="65">
        <v>0</v>
      </c>
      <c r="O495" s="65"/>
    </row>
    <row r="496" spans="1:15" s="385" customFormat="1" ht="22.5" customHeight="1">
      <c r="A496" s="378">
        <f t="shared" si="15"/>
        <v>494</v>
      </c>
      <c r="B496" s="378" t="s">
        <v>1049</v>
      </c>
      <c r="C496" s="374" t="s">
        <v>819</v>
      </c>
      <c r="D496" s="378" t="s">
        <v>881</v>
      </c>
      <c r="E496" s="379" t="s">
        <v>99</v>
      </c>
      <c r="F496" s="380" t="s">
        <v>880</v>
      </c>
      <c r="G496" s="381" t="s">
        <v>821</v>
      </c>
      <c r="H496" s="378">
        <v>0</v>
      </c>
      <c r="I496" s="378" t="s">
        <v>74</v>
      </c>
      <c r="J496" s="382">
        <v>41984</v>
      </c>
      <c r="K496" s="383" t="s">
        <v>128</v>
      </c>
      <c r="L496" s="325">
        <v>265.55</v>
      </c>
      <c r="M496" s="384" t="str">
        <f t="shared" si="14"/>
        <v/>
      </c>
      <c r="N496" s="65">
        <v>0</v>
      </c>
      <c r="O496" s="65"/>
    </row>
    <row r="497" spans="1:15" s="385" customFormat="1" ht="22.5" customHeight="1">
      <c r="A497" s="378">
        <f t="shared" si="15"/>
        <v>495</v>
      </c>
      <c r="B497" s="378" t="s">
        <v>1050</v>
      </c>
      <c r="C497" s="374" t="s">
        <v>822</v>
      </c>
      <c r="D497" s="378" t="s">
        <v>881</v>
      </c>
      <c r="E497" s="379" t="s">
        <v>99</v>
      </c>
      <c r="F497" s="380" t="s">
        <v>880</v>
      </c>
      <c r="G497" s="381" t="s">
        <v>316</v>
      </c>
      <c r="H497" s="378">
        <v>0</v>
      </c>
      <c r="I497" s="378" t="s">
        <v>74</v>
      </c>
      <c r="J497" s="382">
        <v>41984</v>
      </c>
      <c r="K497" s="383" t="s">
        <v>128</v>
      </c>
      <c r="L497" s="325">
        <v>493.92</v>
      </c>
      <c r="M497" s="384" t="str">
        <f t="shared" si="14"/>
        <v/>
      </c>
      <c r="N497" s="65">
        <v>0</v>
      </c>
      <c r="O497" s="65"/>
    </row>
    <row r="498" spans="1:15" s="385" customFormat="1" ht="21">
      <c r="A498" s="378">
        <f t="shared" si="15"/>
        <v>496</v>
      </c>
      <c r="B498" s="378" t="s">
        <v>1051</v>
      </c>
      <c r="C498" s="374" t="s">
        <v>823</v>
      </c>
      <c r="D498" s="378" t="s">
        <v>881</v>
      </c>
      <c r="E498" s="379" t="s">
        <v>99</v>
      </c>
      <c r="F498" s="380" t="s">
        <v>880</v>
      </c>
      <c r="G498" s="381" t="s">
        <v>827</v>
      </c>
      <c r="H498" s="378">
        <v>0</v>
      </c>
      <c r="I498" s="378" t="s">
        <v>74</v>
      </c>
      <c r="J498" s="382">
        <v>41984</v>
      </c>
      <c r="K498" s="383" t="s">
        <v>128</v>
      </c>
      <c r="L498" s="325">
        <v>164.51</v>
      </c>
      <c r="M498" s="384" t="str">
        <f t="shared" si="14"/>
        <v/>
      </c>
      <c r="N498" s="65">
        <v>0</v>
      </c>
      <c r="O498" s="65"/>
    </row>
    <row r="499" spans="1:15" s="385" customFormat="1" ht="21" customHeight="1">
      <c r="A499" s="378">
        <f t="shared" si="15"/>
        <v>497</v>
      </c>
      <c r="B499" s="378" t="s">
        <v>1052</v>
      </c>
      <c r="C499" s="374" t="s">
        <v>828</v>
      </c>
      <c r="D499" s="378" t="s">
        <v>881</v>
      </c>
      <c r="E499" s="379" t="s">
        <v>99</v>
      </c>
      <c r="F499" s="380" t="s">
        <v>880</v>
      </c>
      <c r="G499" s="381" t="s">
        <v>316</v>
      </c>
      <c r="H499" s="378">
        <v>0</v>
      </c>
      <c r="I499" s="378" t="s">
        <v>74</v>
      </c>
      <c r="J499" s="382">
        <v>41984</v>
      </c>
      <c r="K499" s="383" t="s">
        <v>128</v>
      </c>
      <c r="L499" s="325">
        <v>159.33000000000001</v>
      </c>
      <c r="M499" s="384" t="str">
        <f t="shared" si="14"/>
        <v/>
      </c>
      <c r="N499" s="65">
        <v>0</v>
      </c>
      <c r="O499" s="65"/>
    </row>
    <row r="500" spans="1:15" ht="21" hidden="1" customHeight="1">
      <c r="A500" s="60">
        <f t="shared" si="15"/>
        <v>498</v>
      </c>
      <c r="B500" s="61" t="s">
        <v>829</v>
      </c>
      <c r="C500" s="73" t="s">
        <v>3</v>
      </c>
      <c r="D500" s="61" t="s">
        <v>289</v>
      </c>
      <c r="E500" s="279" t="s">
        <v>79</v>
      </c>
      <c r="F500" s="61" t="s">
        <v>485</v>
      </c>
      <c r="G500" s="59" t="s">
        <v>316</v>
      </c>
      <c r="H500" s="282" t="s">
        <v>179</v>
      </c>
      <c r="I500" s="61" t="s">
        <v>75</v>
      </c>
      <c r="J500" s="287">
        <v>0</v>
      </c>
      <c r="K500" s="285" t="s">
        <v>128</v>
      </c>
      <c r="L500" s="62">
        <v>75</v>
      </c>
      <c r="M500" s="297" t="str">
        <f t="shared" si="14"/>
        <v/>
      </c>
      <c r="N500" s="65">
        <v>0</v>
      </c>
    </row>
    <row r="501" spans="1:15" ht="21" hidden="1" customHeight="1">
      <c r="A501" s="60">
        <f t="shared" si="15"/>
        <v>499</v>
      </c>
      <c r="B501" s="61" t="s">
        <v>830</v>
      </c>
      <c r="C501" s="73" t="s">
        <v>3</v>
      </c>
      <c r="D501" s="61" t="s">
        <v>289</v>
      </c>
      <c r="E501" s="279" t="s">
        <v>79</v>
      </c>
      <c r="F501" s="61" t="s">
        <v>485</v>
      </c>
      <c r="G501" s="59" t="s">
        <v>316</v>
      </c>
      <c r="H501" s="282" t="s">
        <v>179</v>
      </c>
      <c r="I501" s="61" t="s">
        <v>75</v>
      </c>
      <c r="J501" s="287">
        <v>1</v>
      </c>
      <c r="K501" s="285" t="s">
        <v>128</v>
      </c>
      <c r="L501" s="62">
        <v>75</v>
      </c>
      <c r="M501" s="297" t="str">
        <f t="shared" si="14"/>
        <v/>
      </c>
      <c r="N501" s="65">
        <v>0</v>
      </c>
    </row>
    <row r="502" spans="1:15" ht="21" hidden="1" customHeight="1">
      <c r="A502" s="60">
        <f t="shared" si="15"/>
        <v>500</v>
      </c>
      <c r="B502" s="61" t="s">
        <v>831</v>
      </c>
      <c r="C502" s="73" t="s">
        <v>3</v>
      </c>
      <c r="D502" s="61" t="s">
        <v>289</v>
      </c>
      <c r="E502" s="279" t="s">
        <v>79</v>
      </c>
      <c r="F502" s="61" t="s">
        <v>485</v>
      </c>
      <c r="G502" s="59" t="s">
        <v>316</v>
      </c>
      <c r="H502" s="282" t="s">
        <v>179</v>
      </c>
      <c r="I502" s="61" t="s">
        <v>75</v>
      </c>
      <c r="J502" s="287">
        <v>2</v>
      </c>
      <c r="K502" s="285" t="s">
        <v>128</v>
      </c>
      <c r="L502" s="62">
        <v>75</v>
      </c>
      <c r="M502" s="297" t="str">
        <f t="shared" si="14"/>
        <v/>
      </c>
      <c r="N502" s="65">
        <v>0</v>
      </c>
    </row>
    <row r="503" spans="1:15" ht="21" hidden="1" customHeight="1">
      <c r="A503" s="60">
        <f t="shared" si="15"/>
        <v>501</v>
      </c>
      <c r="B503" s="61" t="s">
        <v>832</v>
      </c>
      <c r="C503" s="73" t="s">
        <v>3</v>
      </c>
      <c r="D503" s="61" t="s">
        <v>289</v>
      </c>
      <c r="E503" s="279" t="s">
        <v>79</v>
      </c>
      <c r="F503" s="61" t="s">
        <v>485</v>
      </c>
      <c r="G503" s="59" t="s">
        <v>316</v>
      </c>
      <c r="H503" s="282" t="s">
        <v>179</v>
      </c>
      <c r="I503" s="61" t="s">
        <v>75</v>
      </c>
      <c r="J503" s="287">
        <v>3</v>
      </c>
      <c r="K503" s="285" t="s">
        <v>128</v>
      </c>
      <c r="L503" s="62">
        <v>75</v>
      </c>
      <c r="M503" s="297" t="str">
        <f t="shared" si="14"/>
        <v/>
      </c>
      <c r="N503" s="65">
        <v>0</v>
      </c>
    </row>
    <row r="504" spans="1:15" ht="21" hidden="1" customHeight="1">
      <c r="A504" s="60">
        <f t="shared" si="15"/>
        <v>502</v>
      </c>
      <c r="B504" s="61" t="s">
        <v>833</v>
      </c>
      <c r="C504" s="73" t="s">
        <v>3</v>
      </c>
      <c r="D504" s="61" t="s">
        <v>289</v>
      </c>
      <c r="E504" s="279" t="s">
        <v>79</v>
      </c>
      <c r="F504" s="61" t="s">
        <v>485</v>
      </c>
      <c r="G504" s="59" t="s">
        <v>316</v>
      </c>
      <c r="H504" s="282" t="s">
        <v>179</v>
      </c>
      <c r="I504" s="61" t="s">
        <v>75</v>
      </c>
      <c r="J504" s="287">
        <v>4</v>
      </c>
      <c r="K504" s="285" t="s">
        <v>128</v>
      </c>
      <c r="L504" s="62">
        <v>75</v>
      </c>
      <c r="M504" s="297" t="str">
        <f t="shared" si="14"/>
        <v/>
      </c>
      <c r="N504" s="65">
        <v>0</v>
      </c>
    </row>
    <row r="505" spans="1:15" ht="21" hidden="1" customHeight="1">
      <c r="A505" s="60">
        <f t="shared" si="15"/>
        <v>503</v>
      </c>
      <c r="B505" s="61" t="s">
        <v>834</v>
      </c>
      <c r="C505" s="73" t="s">
        <v>3</v>
      </c>
      <c r="D505" s="61" t="s">
        <v>289</v>
      </c>
      <c r="E505" s="279" t="s">
        <v>79</v>
      </c>
      <c r="F505" s="61" t="s">
        <v>485</v>
      </c>
      <c r="G505" s="59" t="s">
        <v>316</v>
      </c>
      <c r="H505" s="282" t="s">
        <v>179</v>
      </c>
      <c r="I505" s="61" t="s">
        <v>75</v>
      </c>
      <c r="J505" s="287">
        <v>5</v>
      </c>
      <c r="K505" s="285" t="s">
        <v>128</v>
      </c>
      <c r="L505" s="62">
        <v>75</v>
      </c>
      <c r="M505" s="297" t="str">
        <f t="shared" si="14"/>
        <v/>
      </c>
      <c r="N505" s="65">
        <v>0</v>
      </c>
    </row>
    <row r="506" spans="1:15" ht="21" hidden="1" customHeight="1">
      <c r="A506" s="60">
        <f t="shared" si="15"/>
        <v>504</v>
      </c>
      <c r="B506" s="61" t="s">
        <v>835</v>
      </c>
      <c r="C506" s="73" t="s">
        <v>3</v>
      </c>
      <c r="D506" s="61" t="s">
        <v>289</v>
      </c>
      <c r="E506" s="279" t="s">
        <v>79</v>
      </c>
      <c r="F506" s="61" t="s">
        <v>485</v>
      </c>
      <c r="G506" s="59" t="s">
        <v>316</v>
      </c>
      <c r="H506" s="282" t="s">
        <v>179</v>
      </c>
      <c r="I506" s="61" t="s">
        <v>75</v>
      </c>
      <c r="J506" s="287">
        <v>6</v>
      </c>
      <c r="K506" s="285" t="s">
        <v>128</v>
      </c>
      <c r="L506" s="62">
        <v>75</v>
      </c>
      <c r="M506" s="297" t="str">
        <f t="shared" si="14"/>
        <v/>
      </c>
      <c r="N506" s="65">
        <v>0</v>
      </c>
    </row>
    <row r="507" spans="1:15" s="385" customFormat="1" ht="21" customHeight="1">
      <c r="A507" s="378">
        <f t="shared" si="15"/>
        <v>505</v>
      </c>
      <c r="B507" s="378" t="s">
        <v>1053</v>
      </c>
      <c r="C507" s="381" t="s">
        <v>825</v>
      </c>
      <c r="D507" s="378" t="s">
        <v>881</v>
      </c>
      <c r="E507" s="379" t="s">
        <v>99</v>
      </c>
      <c r="F507" s="380" t="s">
        <v>880</v>
      </c>
      <c r="G507" s="381" t="s">
        <v>836</v>
      </c>
      <c r="H507" s="378" t="s">
        <v>185</v>
      </c>
      <c r="I507" s="378" t="s">
        <v>75</v>
      </c>
      <c r="J507" s="382">
        <v>41984</v>
      </c>
      <c r="K507" s="378" t="s">
        <v>128</v>
      </c>
      <c r="L507" s="325">
        <v>210</v>
      </c>
      <c r="M507" s="384" t="str">
        <f t="shared" si="14"/>
        <v/>
      </c>
      <c r="N507" s="65">
        <v>0</v>
      </c>
      <c r="O507" s="65"/>
    </row>
    <row r="508" spans="1:15" s="385" customFormat="1" ht="21" customHeight="1">
      <c r="A508" s="378">
        <f t="shared" si="15"/>
        <v>506</v>
      </c>
      <c r="B508" s="378" t="s">
        <v>1054</v>
      </c>
      <c r="C508" s="381" t="s">
        <v>824</v>
      </c>
      <c r="D508" s="378" t="s">
        <v>881</v>
      </c>
      <c r="E508" s="379" t="s">
        <v>99</v>
      </c>
      <c r="F508" s="380" t="s">
        <v>880</v>
      </c>
      <c r="G508" s="381" t="s">
        <v>316</v>
      </c>
      <c r="H508" s="378">
        <v>0</v>
      </c>
      <c r="I508" s="378" t="s">
        <v>75</v>
      </c>
      <c r="J508" s="382">
        <v>41984</v>
      </c>
      <c r="K508" s="378" t="s">
        <v>128</v>
      </c>
      <c r="L508" s="325">
        <v>446.35</v>
      </c>
      <c r="M508" s="384" t="str">
        <f t="shared" si="14"/>
        <v/>
      </c>
      <c r="N508" s="65">
        <v>0</v>
      </c>
      <c r="O508" s="65"/>
    </row>
    <row r="509" spans="1:15" ht="21" hidden="1" customHeight="1">
      <c r="A509" s="60">
        <f t="shared" si="15"/>
        <v>507</v>
      </c>
      <c r="B509" s="72" t="s">
        <v>837</v>
      </c>
      <c r="C509" s="73" t="s">
        <v>138</v>
      </c>
      <c r="D509" s="72" t="s">
        <v>281</v>
      </c>
      <c r="E509" s="280" t="s">
        <v>31</v>
      </c>
      <c r="F509" s="282" t="s">
        <v>290</v>
      </c>
      <c r="G509" s="283" t="s">
        <v>786</v>
      </c>
      <c r="H509" s="282" t="s">
        <v>179</v>
      </c>
      <c r="I509" s="282" t="s">
        <v>75</v>
      </c>
      <c r="J509" s="287">
        <v>41823</v>
      </c>
      <c r="K509" s="282" t="s">
        <v>128</v>
      </c>
      <c r="L509" s="288">
        <v>50</v>
      </c>
      <c r="M509" s="297" t="str">
        <f t="shared" si="14"/>
        <v/>
      </c>
      <c r="N509" s="65">
        <v>0</v>
      </c>
    </row>
    <row r="510" spans="1:15" ht="21" hidden="1" customHeight="1">
      <c r="A510" s="60">
        <f t="shared" si="15"/>
        <v>508</v>
      </c>
      <c r="B510" s="61" t="s">
        <v>840</v>
      </c>
      <c r="C510" s="59" t="s">
        <v>138</v>
      </c>
      <c r="D510" s="61" t="s">
        <v>283</v>
      </c>
      <c r="E510" s="279" t="s">
        <v>31</v>
      </c>
      <c r="F510" s="61" t="s">
        <v>297</v>
      </c>
      <c r="G510" s="59" t="s">
        <v>841</v>
      </c>
      <c r="H510" s="61" t="s">
        <v>179</v>
      </c>
      <c r="I510" s="61" t="s">
        <v>75</v>
      </c>
      <c r="J510" s="287">
        <v>42030</v>
      </c>
      <c r="K510" s="61" t="s">
        <v>128</v>
      </c>
      <c r="L510" s="62">
        <v>161.25</v>
      </c>
      <c r="M510" s="297" t="str">
        <f t="shared" si="14"/>
        <v/>
      </c>
      <c r="N510" s="65">
        <v>0</v>
      </c>
    </row>
    <row r="511" spans="1:15" ht="21" hidden="1" customHeight="1">
      <c r="A511" s="60">
        <f t="shared" si="15"/>
        <v>509</v>
      </c>
      <c r="B511" s="61" t="s">
        <v>1038</v>
      </c>
      <c r="C511" s="73" t="s">
        <v>744</v>
      </c>
      <c r="D511" s="61" t="s">
        <v>915</v>
      </c>
      <c r="E511" s="279" t="s">
        <v>79</v>
      </c>
      <c r="F511" s="282" t="s">
        <v>994</v>
      </c>
      <c r="G511" s="59" t="s">
        <v>745</v>
      </c>
      <c r="H511" s="61" t="s">
        <v>179</v>
      </c>
      <c r="I511" s="61" t="s">
        <v>75</v>
      </c>
      <c r="J511" s="287">
        <v>41872</v>
      </c>
      <c r="K511" s="285" t="s">
        <v>128</v>
      </c>
      <c r="L511" s="62">
        <v>185</v>
      </c>
      <c r="M511" s="297" t="str">
        <f t="shared" si="14"/>
        <v/>
      </c>
      <c r="N511" s="65">
        <v>0</v>
      </c>
    </row>
    <row r="512" spans="1:15" ht="21" hidden="1" customHeight="1">
      <c r="A512" s="60">
        <f t="shared" si="15"/>
        <v>510</v>
      </c>
      <c r="B512" s="61" t="s">
        <v>839</v>
      </c>
      <c r="C512" s="73" t="s">
        <v>744</v>
      </c>
      <c r="D512" s="61" t="s">
        <v>70</v>
      </c>
      <c r="E512" s="279" t="s">
        <v>79</v>
      </c>
      <c r="F512" s="61" t="s">
        <v>70</v>
      </c>
      <c r="G512" s="59" t="s">
        <v>745</v>
      </c>
      <c r="H512" s="61" t="s">
        <v>179</v>
      </c>
      <c r="I512" s="61" t="s">
        <v>75</v>
      </c>
      <c r="J512" s="287">
        <v>42109</v>
      </c>
      <c r="K512" s="285" t="s">
        <v>128</v>
      </c>
      <c r="L512" s="62">
        <v>185</v>
      </c>
      <c r="M512" s="297" t="str">
        <f t="shared" si="14"/>
        <v/>
      </c>
      <c r="N512" s="65">
        <v>0</v>
      </c>
    </row>
    <row r="513" spans="1:15" ht="21" hidden="1" customHeight="1">
      <c r="A513" s="60">
        <f t="shared" si="15"/>
        <v>511</v>
      </c>
      <c r="B513" s="61" t="s">
        <v>843</v>
      </c>
      <c r="C513" s="59" t="s">
        <v>13</v>
      </c>
      <c r="D513" s="61" t="s">
        <v>289</v>
      </c>
      <c r="E513" s="279" t="s">
        <v>79</v>
      </c>
      <c r="F513" s="61" t="s">
        <v>485</v>
      </c>
      <c r="G513" s="59" t="s">
        <v>316</v>
      </c>
      <c r="H513" s="61" t="s">
        <v>844</v>
      </c>
      <c r="I513" s="61" t="s">
        <v>75</v>
      </c>
      <c r="J513" s="287">
        <v>0</v>
      </c>
      <c r="K513" s="61" t="s">
        <v>128</v>
      </c>
      <c r="L513" s="62">
        <v>0</v>
      </c>
      <c r="M513" s="297" t="str">
        <f t="shared" si="14"/>
        <v/>
      </c>
      <c r="N513" s="65">
        <v>0</v>
      </c>
    </row>
    <row r="514" spans="1:15" ht="21" hidden="1" customHeight="1">
      <c r="A514" s="60">
        <f t="shared" si="15"/>
        <v>512</v>
      </c>
      <c r="B514" s="61" t="s">
        <v>846</v>
      </c>
      <c r="C514" s="59" t="s">
        <v>845</v>
      </c>
      <c r="D514" s="61" t="s">
        <v>289</v>
      </c>
      <c r="E514" s="279" t="s">
        <v>99</v>
      </c>
      <c r="F514" s="61" t="s">
        <v>485</v>
      </c>
      <c r="G514" s="59" t="s">
        <v>847</v>
      </c>
      <c r="H514" s="61" t="s">
        <v>721</v>
      </c>
      <c r="I514" s="61" t="s">
        <v>75</v>
      </c>
      <c r="J514" s="287">
        <v>41984</v>
      </c>
      <c r="K514" s="61" t="s">
        <v>128</v>
      </c>
      <c r="L514" s="62">
        <v>0</v>
      </c>
      <c r="M514" s="297" t="str">
        <f t="shared" si="14"/>
        <v/>
      </c>
      <c r="N514" s="65">
        <v>0</v>
      </c>
    </row>
    <row r="515" spans="1:15" ht="21" hidden="1" customHeight="1">
      <c r="A515" s="60">
        <f t="shared" si="15"/>
        <v>513</v>
      </c>
      <c r="B515" s="61" t="s">
        <v>849</v>
      </c>
      <c r="C515" s="59" t="s">
        <v>848</v>
      </c>
      <c r="D515" s="61" t="s">
        <v>289</v>
      </c>
      <c r="E515" s="279" t="s">
        <v>99</v>
      </c>
      <c r="F515" s="61" t="s">
        <v>485</v>
      </c>
      <c r="G515" s="59" t="s">
        <v>850</v>
      </c>
      <c r="H515" s="61" t="s">
        <v>645</v>
      </c>
      <c r="I515" s="61" t="s">
        <v>75</v>
      </c>
      <c r="J515" s="287">
        <v>41984</v>
      </c>
      <c r="K515" s="61" t="s">
        <v>128</v>
      </c>
      <c r="L515" s="62">
        <v>0</v>
      </c>
      <c r="M515" s="297" t="str">
        <f t="shared" ref="M515:M575" si="16">IF(L515&gt;599,"SI","")</f>
        <v/>
      </c>
    </row>
    <row r="516" spans="1:15" ht="21" hidden="1" customHeight="1">
      <c r="A516" s="60">
        <f t="shared" ref="A516:A543" si="17">IF(B516="","",A515+1)</f>
        <v>514</v>
      </c>
      <c r="B516" s="61" t="s">
        <v>852</v>
      </c>
      <c r="C516" s="73" t="s">
        <v>851</v>
      </c>
      <c r="D516" s="61" t="s">
        <v>289</v>
      </c>
      <c r="E516" s="279" t="s">
        <v>98</v>
      </c>
      <c r="F516" s="61" t="s">
        <v>485</v>
      </c>
      <c r="G516" s="59" t="s">
        <v>853</v>
      </c>
      <c r="H516" s="61" t="s">
        <v>179</v>
      </c>
      <c r="I516" s="61" t="s">
        <v>75</v>
      </c>
      <c r="J516" s="287">
        <v>41984</v>
      </c>
      <c r="K516" s="285" t="s">
        <v>128</v>
      </c>
      <c r="L516" s="62">
        <v>350</v>
      </c>
      <c r="M516" s="297" t="str">
        <f t="shared" si="16"/>
        <v/>
      </c>
    </row>
    <row r="517" spans="1:15" ht="21" hidden="1" customHeight="1">
      <c r="A517" s="60">
        <f t="shared" si="17"/>
        <v>515</v>
      </c>
      <c r="B517" s="61" t="s">
        <v>854</v>
      </c>
      <c r="C517" s="73" t="s">
        <v>16</v>
      </c>
      <c r="D517" s="61" t="s">
        <v>289</v>
      </c>
      <c r="E517" s="279" t="s">
        <v>98</v>
      </c>
      <c r="F517" s="61" t="s">
        <v>485</v>
      </c>
      <c r="G517" s="59" t="s">
        <v>856</v>
      </c>
      <c r="H517" s="61" t="s">
        <v>179</v>
      </c>
      <c r="I517" s="61" t="s">
        <v>75</v>
      </c>
      <c r="J517" s="287">
        <v>41799</v>
      </c>
      <c r="K517" s="285" t="s">
        <v>128</v>
      </c>
      <c r="L517" s="62">
        <v>599</v>
      </c>
      <c r="M517" s="297" t="str">
        <f t="shared" si="16"/>
        <v/>
      </c>
    </row>
    <row r="518" spans="1:15" ht="21" hidden="1" customHeight="1">
      <c r="A518" s="60">
        <f t="shared" si="17"/>
        <v>516</v>
      </c>
      <c r="B518" s="61" t="s">
        <v>858</v>
      </c>
      <c r="C518" s="73" t="s">
        <v>857</v>
      </c>
      <c r="D518" s="61" t="s">
        <v>289</v>
      </c>
      <c r="E518" s="279" t="s">
        <v>98</v>
      </c>
      <c r="F518" s="61" t="s">
        <v>485</v>
      </c>
      <c r="G518" s="59" t="s">
        <v>855</v>
      </c>
      <c r="H518" s="61" t="s">
        <v>179</v>
      </c>
      <c r="I518" s="61" t="s">
        <v>75</v>
      </c>
      <c r="J518" s="287">
        <v>41799</v>
      </c>
      <c r="K518" s="285" t="s">
        <v>128</v>
      </c>
      <c r="L518" s="62">
        <v>109</v>
      </c>
      <c r="M518" s="297" t="str">
        <f t="shared" si="16"/>
        <v/>
      </c>
    </row>
    <row r="519" spans="1:15" ht="21" hidden="1" customHeight="1">
      <c r="A519" s="60">
        <f t="shared" si="17"/>
        <v>517</v>
      </c>
      <c r="B519" s="61" t="s">
        <v>859</v>
      </c>
      <c r="C519" s="73" t="s">
        <v>60</v>
      </c>
      <c r="D519" s="61" t="s">
        <v>289</v>
      </c>
      <c r="E519" s="279" t="s">
        <v>98</v>
      </c>
      <c r="F519" s="61" t="s">
        <v>485</v>
      </c>
      <c r="G519" s="59" t="s">
        <v>860</v>
      </c>
      <c r="H519" s="61" t="s">
        <v>179</v>
      </c>
      <c r="I519" s="61" t="s">
        <v>75</v>
      </c>
      <c r="J519" s="287">
        <v>41878</v>
      </c>
      <c r="K519" s="285" t="s">
        <v>128</v>
      </c>
      <c r="L519" s="62">
        <v>377.2</v>
      </c>
      <c r="M519" s="297" t="str">
        <f t="shared" si="16"/>
        <v/>
      </c>
    </row>
    <row r="520" spans="1:15" ht="21" hidden="1" customHeight="1">
      <c r="A520" s="60">
        <f t="shared" si="17"/>
        <v>518</v>
      </c>
      <c r="B520" s="61" t="s">
        <v>864</v>
      </c>
      <c r="C520" s="73" t="s">
        <v>104</v>
      </c>
      <c r="D520" s="61" t="s">
        <v>289</v>
      </c>
      <c r="E520" s="279" t="s">
        <v>99</v>
      </c>
      <c r="F520" s="61" t="s">
        <v>485</v>
      </c>
      <c r="G520" s="59" t="s">
        <v>316</v>
      </c>
      <c r="H520" s="61" t="s">
        <v>332</v>
      </c>
      <c r="I520" s="61" t="s">
        <v>75</v>
      </c>
      <c r="J520" s="287">
        <v>0</v>
      </c>
      <c r="K520" s="285" t="s">
        <v>128</v>
      </c>
      <c r="L520" s="62">
        <v>0</v>
      </c>
      <c r="M520" s="297" t="str">
        <f t="shared" si="16"/>
        <v/>
      </c>
    </row>
    <row r="521" spans="1:15" s="385" customFormat="1" ht="21" customHeight="1">
      <c r="A521" s="378">
        <f t="shared" si="17"/>
        <v>519</v>
      </c>
      <c r="B521" s="378" t="s">
        <v>1055</v>
      </c>
      <c r="C521" s="381" t="s">
        <v>825</v>
      </c>
      <c r="D521" s="378" t="s">
        <v>881</v>
      </c>
      <c r="E521" s="379" t="s">
        <v>99</v>
      </c>
      <c r="F521" s="380" t="s">
        <v>880</v>
      </c>
      <c r="G521" s="381" t="s">
        <v>836</v>
      </c>
      <c r="H521" s="378" t="s">
        <v>185</v>
      </c>
      <c r="I521" s="378" t="s">
        <v>75</v>
      </c>
      <c r="J521" s="382">
        <v>41984</v>
      </c>
      <c r="K521" s="378" t="s">
        <v>128</v>
      </c>
      <c r="L521" s="325">
        <v>350</v>
      </c>
      <c r="M521" s="384" t="str">
        <f t="shared" si="16"/>
        <v/>
      </c>
      <c r="N521" s="65"/>
      <c r="O521" s="65"/>
    </row>
    <row r="522" spans="1:15" s="385" customFormat="1" ht="21" customHeight="1">
      <c r="A522" s="378">
        <f t="shared" si="17"/>
        <v>520</v>
      </c>
      <c r="B522" s="386" t="s">
        <v>1061</v>
      </c>
      <c r="C522" s="374" t="s">
        <v>32</v>
      </c>
      <c r="D522" s="378" t="s">
        <v>881</v>
      </c>
      <c r="E522" s="387" t="s">
        <v>31</v>
      </c>
      <c r="F522" s="380" t="s">
        <v>880</v>
      </c>
      <c r="G522" s="388" t="s">
        <v>865</v>
      </c>
      <c r="H522" s="380" t="s">
        <v>179</v>
      </c>
      <c r="I522" s="380" t="s">
        <v>75</v>
      </c>
      <c r="J522" s="382">
        <v>41984</v>
      </c>
      <c r="K522" s="383" t="s">
        <v>128</v>
      </c>
      <c r="L522" s="326">
        <v>504</v>
      </c>
      <c r="M522" s="384" t="str">
        <f t="shared" si="16"/>
        <v/>
      </c>
      <c r="N522" s="65"/>
      <c r="O522" s="65"/>
    </row>
    <row r="523" spans="1:15" ht="21" hidden="1" customHeight="1">
      <c r="A523" s="60">
        <f t="shared" si="17"/>
        <v>521</v>
      </c>
      <c r="B523" s="72" t="s">
        <v>866</v>
      </c>
      <c r="C523" s="73" t="s">
        <v>173</v>
      </c>
      <c r="D523" s="72" t="s">
        <v>71</v>
      </c>
      <c r="E523" s="280" t="s">
        <v>31</v>
      </c>
      <c r="F523" s="317" t="s">
        <v>485</v>
      </c>
      <c r="G523" s="283" t="s">
        <v>868</v>
      </c>
      <c r="H523" s="282" t="s">
        <v>179</v>
      </c>
      <c r="I523" s="282" t="s">
        <v>75</v>
      </c>
      <c r="J523" s="287">
        <v>0</v>
      </c>
      <c r="K523" s="285" t="s">
        <v>128</v>
      </c>
      <c r="L523" s="288">
        <v>0</v>
      </c>
      <c r="M523" s="297" t="str">
        <f t="shared" si="16"/>
        <v/>
      </c>
    </row>
    <row r="524" spans="1:15" ht="21" hidden="1" customHeight="1">
      <c r="A524" s="60">
        <f t="shared" si="17"/>
        <v>522</v>
      </c>
      <c r="B524" s="72" t="s">
        <v>867</v>
      </c>
      <c r="C524" s="73" t="s">
        <v>174</v>
      </c>
      <c r="D524" s="72" t="s">
        <v>71</v>
      </c>
      <c r="E524" s="280" t="s">
        <v>31</v>
      </c>
      <c r="F524" s="317" t="s">
        <v>485</v>
      </c>
      <c r="G524" s="283" t="s">
        <v>358</v>
      </c>
      <c r="H524" s="282" t="s">
        <v>179</v>
      </c>
      <c r="I524" s="282" t="s">
        <v>75</v>
      </c>
      <c r="J524" s="287">
        <v>0</v>
      </c>
      <c r="K524" s="285" t="s">
        <v>128</v>
      </c>
      <c r="L524" s="288">
        <v>0</v>
      </c>
      <c r="M524" s="297" t="str">
        <f t="shared" si="16"/>
        <v/>
      </c>
    </row>
    <row r="525" spans="1:15" s="385" customFormat="1" ht="21" customHeight="1">
      <c r="A525" s="378">
        <f t="shared" si="17"/>
        <v>523</v>
      </c>
      <c r="B525" s="386" t="s">
        <v>1062</v>
      </c>
      <c r="C525" s="374" t="s">
        <v>32</v>
      </c>
      <c r="D525" s="378" t="s">
        <v>881</v>
      </c>
      <c r="E525" s="387" t="s">
        <v>31</v>
      </c>
      <c r="F525" s="380" t="s">
        <v>880</v>
      </c>
      <c r="G525" s="388" t="s">
        <v>865</v>
      </c>
      <c r="H525" s="380" t="s">
        <v>179</v>
      </c>
      <c r="I525" s="380" t="s">
        <v>75</v>
      </c>
      <c r="J525" s="382">
        <v>41985</v>
      </c>
      <c r="K525" s="383" t="s">
        <v>128</v>
      </c>
      <c r="L525" s="326">
        <v>505</v>
      </c>
      <c r="M525" s="384" t="str">
        <f t="shared" si="16"/>
        <v/>
      </c>
      <c r="N525" s="65"/>
      <c r="O525" s="65"/>
    </row>
    <row r="526" spans="1:15" s="385" customFormat="1" ht="21" customHeight="1">
      <c r="A526" s="378">
        <f t="shared" si="17"/>
        <v>524</v>
      </c>
      <c r="B526" s="386" t="s">
        <v>1063</v>
      </c>
      <c r="C526" s="374" t="s">
        <v>173</v>
      </c>
      <c r="D526" s="378" t="s">
        <v>881</v>
      </c>
      <c r="E526" s="387" t="s">
        <v>31</v>
      </c>
      <c r="F526" s="380" t="s">
        <v>880</v>
      </c>
      <c r="G526" s="388" t="s">
        <v>358</v>
      </c>
      <c r="H526" s="380" t="s">
        <v>179</v>
      </c>
      <c r="I526" s="380" t="s">
        <v>75</v>
      </c>
      <c r="J526" s="382">
        <v>41984</v>
      </c>
      <c r="K526" s="383" t="s">
        <v>128</v>
      </c>
      <c r="L526" s="326">
        <v>0</v>
      </c>
      <c r="M526" s="384" t="str">
        <f t="shared" si="16"/>
        <v/>
      </c>
      <c r="N526" s="65"/>
      <c r="O526" s="65"/>
    </row>
    <row r="527" spans="1:15" s="385" customFormat="1" ht="21" customHeight="1">
      <c r="A527" s="378">
        <f t="shared" si="17"/>
        <v>525</v>
      </c>
      <c r="B527" s="386" t="s">
        <v>1064</v>
      </c>
      <c r="C527" s="374" t="s">
        <v>174</v>
      </c>
      <c r="D527" s="378" t="s">
        <v>881</v>
      </c>
      <c r="E527" s="387" t="s">
        <v>31</v>
      </c>
      <c r="F527" s="380" t="s">
        <v>880</v>
      </c>
      <c r="G527" s="388" t="s">
        <v>358</v>
      </c>
      <c r="H527" s="380" t="s">
        <v>179</v>
      </c>
      <c r="I527" s="380" t="s">
        <v>75</v>
      </c>
      <c r="J527" s="382">
        <v>41984</v>
      </c>
      <c r="K527" s="383" t="s">
        <v>128</v>
      </c>
      <c r="L527" s="326">
        <v>0</v>
      </c>
      <c r="M527" s="384" t="str">
        <f t="shared" si="16"/>
        <v/>
      </c>
      <c r="N527" s="65"/>
      <c r="O527" s="65"/>
    </row>
    <row r="528" spans="1:15" s="385" customFormat="1" ht="21" customHeight="1">
      <c r="A528" s="378">
        <f t="shared" si="17"/>
        <v>526</v>
      </c>
      <c r="B528" s="386" t="s">
        <v>1065</v>
      </c>
      <c r="C528" s="374" t="s">
        <v>869</v>
      </c>
      <c r="D528" s="378" t="s">
        <v>881</v>
      </c>
      <c r="E528" s="387" t="s">
        <v>79</v>
      </c>
      <c r="F528" s="380" t="s">
        <v>880</v>
      </c>
      <c r="G528" s="388" t="s">
        <v>872</v>
      </c>
      <c r="H528" s="380" t="s">
        <v>179</v>
      </c>
      <c r="I528" s="380" t="s">
        <v>75</v>
      </c>
      <c r="J528" s="382">
        <v>41984</v>
      </c>
      <c r="K528" s="383" t="s">
        <v>128</v>
      </c>
      <c r="L528" s="326">
        <v>151.19999999999999</v>
      </c>
      <c r="M528" s="384" t="str">
        <f t="shared" si="16"/>
        <v/>
      </c>
      <c r="N528" s="65"/>
      <c r="O528" s="65"/>
    </row>
    <row r="529" spans="1:15" s="385" customFormat="1" ht="21" customHeight="1">
      <c r="A529" s="378">
        <f t="shared" si="17"/>
        <v>527</v>
      </c>
      <c r="B529" s="386" t="s">
        <v>1066</v>
      </c>
      <c r="C529" s="374" t="s">
        <v>869</v>
      </c>
      <c r="D529" s="378" t="s">
        <v>881</v>
      </c>
      <c r="E529" s="387" t="s">
        <v>79</v>
      </c>
      <c r="F529" s="380" t="s">
        <v>880</v>
      </c>
      <c r="G529" s="388" t="s">
        <v>872</v>
      </c>
      <c r="H529" s="380" t="s">
        <v>179</v>
      </c>
      <c r="I529" s="380" t="s">
        <v>75</v>
      </c>
      <c r="J529" s="382">
        <v>41984</v>
      </c>
      <c r="K529" s="383" t="s">
        <v>128</v>
      </c>
      <c r="L529" s="326">
        <v>151.19999999999999</v>
      </c>
      <c r="M529" s="384" t="str">
        <f t="shared" si="16"/>
        <v/>
      </c>
      <c r="N529" s="65"/>
      <c r="O529" s="65"/>
    </row>
    <row r="530" spans="1:15" s="385" customFormat="1" ht="21" customHeight="1">
      <c r="A530" s="378">
        <f t="shared" si="17"/>
        <v>528</v>
      </c>
      <c r="B530" s="378" t="s">
        <v>1067</v>
      </c>
      <c r="C530" s="374" t="s">
        <v>3</v>
      </c>
      <c r="D530" s="378" t="s">
        <v>881</v>
      </c>
      <c r="E530" s="379" t="s">
        <v>79</v>
      </c>
      <c r="F530" s="380" t="s">
        <v>880</v>
      </c>
      <c r="G530" s="381" t="s">
        <v>316</v>
      </c>
      <c r="H530" s="380" t="s">
        <v>179</v>
      </c>
      <c r="I530" s="378" t="s">
        <v>75</v>
      </c>
      <c r="J530" s="382">
        <v>41984</v>
      </c>
      <c r="K530" s="383" t="s">
        <v>128</v>
      </c>
      <c r="L530" s="325">
        <v>60.72</v>
      </c>
      <c r="M530" s="384" t="str">
        <f t="shared" si="16"/>
        <v/>
      </c>
      <c r="N530" s="65"/>
      <c r="O530" s="65"/>
    </row>
    <row r="531" spans="1:15" s="385" customFormat="1" ht="21" customHeight="1">
      <c r="A531" s="378">
        <f t="shared" si="17"/>
        <v>529</v>
      </c>
      <c r="B531" s="378" t="s">
        <v>1068</v>
      </c>
      <c r="C531" s="374" t="s">
        <v>3</v>
      </c>
      <c r="D531" s="378" t="s">
        <v>881</v>
      </c>
      <c r="E531" s="379" t="s">
        <v>79</v>
      </c>
      <c r="F531" s="380" t="s">
        <v>880</v>
      </c>
      <c r="G531" s="381" t="s">
        <v>316</v>
      </c>
      <c r="H531" s="380" t="s">
        <v>179</v>
      </c>
      <c r="I531" s="378" t="s">
        <v>75</v>
      </c>
      <c r="J531" s="382">
        <v>41984</v>
      </c>
      <c r="K531" s="383" t="s">
        <v>128</v>
      </c>
      <c r="L531" s="325">
        <v>60.72</v>
      </c>
      <c r="M531" s="384" t="str">
        <f t="shared" si="16"/>
        <v/>
      </c>
      <c r="N531" s="65"/>
      <c r="O531" s="65"/>
    </row>
    <row r="532" spans="1:15" s="385" customFormat="1" ht="21" customHeight="1">
      <c r="A532" s="378">
        <f t="shared" si="17"/>
        <v>530</v>
      </c>
      <c r="B532" s="378" t="s">
        <v>1069</v>
      </c>
      <c r="C532" s="374" t="s">
        <v>3</v>
      </c>
      <c r="D532" s="378" t="s">
        <v>881</v>
      </c>
      <c r="E532" s="379" t="s">
        <v>79</v>
      </c>
      <c r="F532" s="380" t="s">
        <v>880</v>
      </c>
      <c r="G532" s="381" t="s">
        <v>316</v>
      </c>
      <c r="H532" s="380" t="s">
        <v>179</v>
      </c>
      <c r="I532" s="378" t="s">
        <v>75</v>
      </c>
      <c r="J532" s="382">
        <v>41984</v>
      </c>
      <c r="K532" s="383" t="s">
        <v>128</v>
      </c>
      <c r="L532" s="325">
        <v>60.72</v>
      </c>
      <c r="M532" s="384" t="str">
        <f t="shared" si="16"/>
        <v/>
      </c>
      <c r="N532" s="65"/>
      <c r="O532" s="65"/>
    </row>
    <row r="533" spans="1:15" s="385" customFormat="1" ht="21" customHeight="1">
      <c r="A533" s="378">
        <f t="shared" si="17"/>
        <v>531</v>
      </c>
      <c r="B533" s="378" t="s">
        <v>1070</v>
      </c>
      <c r="C533" s="374" t="s">
        <v>3</v>
      </c>
      <c r="D533" s="378" t="s">
        <v>881</v>
      </c>
      <c r="E533" s="379" t="s">
        <v>79</v>
      </c>
      <c r="F533" s="380" t="s">
        <v>880</v>
      </c>
      <c r="G533" s="381" t="s">
        <v>316</v>
      </c>
      <c r="H533" s="380" t="s">
        <v>179</v>
      </c>
      <c r="I533" s="378" t="s">
        <v>75</v>
      </c>
      <c r="J533" s="382">
        <v>41984</v>
      </c>
      <c r="K533" s="383" t="s">
        <v>128</v>
      </c>
      <c r="L533" s="325">
        <v>60.72</v>
      </c>
      <c r="M533" s="384" t="str">
        <f t="shared" si="16"/>
        <v/>
      </c>
      <c r="N533" s="65"/>
      <c r="O533" s="65"/>
    </row>
    <row r="534" spans="1:15" s="385" customFormat="1" ht="21" customHeight="1">
      <c r="A534" s="378">
        <f t="shared" si="17"/>
        <v>532</v>
      </c>
      <c r="B534" s="386" t="s">
        <v>1071</v>
      </c>
      <c r="C534" s="374" t="s">
        <v>2</v>
      </c>
      <c r="D534" s="378" t="s">
        <v>881</v>
      </c>
      <c r="E534" s="387" t="s">
        <v>79</v>
      </c>
      <c r="F534" s="380" t="s">
        <v>880</v>
      </c>
      <c r="G534" s="388" t="s">
        <v>870</v>
      </c>
      <c r="H534" s="380" t="s">
        <v>179</v>
      </c>
      <c r="I534" s="380" t="s">
        <v>75</v>
      </c>
      <c r="J534" s="382">
        <v>41984</v>
      </c>
      <c r="K534" s="383" t="s">
        <v>128</v>
      </c>
      <c r="L534" s="324">
        <v>103.2</v>
      </c>
      <c r="M534" s="384" t="str">
        <f t="shared" si="16"/>
        <v/>
      </c>
      <c r="N534" s="65"/>
      <c r="O534" s="65"/>
    </row>
    <row r="535" spans="1:15" s="385" customFormat="1" ht="21" customHeight="1">
      <c r="A535" s="378">
        <f t="shared" si="17"/>
        <v>533</v>
      </c>
      <c r="B535" s="386" t="s">
        <v>1072</v>
      </c>
      <c r="C535" s="374" t="s">
        <v>2</v>
      </c>
      <c r="D535" s="378" t="s">
        <v>881</v>
      </c>
      <c r="E535" s="387" t="s">
        <v>79</v>
      </c>
      <c r="F535" s="380" t="s">
        <v>880</v>
      </c>
      <c r="G535" s="388" t="s">
        <v>870</v>
      </c>
      <c r="H535" s="380" t="s">
        <v>179</v>
      </c>
      <c r="I535" s="380" t="s">
        <v>75</v>
      </c>
      <c r="J535" s="382">
        <v>41984</v>
      </c>
      <c r="K535" s="383" t="s">
        <v>128</v>
      </c>
      <c r="L535" s="324">
        <v>103.2</v>
      </c>
      <c r="M535" s="384" t="str">
        <f t="shared" si="16"/>
        <v/>
      </c>
      <c r="N535" s="65"/>
      <c r="O535" s="65"/>
    </row>
    <row r="536" spans="1:15" s="385" customFormat="1" ht="21" customHeight="1">
      <c r="A536" s="378">
        <f t="shared" si="17"/>
        <v>534</v>
      </c>
      <c r="B536" s="378" t="s">
        <v>1073</v>
      </c>
      <c r="C536" s="374" t="s">
        <v>871</v>
      </c>
      <c r="D536" s="378" t="s">
        <v>881</v>
      </c>
      <c r="E536" s="379" t="s">
        <v>79</v>
      </c>
      <c r="F536" s="380" t="s">
        <v>880</v>
      </c>
      <c r="G536" s="381" t="s">
        <v>316</v>
      </c>
      <c r="H536" s="378" t="s">
        <v>179</v>
      </c>
      <c r="I536" s="378" t="s">
        <v>75</v>
      </c>
      <c r="J536" s="382">
        <v>41984</v>
      </c>
      <c r="K536" s="383" t="s">
        <v>128</v>
      </c>
      <c r="L536" s="325">
        <v>104.25</v>
      </c>
      <c r="M536" s="384" t="str">
        <f t="shared" si="16"/>
        <v/>
      </c>
      <c r="N536" s="65"/>
      <c r="O536" s="65"/>
    </row>
    <row r="537" spans="1:15" s="385" customFormat="1" ht="21" customHeight="1">
      <c r="A537" s="378">
        <f t="shared" si="17"/>
        <v>535</v>
      </c>
      <c r="B537" s="378" t="s">
        <v>1056</v>
      </c>
      <c r="C537" s="374" t="s">
        <v>11</v>
      </c>
      <c r="D537" s="378" t="s">
        <v>881</v>
      </c>
      <c r="E537" s="379" t="s">
        <v>79</v>
      </c>
      <c r="F537" s="380" t="s">
        <v>880</v>
      </c>
      <c r="G537" s="381" t="s">
        <v>316</v>
      </c>
      <c r="H537" s="378" t="s">
        <v>179</v>
      </c>
      <c r="I537" s="378" t="s">
        <v>75</v>
      </c>
      <c r="J537" s="382">
        <v>41984</v>
      </c>
      <c r="K537" s="383" t="s">
        <v>128</v>
      </c>
      <c r="L537" s="325">
        <v>104.25</v>
      </c>
      <c r="M537" s="384" t="str">
        <f t="shared" si="16"/>
        <v/>
      </c>
      <c r="N537" s="65"/>
      <c r="O537" s="65"/>
    </row>
    <row r="538" spans="1:15" s="385" customFormat="1" ht="21" customHeight="1">
      <c r="A538" s="378">
        <f t="shared" si="17"/>
        <v>536</v>
      </c>
      <c r="B538" s="378" t="s">
        <v>1057</v>
      </c>
      <c r="C538" s="374" t="s">
        <v>873</v>
      </c>
      <c r="D538" s="378" t="s">
        <v>881</v>
      </c>
      <c r="E538" s="379" t="s">
        <v>99</v>
      </c>
      <c r="F538" s="380" t="s">
        <v>880</v>
      </c>
      <c r="G538" s="381" t="s">
        <v>874</v>
      </c>
      <c r="H538" s="378" t="s">
        <v>329</v>
      </c>
      <c r="I538" s="378" t="s">
        <v>75</v>
      </c>
      <c r="J538" s="382">
        <v>42014</v>
      </c>
      <c r="K538" s="383" t="s">
        <v>128</v>
      </c>
      <c r="L538" s="325">
        <v>199.5</v>
      </c>
      <c r="M538" s="384" t="str">
        <f t="shared" si="16"/>
        <v/>
      </c>
      <c r="N538" s="65"/>
      <c r="O538" s="65"/>
    </row>
    <row r="539" spans="1:15" s="385" customFormat="1" ht="21" customHeight="1">
      <c r="A539" s="378">
        <f t="shared" si="17"/>
        <v>537</v>
      </c>
      <c r="B539" s="386" t="s">
        <v>1074</v>
      </c>
      <c r="C539" s="374" t="s">
        <v>32</v>
      </c>
      <c r="D539" s="378" t="s">
        <v>881</v>
      </c>
      <c r="E539" s="387" t="s">
        <v>31</v>
      </c>
      <c r="F539" s="380" t="s">
        <v>880</v>
      </c>
      <c r="G539" s="388" t="s">
        <v>876</v>
      </c>
      <c r="H539" s="380" t="s">
        <v>185</v>
      </c>
      <c r="I539" s="380" t="s">
        <v>75</v>
      </c>
      <c r="J539" s="382">
        <v>42014</v>
      </c>
      <c r="K539" s="383" t="s">
        <v>128</v>
      </c>
      <c r="L539" s="326">
        <v>528.77</v>
      </c>
      <c r="M539" s="384" t="str">
        <f t="shared" si="16"/>
        <v/>
      </c>
      <c r="N539" s="65"/>
      <c r="O539" s="65"/>
    </row>
    <row r="540" spans="1:15" s="385" customFormat="1" ht="21" customHeight="1">
      <c r="A540" s="378">
        <f t="shared" si="17"/>
        <v>538</v>
      </c>
      <c r="B540" s="386" t="s">
        <v>1075</v>
      </c>
      <c r="C540" s="374" t="s">
        <v>173</v>
      </c>
      <c r="D540" s="378" t="s">
        <v>881</v>
      </c>
      <c r="E540" s="387" t="s">
        <v>31</v>
      </c>
      <c r="F540" s="380" t="s">
        <v>880</v>
      </c>
      <c r="G540" s="388" t="s">
        <v>875</v>
      </c>
      <c r="H540" s="380" t="s">
        <v>179</v>
      </c>
      <c r="I540" s="380" t="s">
        <v>75</v>
      </c>
      <c r="J540" s="382">
        <v>41984</v>
      </c>
      <c r="K540" s="383" t="s">
        <v>128</v>
      </c>
      <c r="L540" s="326">
        <v>0</v>
      </c>
      <c r="M540" s="384" t="str">
        <f t="shared" si="16"/>
        <v/>
      </c>
      <c r="N540" s="65"/>
      <c r="O540" s="65"/>
    </row>
    <row r="541" spans="1:15" s="385" customFormat="1" ht="21" customHeight="1">
      <c r="A541" s="378">
        <f t="shared" si="17"/>
        <v>539</v>
      </c>
      <c r="B541" s="386" t="s">
        <v>1076</v>
      </c>
      <c r="C541" s="374" t="s">
        <v>174</v>
      </c>
      <c r="D541" s="378" t="s">
        <v>881</v>
      </c>
      <c r="E541" s="387" t="s">
        <v>31</v>
      </c>
      <c r="F541" s="380" t="s">
        <v>880</v>
      </c>
      <c r="G541" s="388" t="s">
        <v>875</v>
      </c>
      <c r="H541" s="380" t="s">
        <v>179</v>
      </c>
      <c r="I541" s="380" t="s">
        <v>75</v>
      </c>
      <c r="J541" s="382">
        <v>41984</v>
      </c>
      <c r="K541" s="383" t="s">
        <v>128</v>
      </c>
      <c r="L541" s="326">
        <v>0</v>
      </c>
      <c r="M541" s="384" t="str">
        <f t="shared" si="16"/>
        <v/>
      </c>
      <c r="N541" s="65"/>
      <c r="O541" s="65"/>
    </row>
    <row r="542" spans="1:15" s="368" customFormat="1" ht="21" hidden="1" customHeight="1">
      <c r="A542" s="359">
        <f t="shared" si="17"/>
        <v>540</v>
      </c>
      <c r="B542" s="359" t="s">
        <v>854</v>
      </c>
      <c r="C542" s="360" t="s">
        <v>16</v>
      </c>
      <c r="D542" s="359" t="s">
        <v>232</v>
      </c>
      <c r="E542" s="361" t="s">
        <v>98</v>
      </c>
      <c r="F542" s="362" t="s">
        <v>880</v>
      </c>
      <c r="G542" s="363" t="s">
        <v>877</v>
      </c>
      <c r="H542" s="359" t="s">
        <v>180</v>
      </c>
      <c r="I542" s="359" t="s">
        <v>75</v>
      </c>
      <c r="J542" s="364">
        <v>42014</v>
      </c>
      <c r="K542" s="365" t="s">
        <v>128</v>
      </c>
      <c r="L542" s="366">
        <v>448.77</v>
      </c>
      <c r="M542" s="367" t="str">
        <f t="shared" si="16"/>
        <v/>
      </c>
      <c r="N542" s="65"/>
      <c r="O542" s="65"/>
    </row>
    <row r="543" spans="1:15" s="385" customFormat="1" ht="21" customHeight="1">
      <c r="A543" s="378">
        <f t="shared" si="17"/>
        <v>541</v>
      </c>
      <c r="B543" s="378" t="s">
        <v>1032</v>
      </c>
      <c r="C543" s="381" t="s">
        <v>17</v>
      </c>
      <c r="D543" s="378" t="s">
        <v>881</v>
      </c>
      <c r="E543" s="379" t="s">
        <v>80</v>
      </c>
      <c r="F543" s="380" t="s">
        <v>880</v>
      </c>
      <c r="G543" s="381" t="s">
        <v>878</v>
      </c>
      <c r="H543" s="378" t="s">
        <v>185</v>
      </c>
      <c r="I543" s="378" t="s">
        <v>75</v>
      </c>
      <c r="J543" s="382">
        <v>42014</v>
      </c>
      <c r="K543" s="378" t="s">
        <v>128</v>
      </c>
      <c r="L543" s="325">
        <v>274.92</v>
      </c>
      <c r="M543" s="384" t="str">
        <f t="shared" si="16"/>
        <v/>
      </c>
      <c r="N543" s="65"/>
      <c r="O543" s="65"/>
    </row>
    <row r="544" spans="1:15" ht="21" customHeight="1">
      <c r="A544" s="60">
        <f t="shared" ref="A544:A549" si="18">IF(B544="","",A543+1)</f>
        <v>542</v>
      </c>
      <c r="B544" s="61" t="s">
        <v>885</v>
      </c>
      <c r="C544" s="73" t="s">
        <v>883</v>
      </c>
      <c r="D544" s="61" t="s">
        <v>881</v>
      </c>
      <c r="E544" s="279" t="s">
        <v>99</v>
      </c>
      <c r="F544" s="282" t="s">
        <v>882</v>
      </c>
      <c r="G544" s="59" t="s">
        <v>884</v>
      </c>
      <c r="H544" s="61" t="s">
        <v>185</v>
      </c>
      <c r="I544" s="61" t="s">
        <v>75</v>
      </c>
      <c r="J544" s="287">
        <v>36526</v>
      </c>
      <c r="K544" s="285" t="s">
        <v>128</v>
      </c>
      <c r="L544" s="62">
        <v>0</v>
      </c>
      <c r="M544" s="297" t="str">
        <f t="shared" si="16"/>
        <v/>
      </c>
    </row>
    <row r="545" spans="1:13" ht="21" customHeight="1">
      <c r="A545" s="60">
        <f t="shared" si="18"/>
        <v>543</v>
      </c>
      <c r="B545" s="61" t="s">
        <v>886</v>
      </c>
      <c r="C545" s="73" t="s">
        <v>883</v>
      </c>
      <c r="D545" s="61" t="s">
        <v>881</v>
      </c>
      <c r="E545" s="279" t="s">
        <v>99</v>
      </c>
      <c r="F545" s="282" t="s">
        <v>882</v>
      </c>
      <c r="G545" s="59" t="s">
        <v>879</v>
      </c>
      <c r="H545" s="61" t="s">
        <v>185</v>
      </c>
      <c r="I545" s="61" t="s">
        <v>75</v>
      </c>
      <c r="J545" s="287">
        <v>36526</v>
      </c>
      <c r="K545" s="285" t="s">
        <v>128</v>
      </c>
      <c r="L545" s="62">
        <v>0</v>
      </c>
      <c r="M545" s="297" t="str">
        <f t="shared" si="16"/>
        <v/>
      </c>
    </row>
    <row r="546" spans="1:13" ht="21" customHeight="1">
      <c r="A546" s="60">
        <f t="shared" si="18"/>
        <v>544</v>
      </c>
      <c r="B546" s="61" t="s">
        <v>1077</v>
      </c>
      <c r="C546" s="73" t="s">
        <v>682</v>
      </c>
      <c r="D546" s="61" t="s">
        <v>881</v>
      </c>
      <c r="E546" s="280" t="s">
        <v>79</v>
      </c>
      <c r="F546" s="282" t="s">
        <v>882</v>
      </c>
      <c r="G546" s="59">
        <v>0</v>
      </c>
      <c r="H546" s="61" t="s">
        <v>185</v>
      </c>
      <c r="I546" s="61" t="s">
        <v>75</v>
      </c>
      <c r="J546" s="287">
        <v>0</v>
      </c>
      <c r="K546" s="285" t="s">
        <v>128</v>
      </c>
      <c r="L546" s="62">
        <v>0</v>
      </c>
      <c r="M546" s="297" t="str">
        <f t="shared" si="16"/>
        <v/>
      </c>
    </row>
    <row r="547" spans="1:13" ht="21" customHeight="1">
      <c r="A547" s="60">
        <f t="shared" si="18"/>
        <v>545</v>
      </c>
      <c r="B547" s="61" t="s">
        <v>887</v>
      </c>
      <c r="C547" s="59" t="s">
        <v>682</v>
      </c>
      <c r="D547" s="61" t="s">
        <v>881</v>
      </c>
      <c r="E547" s="280" t="s">
        <v>79</v>
      </c>
      <c r="F547" s="282" t="s">
        <v>882</v>
      </c>
      <c r="G547" s="59">
        <v>0</v>
      </c>
      <c r="H547" s="61" t="s">
        <v>185</v>
      </c>
      <c r="I547" s="61" t="s">
        <v>75</v>
      </c>
      <c r="J547" s="287">
        <v>0</v>
      </c>
      <c r="K547" s="61" t="s">
        <v>128</v>
      </c>
      <c r="L547" s="62">
        <v>0</v>
      </c>
      <c r="M547" s="297" t="str">
        <f t="shared" si="16"/>
        <v/>
      </c>
    </row>
    <row r="548" spans="1:13" ht="21" hidden="1" customHeight="1">
      <c r="A548" s="60">
        <f t="shared" si="18"/>
        <v>546</v>
      </c>
      <c r="B548" s="61" t="s">
        <v>891</v>
      </c>
      <c r="C548" s="59" t="s">
        <v>888</v>
      </c>
      <c r="D548" s="61" t="s">
        <v>283</v>
      </c>
      <c r="E548" s="279" t="s">
        <v>79</v>
      </c>
      <c r="F548" s="282" t="s">
        <v>297</v>
      </c>
      <c r="G548" s="59" t="s">
        <v>889</v>
      </c>
      <c r="H548" s="61" t="s">
        <v>890</v>
      </c>
      <c r="I548" s="61" t="s">
        <v>75</v>
      </c>
      <c r="J548" s="287">
        <v>42086</v>
      </c>
      <c r="K548" s="285" t="s">
        <v>128</v>
      </c>
      <c r="L548" s="62">
        <v>951.5</v>
      </c>
      <c r="M548" s="297" t="str">
        <f t="shared" si="16"/>
        <v>SI</v>
      </c>
    </row>
    <row r="549" spans="1:13" ht="21" hidden="1" customHeight="1">
      <c r="A549" s="60">
        <f t="shared" si="18"/>
        <v>547</v>
      </c>
      <c r="B549" s="61" t="s">
        <v>894</v>
      </c>
      <c r="C549" s="73" t="s">
        <v>892</v>
      </c>
      <c r="D549" s="61" t="s">
        <v>72</v>
      </c>
      <c r="E549" s="279" t="s">
        <v>31</v>
      </c>
      <c r="F549" s="282" t="s">
        <v>137</v>
      </c>
      <c r="G549" s="59" t="s">
        <v>893</v>
      </c>
      <c r="H549" s="61" t="s">
        <v>179</v>
      </c>
      <c r="I549" s="61" t="s">
        <v>75</v>
      </c>
      <c r="J549" s="287">
        <v>0</v>
      </c>
      <c r="K549" s="285" t="s">
        <v>128</v>
      </c>
      <c r="L549" s="62">
        <v>588.04</v>
      </c>
      <c r="M549" s="297" t="str">
        <f t="shared" si="16"/>
        <v/>
      </c>
    </row>
    <row r="550" spans="1:13" ht="21" hidden="1" customHeight="1">
      <c r="A550" s="295">
        <f t="shared" ref="A550:A579" si="19">IF(B550="","",A549+1)</f>
        <v>548</v>
      </c>
      <c r="B550" s="61" t="s">
        <v>900</v>
      </c>
      <c r="C550" s="59" t="s">
        <v>898</v>
      </c>
      <c r="D550" s="61" t="s">
        <v>895</v>
      </c>
      <c r="E550" s="279" t="s">
        <v>99</v>
      </c>
      <c r="F550" s="282" t="s">
        <v>897</v>
      </c>
      <c r="G550" s="59" t="s">
        <v>899</v>
      </c>
      <c r="H550" s="61" t="s">
        <v>496</v>
      </c>
      <c r="I550" s="61" t="s">
        <v>74</v>
      </c>
      <c r="J550" s="287">
        <v>42023</v>
      </c>
      <c r="K550" s="285" t="s">
        <v>128</v>
      </c>
      <c r="L550" s="62">
        <v>455.05</v>
      </c>
      <c r="M550" s="297" t="str">
        <f t="shared" si="16"/>
        <v/>
      </c>
    </row>
    <row r="551" spans="1:13" ht="21" hidden="1" customHeight="1">
      <c r="A551" s="60">
        <f t="shared" si="19"/>
        <v>549</v>
      </c>
      <c r="B551" s="61" t="s">
        <v>903</v>
      </c>
      <c r="C551" s="59" t="s">
        <v>901</v>
      </c>
      <c r="D551" s="61" t="s">
        <v>289</v>
      </c>
      <c r="E551" s="279" t="s">
        <v>80</v>
      </c>
      <c r="F551" s="282" t="s">
        <v>300</v>
      </c>
      <c r="G551" s="59" t="s">
        <v>902</v>
      </c>
      <c r="H551" s="61" t="s">
        <v>179</v>
      </c>
      <c r="I551" s="61" t="s">
        <v>75</v>
      </c>
      <c r="J551" s="287">
        <v>42282</v>
      </c>
      <c r="K551" s="285" t="s">
        <v>128</v>
      </c>
      <c r="L551" s="62">
        <v>188.25</v>
      </c>
      <c r="M551" s="297" t="str">
        <f t="shared" si="16"/>
        <v/>
      </c>
    </row>
    <row r="552" spans="1:13" ht="21" hidden="1" customHeight="1">
      <c r="A552" s="60">
        <f t="shared" si="19"/>
        <v>550</v>
      </c>
      <c r="B552" s="61" t="s">
        <v>900</v>
      </c>
      <c r="C552" s="59" t="s">
        <v>192</v>
      </c>
      <c r="D552" s="61" t="s">
        <v>895</v>
      </c>
      <c r="E552" s="279" t="s">
        <v>99</v>
      </c>
      <c r="F552" s="282" t="s">
        <v>897</v>
      </c>
      <c r="G552" s="59" t="s">
        <v>904</v>
      </c>
      <c r="H552" s="61" t="s">
        <v>505</v>
      </c>
      <c r="I552" s="61" t="s">
        <v>74</v>
      </c>
      <c r="J552" s="287">
        <v>42159</v>
      </c>
      <c r="K552" s="285" t="s">
        <v>128</v>
      </c>
      <c r="L552" s="62">
        <v>289</v>
      </c>
      <c r="M552" s="297" t="str">
        <f t="shared" si="16"/>
        <v/>
      </c>
    </row>
    <row r="553" spans="1:13" ht="21" hidden="1" customHeight="1">
      <c r="A553" s="60">
        <f t="shared" si="19"/>
        <v>551</v>
      </c>
      <c r="B553" s="61" t="s">
        <v>909</v>
      </c>
      <c r="C553" s="59" t="s">
        <v>138</v>
      </c>
      <c r="D553" s="61" t="s">
        <v>70</v>
      </c>
      <c r="E553" s="279" t="s">
        <v>31</v>
      </c>
      <c r="F553" s="282" t="s">
        <v>70</v>
      </c>
      <c r="G553" s="59" t="s">
        <v>908</v>
      </c>
      <c r="H553" s="61" t="s">
        <v>179</v>
      </c>
      <c r="I553" s="61" t="s">
        <v>75</v>
      </c>
      <c r="J553" s="287">
        <v>42030</v>
      </c>
      <c r="K553" s="285" t="s">
        <v>128</v>
      </c>
      <c r="L553" s="62">
        <v>161.25</v>
      </c>
      <c r="M553" s="297" t="str">
        <f t="shared" si="16"/>
        <v/>
      </c>
    </row>
    <row r="554" spans="1:13" ht="21" hidden="1" customHeight="1">
      <c r="A554" s="60">
        <f t="shared" si="19"/>
        <v>552</v>
      </c>
      <c r="B554" s="61" t="s">
        <v>911</v>
      </c>
      <c r="C554" s="59" t="s">
        <v>173</v>
      </c>
      <c r="D554" s="61" t="s">
        <v>281</v>
      </c>
      <c r="E554" s="279" t="s">
        <v>31</v>
      </c>
      <c r="F554" s="282" t="s">
        <v>70</v>
      </c>
      <c r="G554" s="59" t="s">
        <v>910</v>
      </c>
      <c r="H554" s="61" t="s">
        <v>179</v>
      </c>
      <c r="I554" s="61" t="s">
        <v>75</v>
      </c>
      <c r="J554" s="287">
        <v>42086</v>
      </c>
      <c r="K554" s="285" t="s">
        <v>128</v>
      </c>
      <c r="L554" s="62">
        <v>10.55</v>
      </c>
      <c r="M554" s="297" t="str">
        <f t="shared" si="16"/>
        <v/>
      </c>
    </row>
    <row r="555" spans="1:13" ht="21" hidden="1" customHeight="1">
      <c r="A555" s="60">
        <f t="shared" si="19"/>
        <v>553</v>
      </c>
      <c r="B555" s="61" t="s">
        <v>913</v>
      </c>
      <c r="C555" s="73" t="s">
        <v>174</v>
      </c>
      <c r="D555" s="61" t="s">
        <v>70</v>
      </c>
      <c r="E555" s="279" t="s">
        <v>31</v>
      </c>
      <c r="F555" s="282" t="s">
        <v>70</v>
      </c>
      <c r="G555" s="59" t="s">
        <v>912</v>
      </c>
      <c r="H555" s="61" t="s">
        <v>179</v>
      </c>
      <c r="I555" s="61" t="s">
        <v>75</v>
      </c>
      <c r="J555" s="287">
        <v>42157</v>
      </c>
      <c r="K555" s="285" t="s">
        <v>128</v>
      </c>
      <c r="L555" s="62">
        <v>14.92</v>
      </c>
      <c r="M555" s="297" t="str">
        <f t="shared" si="16"/>
        <v/>
      </c>
    </row>
    <row r="556" spans="1:13" ht="21" customHeight="1">
      <c r="A556" s="60">
        <f t="shared" si="19"/>
        <v>554</v>
      </c>
      <c r="B556" s="61" t="s">
        <v>1078</v>
      </c>
      <c r="C556" s="73" t="s">
        <v>138</v>
      </c>
      <c r="D556" s="61" t="s">
        <v>881</v>
      </c>
      <c r="E556" s="279" t="s">
        <v>31</v>
      </c>
      <c r="F556" s="282" t="s">
        <v>882</v>
      </c>
      <c r="G556" s="59" t="s">
        <v>914</v>
      </c>
      <c r="H556" s="61" t="s">
        <v>179</v>
      </c>
      <c r="I556" s="61" t="s">
        <v>75</v>
      </c>
      <c r="J556" s="287">
        <v>42073</v>
      </c>
      <c r="K556" s="285" t="s">
        <v>128</v>
      </c>
      <c r="L556" s="62">
        <v>45.24</v>
      </c>
      <c r="M556" s="297" t="str">
        <f t="shared" si="16"/>
        <v/>
      </c>
    </row>
    <row r="557" spans="1:13" ht="21" hidden="1" customHeight="1">
      <c r="A557" s="60">
        <f t="shared" si="19"/>
        <v>555</v>
      </c>
      <c r="B557" s="61" t="s">
        <v>1011</v>
      </c>
      <c r="C557" s="73" t="s">
        <v>173</v>
      </c>
      <c r="D557" s="61" t="s">
        <v>282</v>
      </c>
      <c r="E557" s="279" t="s">
        <v>31</v>
      </c>
      <c r="F557" s="60" t="s">
        <v>296</v>
      </c>
      <c r="G557" s="59" t="s">
        <v>910</v>
      </c>
      <c r="H557" s="61" t="s">
        <v>179</v>
      </c>
      <c r="I557" s="61" t="s">
        <v>75</v>
      </c>
      <c r="J557" s="287">
        <v>42051</v>
      </c>
      <c r="K557" s="285" t="s">
        <v>128</v>
      </c>
      <c r="L557" s="62">
        <v>9.49</v>
      </c>
      <c r="M557" s="297" t="str">
        <f t="shared" si="16"/>
        <v/>
      </c>
    </row>
    <row r="558" spans="1:13" ht="21" hidden="1" customHeight="1">
      <c r="A558" s="60">
        <f t="shared" si="19"/>
        <v>556</v>
      </c>
      <c r="B558" s="61" t="s">
        <v>1010</v>
      </c>
      <c r="C558" s="73" t="s">
        <v>138</v>
      </c>
      <c r="D558" s="61" t="s">
        <v>282</v>
      </c>
      <c r="E558" s="279" t="s">
        <v>31</v>
      </c>
      <c r="F558" s="60" t="s">
        <v>296</v>
      </c>
      <c r="G558" s="59" t="s">
        <v>786</v>
      </c>
      <c r="H558" s="61" t="s">
        <v>179</v>
      </c>
      <c r="I558" s="61" t="s">
        <v>75</v>
      </c>
      <c r="J558" s="287">
        <v>42051</v>
      </c>
      <c r="K558" s="285" t="s">
        <v>128</v>
      </c>
      <c r="L558" s="62">
        <v>43</v>
      </c>
      <c r="M558" s="297" t="str">
        <f t="shared" si="16"/>
        <v/>
      </c>
    </row>
    <row r="559" spans="1:13" ht="21" hidden="1" customHeight="1">
      <c r="A559" s="60">
        <f t="shared" si="19"/>
        <v>557</v>
      </c>
      <c r="B559" s="61" t="s">
        <v>1009</v>
      </c>
      <c r="C559" s="59" t="s">
        <v>138</v>
      </c>
      <c r="D559" s="61" t="s">
        <v>282</v>
      </c>
      <c r="E559" s="279" t="s">
        <v>31</v>
      </c>
      <c r="F559" s="60" t="s">
        <v>296</v>
      </c>
      <c r="G559" s="59" t="s">
        <v>431</v>
      </c>
      <c r="H559" s="61" t="s">
        <v>179</v>
      </c>
      <c r="I559" s="61" t="s">
        <v>75</v>
      </c>
      <c r="J559" s="287">
        <v>42282</v>
      </c>
      <c r="K559" s="285" t="s">
        <v>128</v>
      </c>
      <c r="L559" s="62">
        <v>40</v>
      </c>
      <c r="M559" s="297" t="str">
        <f t="shared" si="16"/>
        <v/>
      </c>
    </row>
    <row r="560" spans="1:13" ht="21" customHeight="1">
      <c r="A560" s="60">
        <f t="shared" si="19"/>
        <v>558</v>
      </c>
      <c r="B560" s="61" t="s">
        <v>919</v>
      </c>
      <c r="C560" s="59" t="s">
        <v>917</v>
      </c>
      <c r="D560" s="61" t="s">
        <v>881</v>
      </c>
      <c r="E560" s="279" t="s">
        <v>99</v>
      </c>
      <c r="F560" s="282" t="s">
        <v>882</v>
      </c>
      <c r="G560" s="59" t="s">
        <v>918</v>
      </c>
      <c r="H560" s="61" t="s">
        <v>185</v>
      </c>
      <c r="I560" s="61" t="s">
        <v>75</v>
      </c>
      <c r="J560" s="287">
        <v>42014</v>
      </c>
      <c r="K560" s="285" t="s">
        <v>128</v>
      </c>
      <c r="L560" s="62">
        <v>180</v>
      </c>
      <c r="M560" s="297" t="str">
        <f t="shared" si="16"/>
        <v/>
      </c>
    </row>
    <row r="561" spans="1:13" ht="21" customHeight="1">
      <c r="A561" s="60">
        <f t="shared" si="19"/>
        <v>559</v>
      </c>
      <c r="B561" s="61" t="s">
        <v>921</v>
      </c>
      <c r="C561" s="73" t="s">
        <v>920</v>
      </c>
      <c r="D561" s="61" t="s">
        <v>881</v>
      </c>
      <c r="E561" s="279" t="s">
        <v>99</v>
      </c>
      <c r="F561" s="282" t="s">
        <v>882</v>
      </c>
      <c r="G561" s="59" t="s">
        <v>316</v>
      </c>
      <c r="H561" s="61" t="s">
        <v>329</v>
      </c>
      <c r="I561" s="61" t="s">
        <v>74</v>
      </c>
      <c r="J561" s="287">
        <v>42013</v>
      </c>
      <c r="K561" s="285" t="s">
        <v>128</v>
      </c>
      <c r="L561" s="62">
        <v>163.5</v>
      </c>
      <c r="M561" s="297" t="str">
        <f t="shared" si="16"/>
        <v/>
      </c>
    </row>
    <row r="562" spans="1:13" ht="21" customHeight="1">
      <c r="A562" s="60">
        <f t="shared" si="19"/>
        <v>560</v>
      </c>
      <c r="B562" s="61" t="s">
        <v>922</v>
      </c>
      <c r="C562" s="59" t="s">
        <v>610</v>
      </c>
      <c r="D562" s="61" t="s">
        <v>881</v>
      </c>
      <c r="E562" s="279" t="s">
        <v>99</v>
      </c>
      <c r="F562" s="282" t="s">
        <v>882</v>
      </c>
      <c r="G562" s="59" t="s">
        <v>316</v>
      </c>
      <c r="H562" s="61" t="s">
        <v>496</v>
      </c>
      <c r="I562" s="61" t="s">
        <v>74</v>
      </c>
      <c r="J562" s="287">
        <v>42013</v>
      </c>
      <c r="K562" s="285" t="s">
        <v>128</v>
      </c>
      <c r="L562" s="62">
        <v>93.88</v>
      </c>
      <c r="M562" s="297" t="str">
        <f t="shared" si="16"/>
        <v/>
      </c>
    </row>
    <row r="563" spans="1:13" ht="21" hidden="1" customHeight="1">
      <c r="A563" s="60">
        <f t="shared" si="19"/>
        <v>561</v>
      </c>
      <c r="B563" s="61" t="s">
        <v>987</v>
      </c>
      <c r="C563" s="59" t="s">
        <v>986</v>
      </c>
      <c r="D563" s="61" t="s">
        <v>289</v>
      </c>
      <c r="E563" s="279" t="s">
        <v>81</v>
      </c>
      <c r="F563" s="282" t="s">
        <v>797</v>
      </c>
      <c r="G563" s="59" t="s">
        <v>986</v>
      </c>
      <c r="H563" s="61" t="s">
        <v>185</v>
      </c>
      <c r="I563" s="61" t="s">
        <v>74</v>
      </c>
      <c r="J563" s="287">
        <v>41588</v>
      </c>
      <c r="K563" s="285" t="s">
        <v>128</v>
      </c>
      <c r="L563" s="62">
        <v>26877.68</v>
      </c>
      <c r="M563" s="297" t="str">
        <f t="shared" si="16"/>
        <v>SI</v>
      </c>
    </row>
    <row r="564" spans="1:13" ht="21" hidden="1" customHeight="1">
      <c r="A564" s="60">
        <f t="shared" si="19"/>
        <v>562</v>
      </c>
      <c r="B564" s="61" t="s">
        <v>1039</v>
      </c>
      <c r="C564" s="59" t="s">
        <v>32</v>
      </c>
      <c r="D564" s="61" t="s">
        <v>915</v>
      </c>
      <c r="E564" s="279" t="s">
        <v>31</v>
      </c>
      <c r="F564" s="282" t="s">
        <v>916</v>
      </c>
      <c r="G564" s="59" t="s">
        <v>1004</v>
      </c>
      <c r="H564" s="61" t="s">
        <v>179</v>
      </c>
      <c r="I564" s="61" t="s">
        <v>74</v>
      </c>
      <c r="J564" s="287">
        <v>0</v>
      </c>
      <c r="K564" s="285" t="s">
        <v>128</v>
      </c>
      <c r="L564" s="62">
        <v>0</v>
      </c>
      <c r="M564" s="297" t="str">
        <f t="shared" si="16"/>
        <v/>
      </c>
    </row>
    <row r="565" spans="1:13" ht="21" hidden="1" customHeight="1">
      <c r="A565" s="60">
        <f t="shared" si="19"/>
        <v>563</v>
      </c>
      <c r="B565" s="61" t="s">
        <v>1040</v>
      </c>
      <c r="C565" s="73" t="s">
        <v>176</v>
      </c>
      <c r="D565" s="61" t="s">
        <v>915</v>
      </c>
      <c r="E565" s="280" t="s">
        <v>31</v>
      </c>
      <c r="F565" s="282" t="s">
        <v>916</v>
      </c>
      <c r="G565" s="283" t="s">
        <v>1005</v>
      </c>
      <c r="H565" s="282" t="s">
        <v>179</v>
      </c>
      <c r="I565" s="282" t="s">
        <v>74</v>
      </c>
      <c r="J565" s="314">
        <v>0</v>
      </c>
      <c r="K565" s="285" t="s">
        <v>128</v>
      </c>
      <c r="L565" s="288">
        <v>0</v>
      </c>
      <c r="M565" s="297" t="str">
        <f t="shared" si="16"/>
        <v/>
      </c>
    </row>
    <row r="566" spans="1:13" ht="21" hidden="1" customHeight="1">
      <c r="A566" s="60">
        <f t="shared" si="19"/>
        <v>564</v>
      </c>
      <c r="B566" s="61" t="s">
        <v>1041</v>
      </c>
      <c r="C566" s="73" t="s">
        <v>174</v>
      </c>
      <c r="D566" s="61" t="s">
        <v>915</v>
      </c>
      <c r="E566" s="280" t="s">
        <v>31</v>
      </c>
      <c r="F566" s="282" t="s">
        <v>916</v>
      </c>
      <c r="G566" s="283" t="s">
        <v>358</v>
      </c>
      <c r="H566" s="282" t="s">
        <v>179</v>
      </c>
      <c r="I566" s="282" t="s">
        <v>74</v>
      </c>
      <c r="J566" s="314">
        <v>0</v>
      </c>
      <c r="K566" s="285" t="s">
        <v>128</v>
      </c>
      <c r="L566" s="288">
        <v>0</v>
      </c>
      <c r="M566" s="297" t="str">
        <f t="shared" si="16"/>
        <v/>
      </c>
    </row>
    <row r="567" spans="1:13" ht="21" hidden="1" customHeight="1">
      <c r="A567" s="60">
        <f t="shared" si="19"/>
        <v>565</v>
      </c>
      <c r="B567" s="61" t="s">
        <v>1042</v>
      </c>
      <c r="C567" s="59" t="s">
        <v>173</v>
      </c>
      <c r="D567" s="61" t="s">
        <v>915</v>
      </c>
      <c r="E567" s="280" t="s">
        <v>31</v>
      </c>
      <c r="F567" s="282" t="s">
        <v>916</v>
      </c>
      <c r="G567" s="283" t="s">
        <v>358</v>
      </c>
      <c r="H567" s="282" t="s">
        <v>179</v>
      </c>
      <c r="I567" s="282" t="s">
        <v>74</v>
      </c>
      <c r="J567" s="314">
        <v>0</v>
      </c>
      <c r="K567" s="285" t="s">
        <v>128</v>
      </c>
      <c r="L567" s="62">
        <v>0</v>
      </c>
      <c r="M567" s="297" t="str">
        <f t="shared" si="16"/>
        <v/>
      </c>
    </row>
    <row r="568" spans="1:13" ht="21" hidden="1" customHeight="1">
      <c r="A568" s="60">
        <f t="shared" si="19"/>
        <v>566</v>
      </c>
      <c r="B568" s="61" t="s">
        <v>1043</v>
      </c>
      <c r="C568" s="59" t="s">
        <v>83</v>
      </c>
      <c r="D568" s="61" t="s">
        <v>915</v>
      </c>
      <c r="E568" s="280" t="s">
        <v>80</v>
      </c>
      <c r="F568" s="282" t="s">
        <v>916</v>
      </c>
      <c r="G568" s="283" t="s">
        <v>1006</v>
      </c>
      <c r="H568" s="282" t="s">
        <v>179</v>
      </c>
      <c r="I568" s="282" t="s">
        <v>74</v>
      </c>
      <c r="J568" s="314">
        <v>0</v>
      </c>
      <c r="K568" s="285" t="s">
        <v>128</v>
      </c>
      <c r="L568" s="62">
        <v>0</v>
      </c>
      <c r="M568" s="297" t="str">
        <f t="shared" si="16"/>
        <v/>
      </c>
    </row>
    <row r="569" spans="1:13" ht="21" hidden="1" customHeight="1">
      <c r="A569" s="60" t="e">
        <f>IF(B569="","",#REF!+1)</f>
        <v>#REF!</v>
      </c>
      <c r="B569" s="61" t="s">
        <v>1013</v>
      </c>
      <c r="C569" s="59" t="s">
        <v>1012</v>
      </c>
      <c r="D569" s="61" t="s">
        <v>282</v>
      </c>
      <c r="E569" s="280" t="s">
        <v>31</v>
      </c>
      <c r="F569" s="282" t="s">
        <v>296</v>
      </c>
      <c r="G569" s="283" t="s">
        <v>375</v>
      </c>
      <c r="H569" s="282" t="s">
        <v>179</v>
      </c>
      <c r="I569" s="282" t="s">
        <v>74</v>
      </c>
      <c r="J569" s="314">
        <v>0</v>
      </c>
      <c r="K569" s="285" t="s">
        <v>128</v>
      </c>
      <c r="L569" s="62">
        <v>0</v>
      </c>
      <c r="M569" s="297" t="str">
        <f t="shared" si="16"/>
        <v/>
      </c>
    </row>
    <row r="570" spans="1:13" ht="21" hidden="1" customHeight="1">
      <c r="A570" s="60" t="e">
        <f t="shared" si="19"/>
        <v>#REF!</v>
      </c>
      <c r="B570" s="61" t="s">
        <v>1014</v>
      </c>
      <c r="C570" s="59" t="s">
        <v>149</v>
      </c>
      <c r="D570" s="61" t="s">
        <v>282</v>
      </c>
      <c r="E570" s="280" t="s">
        <v>79</v>
      </c>
      <c r="F570" s="282" t="s">
        <v>296</v>
      </c>
      <c r="G570" s="283" t="s">
        <v>316</v>
      </c>
      <c r="H570" s="282" t="s">
        <v>889</v>
      </c>
      <c r="I570" s="282" t="s">
        <v>74</v>
      </c>
      <c r="J570" s="314">
        <v>0</v>
      </c>
      <c r="K570" s="285" t="s">
        <v>128</v>
      </c>
      <c r="L570" s="62">
        <v>0</v>
      </c>
      <c r="M570" s="297" t="str">
        <f t="shared" si="16"/>
        <v/>
      </c>
    </row>
    <row r="571" spans="1:13" ht="21" hidden="1" customHeight="1">
      <c r="A571" s="60" t="e">
        <f t="shared" si="19"/>
        <v>#REF!</v>
      </c>
      <c r="B571" s="61" t="s">
        <v>1008</v>
      </c>
      <c r="C571" s="59" t="s">
        <v>32</v>
      </c>
      <c r="D571" s="61" t="s">
        <v>282</v>
      </c>
      <c r="E571" s="280" t="s">
        <v>31</v>
      </c>
      <c r="F571" s="282" t="s">
        <v>296</v>
      </c>
      <c r="G571" s="283" t="s">
        <v>1015</v>
      </c>
      <c r="H571" s="282" t="s">
        <v>179</v>
      </c>
      <c r="I571" s="282" t="s">
        <v>74</v>
      </c>
      <c r="J571" s="314">
        <v>0</v>
      </c>
      <c r="K571" s="285" t="s">
        <v>128</v>
      </c>
      <c r="L571" s="62">
        <v>0</v>
      </c>
      <c r="M571" s="297" t="str">
        <f t="shared" si="16"/>
        <v/>
      </c>
    </row>
    <row r="572" spans="1:13" ht="21" hidden="1" customHeight="1">
      <c r="A572" s="60" t="e">
        <f t="shared" si="19"/>
        <v>#REF!</v>
      </c>
      <c r="B572" s="61" t="s">
        <v>1016</v>
      </c>
      <c r="C572" s="59" t="s">
        <v>176</v>
      </c>
      <c r="D572" s="61" t="s">
        <v>282</v>
      </c>
      <c r="E572" s="280" t="s">
        <v>31</v>
      </c>
      <c r="F572" s="282" t="s">
        <v>296</v>
      </c>
      <c r="G572" s="283" t="s">
        <v>1007</v>
      </c>
      <c r="H572" s="282" t="s">
        <v>179</v>
      </c>
      <c r="I572" s="282" t="s">
        <v>74</v>
      </c>
      <c r="J572" s="314">
        <v>0</v>
      </c>
      <c r="K572" s="285" t="s">
        <v>128</v>
      </c>
      <c r="L572" s="62">
        <v>0</v>
      </c>
      <c r="M572" s="297" t="str">
        <f t="shared" si="16"/>
        <v/>
      </c>
    </row>
    <row r="573" spans="1:13" ht="21" hidden="1" customHeight="1">
      <c r="A573" s="60" t="e">
        <f t="shared" si="19"/>
        <v>#REF!</v>
      </c>
      <c r="B573" s="61" t="s">
        <v>1031</v>
      </c>
      <c r="C573" s="59" t="s">
        <v>138</v>
      </c>
      <c r="D573" s="61" t="s">
        <v>282</v>
      </c>
      <c r="E573" s="280" t="s">
        <v>31</v>
      </c>
      <c r="F573" s="282" t="s">
        <v>296</v>
      </c>
      <c r="G573" s="283" t="s">
        <v>1017</v>
      </c>
      <c r="H573" s="282" t="s">
        <v>179</v>
      </c>
      <c r="I573" s="282" t="s">
        <v>74</v>
      </c>
      <c r="J573" s="314">
        <v>0</v>
      </c>
      <c r="K573" s="285" t="s">
        <v>128</v>
      </c>
      <c r="L573" s="62">
        <v>0</v>
      </c>
      <c r="M573" s="297" t="str">
        <f t="shared" si="16"/>
        <v/>
      </c>
    </row>
    <row r="574" spans="1:13" ht="21" hidden="1" customHeight="1">
      <c r="A574" s="60" t="e">
        <f t="shared" si="19"/>
        <v>#REF!</v>
      </c>
      <c r="B574" s="61" t="s">
        <v>1019</v>
      </c>
      <c r="C574" s="59" t="s">
        <v>8</v>
      </c>
      <c r="D574" s="61" t="s">
        <v>282</v>
      </c>
      <c r="E574" s="280" t="s">
        <v>79</v>
      </c>
      <c r="F574" s="282" t="s">
        <v>296</v>
      </c>
      <c r="G574" s="283" t="s">
        <v>316</v>
      </c>
      <c r="H574" s="282" t="s">
        <v>1018</v>
      </c>
      <c r="I574" s="282" t="s">
        <v>74</v>
      </c>
      <c r="J574" s="314">
        <v>0</v>
      </c>
      <c r="K574" s="285" t="s">
        <v>128</v>
      </c>
      <c r="L574" s="62">
        <v>0</v>
      </c>
      <c r="M574" s="297" t="str">
        <f t="shared" si="16"/>
        <v/>
      </c>
    </row>
    <row r="575" spans="1:13" ht="21" hidden="1" customHeight="1">
      <c r="A575" s="60" t="e">
        <f t="shared" si="19"/>
        <v>#REF!</v>
      </c>
      <c r="B575" s="61" t="s">
        <v>1020</v>
      </c>
      <c r="C575" s="59" t="s">
        <v>151</v>
      </c>
      <c r="D575" s="61" t="s">
        <v>282</v>
      </c>
      <c r="E575" s="280" t="s">
        <v>79</v>
      </c>
      <c r="F575" s="282" t="s">
        <v>296</v>
      </c>
      <c r="G575" s="283" t="s">
        <v>316</v>
      </c>
      <c r="H575" s="282" t="s">
        <v>889</v>
      </c>
      <c r="I575" s="282" t="s">
        <v>74</v>
      </c>
      <c r="J575" s="314">
        <v>0</v>
      </c>
      <c r="K575" s="285" t="s">
        <v>128</v>
      </c>
      <c r="L575" s="62">
        <v>0</v>
      </c>
      <c r="M575" s="297" t="str">
        <f t="shared" si="16"/>
        <v/>
      </c>
    </row>
    <row r="576" spans="1:13" ht="21" hidden="1" customHeight="1">
      <c r="A576" s="60" t="e">
        <f t="shared" si="19"/>
        <v>#REF!</v>
      </c>
      <c r="B576" s="61" t="s">
        <v>1022</v>
      </c>
      <c r="C576" s="59" t="s">
        <v>1021</v>
      </c>
      <c r="D576" s="61" t="s">
        <v>282</v>
      </c>
      <c r="E576" s="280" t="s">
        <v>79</v>
      </c>
      <c r="F576" s="282" t="s">
        <v>296</v>
      </c>
      <c r="G576" s="283" t="s">
        <v>316</v>
      </c>
      <c r="H576" s="282" t="s">
        <v>179</v>
      </c>
      <c r="I576" s="282" t="s">
        <v>74</v>
      </c>
      <c r="J576" s="314">
        <v>0</v>
      </c>
      <c r="K576" s="285" t="s">
        <v>128</v>
      </c>
      <c r="L576" s="62">
        <v>0</v>
      </c>
      <c r="M576" s="297" t="str">
        <f t="shared" ref="M576:M599" si="20">IF(L576&gt;599,"SI","")</f>
        <v/>
      </c>
    </row>
    <row r="577" spans="1:13" ht="21" hidden="1" customHeight="1">
      <c r="A577" s="60" t="e">
        <f t="shared" si="19"/>
        <v>#REF!</v>
      </c>
      <c r="B577" s="61" t="s">
        <v>1023</v>
      </c>
      <c r="C577" s="59" t="s">
        <v>3</v>
      </c>
      <c r="D577" s="61" t="s">
        <v>282</v>
      </c>
      <c r="E577" s="280" t="s">
        <v>79</v>
      </c>
      <c r="F577" s="282" t="s">
        <v>296</v>
      </c>
      <c r="G577" s="283" t="s">
        <v>316</v>
      </c>
      <c r="H577" s="282" t="s">
        <v>179</v>
      </c>
      <c r="I577" s="282" t="s">
        <v>74</v>
      </c>
      <c r="J577" s="314">
        <v>0</v>
      </c>
      <c r="K577" s="285" t="s">
        <v>128</v>
      </c>
      <c r="L577" s="62">
        <v>0</v>
      </c>
      <c r="M577" s="297" t="str">
        <f t="shared" si="20"/>
        <v/>
      </c>
    </row>
    <row r="578" spans="1:13" ht="21" hidden="1" customHeight="1">
      <c r="A578" s="60" t="e">
        <f t="shared" si="19"/>
        <v>#REF!</v>
      </c>
      <c r="B578" s="61" t="s">
        <v>1024</v>
      </c>
      <c r="C578" s="59" t="s">
        <v>319</v>
      </c>
      <c r="D578" s="61" t="s">
        <v>282</v>
      </c>
      <c r="E578" s="280" t="s">
        <v>79</v>
      </c>
      <c r="F578" s="282" t="s">
        <v>296</v>
      </c>
      <c r="G578" s="283" t="s">
        <v>316</v>
      </c>
      <c r="H578" s="282" t="s">
        <v>179</v>
      </c>
      <c r="I578" s="282" t="s">
        <v>74</v>
      </c>
      <c r="J578" s="314">
        <v>0</v>
      </c>
      <c r="K578" s="285" t="s">
        <v>128</v>
      </c>
      <c r="L578" s="62">
        <v>0</v>
      </c>
      <c r="M578" s="297" t="str">
        <f t="shared" si="20"/>
        <v/>
      </c>
    </row>
    <row r="579" spans="1:13" ht="21" hidden="1" customHeight="1">
      <c r="A579" s="60" t="e">
        <f t="shared" si="19"/>
        <v>#REF!</v>
      </c>
      <c r="B579" s="61" t="s">
        <v>1025</v>
      </c>
      <c r="C579" s="59" t="s">
        <v>12</v>
      </c>
      <c r="D579" s="61" t="s">
        <v>282</v>
      </c>
      <c r="E579" s="280" t="s">
        <v>79</v>
      </c>
      <c r="F579" s="282" t="s">
        <v>296</v>
      </c>
      <c r="G579" s="283" t="s">
        <v>316</v>
      </c>
      <c r="H579" s="282" t="s">
        <v>180</v>
      </c>
      <c r="I579" s="282" t="s">
        <v>74</v>
      </c>
      <c r="J579" s="314">
        <v>0</v>
      </c>
      <c r="K579" s="285" t="s">
        <v>128</v>
      </c>
      <c r="L579" s="62">
        <v>0</v>
      </c>
      <c r="M579" s="297" t="str">
        <f t="shared" si="20"/>
        <v/>
      </c>
    </row>
    <row r="580" spans="1:13" hidden="1">
      <c r="A580" s="60" t="e">
        <f t="shared" ref="A580:A600" si="21">IF(B580="","",A579+1)</f>
        <v>#REF!</v>
      </c>
      <c r="B580" s="61" t="s">
        <v>1028</v>
      </c>
      <c r="C580" s="59" t="s">
        <v>174</v>
      </c>
      <c r="D580" s="61" t="s">
        <v>282</v>
      </c>
      <c r="E580" s="280" t="s">
        <v>31</v>
      </c>
      <c r="F580" s="282" t="s">
        <v>296</v>
      </c>
      <c r="G580" s="283" t="s">
        <v>1026</v>
      </c>
      <c r="H580" s="282" t="s">
        <v>1027</v>
      </c>
      <c r="I580" s="282" t="s">
        <v>74</v>
      </c>
      <c r="J580" s="314">
        <v>0</v>
      </c>
      <c r="K580" s="285" t="s">
        <v>128</v>
      </c>
      <c r="L580" s="62">
        <v>0</v>
      </c>
      <c r="M580" s="297" t="str">
        <f t="shared" si="20"/>
        <v/>
      </c>
    </row>
    <row r="581" spans="1:13" hidden="1">
      <c r="A581" s="60" t="e">
        <f t="shared" si="21"/>
        <v>#REF!</v>
      </c>
      <c r="B581" s="61" t="s">
        <v>1030</v>
      </c>
      <c r="C581" s="59" t="s">
        <v>36</v>
      </c>
      <c r="D581" s="61" t="s">
        <v>282</v>
      </c>
      <c r="E581" s="280" t="s">
        <v>31</v>
      </c>
      <c r="F581" s="282" t="s">
        <v>296</v>
      </c>
      <c r="G581" s="283" t="s">
        <v>1029</v>
      </c>
      <c r="H581" s="282" t="s">
        <v>179</v>
      </c>
      <c r="I581" s="282" t="s">
        <v>74</v>
      </c>
      <c r="J581" s="314">
        <v>0</v>
      </c>
      <c r="K581" s="285" t="s">
        <v>128</v>
      </c>
      <c r="L581" s="62">
        <v>0</v>
      </c>
      <c r="M581" s="297" t="str">
        <f t="shared" si="20"/>
        <v/>
      </c>
    </row>
    <row r="582" spans="1:13" ht="21">
      <c r="A582" s="60" t="e">
        <f t="shared" si="21"/>
        <v>#REF!</v>
      </c>
      <c r="B582" s="61" t="s">
        <v>1079</v>
      </c>
      <c r="C582" s="59" t="s">
        <v>138</v>
      </c>
      <c r="D582" s="61" t="s">
        <v>881</v>
      </c>
      <c r="E582" s="280" t="s">
        <v>31</v>
      </c>
      <c r="F582" s="282" t="s">
        <v>882</v>
      </c>
      <c r="G582" s="283" t="s">
        <v>316</v>
      </c>
      <c r="H582" s="282" t="s">
        <v>179</v>
      </c>
      <c r="I582" s="282" t="s">
        <v>75</v>
      </c>
      <c r="J582" s="314">
        <v>0</v>
      </c>
      <c r="K582" s="285" t="s">
        <v>128</v>
      </c>
      <c r="L582" s="62">
        <v>0</v>
      </c>
      <c r="M582" s="297" t="str">
        <f t="shared" si="20"/>
        <v/>
      </c>
    </row>
    <row r="583" spans="1:13" ht="21">
      <c r="A583" s="60" t="e">
        <f t="shared" si="21"/>
        <v>#REF!</v>
      </c>
      <c r="B583" s="61" t="s">
        <v>1078</v>
      </c>
      <c r="C583" s="59" t="s">
        <v>138</v>
      </c>
      <c r="D583" s="61" t="s">
        <v>881</v>
      </c>
      <c r="E583" s="280" t="s">
        <v>31</v>
      </c>
      <c r="F583" s="282" t="s">
        <v>882</v>
      </c>
      <c r="G583" s="283" t="s">
        <v>316</v>
      </c>
      <c r="H583" s="282" t="s">
        <v>179</v>
      </c>
      <c r="I583" s="282" t="s">
        <v>75</v>
      </c>
      <c r="J583" s="314">
        <v>0</v>
      </c>
      <c r="K583" s="285" t="s">
        <v>128</v>
      </c>
      <c r="L583" s="62">
        <v>0</v>
      </c>
      <c r="M583" s="297" t="str">
        <f t="shared" si="20"/>
        <v/>
      </c>
    </row>
    <row r="584" spans="1:13" ht="21">
      <c r="A584" s="60" t="e">
        <f t="shared" si="21"/>
        <v>#REF!</v>
      </c>
      <c r="B584" s="61" t="s">
        <v>1080</v>
      </c>
      <c r="C584" s="59" t="s">
        <v>251</v>
      </c>
      <c r="D584" s="61" t="s">
        <v>881</v>
      </c>
      <c r="E584" s="280" t="s">
        <v>99</v>
      </c>
      <c r="F584" s="282" t="s">
        <v>882</v>
      </c>
      <c r="G584" s="283" t="s">
        <v>316</v>
      </c>
      <c r="H584" s="282" t="s">
        <v>185</v>
      </c>
      <c r="I584" s="282" t="s">
        <v>75</v>
      </c>
      <c r="J584" s="314">
        <v>0</v>
      </c>
      <c r="K584" s="285" t="s">
        <v>128</v>
      </c>
      <c r="L584" s="62">
        <v>0</v>
      </c>
      <c r="M584" s="297" t="str">
        <f t="shared" si="20"/>
        <v/>
      </c>
    </row>
    <row r="585" spans="1:13" ht="21">
      <c r="A585" s="60" t="e">
        <f t="shared" si="21"/>
        <v>#REF!</v>
      </c>
      <c r="B585" s="61" t="s">
        <v>1081</v>
      </c>
      <c r="C585" s="59" t="s">
        <v>251</v>
      </c>
      <c r="D585" s="61" t="s">
        <v>881</v>
      </c>
      <c r="E585" s="280" t="s">
        <v>99</v>
      </c>
      <c r="F585" s="282" t="s">
        <v>882</v>
      </c>
      <c r="G585" s="283" t="s">
        <v>316</v>
      </c>
      <c r="H585" s="282" t="s">
        <v>185</v>
      </c>
      <c r="I585" s="282" t="s">
        <v>75</v>
      </c>
      <c r="J585" s="314">
        <v>0</v>
      </c>
      <c r="K585" s="285" t="s">
        <v>128</v>
      </c>
      <c r="L585" s="62">
        <v>0</v>
      </c>
      <c r="M585" s="297" t="str">
        <f t="shared" si="20"/>
        <v/>
      </c>
    </row>
    <row r="586" spans="1:13" ht="21">
      <c r="A586" s="60" t="e">
        <f t="shared" si="21"/>
        <v>#REF!</v>
      </c>
      <c r="B586" s="61" t="s">
        <v>1085</v>
      </c>
      <c r="C586" s="59" t="s">
        <v>1083</v>
      </c>
      <c r="D586" s="61" t="s">
        <v>881</v>
      </c>
      <c r="E586" s="280" t="s">
        <v>79</v>
      </c>
      <c r="F586" s="282" t="s">
        <v>882</v>
      </c>
      <c r="G586" s="283" t="s">
        <v>316</v>
      </c>
      <c r="H586" s="282" t="s">
        <v>185</v>
      </c>
      <c r="I586" s="282" t="s">
        <v>75</v>
      </c>
      <c r="J586" s="314">
        <v>0</v>
      </c>
      <c r="K586" s="285" t="s">
        <v>128</v>
      </c>
      <c r="L586" s="62">
        <v>0</v>
      </c>
      <c r="M586" s="297" t="str">
        <f t="shared" si="20"/>
        <v/>
      </c>
    </row>
    <row r="587" spans="1:13" ht="21">
      <c r="A587" s="60" t="e">
        <f t="shared" si="21"/>
        <v>#REF!</v>
      </c>
      <c r="B587" s="61" t="s">
        <v>1084</v>
      </c>
      <c r="C587" s="59" t="s">
        <v>1083</v>
      </c>
      <c r="D587" s="61" t="s">
        <v>881</v>
      </c>
      <c r="E587" s="280" t="s">
        <v>79</v>
      </c>
      <c r="F587" s="282" t="s">
        <v>882</v>
      </c>
      <c r="G587" s="283" t="s">
        <v>316</v>
      </c>
      <c r="H587" s="282" t="s">
        <v>185</v>
      </c>
      <c r="I587" s="282" t="s">
        <v>75</v>
      </c>
      <c r="J587" s="314">
        <v>0</v>
      </c>
      <c r="K587" s="285" t="s">
        <v>128</v>
      </c>
      <c r="L587" s="62">
        <v>0</v>
      </c>
      <c r="M587" s="297" t="str">
        <f t="shared" si="20"/>
        <v/>
      </c>
    </row>
    <row r="588" spans="1:13" ht="21">
      <c r="A588" s="60" t="e">
        <f t="shared" si="21"/>
        <v>#REF!</v>
      </c>
      <c r="B588" s="61" t="s">
        <v>1086</v>
      </c>
      <c r="C588" s="59" t="s">
        <v>1082</v>
      </c>
      <c r="D588" s="61" t="s">
        <v>881</v>
      </c>
      <c r="E588" s="280" t="s">
        <v>79</v>
      </c>
      <c r="F588" s="282" t="s">
        <v>882</v>
      </c>
      <c r="G588" s="283" t="s">
        <v>316</v>
      </c>
      <c r="H588" s="282" t="s">
        <v>185</v>
      </c>
      <c r="I588" s="282" t="s">
        <v>75</v>
      </c>
      <c r="J588" s="314">
        <v>0</v>
      </c>
      <c r="K588" s="285" t="s">
        <v>128</v>
      </c>
      <c r="L588" s="62">
        <v>0</v>
      </c>
      <c r="M588" s="297" t="str">
        <f t="shared" si="20"/>
        <v/>
      </c>
    </row>
    <row r="589" spans="1:13" ht="21" customHeight="1">
      <c r="A589" s="60" t="e">
        <f t="shared" si="21"/>
        <v>#REF!</v>
      </c>
      <c r="B589" s="61" t="s">
        <v>1087</v>
      </c>
      <c r="C589" s="59" t="s">
        <v>1082</v>
      </c>
      <c r="D589" s="61" t="s">
        <v>881</v>
      </c>
      <c r="E589" s="280" t="s">
        <v>79</v>
      </c>
      <c r="F589" s="282" t="s">
        <v>882</v>
      </c>
      <c r="G589" s="283" t="s">
        <v>316</v>
      </c>
      <c r="H589" s="282" t="s">
        <v>185</v>
      </c>
      <c r="I589" s="282" t="s">
        <v>75</v>
      </c>
      <c r="J589" s="314">
        <v>0</v>
      </c>
      <c r="K589" s="285" t="s">
        <v>128</v>
      </c>
      <c r="L589" s="62">
        <v>0</v>
      </c>
      <c r="M589" s="297" t="str">
        <f t="shared" si="20"/>
        <v/>
      </c>
    </row>
    <row r="590" spans="1:13" ht="21" customHeight="1">
      <c r="A590" s="60" t="e">
        <f t="shared" si="21"/>
        <v>#REF!</v>
      </c>
      <c r="B590" s="61" t="s">
        <v>1088</v>
      </c>
      <c r="C590" s="59" t="s">
        <v>826</v>
      </c>
      <c r="D590" s="61" t="s">
        <v>881</v>
      </c>
      <c r="E590" s="280" t="s">
        <v>99</v>
      </c>
      <c r="F590" s="282" t="s">
        <v>882</v>
      </c>
      <c r="G590" s="283" t="s">
        <v>316</v>
      </c>
      <c r="H590" s="282" t="s">
        <v>185</v>
      </c>
      <c r="I590" s="282" t="s">
        <v>75</v>
      </c>
      <c r="J590" s="314">
        <v>0</v>
      </c>
      <c r="K590" s="285" t="s">
        <v>128</v>
      </c>
      <c r="L590" s="62">
        <v>0</v>
      </c>
      <c r="M590" s="297" t="str">
        <f t="shared" si="20"/>
        <v/>
      </c>
    </row>
    <row r="591" spans="1:13" ht="21" customHeight="1">
      <c r="A591" s="60" t="e">
        <f t="shared" si="21"/>
        <v>#REF!</v>
      </c>
      <c r="B591" s="61" t="s">
        <v>1090</v>
      </c>
      <c r="C591" s="59" t="s">
        <v>1089</v>
      </c>
      <c r="D591" s="61" t="s">
        <v>881</v>
      </c>
      <c r="E591" s="280" t="s">
        <v>99</v>
      </c>
      <c r="F591" s="282" t="s">
        <v>882</v>
      </c>
      <c r="G591" s="283" t="s">
        <v>316</v>
      </c>
      <c r="H591" s="282" t="s">
        <v>180</v>
      </c>
      <c r="I591" s="282" t="s">
        <v>75</v>
      </c>
      <c r="J591" s="314">
        <v>0</v>
      </c>
      <c r="K591" s="285" t="s">
        <v>128</v>
      </c>
      <c r="L591" s="62">
        <v>0</v>
      </c>
      <c r="M591" s="297" t="str">
        <f t="shared" si="20"/>
        <v/>
      </c>
    </row>
    <row r="592" spans="1:13" ht="21" hidden="1" customHeight="1">
      <c r="A592" s="60" t="str">
        <f>IF(B592="","",#REF!+1)</f>
        <v/>
      </c>
      <c r="B592" s="61"/>
      <c r="C592" s="59"/>
      <c r="D592" s="61"/>
      <c r="E592" s="280"/>
      <c r="F592" s="282"/>
      <c r="G592" s="283"/>
      <c r="H592" s="282"/>
      <c r="I592" s="282"/>
      <c r="J592" s="314"/>
      <c r="K592" s="285"/>
      <c r="L592" s="62"/>
      <c r="M592" s="297" t="str">
        <f t="shared" si="20"/>
        <v/>
      </c>
    </row>
    <row r="593" spans="1:13" hidden="1">
      <c r="A593" s="60" t="str">
        <f t="shared" si="21"/>
        <v/>
      </c>
      <c r="B593" s="61"/>
      <c r="C593" s="59"/>
      <c r="D593" s="61"/>
      <c r="E593" s="280"/>
      <c r="F593" s="282"/>
      <c r="G593" s="283"/>
      <c r="H593" s="282"/>
      <c r="I593" s="282"/>
      <c r="J593" s="314"/>
      <c r="K593" s="285"/>
      <c r="L593" s="62"/>
      <c r="M593" s="297" t="str">
        <f t="shared" si="20"/>
        <v/>
      </c>
    </row>
    <row r="594" spans="1:13" hidden="1">
      <c r="A594" s="60" t="str">
        <f t="shared" si="21"/>
        <v/>
      </c>
      <c r="B594" s="61"/>
      <c r="C594" s="59"/>
      <c r="D594" s="61"/>
      <c r="E594" s="280"/>
      <c r="F594" s="282"/>
      <c r="G594" s="283"/>
      <c r="H594" s="282"/>
      <c r="I594" s="282"/>
      <c r="J594" s="314"/>
      <c r="K594" s="285"/>
      <c r="L594" s="62"/>
      <c r="M594" s="297" t="str">
        <f t="shared" si="20"/>
        <v/>
      </c>
    </row>
    <row r="595" spans="1:13" hidden="1">
      <c r="A595" s="60" t="str">
        <f t="shared" si="21"/>
        <v/>
      </c>
      <c r="B595" s="61"/>
      <c r="C595" s="59"/>
      <c r="D595" s="61"/>
      <c r="E595" s="280"/>
      <c r="F595" s="282"/>
      <c r="G595" s="283"/>
      <c r="H595" s="282"/>
      <c r="I595" s="282"/>
      <c r="J595" s="314"/>
      <c r="K595" s="285"/>
      <c r="L595" s="62"/>
      <c r="M595" s="297" t="str">
        <f t="shared" si="20"/>
        <v/>
      </c>
    </row>
    <row r="596" spans="1:13" hidden="1">
      <c r="A596" s="60" t="str">
        <f t="shared" si="21"/>
        <v/>
      </c>
      <c r="B596" s="61"/>
      <c r="C596" s="59"/>
      <c r="D596" s="61"/>
      <c r="E596" s="280"/>
      <c r="F596" s="282"/>
      <c r="G596" s="283"/>
      <c r="H596" s="282"/>
      <c r="I596" s="282"/>
      <c r="J596" s="314"/>
      <c r="K596" s="285"/>
      <c r="L596" s="62"/>
      <c r="M596" s="297" t="str">
        <f t="shared" si="20"/>
        <v/>
      </c>
    </row>
    <row r="597" spans="1:13" hidden="1">
      <c r="A597" s="60" t="str">
        <f t="shared" si="21"/>
        <v/>
      </c>
      <c r="B597" s="61"/>
      <c r="C597" s="59"/>
      <c r="D597" s="61"/>
      <c r="E597" s="279"/>
      <c r="F597" s="282"/>
      <c r="G597" s="283"/>
      <c r="H597" s="282"/>
      <c r="I597" s="282"/>
      <c r="J597" s="314"/>
      <c r="K597" s="285"/>
      <c r="L597" s="62"/>
      <c r="M597" s="297" t="str">
        <f t="shared" si="20"/>
        <v/>
      </c>
    </row>
    <row r="598" spans="1:13" hidden="1">
      <c r="A598" s="60" t="str">
        <f t="shared" si="21"/>
        <v/>
      </c>
      <c r="B598" s="61"/>
      <c r="C598" s="59"/>
      <c r="D598" s="61"/>
      <c r="E598" s="279"/>
      <c r="F598" s="282"/>
      <c r="G598" s="283"/>
      <c r="H598" s="282"/>
      <c r="I598" s="282"/>
      <c r="J598" s="314"/>
      <c r="K598" s="285"/>
      <c r="L598" s="62"/>
      <c r="M598" s="297" t="str">
        <f t="shared" si="20"/>
        <v/>
      </c>
    </row>
    <row r="599" spans="1:13" hidden="1">
      <c r="A599" s="60" t="str">
        <f t="shared" si="21"/>
        <v/>
      </c>
      <c r="B599" s="61"/>
      <c r="C599" s="59"/>
      <c r="D599" s="61"/>
      <c r="E599" s="279"/>
      <c r="F599" s="282"/>
      <c r="G599" s="283"/>
      <c r="H599" s="282"/>
      <c r="I599" s="282"/>
      <c r="J599" s="314"/>
      <c r="K599" s="285"/>
      <c r="L599" s="62"/>
      <c r="M599" s="297" t="str">
        <f t="shared" si="20"/>
        <v/>
      </c>
    </row>
    <row r="600" spans="1:13" hidden="1">
      <c r="A600" s="60" t="str">
        <f t="shared" si="21"/>
        <v/>
      </c>
      <c r="B600" s="61"/>
      <c r="C600" s="59"/>
      <c r="D600" s="61"/>
      <c r="E600" s="279"/>
      <c r="F600" s="282"/>
      <c r="G600" s="283"/>
      <c r="H600" s="282"/>
      <c r="I600" s="282"/>
      <c r="J600" s="314"/>
      <c r="K600" s="285"/>
      <c r="L600" s="62"/>
      <c r="M600" s="61" t="s">
        <v>995</v>
      </c>
    </row>
    <row r="601" spans="1:13" ht="21" hidden="1" customHeight="1">
      <c r="A601" s="60"/>
      <c r="B601" s="61"/>
      <c r="C601" s="59"/>
      <c r="D601" s="61"/>
      <c r="E601" s="279"/>
      <c r="F601" s="282"/>
      <c r="G601" s="283"/>
      <c r="H601" s="282"/>
      <c r="I601" s="282"/>
      <c r="J601" s="314"/>
      <c r="K601" s="285"/>
      <c r="L601" s="62"/>
      <c r="M601" s="61" t="s">
        <v>995</v>
      </c>
    </row>
    <row r="602" spans="1:13" hidden="1">
      <c r="A602" s="60" t="str">
        <f t="shared" ref="A602:A609" si="22">IF(B602="","",A601+1)</f>
        <v/>
      </c>
      <c r="M602" s="61" t="s">
        <v>995</v>
      </c>
    </row>
    <row r="603" spans="1:13" hidden="1">
      <c r="A603" s="60" t="str">
        <f t="shared" si="22"/>
        <v/>
      </c>
      <c r="M603" s="65" t="s">
        <v>995</v>
      </c>
    </row>
    <row r="604" spans="1:13" hidden="1">
      <c r="A604" s="60" t="str">
        <f t="shared" si="22"/>
        <v/>
      </c>
      <c r="M604" s="65" t="s">
        <v>995</v>
      </c>
    </row>
    <row r="605" spans="1:13" hidden="1">
      <c r="A605" s="60" t="str">
        <f t="shared" si="22"/>
        <v/>
      </c>
      <c r="M605" s="65" t="s">
        <v>995</v>
      </c>
    </row>
    <row r="606" spans="1:13" hidden="1">
      <c r="A606" s="60" t="str">
        <f t="shared" si="22"/>
        <v/>
      </c>
      <c r="M606" s="65" t="s">
        <v>995</v>
      </c>
    </row>
    <row r="607" spans="1:13" hidden="1">
      <c r="A607" s="60" t="str">
        <f t="shared" si="22"/>
        <v/>
      </c>
      <c r="M607" s="65" t="s">
        <v>995</v>
      </c>
    </row>
    <row r="608" spans="1:13" hidden="1">
      <c r="A608" s="60" t="str">
        <f t="shared" si="22"/>
        <v/>
      </c>
      <c r="M608" s="65" t="s">
        <v>995</v>
      </c>
    </row>
    <row r="609" spans="1:13" ht="47.25" hidden="1" customHeight="1">
      <c r="A609" s="60" t="str">
        <f t="shared" si="22"/>
        <v/>
      </c>
      <c r="L609" s="67" t="s">
        <v>930</v>
      </c>
      <c r="M609" s="65" t="s">
        <v>995</v>
      </c>
    </row>
    <row r="610" spans="1:13">
      <c r="L610" s="65"/>
      <c r="M610" s="65" t="s">
        <v>995</v>
      </c>
    </row>
    <row r="611" spans="1:13">
      <c r="M611" s="65" t="s">
        <v>995</v>
      </c>
    </row>
    <row r="612" spans="1:13">
      <c r="M612" s="65" t="s">
        <v>995</v>
      </c>
    </row>
    <row r="613" spans="1:13">
      <c r="M613" s="65" t="s">
        <v>995</v>
      </c>
    </row>
    <row r="614" spans="1:13">
      <c r="M614" s="65" t="s">
        <v>995</v>
      </c>
    </row>
    <row r="615" spans="1:13">
      <c r="M615" s="65" t="s">
        <v>995</v>
      </c>
    </row>
    <row r="616" spans="1:13">
      <c r="M616" s="65" t="s">
        <v>995</v>
      </c>
    </row>
    <row r="617" spans="1:13">
      <c r="M617" s="65" t="s">
        <v>995</v>
      </c>
    </row>
    <row r="618" spans="1:13">
      <c r="M618" s="65" t="s">
        <v>995</v>
      </c>
    </row>
    <row r="619" spans="1:13">
      <c r="M619" s="65" t="s">
        <v>995</v>
      </c>
    </row>
    <row r="620" spans="1:13">
      <c r="M620" s="65" t="s">
        <v>995</v>
      </c>
    </row>
    <row r="621" spans="1:13">
      <c r="M621" s="65" t="s">
        <v>995</v>
      </c>
    </row>
    <row r="622" spans="1:13">
      <c r="M622" s="65" t="s">
        <v>995</v>
      </c>
    </row>
    <row r="623" spans="1:13">
      <c r="M623" s="65" t="s">
        <v>995</v>
      </c>
    </row>
    <row r="624" spans="1:13">
      <c r="M624" s="65" t="s">
        <v>995</v>
      </c>
    </row>
    <row r="625" spans="13:13">
      <c r="M625" s="65" t="s">
        <v>995</v>
      </c>
    </row>
    <row r="626" spans="13:13">
      <c r="M626" s="65" t="s">
        <v>995</v>
      </c>
    </row>
    <row r="627" spans="13:13">
      <c r="M627" s="65" t="s">
        <v>995</v>
      </c>
    </row>
    <row r="628" spans="13:13">
      <c r="M628" s="65" t="s">
        <v>995</v>
      </c>
    </row>
    <row r="629" spans="13:13">
      <c r="M629" s="65" t="s">
        <v>995</v>
      </c>
    </row>
    <row r="630" spans="13:13">
      <c r="M630" s="65" t="s">
        <v>995</v>
      </c>
    </row>
    <row r="631" spans="13:13">
      <c r="M631" s="65" t="s">
        <v>995</v>
      </c>
    </row>
    <row r="632" spans="13:13">
      <c r="M632" s="65" t="s">
        <v>995</v>
      </c>
    </row>
  </sheetData>
  <autoFilter ref="B1:O609">
    <filterColumn colId="2">
      <filters>
        <filter val="CLINICA MUNICIPAL"/>
      </filters>
    </filterColumn>
  </autoFilter>
  <phoneticPr fontId="0" type="noConversion"/>
  <dataValidations disablePrompts="1" count="1">
    <dataValidation type="list" allowBlank="1" showInputMessage="1" showErrorMessage="1" sqref="O422:O455 O3:O420">
      <formula1>#REF!</formula1>
    </dataValidation>
  </dataValidations>
  <pageMargins left="0.15748031496062992" right="0.11811023622047245" top="0.59055118110236227" bottom="0.47244094488188981" header="0.27559055118110237" footer="0"/>
  <pageSetup scale="60" orientation="landscape" r:id="rId1"/>
  <headerFooter alignWithMargins="0">
    <oddHeader>&amp;C&amp;"Arial,Negrita"&amp;16ALCALDIA MUNICIPAL DE TEPETITAN                 &amp;"Arial,Normal"&amp;10LISTADO DE BIENES MUEBLES 2016                     &amp;"Arial,Negrita"&amp;16UNIDAD : SECRETARIA MUNICIPAL</oddHeader>
    <oddFooter>&amp;L&amp;"Verdana,Normal"&amp;8_________________________ENCARGADO DE UNIDAD&amp;C&amp;"Verdana,Normal"&amp;8_________________________AUDITORIA&amp;R&amp;"Verdana,Normal"&amp;8__________________________ENGARGADA DE INVENTARIO</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05" r:id="rId4" name="Button 33">
              <controlPr defaultSize="0" print="0" autoFill="0" autoPict="0" macro="[0]!ATRAS3">
                <anchor moveWithCells="1" sizeWithCells="1">
                  <from>
                    <xdr:col>0</xdr:col>
                    <xdr:colOff>28575</xdr:colOff>
                    <xdr:row>0</xdr:row>
                    <xdr:rowOff>76200</xdr:rowOff>
                  </from>
                  <to>
                    <xdr:col>1</xdr:col>
                    <xdr:colOff>0</xdr:colOff>
                    <xdr:row>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8"/>
  </sheetPr>
  <dimension ref="A1:AC448"/>
  <sheetViews>
    <sheetView workbookViewId="0">
      <selection activeCell="M53" sqref="M53"/>
    </sheetView>
  </sheetViews>
  <sheetFormatPr baseColWidth="10" defaultColWidth="9.140625" defaultRowHeight="10.5"/>
  <cols>
    <col min="1" max="1" width="4.7109375" style="40" customWidth="1"/>
    <col min="2" max="2" width="8" style="41" customWidth="1"/>
    <col min="3" max="4" width="9.140625" style="40" customWidth="1"/>
    <col min="5" max="5" width="13.42578125" style="40" customWidth="1"/>
    <col min="6" max="10" width="9.140625" style="40" customWidth="1"/>
    <col min="11" max="29" width="9.140625" style="275" customWidth="1"/>
    <col min="30" max="16384" width="9.140625" style="40"/>
  </cols>
  <sheetData>
    <row r="1" spans="1:29" s="275" customFormat="1" ht="18">
      <c r="B1" s="465" t="s">
        <v>257</v>
      </c>
      <c r="C1" s="465"/>
      <c r="D1" s="465"/>
      <c r="E1" s="465"/>
      <c r="F1" s="465"/>
      <c r="G1" s="465"/>
      <c r="H1" s="465"/>
      <c r="I1" s="465"/>
      <c r="J1" s="465"/>
    </row>
    <row r="2" spans="1:29" s="275" customFormat="1">
      <c r="B2" s="466" t="s">
        <v>258</v>
      </c>
      <c r="C2" s="466"/>
      <c r="D2" s="466"/>
      <c r="E2" s="466"/>
      <c r="F2" s="466"/>
      <c r="G2" s="466"/>
      <c r="H2" s="466"/>
      <c r="I2" s="466"/>
      <c r="J2" s="466"/>
    </row>
    <row r="3" spans="1:29" s="275" customFormat="1" ht="15" customHeight="1" thickBot="1">
      <c r="B3" s="276"/>
    </row>
    <row r="4" spans="1:29" s="42" customFormat="1" ht="20.25" customHeight="1" thickBot="1">
      <c r="A4" s="273" t="s">
        <v>259</v>
      </c>
      <c r="B4" s="274" t="s">
        <v>166</v>
      </c>
      <c r="C4" s="467" t="s">
        <v>260</v>
      </c>
      <c r="D4" s="467"/>
      <c r="E4" s="467"/>
      <c r="F4" s="467"/>
      <c r="G4" s="467"/>
      <c r="H4" s="467"/>
      <c r="I4" s="467"/>
      <c r="J4" s="468"/>
      <c r="K4" s="277"/>
      <c r="L4" s="277"/>
      <c r="M4" s="278"/>
      <c r="N4" s="278"/>
      <c r="O4" s="278"/>
      <c r="P4" s="278"/>
      <c r="Q4" s="278"/>
      <c r="R4" s="278"/>
      <c r="S4" s="278"/>
      <c r="T4" s="278"/>
      <c r="U4" s="278"/>
      <c r="V4" s="278"/>
      <c r="W4" s="278"/>
      <c r="X4" s="278"/>
      <c r="Y4" s="278"/>
      <c r="Z4" s="278"/>
      <c r="AA4" s="278"/>
      <c r="AB4" s="278"/>
      <c r="AC4" s="278"/>
    </row>
    <row r="5" spans="1:29">
      <c r="A5" s="263">
        <v>1</v>
      </c>
      <c r="B5" s="264"/>
      <c r="C5" s="469"/>
      <c r="D5" s="469"/>
      <c r="E5" s="469"/>
      <c r="F5" s="469"/>
      <c r="G5" s="469"/>
      <c r="H5" s="469"/>
      <c r="I5" s="469"/>
      <c r="J5" s="470"/>
    </row>
    <row r="6" spans="1:29">
      <c r="A6" s="258">
        <v>2</v>
      </c>
      <c r="B6" s="259"/>
      <c r="C6" s="463"/>
      <c r="D6" s="463"/>
      <c r="E6" s="463"/>
      <c r="F6" s="463"/>
      <c r="G6" s="463"/>
      <c r="H6" s="463"/>
      <c r="I6" s="463"/>
      <c r="J6" s="464"/>
    </row>
    <row r="7" spans="1:29">
      <c r="A7" s="258">
        <v>3</v>
      </c>
      <c r="B7" s="259"/>
      <c r="C7" s="463"/>
      <c r="D7" s="463"/>
      <c r="E7" s="463"/>
      <c r="F7" s="463"/>
      <c r="G7" s="463"/>
      <c r="H7" s="463"/>
      <c r="I7" s="463"/>
      <c r="J7" s="464"/>
    </row>
    <row r="8" spans="1:29">
      <c r="A8" s="258">
        <v>4</v>
      </c>
      <c r="B8" s="259"/>
      <c r="C8" s="463"/>
      <c r="D8" s="463"/>
      <c r="E8" s="463"/>
      <c r="F8" s="463"/>
      <c r="G8" s="463"/>
      <c r="H8" s="463"/>
      <c r="I8" s="463"/>
      <c r="J8" s="464"/>
    </row>
    <row r="9" spans="1:29">
      <c r="A9" s="258">
        <v>5</v>
      </c>
      <c r="B9" s="259"/>
      <c r="C9" s="463"/>
      <c r="D9" s="463"/>
      <c r="E9" s="463"/>
      <c r="F9" s="463"/>
      <c r="G9" s="463"/>
      <c r="H9" s="463"/>
      <c r="I9" s="463"/>
      <c r="J9" s="464"/>
    </row>
    <row r="10" spans="1:29">
      <c r="A10" s="258">
        <v>6</v>
      </c>
      <c r="B10" s="259"/>
      <c r="C10" s="463"/>
      <c r="D10" s="463"/>
      <c r="E10" s="463"/>
      <c r="F10" s="463"/>
      <c r="G10" s="463"/>
      <c r="H10" s="463"/>
      <c r="I10" s="463"/>
      <c r="J10" s="464"/>
    </row>
    <row r="11" spans="1:29">
      <c r="A11" s="258">
        <v>7</v>
      </c>
      <c r="B11" s="259"/>
      <c r="C11" s="463"/>
      <c r="D11" s="463"/>
      <c r="E11" s="463"/>
      <c r="F11" s="463"/>
      <c r="G11" s="463"/>
      <c r="H11" s="463"/>
      <c r="I11" s="463"/>
      <c r="J11" s="464"/>
    </row>
    <row r="12" spans="1:29">
      <c r="A12" s="258">
        <v>8</v>
      </c>
      <c r="B12" s="259"/>
      <c r="C12" s="463"/>
      <c r="D12" s="463"/>
      <c r="E12" s="463"/>
      <c r="F12" s="463"/>
      <c r="G12" s="463"/>
      <c r="H12" s="463"/>
      <c r="I12" s="463"/>
      <c r="J12" s="464"/>
    </row>
    <row r="13" spans="1:29">
      <c r="A13" s="258">
        <v>9</v>
      </c>
      <c r="B13" s="259"/>
      <c r="C13" s="463"/>
      <c r="D13" s="463"/>
      <c r="E13" s="463"/>
      <c r="F13" s="463"/>
      <c r="G13" s="463"/>
      <c r="H13" s="463"/>
      <c r="I13" s="463"/>
      <c r="J13" s="464"/>
    </row>
    <row r="14" spans="1:29" ht="11.25" thickBot="1">
      <c r="A14" s="260">
        <v>10</v>
      </c>
      <c r="B14" s="261"/>
      <c r="C14" s="471"/>
      <c r="D14" s="471"/>
      <c r="E14" s="471"/>
      <c r="F14" s="471"/>
      <c r="G14" s="471"/>
      <c r="H14" s="471"/>
      <c r="I14" s="471"/>
      <c r="J14" s="472"/>
    </row>
    <row r="15" spans="1:29" s="275" customFormat="1">
      <c r="B15" s="276"/>
    </row>
    <row r="16" spans="1:29" s="275" customFormat="1" ht="11.25" thickBot="1">
      <c r="B16" s="276"/>
    </row>
    <row r="17" spans="1:10" ht="12.75">
      <c r="A17" s="449" t="s">
        <v>259</v>
      </c>
      <c r="B17" s="451" t="s">
        <v>166</v>
      </c>
      <c r="C17" s="455" t="s">
        <v>261</v>
      </c>
      <c r="D17" s="455"/>
      <c r="E17" s="455"/>
      <c r="F17" s="455"/>
      <c r="G17" s="455"/>
      <c r="H17" s="455"/>
      <c r="I17" s="455"/>
      <c r="J17" s="456"/>
    </row>
    <row r="18" spans="1:10" ht="11.25" thickBot="1">
      <c r="A18" s="450"/>
      <c r="B18" s="452"/>
      <c r="C18" s="265" t="s">
        <v>226</v>
      </c>
      <c r="D18" s="453" t="s">
        <v>262</v>
      </c>
      <c r="E18" s="453"/>
      <c r="F18" s="453"/>
      <c r="G18" s="453"/>
      <c r="H18" s="265" t="s">
        <v>263</v>
      </c>
      <c r="I18" s="453" t="s">
        <v>264</v>
      </c>
      <c r="J18" s="454"/>
    </row>
    <row r="19" spans="1:10">
      <c r="A19" s="267">
        <v>1</v>
      </c>
      <c r="B19" s="268"/>
      <c r="C19" s="269"/>
      <c r="D19" s="457"/>
      <c r="E19" s="458"/>
      <c r="F19" s="458"/>
      <c r="G19" s="458"/>
      <c r="H19" s="270"/>
      <c r="I19" s="458"/>
      <c r="J19" s="459"/>
    </row>
    <row r="20" spans="1:10">
      <c r="A20" s="258">
        <v>2</v>
      </c>
      <c r="B20" s="259"/>
      <c r="C20" s="266"/>
      <c r="D20" s="446"/>
      <c r="E20" s="447"/>
      <c r="F20" s="447"/>
      <c r="G20" s="447"/>
      <c r="H20" s="262"/>
      <c r="I20" s="447"/>
      <c r="J20" s="448"/>
    </row>
    <row r="21" spans="1:10">
      <c r="A21" s="258">
        <v>3</v>
      </c>
      <c r="B21" s="259"/>
      <c r="C21" s="266"/>
      <c r="D21" s="446"/>
      <c r="E21" s="447"/>
      <c r="F21" s="447"/>
      <c r="G21" s="447"/>
      <c r="H21" s="262"/>
      <c r="I21" s="447"/>
      <c r="J21" s="448"/>
    </row>
    <row r="22" spans="1:10">
      <c r="A22" s="258">
        <v>4</v>
      </c>
      <c r="B22" s="259"/>
      <c r="C22" s="266"/>
      <c r="D22" s="446"/>
      <c r="E22" s="447"/>
      <c r="F22" s="447"/>
      <c r="G22" s="447"/>
      <c r="H22" s="262"/>
      <c r="I22" s="447"/>
      <c r="J22" s="448"/>
    </row>
    <row r="23" spans="1:10">
      <c r="A23" s="258">
        <v>5</v>
      </c>
      <c r="B23" s="259"/>
      <c r="C23" s="266"/>
      <c r="D23" s="446"/>
      <c r="E23" s="447"/>
      <c r="F23" s="447"/>
      <c r="G23" s="447"/>
      <c r="H23" s="262"/>
      <c r="I23" s="447"/>
      <c r="J23" s="448"/>
    </row>
    <row r="24" spans="1:10">
      <c r="A24" s="258">
        <v>6</v>
      </c>
      <c r="B24" s="259"/>
      <c r="C24" s="266"/>
      <c r="D24" s="446"/>
      <c r="E24" s="447"/>
      <c r="F24" s="447"/>
      <c r="G24" s="447"/>
      <c r="H24" s="262"/>
      <c r="I24" s="447"/>
      <c r="J24" s="448"/>
    </row>
    <row r="25" spans="1:10">
      <c r="A25" s="258">
        <v>7</v>
      </c>
      <c r="B25" s="259"/>
      <c r="C25" s="266"/>
      <c r="D25" s="446"/>
      <c r="E25" s="447"/>
      <c r="F25" s="447"/>
      <c r="G25" s="447"/>
      <c r="H25" s="262"/>
      <c r="I25" s="447"/>
      <c r="J25" s="448"/>
    </row>
    <row r="26" spans="1:10">
      <c r="A26" s="258">
        <v>8</v>
      </c>
      <c r="B26" s="259"/>
      <c r="C26" s="266"/>
      <c r="D26" s="446"/>
      <c r="E26" s="447"/>
      <c r="F26" s="447"/>
      <c r="G26" s="447"/>
      <c r="H26" s="262"/>
      <c r="I26" s="447"/>
      <c r="J26" s="448"/>
    </row>
    <row r="27" spans="1:10">
      <c r="A27" s="258">
        <v>9</v>
      </c>
      <c r="B27" s="259"/>
      <c r="C27" s="266"/>
      <c r="D27" s="446"/>
      <c r="E27" s="447"/>
      <c r="F27" s="447"/>
      <c r="G27" s="447"/>
      <c r="H27" s="262"/>
      <c r="I27" s="447"/>
      <c r="J27" s="448"/>
    </row>
    <row r="28" spans="1:10">
      <c r="A28" s="258">
        <v>10</v>
      </c>
      <c r="B28" s="259"/>
      <c r="C28" s="266"/>
      <c r="D28" s="446"/>
      <c r="E28" s="447"/>
      <c r="F28" s="447"/>
      <c r="G28" s="447"/>
      <c r="H28" s="262"/>
      <c r="I28" s="447"/>
      <c r="J28" s="448"/>
    </row>
    <row r="29" spans="1:10">
      <c r="A29" s="258">
        <v>11</v>
      </c>
      <c r="B29" s="259"/>
      <c r="C29" s="266"/>
      <c r="D29" s="446"/>
      <c r="E29" s="447"/>
      <c r="F29" s="447"/>
      <c r="G29" s="447"/>
      <c r="H29" s="262"/>
      <c r="I29" s="447"/>
      <c r="J29" s="448"/>
    </row>
    <row r="30" spans="1:10">
      <c r="A30" s="258">
        <v>12</v>
      </c>
      <c r="B30" s="259"/>
      <c r="C30" s="266"/>
      <c r="D30" s="446"/>
      <c r="E30" s="447"/>
      <c r="F30" s="447"/>
      <c r="G30" s="447"/>
      <c r="H30" s="262"/>
      <c r="I30" s="447"/>
      <c r="J30" s="448"/>
    </row>
    <row r="31" spans="1:10">
      <c r="A31" s="258">
        <v>13</v>
      </c>
      <c r="B31" s="259"/>
      <c r="C31" s="266"/>
      <c r="D31" s="446"/>
      <c r="E31" s="447"/>
      <c r="F31" s="447"/>
      <c r="G31" s="447"/>
      <c r="H31" s="262"/>
      <c r="I31" s="447"/>
      <c r="J31" s="448"/>
    </row>
    <row r="32" spans="1:10">
      <c r="A32" s="258">
        <v>14</v>
      </c>
      <c r="B32" s="259"/>
      <c r="C32" s="266"/>
      <c r="D32" s="446"/>
      <c r="E32" s="447"/>
      <c r="F32" s="447"/>
      <c r="G32" s="447"/>
      <c r="H32" s="262"/>
      <c r="I32" s="447"/>
      <c r="J32" s="448"/>
    </row>
    <row r="33" spans="1:10">
      <c r="A33" s="258">
        <v>15</v>
      </c>
      <c r="B33" s="259"/>
      <c r="C33" s="266"/>
      <c r="D33" s="446"/>
      <c r="E33" s="447"/>
      <c r="F33" s="447"/>
      <c r="G33" s="447"/>
      <c r="H33" s="262"/>
      <c r="I33" s="447"/>
      <c r="J33" s="448"/>
    </row>
    <row r="34" spans="1:10">
      <c r="A34" s="258">
        <v>16</v>
      </c>
      <c r="B34" s="259"/>
      <c r="C34" s="266"/>
      <c r="D34" s="446"/>
      <c r="E34" s="447"/>
      <c r="F34" s="447"/>
      <c r="G34" s="447"/>
      <c r="H34" s="262"/>
      <c r="I34" s="447"/>
      <c r="J34" s="448"/>
    </row>
    <row r="35" spans="1:10">
      <c r="A35" s="258">
        <v>17</v>
      </c>
      <c r="B35" s="259"/>
      <c r="C35" s="266"/>
      <c r="D35" s="446"/>
      <c r="E35" s="447"/>
      <c r="F35" s="447"/>
      <c r="G35" s="447"/>
      <c r="H35" s="262"/>
      <c r="I35" s="447"/>
      <c r="J35" s="448"/>
    </row>
    <row r="36" spans="1:10">
      <c r="A36" s="258">
        <v>18</v>
      </c>
      <c r="B36" s="259"/>
      <c r="C36" s="266"/>
      <c r="D36" s="446"/>
      <c r="E36" s="447"/>
      <c r="F36" s="447"/>
      <c r="G36" s="447"/>
      <c r="H36" s="262"/>
      <c r="I36" s="447"/>
      <c r="J36" s="448"/>
    </row>
    <row r="37" spans="1:10">
      <c r="A37" s="258">
        <v>19</v>
      </c>
      <c r="B37" s="259"/>
      <c r="C37" s="266"/>
      <c r="D37" s="446"/>
      <c r="E37" s="447"/>
      <c r="F37" s="447"/>
      <c r="G37" s="447"/>
      <c r="H37" s="262"/>
      <c r="I37" s="447"/>
      <c r="J37" s="448"/>
    </row>
    <row r="38" spans="1:10">
      <c r="A38" s="258">
        <v>20</v>
      </c>
      <c r="B38" s="259"/>
      <c r="C38" s="266"/>
      <c r="D38" s="446"/>
      <c r="E38" s="447"/>
      <c r="F38" s="447"/>
      <c r="G38" s="447"/>
      <c r="H38" s="262"/>
      <c r="I38" s="447"/>
      <c r="J38" s="448"/>
    </row>
    <row r="39" spans="1:10">
      <c r="A39" s="258">
        <v>21</v>
      </c>
      <c r="B39" s="259"/>
      <c r="C39" s="266"/>
      <c r="D39" s="446"/>
      <c r="E39" s="447"/>
      <c r="F39" s="447"/>
      <c r="G39" s="447"/>
      <c r="H39" s="262"/>
      <c r="I39" s="447"/>
      <c r="J39" s="448"/>
    </row>
    <row r="40" spans="1:10" ht="11.25" thickBot="1">
      <c r="A40" s="260">
        <v>22</v>
      </c>
      <c r="B40" s="261"/>
      <c r="C40" s="271"/>
      <c r="D40" s="443"/>
      <c r="E40" s="444"/>
      <c r="F40" s="444"/>
      <c r="G40" s="444"/>
      <c r="H40" s="272"/>
      <c r="I40" s="444"/>
      <c r="J40" s="445"/>
    </row>
    <row r="41" spans="1:10">
      <c r="A41" s="275"/>
      <c r="B41" s="276"/>
      <c r="C41" s="275"/>
      <c r="D41" s="275"/>
      <c r="E41" s="275"/>
      <c r="F41" s="275"/>
      <c r="G41" s="275"/>
      <c r="H41" s="275"/>
      <c r="I41" s="275"/>
      <c r="J41" s="275"/>
    </row>
    <row r="42" spans="1:10" ht="11.25" thickBot="1">
      <c r="A42" s="275"/>
      <c r="B42" s="276"/>
      <c r="C42" s="275"/>
      <c r="D42" s="275"/>
      <c r="E42" s="275"/>
      <c r="F42" s="275"/>
      <c r="G42" s="275"/>
      <c r="H42" s="275"/>
      <c r="I42" s="275"/>
      <c r="J42" s="275"/>
    </row>
    <row r="43" spans="1:10" ht="12.75">
      <c r="A43" s="449" t="s">
        <v>259</v>
      </c>
      <c r="B43" s="451" t="s">
        <v>166</v>
      </c>
      <c r="C43" s="455" t="s">
        <v>265</v>
      </c>
      <c r="D43" s="455"/>
      <c r="E43" s="455"/>
      <c r="F43" s="455"/>
      <c r="G43" s="455"/>
      <c r="H43" s="455"/>
      <c r="I43" s="455"/>
      <c r="J43" s="456"/>
    </row>
    <row r="44" spans="1:10" ht="13.5" customHeight="1" thickBot="1">
      <c r="A44" s="450"/>
      <c r="B44" s="452"/>
      <c r="C44" s="265" t="s">
        <v>226</v>
      </c>
      <c r="D44" s="460" t="s">
        <v>266</v>
      </c>
      <c r="E44" s="461"/>
      <c r="F44" s="461"/>
      <c r="G44" s="461"/>
      <c r="H44" s="461"/>
      <c r="I44" s="461"/>
      <c r="J44" s="462"/>
    </row>
    <row r="45" spans="1:10" ht="12.75" customHeight="1">
      <c r="A45" s="267">
        <v>1</v>
      </c>
      <c r="B45" s="268"/>
      <c r="C45" s="269"/>
      <c r="D45" s="457"/>
      <c r="E45" s="458"/>
      <c r="F45" s="458"/>
      <c r="G45" s="458"/>
      <c r="H45" s="458"/>
      <c r="I45" s="458"/>
      <c r="J45" s="459"/>
    </row>
    <row r="46" spans="1:10">
      <c r="A46" s="258">
        <v>2</v>
      </c>
      <c r="B46" s="259"/>
      <c r="C46" s="266"/>
      <c r="D46" s="446"/>
      <c r="E46" s="447"/>
      <c r="F46" s="447"/>
      <c r="G46" s="447"/>
      <c r="H46" s="447"/>
      <c r="I46" s="447"/>
      <c r="J46" s="448"/>
    </row>
    <row r="47" spans="1:10">
      <c r="A47" s="258">
        <v>3</v>
      </c>
      <c r="B47" s="259"/>
      <c r="C47" s="266"/>
      <c r="D47" s="446"/>
      <c r="E47" s="447"/>
      <c r="F47" s="447"/>
      <c r="G47" s="447"/>
      <c r="H47" s="447"/>
      <c r="I47" s="447"/>
      <c r="J47" s="448"/>
    </row>
    <row r="48" spans="1:10">
      <c r="A48" s="258">
        <v>4</v>
      </c>
      <c r="B48" s="259"/>
      <c r="C48" s="266"/>
      <c r="D48" s="446"/>
      <c r="E48" s="447"/>
      <c r="F48" s="447"/>
      <c r="G48" s="447"/>
      <c r="H48" s="447"/>
      <c r="I48" s="447"/>
      <c r="J48" s="448"/>
    </row>
    <row r="49" spans="1:10">
      <c r="A49" s="258">
        <v>5</v>
      </c>
      <c r="B49" s="259"/>
      <c r="C49" s="266"/>
      <c r="D49" s="446"/>
      <c r="E49" s="447"/>
      <c r="F49" s="447"/>
      <c r="G49" s="447"/>
      <c r="H49" s="447"/>
      <c r="I49" s="447"/>
      <c r="J49" s="448"/>
    </row>
    <row r="50" spans="1:10">
      <c r="A50" s="258">
        <v>6</v>
      </c>
      <c r="B50" s="259"/>
      <c r="C50" s="266"/>
      <c r="D50" s="446"/>
      <c r="E50" s="447"/>
      <c r="F50" s="447"/>
      <c r="G50" s="447"/>
      <c r="H50" s="447"/>
      <c r="I50" s="447"/>
      <c r="J50" s="448"/>
    </row>
    <row r="51" spans="1:10">
      <c r="A51" s="258">
        <v>7</v>
      </c>
      <c r="B51" s="259"/>
      <c r="C51" s="266"/>
      <c r="D51" s="446"/>
      <c r="E51" s="447"/>
      <c r="F51" s="447"/>
      <c r="G51" s="447"/>
      <c r="H51" s="447"/>
      <c r="I51" s="447"/>
      <c r="J51" s="448"/>
    </row>
    <row r="52" spans="1:10">
      <c r="A52" s="258">
        <v>8</v>
      </c>
      <c r="B52" s="259"/>
      <c r="C52" s="266"/>
      <c r="D52" s="446"/>
      <c r="E52" s="447"/>
      <c r="F52" s="447"/>
      <c r="G52" s="447"/>
      <c r="H52" s="447"/>
      <c r="I52" s="447"/>
      <c r="J52" s="448"/>
    </row>
    <row r="53" spans="1:10">
      <c r="A53" s="258">
        <v>9</v>
      </c>
      <c r="B53" s="259"/>
      <c r="C53" s="266"/>
      <c r="D53" s="446"/>
      <c r="E53" s="447"/>
      <c r="F53" s="447"/>
      <c r="G53" s="447"/>
      <c r="H53" s="447"/>
      <c r="I53" s="447"/>
      <c r="J53" s="448"/>
    </row>
    <row r="54" spans="1:10">
      <c r="A54" s="258">
        <v>10</v>
      </c>
      <c r="B54" s="259"/>
      <c r="C54" s="266"/>
      <c r="D54" s="446"/>
      <c r="E54" s="447"/>
      <c r="F54" s="447"/>
      <c r="G54" s="447"/>
      <c r="H54" s="447"/>
      <c r="I54" s="447"/>
      <c r="J54" s="448"/>
    </row>
    <row r="55" spans="1:10">
      <c r="A55" s="258">
        <v>11</v>
      </c>
      <c r="B55" s="259"/>
      <c r="C55" s="266"/>
      <c r="D55" s="446"/>
      <c r="E55" s="447"/>
      <c r="F55" s="447"/>
      <c r="G55" s="447"/>
      <c r="H55" s="447"/>
      <c r="I55" s="447"/>
      <c r="J55" s="448"/>
    </row>
    <row r="56" spans="1:10">
      <c r="A56" s="258">
        <v>12</v>
      </c>
      <c r="B56" s="259"/>
      <c r="C56" s="266"/>
      <c r="D56" s="446"/>
      <c r="E56" s="447"/>
      <c r="F56" s="447"/>
      <c r="G56" s="447"/>
      <c r="H56" s="447"/>
      <c r="I56" s="447"/>
      <c r="J56" s="448"/>
    </row>
    <row r="57" spans="1:10">
      <c r="A57" s="258">
        <v>13</v>
      </c>
      <c r="B57" s="259"/>
      <c r="C57" s="266"/>
      <c r="D57" s="446"/>
      <c r="E57" s="447"/>
      <c r="F57" s="447"/>
      <c r="G57" s="447"/>
      <c r="H57" s="447"/>
      <c r="I57" s="447"/>
      <c r="J57" s="448"/>
    </row>
    <row r="58" spans="1:10">
      <c r="A58" s="258">
        <v>14</v>
      </c>
      <c r="B58" s="259"/>
      <c r="C58" s="266"/>
      <c r="D58" s="446"/>
      <c r="E58" s="447"/>
      <c r="F58" s="447"/>
      <c r="G58" s="447"/>
      <c r="H58" s="447"/>
      <c r="I58" s="447"/>
      <c r="J58" s="448"/>
    </row>
    <row r="59" spans="1:10">
      <c r="A59" s="258">
        <v>15</v>
      </c>
      <c r="B59" s="259"/>
      <c r="C59" s="266"/>
      <c r="D59" s="446"/>
      <c r="E59" s="447"/>
      <c r="F59" s="447"/>
      <c r="G59" s="447"/>
      <c r="H59" s="447"/>
      <c r="I59" s="447"/>
      <c r="J59" s="448"/>
    </row>
    <row r="60" spans="1:10">
      <c r="A60" s="258">
        <v>16</v>
      </c>
      <c r="B60" s="259"/>
      <c r="C60" s="266"/>
      <c r="D60" s="446"/>
      <c r="E60" s="447"/>
      <c r="F60" s="447"/>
      <c r="G60" s="447"/>
      <c r="H60" s="447"/>
      <c r="I60" s="447"/>
      <c r="J60" s="448"/>
    </row>
    <row r="61" spans="1:10">
      <c r="A61" s="258">
        <v>17</v>
      </c>
      <c r="B61" s="259"/>
      <c r="C61" s="266"/>
      <c r="D61" s="446"/>
      <c r="E61" s="447"/>
      <c r="F61" s="447"/>
      <c r="G61" s="447"/>
      <c r="H61" s="447"/>
      <c r="I61" s="447"/>
      <c r="J61" s="448"/>
    </row>
    <row r="62" spans="1:10">
      <c r="A62" s="258">
        <v>18</v>
      </c>
      <c r="B62" s="259"/>
      <c r="C62" s="266"/>
      <c r="D62" s="446"/>
      <c r="E62" s="447"/>
      <c r="F62" s="447"/>
      <c r="G62" s="447"/>
      <c r="H62" s="447"/>
      <c r="I62" s="447"/>
      <c r="J62" s="448"/>
    </row>
    <row r="63" spans="1:10">
      <c r="A63" s="258">
        <v>19</v>
      </c>
      <c r="B63" s="259"/>
      <c r="C63" s="266"/>
      <c r="D63" s="446"/>
      <c r="E63" s="447"/>
      <c r="F63" s="447"/>
      <c r="G63" s="447"/>
      <c r="H63" s="447"/>
      <c r="I63" s="447"/>
      <c r="J63" s="448"/>
    </row>
    <row r="64" spans="1:10">
      <c r="A64" s="258">
        <v>20</v>
      </c>
      <c r="B64" s="259"/>
      <c r="C64" s="266"/>
      <c r="D64" s="446"/>
      <c r="E64" s="447"/>
      <c r="F64" s="447"/>
      <c r="G64" s="447"/>
      <c r="H64" s="447"/>
      <c r="I64" s="447"/>
      <c r="J64" s="448"/>
    </row>
    <row r="65" spans="1:10">
      <c r="A65" s="258">
        <v>21</v>
      </c>
      <c r="B65" s="259"/>
      <c r="C65" s="266"/>
      <c r="D65" s="446"/>
      <c r="E65" s="447"/>
      <c r="F65" s="447"/>
      <c r="G65" s="447"/>
      <c r="H65" s="447"/>
      <c r="I65" s="447"/>
      <c r="J65" s="448"/>
    </row>
    <row r="66" spans="1:10" ht="11.25" thickBot="1">
      <c r="A66" s="260"/>
      <c r="B66" s="261"/>
      <c r="C66" s="271"/>
      <c r="D66" s="443"/>
      <c r="E66" s="444"/>
      <c r="F66" s="444"/>
      <c r="G66" s="444"/>
      <c r="H66" s="272"/>
      <c r="I66" s="444"/>
      <c r="J66" s="445"/>
    </row>
    <row r="67" spans="1:10">
      <c r="A67" s="275"/>
      <c r="B67" s="276"/>
      <c r="C67" s="275"/>
      <c r="D67" s="275"/>
      <c r="E67" s="275"/>
      <c r="F67" s="275"/>
      <c r="G67" s="275"/>
      <c r="H67" s="275"/>
      <c r="I67" s="275"/>
      <c r="J67" s="275"/>
    </row>
    <row r="68" spans="1:10" ht="11.25" thickBot="1">
      <c r="A68" s="275"/>
      <c r="B68" s="276"/>
      <c r="C68" s="275"/>
      <c r="D68" s="275"/>
      <c r="E68" s="275"/>
      <c r="F68" s="275"/>
      <c r="G68" s="275"/>
      <c r="H68" s="275"/>
      <c r="I68" s="275"/>
      <c r="J68" s="275"/>
    </row>
    <row r="69" spans="1:10" ht="12.75">
      <c r="A69" s="449" t="s">
        <v>259</v>
      </c>
      <c r="B69" s="451" t="s">
        <v>166</v>
      </c>
      <c r="C69" s="455" t="s">
        <v>267</v>
      </c>
      <c r="D69" s="455"/>
      <c r="E69" s="455"/>
      <c r="F69" s="455"/>
      <c r="G69" s="455"/>
      <c r="H69" s="455"/>
      <c r="I69" s="455"/>
      <c r="J69" s="456"/>
    </row>
    <row r="70" spans="1:10" ht="11.25" thickBot="1">
      <c r="A70" s="450"/>
      <c r="B70" s="452"/>
      <c r="C70" s="265" t="s">
        <v>226</v>
      </c>
      <c r="D70" s="453" t="s">
        <v>266</v>
      </c>
      <c r="E70" s="453"/>
      <c r="F70" s="453"/>
      <c r="G70" s="453"/>
      <c r="H70" s="265" t="s">
        <v>268</v>
      </c>
      <c r="I70" s="453" t="s">
        <v>269</v>
      </c>
      <c r="J70" s="454"/>
    </row>
    <row r="71" spans="1:10">
      <c r="A71" s="267">
        <v>1</v>
      </c>
      <c r="B71" s="268"/>
      <c r="C71" s="269"/>
      <c r="D71" s="457"/>
      <c r="E71" s="458"/>
      <c r="F71" s="458"/>
      <c r="G71" s="458"/>
      <c r="H71" s="270"/>
      <c r="I71" s="458"/>
      <c r="J71" s="459"/>
    </row>
    <row r="72" spans="1:10">
      <c r="A72" s="258">
        <v>2</v>
      </c>
      <c r="B72" s="259"/>
      <c r="C72" s="266"/>
      <c r="D72" s="446"/>
      <c r="E72" s="447"/>
      <c r="F72" s="447"/>
      <c r="G72" s="447"/>
      <c r="H72" s="262"/>
      <c r="I72" s="447"/>
      <c r="J72" s="448"/>
    </row>
    <row r="73" spans="1:10">
      <c r="A73" s="258">
        <v>3</v>
      </c>
      <c r="B73" s="259"/>
      <c r="C73" s="266"/>
      <c r="D73" s="446"/>
      <c r="E73" s="447"/>
      <c r="F73" s="447"/>
      <c r="G73" s="447"/>
      <c r="H73" s="262"/>
      <c r="I73" s="447"/>
      <c r="J73" s="448"/>
    </row>
    <row r="74" spans="1:10">
      <c r="A74" s="258">
        <v>4</v>
      </c>
      <c r="B74" s="259"/>
      <c r="C74" s="266"/>
      <c r="D74" s="446"/>
      <c r="E74" s="447"/>
      <c r="F74" s="447"/>
      <c r="G74" s="447"/>
      <c r="H74" s="262"/>
      <c r="I74" s="447"/>
      <c r="J74" s="448"/>
    </row>
    <row r="75" spans="1:10">
      <c r="A75" s="258">
        <v>5</v>
      </c>
      <c r="B75" s="259"/>
      <c r="C75" s="266"/>
      <c r="D75" s="446"/>
      <c r="E75" s="447"/>
      <c r="F75" s="447"/>
      <c r="G75" s="447"/>
      <c r="H75" s="262"/>
      <c r="I75" s="447"/>
      <c r="J75" s="448"/>
    </row>
    <row r="76" spans="1:10">
      <c r="A76" s="258">
        <v>6</v>
      </c>
      <c r="B76" s="259"/>
      <c r="C76" s="266"/>
      <c r="D76" s="446"/>
      <c r="E76" s="447"/>
      <c r="F76" s="447"/>
      <c r="G76" s="447"/>
      <c r="H76" s="262"/>
      <c r="I76" s="447"/>
      <c r="J76" s="448"/>
    </row>
    <row r="77" spans="1:10">
      <c r="A77" s="258">
        <v>7</v>
      </c>
      <c r="B77" s="259"/>
      <c r="C77" s="266"/>
      <c r="D77" s="446"/>
      <c r="E77" s="447"/>
      <c r="F77" s="447"/>
      <c r="G77" s="447"/>
      <c r="H77" s="262"/>
      <c r="I77" s="447"/>
      <c r="J77" s="448"/>
    </row>
    <row r="78" spans="1:10">
      <c r="A78" s="258">
        <v>8</v>
      </c>
      <c r="B78" s="259"/>
      <c r="C78" s="266"/>
      <c r="D78" s="446"/>
      <c r="E78" s="447"/>
      <c r="F78" s="447"/>
      <c r="G78" s="447"/>
      <c r="H78" s="262"/>
      <c r="I78" s="447"/>
      <c r="J78" s="448"/>
    </row>
    <row r="79" spans="1:10">
      <c r="A79" s="258">
        <v>9</v>
      </c>
      <c r="B79" s="259"/>
      <c r="C79" s="266"/>
      <c r="D79" s="446"/>
      <c r="E79" s="447"/>
      <c r="F79" s="447"/>
      <c r="G79" s="447"/>
      <c r="H79" s="262"/>
      <c r="I79" s="447"/>
      <c r="J79" s="448"/>
    </row>
    <row r="80" spans="1:10">
      <c r="A80" s="258">
        <v>10</v>
      </c>
      <c r="B80" s="259"/>
      <c r="C80" s="266"/>
      <c r="D80" s="446"/>
      <c r="E80" s="447"/>
      <c r="F80" s="447"/>
      <c r="G80" s="447"/>
      <c r="H80" s="262"/>
      <c r="I80" s="447"/>
      <c r="J80" s="448"/>
    </row>
    <row r="81" spans="1:10">
      <c r="A81" s="258">
        <v>11</v>
      </c>
      <c r="B81" s="259"/>
      <c r="C81" s="266"/>
      <c r="D81" s="446"/>
      <c r="E81" s="447"/>
      <c r="F81" s="447"/>
      <c r="G81" s="447"/>
      <c r="H81" s="262"/>
      <c r="I81" s="447"/>
      <c r="J81" s="448"/>
    </row>
    <row r="82" spans="1:10">
      <c r="A82" s="258">
        <v>12</v>
      </c>
      <c r="B82" s="259"/>
      <c r="C82" s="266"/>
      <c r="D82" s="446"/>
      <c r="E82" s="447"/>
      <c r="F82" s="447"/>
      <c r="G82" s="447"/>
      <c r="H82" s="262"/>
      <c r="I82" s="447"/>
      <c r="J82" s="448"/>
    </row>
    <row r="83" spans="1:10">
      <c r="A83" s="258">
        <v>13</v>
      </c>
      <c r="B83" s="259"/>
      <c r="C83" s="266"/>
      <c r="D83" s="446"/>
      <c r="E83" s="447"/>
      <c r="F83" s="447"/>
      <c r="G83" s="447"/>
      <c r="H83" s="262"/>
      <c r="I83" s="447"/>
      <c r="J83" s="448"/>
    </row>
    <row r="84" spans="1:10">
      <c r="A84" s="258">
        <v>14</v>
      </c>
      <c r="B84" s="259"/>
      <c r="C84" s="266"/>
      <c r="D84" s="446"/>
      <c r="E84" s="447"/>
      <c r="F84" s="447"/>
      <c r="G84" s="447"/>
      <c r="H84" s="262"/>
      <c r="I84" s="447"/>
      <c r="J84" s="448"/>
    </row>
    <row r="85" spans="1:10">
      <c r="A85" s="258">
        <v>15</v>
      </c>
      <c r="B85" s="259"/>
      <c r="C85" s="266"/>
      <c r="D85" s="446"/>
      <c r="E85" s="447"/>
      <c r="F85" s="447"/>
      <c r="G85" s="447"/>
      <c r="H85" s="262"/>
      <c r="I85" s="447"/>
      <c r="J85" s="448"/>
    </row>
    <row r="86" spans="1:10">
      <c r="A86" s="258">
        <v>16</v>
      </c>
      <c r="B86" s="259"/>
      <c r="C86" s="266"/>
      <c r="D86" s="446"/>
      <c r="E86" s="447"/>
      <c r="F86" s="447"/>
      <c r="G86" s="447"/>
      <c r="H86" s="262"/>
      <c r="I86" s="447"/>
      <c r="J86" s="448"/>
    </row>
    <row r="87" spans="1:10">
      <c r="A87" s="258">
        <v>17</v>
      </c>
      <c r="B87" s="259"/>
      <c r="C87" s="266"/>
      <c r="D87" s="446"/>
      <c r="E87" s="447"/>
      <c r="F87" s="447"/>
      <c r="G87" s="447"/>
      <c r="H87" s="262"/>
      <c r="I87" s="447"/>
      <c r="J87" s="448"/>
    </row>
    <row r="88" spans="1:10">
      <c r="A88" s="258">
        <v>18</v>
      </c>
      <c r="B88" s="259"/>
      <c r="C88" s="266"/>
      <c r="D88" s="446"/>
      <c r="E88" s="447"/>
      <c r="F88" s="447"/>
      <c r="G88" s="447"/>
      <c r="H88" s="262"/>
      <c r="I88" s="447"/>
      <c r="J88" s="448"/>
    </row>
    <row r="89" spans="1:10">
      <c r="A89" s="258">
        <v>19</v>
      </c>
      <c r="B89" s="259"/>
      <c r="C89" s="266"/>
      <c r="D89" s="446"/>
      <c r="E89" s="447"/>
      <c r="F89" s="447"/>
      <c r="G89" s="447"/>
      <c r="H89" s="262"/>
      <c r="I89" s="447"/>
      <c r="J89" s="448"/>
    </row>
    <row r="90" spans="1:10">
      <c r="A90" s="258">
        <v>20</v>
      </c>
      <c r="B90" s="259"/>
      <c r="C90" s="266"/>
      <c r="D90" s="446"/>
      <c r="E90" s="447"/>
      <c r="F90" s="447"/>
      <c r="G90" s="447"/>
      <c r="H90" s="262"/>
      <c r="I90" s="447"/>
      <c r="J90" s="448"/>
    </row>
    <row r="91" spans="1:10">
      <c r="A91" s="258">
        <v>21</v>
      </c>
      <c r="B91" s="259"/>
      <c r="C91" s="266"/>
      <c r="D91" s="446"/>
      <c r="E91" s="447"/>
      <c r="F91" s="447"/>
      <c r="G91" s="447"/>
      <c r="H91" s="262"/>
      <c r="I91" s="447"/>
      <c r="J91" s="448"/>
    </row>
    <row r="92" spans="1:10" ht="11.25" thickBot="1">
      <c r="A92" s="260">
        <v>22</v>
      </c>
      <c r="B92" s="261"/>
      <c r="C92" s="271"/>
      <c r="D92" s="443"/>
      <c r="E92" s="444"/>
      <c r="F92" s="444"/>
      <c r="G92" s="444"/>
      <c r="H92" s="272"/>
      <c r="I92" s="444"/>
      <c r="J92" s="445"/>
    </row>
    <row r="93" spans="1:10">
      <c r="A93" s="275"/>
      <c r="B93" s="276"/>
      <c r="C93" s="275"/>
      <c r="D93" s="275"/>
      <c r="E93" s="275"/>
      <c r="F93" s="275"/>
      <c r="G93" s="275"/>
      <c r="H93" s="275"/>
      <c r="I93" s="275"/>
      <c r="J93" s="275"/>
    </row>
    <row r="94" spans="1:10">
      <c r="A94" s="275"/>
      <c r="B94" s="276"/>
      <c r="C94" s="275"/>
      <c r="D94" s="275"/>
      <c r="E94" s="275"/>
      <c r="F94" s="275"/>
      <c r="G94" s="275"/>
      <c r="H94" s="275"/>
      <c r="I94" s="275"/>
      <c r="J94" s="275"/>
    </row>
    <row r="95" spans="1:10">
      <c r="A95" s="275"/>
      <c r="B95" s="276"/>
      <c r="C95" s="275"/>
      <c r="D95" s="275"/>
      <c r="E95" s="275"/>
      <c r="F95" s="275"/>
      <c r="G95" s="275"/>
      <c r="H95" s="275"/>
      <c r="I95" s="275"/>
      <c r="J95" s="275"/>
    </row>
    <row r="96" spans="1:10">
      <c r="A96" s="275"/>
      <c r="B96" s="276"/>
      <c r="C96" s="275"/>
      <c r="D96" s="275"/>
      <c r="E96" s="275"/>
      <c r="F96" s="275"/>
      <c r="G96" s="275"/>
      <c r="H96" s="275"/>
      <c r="I96" s="275"/>
      <c r="J96" s="275"/>
    </row>
    <row r="97" spans="2:2" s="275" customFormat="1">
      <c r="B97" s="276"/>
    </row>
    <row r="98" spans="2:2" s="275" customFormat="1">
      <c r="B98" s="276"/>
    </row>
    <row r="99" spans="2:2" s="275" customFormat="1">
      <c r="B99" s="276"/>
    </row>
    <row r="100" spans="2:2" s="275" customFormat="1">
      <c r="B100" s="276"/>
    </row>
    <row r="101" spans="2:2" s="275" customFormat="1">
      <c r="B101" s="276"/>
    </row>
    <row r="102" spans="2:2" s="275" customFormat="1">
      <c r="B102" s="276"/>
    </row>
    <row r="103" spans="2:2" s="275" customFormat="1">
      <c r="B103" s="276"/>
    </row>
    <row r="104" spans="2:2" s="275" customFormat="1">
      <c r="B104" s="276"/>
    </row>
    <row r="105" spans="2:2" s="275" customFormat="1">
      <c r="B105" s="276"/>
    </row>
    <row r="106" spans="2:2" s="275" customFormat="1">
      <c r="B106" s="276"/>
    </row>
    <row r="107" spans="2:2" s="275" customFormat="1">
      <c r="B107" s="276"/>
    </row>
    <row r="108" spans="2:2" s="275" customFormat="1">
      <c r="B108" s="276"/>
    </row>
    <row r="109" spans="2:2" s="275" customFormat="1">
      <c r="B109" s="276"/>
    </row>
    <row r="110" spans="2:2" s="275" customFormat="1">
      <c r="B110" s="276"/>
    </row>
    <row r="111" spans="2:2" s="275" customFormat="1">
      <c r="B111" s="276"/>
    </row>
    <row r="112" spans="2:2" s="275" customFormat="1">
      <c r="B112" s="276"/>
    </row>
    <row r="113" spans="2:2" s="275" customFormat="1">
      <c r="B113" s="276"/>
    </row>
    <row r="114" spans="2:2" s="275" customFormat="1">
      <c r="B114" s="276"/>
    </row>
    <row r="115" spans="2:2" s="275" customFormat="1">
      <c r="B115" s="276"/>
    </row>
    <row r="116" spans="2:2" s="275" customFormat="1">
      <c r="B116" s="276"/>
    </row>
    <row r="117" spans="2:2" s="275" customFormat="1">
      <c r="B117" s="276"/>
    </row>
    <row r="118" spans="2:2" s="275" customFormat="1">
      <c r="B118" s="276"/>
    </row>
    <row r="119" spans="2:2" s="275" customFormat="1">
      <c r="B119" s="276"/>
    </row>
    <row r="120" spans="2:2" s="275" customFormat="1">
      <c r="B120" s="276"/>
    </row>
    <row r="121" spans="2:2" s="275" customFormat="1">
      <c r="B121" s="276"/>
    </row>
    <row r="122" spans="2:2" s="275" customFormat="1">
      <c r="B122" s="276"/>
    </row>
    <row r="123" spans="2:2" s="275" customFormat="1">
      <c r="B123" s="276"/>
    </row>
    <row r="124" spans="2:2" s="275" customFormat="1">
      <c r="B124" s="276"/>
    </row>
    <row r="125" spans="2:2" s="275" customFormat="1">
      <c r="B125" s="276"/>
    </row>
    <row r="126" spans="2:2" s="275" customFormat="1">
      <c r="B126" s="276"/>
    </row>
    <row r="127" spans="2:2" s="275" customFormat="1">
      <c r="B127" s="276"/>
    </row>
    <row r="128" spans="2:2" s="275" customFormat="1">
      <c r="B128" s="276"/>
    </row>
    <row r="129" spans="2:2" s="275" customFormat="1">
      <c r="B129" s="276"/>
    </row>
    <row r="130" spans="2:2" s="275" customFormat="1">
      <c r="B130" s="276"/>
    </row>
    <row r="131" spans="2:2" s="275" customFormat="1">
      <c r="B131" s="276"/>
    </row>
    <row r="132" spans="2:2" s="275" customFormat="1">
      <c r="B132" s="276"/>
    </row>
    <row r="133" spans="2:2" s="275" customFormat="1">
      <c r="B133" s="276"/>
    </row>
    <row r="134" spans="2:2" s="275" customFormat="1">
      <c r="B134" s="276"/>
    </row>
    <row r="135" spans="2:2" s="275" customFormat="1">
      <c r="B135" s="276"/>
    </row>
    <row r="136" spans="2:2" s="275" customFormat="1">
      <c r="B136" s="276"/>
    </row>
    <row r="137" spans="2:2" s="275" customFormat="1">
      <c r="B137" s="276"/>
    </row>
    <row r="138" spans="2:2" s="275" customFormat="1">
      <c r="B138" s="276"/>
    </row>
    <row r="139" spans="2:2" s="275" customFormat="1">
      <c r="B139" s="276"/>
    </row>
    <row r="140" spans="2:2" s="275" customFormat="1">
      <c r="B140" s="276"/>
    </row>
    <row r="141" spans="2:2" s="275" customFormat="1">
      <c r="B141" s="276"/>
    </row>
    <row r="142" spans="2:2" s="275" customFormat="1">
      <c r="B142" s="276"/>
    </row>
    <row r="143" spans="2:2" s="275" customFormat="1">
      <c r="B143" s="276"/>
    </row>
    <row r="144" spans="2:2" s="275" customFormat="1">
      <c r="B144" s="276"/>
    </row>
    <row r="145" spans="2:2" s="275" customFormat="1">
      <c r="B145" s="276"/>
    </row>
    <row r="146" spans="2:2" s="275" customFormat="1">
      <c r="B146" s="276"/>
    </row>
    <row r="147" spans="2:2" s="275" customFormat="1">
      <c r="B147" s="276"/>
    </row>
    <row r="148" spans="2:2" s="275" customFormat="1">
      <c r="B148" s="276"/>
    </row>
    <row r="149" spans="2:2" s="275" customFormat="1">
      <c r="B149" s="276"/>
    </row>
    <row r="150" spans="2:2" s="275" customFormat="1">
      <c r="B150" s="276"/>
    </row>
    <row r="151" spans="2:2" s="275" customFormat="1">
      <c r="B151" s="276"/>
    </row>
    <row r="152" spans="2:2" s="275" customFormat="1">
      <c r="B152" s="276"/>
    </row>
    <row r="153" spans="2:2" s="275" customFormat="1">
      <c r="B153" s="276"/>
    </row>
    <row r="154" spans="2:2" s="275" customFormat="1">
      <c r="B154" s="276"/>
    </row>
    <row r="155" spans="2:2" s="275" customFormat="1">
      <c r="B155" s="276"/>
    </row>
    <row r="156" spans="2:2" s="275" customFormat="1">
      <c r="B156" s="276"/>
    </row>
    <row r="157" spans="2:2" s="275" customFormat="1">
      <c r="B157" s="276"/>
    </row>
    <row r="158" spans="2:2" s="275" customFormat="1">
      <c r="B158" s="276"/>
    </row>
    <row r="159" spans="2:2" s="275" customFormat="1">
      <c r="B159" s="276"/>
    </row>
    <row r="160" spans="2:2" s="275" customFormat="1">
      <c r="B160" s="276"/>
    </row>
    <row r="161" spans="2:2" s="275" customFormat="1">
      <c r="B161" s="276"/>
    </row>
    <row r="162" spans="2:2" s="275" customFormat="1">
      <c r="B162" s="276"/>
    </row>
    <row r="163" spans="2:2" s="275" customFormat="1">
      <c r="B163" s="276"/>
    </row>
    <row r="164" spans="2:2" s="275" customFormat="1">
      <c r="B164" s="276"/>
    </row>
    <row r="165" spans="2:2" s="275" customFormat="1">
      <c r="B165" s="276"/>
    </row>
    <row r="166" spans="2:2" s="275" customFormat="1">
      <c r="B166" s="276"/>
    </row>
    <row r="167" spans="2:2" s="275" customFormat="1">
      <c r="B167" s="276"/>
    </row>
    <row r="168" spans="2:2" s="275" customFormat="1">
      <c r="B168" s="276"/>
    </row>
    <row r="169" spans="2:2" s="275" customFormat="1">
      <c r="B169" s="276"/>
    </row>
    <row r="170" spans="2:2" s="275" customFormat="1">
      <c r="B170" s="276"/>
    </row>
    <row r="171" spans="2:2" s="275" customFormat="1">
      <c r="B171" s="276"/>
    </row>
    <row r="172" spans="2:2" s="275" customFormat="1">
      <c r="B172" s="276"/>
    </row>
    <row r="173" spans="2:2" s="275" customFormat="1">
      <c r="B173" s="276"/>
    </row>
    <row r="174" spans="2:2" s="275" customFormat="1">
      <c r="B174" s="276"/>
    </row>
    <row r="175" spans="2:2" s="275" customFormat="1">
      <c r="B175" s="276"/>
    </row>
    <row r="176" spans="2:2" s="275" customFormat="1">
      <c r="B176" s="276"/>
    </row>
    <row r="177" spans="2:2" s="275" customFormat="1">
      <c r="B177" s="276"/>
    </row>
    <row r="178" spans="2:2" s="275" customFormat="1">
      <c r="B178" s="276"/>
    </row>
    <row r="179" spans="2:2" s="275" customFormat="1">
      <c r="B179" s="276"/>
    </row>
    <row r="180" spans="2:2" s="275" customFormat="1">
      <c r="B180" s="276"/>
    </row>
    <row r="181" spans="2:2" s="275" customFormat="1">
      <c r="B181" s="276"/>
    </row>
    <row r="182" spans="2:2" s="275" customFormat="1">
      <c r="B182" s="276"/>
    </row>
    <row r="183" spans="2:2" s="275" customFormat="1">
      <c r="B183" s="276"/>
    </row>
    <row r="184" spans="2:2" s="275" customFormat="1">
      <c r="B184" s="276"/>
    </row>
    <row r="185" spans="2:2" s="275" customFormat="1">
      <c r="B185" s="276"/>
    </row>
    <row r="186" spans="2:2" s="275" customFormat="1">
      <c r="B186" s="276"/>
    </row>
    <row r="187" spans="2:2" s="275" customFormat="1">
      <c r="B187" s="276"/>
    </row>
    <row r="188" spans="2:2" s="275" customFormat="1">
      <c r="B188" s="276"/>
    </row>
    <row r="189" spans="2:2" s="275" customFormat="1">
      <c r="B189" s="276"/>
    </row>
    <row r="190" spans="2:2" s="275" customFormat="1">
      <c r="B190" s="276"/>
    </row>
    <row r="191" spans="2:2" s="275" customFormat="1">
      <c r="B191" s="276"/>
    </row>
    <row r="192" spans="2:2" s="275" customFormat="1">
      <c r="B192" s="276"/>
    </row>
    <row r="193" spans="2:2" s="275" customFormat="1">
      <c r="B193" s="276"/>
    </row>
    <row r="194" spans="2:2" s="275" customFormat="1">
      <c r="B194" s="276"/>
    </row>
    <row r="195" spans="2:2" s="275" customFormat="1">
      <c r="B195" s="276"/>
    </row>
    <row r="196" spans="2:2" s="275" customFormat="1">
      <c r="B196" s="276"/>
    </row>
    <row r="197" spans="2:2" s="275" customFormat="1">
      <c r="B197" s="276"/>
    </row>
    <row r="198" spans="2:2" s="275" customFormat="1">
      <c r="B198" s="276"/>
    </row>
    <row r="199" spans="2:2" s="275" customFormat="1">
      <c r="B199" s="276"/>
    </row>
    <row r="200" spans="2:2" s="275" customFormat="1">
      <c r="B200" s="276"/>
    </row>
    <row r="201" spans="2:2" s="275" customFormat="1">
      <c r="B201" s="276"/>
    </row>
    <row r="202" spans="2:2" s="275" customFormat="1">
      <c r="B202" s="276"/>
    </row>
    <row r="203" spans="2:2" s="275" customFormat="1">
      <c r="B203" s="276"/>
    </row>
    <row r="204" spans="2:2" s="275" customFormat="1">
      <c r="B204" s="276"/>
    </row>
    <row r="205" spans="2:2" s="275" customFormat="1">
      <c r="B205" s="276"/>
    </row>
    <row r="206" spans="2:2" s="275" customFormat="1">
      <c r="B206" s="276"/>
    </row>
    <row r="207" spans="2:2" s="275" customFormat="1">
      <c r="B207" s="276"/>
    </row>
    <row r="208" spans="2:2" s="275" customFormat="1">
      <c r="B208" s="276"/>
    </row>
    <row r="209" spans="2:2" s="275" customFormat="1">
      <c r="B209" s="276"/>
    </row>
    <row r="210" spans="2:2" s="275" customFormat="1">
      <c r="B210" s="276"/>
    </row>
    <row r="211" spans="2:2" s="275" customFormat="1">
      <c r="B211" s="276"/>
    </row>
    <row r="212" spans="2:2" s="275" customFormat="1">
      <c r="B212" s="276"/>
    </row>
    <row r="213" spans="2:2" s="275" customFormat="1">
      <c r="B213" s="276"/>
    </row>
    <row r="214" spans="2:2" s="275" customFormat="1">
      <c r="B214" s="276"/>
    </row>
    <row r="215" spans="2:2" s="275" customFormat="1">
      <c r="B215" s="276"/>
    </row>
    <row r="216" spans="2:2" s="275" customFormat="1">
      <c r="B216" s="276"/>
    </row>
    <row r="217" spans="2:2" s="275" customFormat="1">
      <c r="B217" s="276"/>
    </row>
    <row r="218" spans="2:2" s="275" customFormat="1">
      <c r="B218" s="276"/>
    </row>
    <row r="219" spans="2:2" s="275" customFormat="1">
      <c r="B219" s="276"/>
    </row>
    <row r="220" spans="2:2" s="275" customFormat="1">
      <c r="B220" s="276"/>
    </row>
    <row r="221" spans="2:2" s="275" customFormat="1">
      <c r="B221" s="276"/>
    </row>
    <row r="222" spans="2:2" s="275" customFormat="1">
      <c r="B222" s="276"/>
    </row>
    <row r="223" spans="2:2" s="275" customFormat="1">
      <c r="B223" s="276"/>
    </row>
    <row r="224" spans="2:2" s="275" customFormat="1">
      <c r="B224" s="276"/>
    </row>
    <row r="225" spans="2:2" s="275" customFormat="1">
      <c r="B225" s="276"/>
    </row>
    <row r="226" spans="2:2" s="275" customFormat="1">
      <c r="B226" s="276"/>
    </row>
    <row r="227" spans="2:2" s="275" customFormat="1">
      <c r="B227" s="276"/>
    </row>
    <row r="228" spans="2:2" s="275" customFormat="1">
      <c r="B228" s="276"/>
    </row>
    <row r="229" spans="2:2" s="275" customFormat="1">
      <c r="B229" s="276"/>
    </row>
    <row r="230" spans="2:2" s="275" customFormat="1">
      <c r="B230" s="276"/>
    </row>
    <row r="231" spans="2:2" s="275" customFormat="1">
      <c r="B231" s="276"/>
    </row>
    <row r="232" spans="2:2" s="275" customFormat="1">
      <c r="B232" s="276"/>
    </row>
    <row r="233" spans="2:2" s="275" customFormat="1">
      <c r="B233" s="276"/>
    </row>
    <row r="234" spans="2:2" s="275" customFormat="1">
      <c r="B234" s="276"/>
    </row>
    <row r="235" spans="2:2" s="275" customFormat="1">
      <c r="B235" s="276"/>
    </row>
    <row r="236" spans="2:2" s="275" customFormat="1">
      <c r="B236" s="276"/>
    </row>
    <row r="237" spans="2:2" s="275" customFormat="1">
      <c r="B237" s="276"/>
    </row>
    <row r="238" spans="2:2" s="275" customFormat="1">
      <c r="B238" s="276"/>
    </row>
    <row r="239" spans="2:2" s="275" customFormat="1">
      <c r="B239" s="276"/>
    </row>
    <row r="240" spans="2:2" s="275" customFormat="1">
      <c r="B240" s="276"/>
    </row>
    <row r="241" spans="2:2" s="275" customFormat="1">
      <c r="B241" s="276"/>
    </row>
    <row r="242" spans="2:2" s="275" customFormat="1">
      <c r="B242" s="276"/>
    </row>
    <row r="243" spans="2:2" s="275" customFormat="1">
      <c r="B243" s="276"/>
    </row>
    <row r="244" spans="2:2" s="275" customFormat="1">
      <c r="B244" s="276"/>
    </row>
    <row r="245" spans="2:2" s="275" customFormat="1">
      <c r="B245" s="276"/>
    </row>
    <row r="246" spans="2:2" s="275" customFormat="1">
      <c r="B246" s="276"/>
    </row>
    <row r="247" spans="2:2" s="275" customFormat="1">
      <c r="B247" s="276"/>
    </row>
    <row r="248" spans="2:2" s="275" customFormat="1">
      <c r="B248" s="276"/>
    </row>
    <row r="249" spans="2:2" s="275" customFormat="1">
      <c r="B249" s="276"/>
    </row>
    <row r="250" spans="2:2" s="275" customFormat="1">
      <c r="B250" s="276"/>
    </row>
    <row r="251" spans="2:2" s="275" customFormat="1">
      <c r="B251" s="276"/>
    </row>
    <row r="252" spans="2:2" s="275" customFormat="1">
      <c r="B252" s="276"/>
    </row>
    <row r="253" spans="2:2" s="275" customFormat="1">
      <c r="B253" s="276"/>
    </row>
    <row r="254" spans="2:2" s="275" customFormat="1">
      <c r="B254" s="276"/>
    </row>
    <row r="255" spans="2:2" s="275" customFormat="1">
      <c r="B255" s="276"/>
    </row>
    <row r="256" spans="2:2" s="275" customFormat="1">
      <c r="B256" s="276"/>
    </row>
    <row r="257" spans="2:2" s="275" customFormat="1">
      <c r="B257" s="276"/>
    </row>
    <row r="258" spans="2:2" s="275" customFormat="1">
      <c r="B258" s="276"/>
    </row>
    <row r="259" spans="2:2" s="275" customFormat="1">
      <c r="B259" s="276"/>
    </row>
    <row r="260" spans="2:2" s="275" customFormat="1">
      <c r="B260" s="276"/>
    </row>
    <row r="261" spans="2:2" s="275" customFormat="1">
      <c r="B261" s="276"/>
    </row>
    <row r="262" spans="2:2" s="275" customFormat="1">
      <c r="B262" s="276"/>
    </row>
    <row r="263" spans="2:2" s="275" customFormat="1">
      <c r="B263" s="276"/>
    </row>
    <row r="264" spans="2:2" s="275" customFormat="1">
      <c r="B264" s="276"/>
    </row>
    <row r="265" spans="2:2" s="275" customFormat="1">
      <c r="B265" s="276"/>
    </row>
    <row r="266" spans="2:2" s="275" customFormat="1">
      <c r="B266" s="276"/>
    </row>
    <row r="267" spans="2:2" s="275" customFormat="1">
      <c r="B267" s="276"/>
    </row>
    <row r="268" spans="2:2" s="275" customFormat="1">
      <c r="B268" s="276"/>
    </row>
    <row r="269" spans="2:2" s="275" customFormat="1">
      <c r="B269" s="276"/>
    </row>
    <row r="270" spans="2:2" s="275" customFormat="1">
      <c r="B270" s="276"/>
    </row>
    <row r="271" spans="2:2" s="275" customFormat="1">
      <c r="B271" s="276"/>
    </row>
    <row r="272" spans="2:2" s="275" customFormat="1">
      <c r="B272" s="276"/>
    </row>
    <row r="273" spans="2:2" s="275" customFormat="1">
      <c r="B273" s="276"/>
    </row>
    <row r="274" spans="2:2" s="275" customFormat="1">
      <c r="B274" s="276"/>
    </row>
    <row r="275" spans="2:2" s="275" customFormat="1">
      <c r="B275" s="276"/>
    </row>
    <row r="276" spans="2:2" s="275" customFormat="1">
      <c r="B276" s="276"/>
    </row>
    <row r="277" spans="2:2" s="275" customFormat="1">
      <c r="B277" s="276"/>
    </row>
    <row r="278" spans="2:2" s="275" customFormat="1">
      <c r="B278" s="276"/>
    </row>
    <row r="279" spans="2:2" s="275" customFormat="1">
      <c r="B279" s="276"/>
    </row>
    <row r="280" spans="2:2" s="275" customFormat="1">
      <c r="B280" s="276"/>
    </row>
    <row r="281" spans="2:2" s="275" customFormat="1">
      <c r="B281" s="276"/>
    </row>
    <row r="282" spans="2:2" s="275" customFormat="1">
      <c r="B282" s="276"/>
    </row>
    <row r="283" spans="2:2" s="275" customFormat="1">
      <c r="B283" s="276"/>
    </row>
    <row r="284" spans="2:2" s="275" customFormat="1">
      <c r="B284" s="276"/>
    </row>
    <row r="285" spans="2:2" s="275" customFormat="1">
      <c r="B285" s="276"/>
    </row>
    <row r="286" spans="2:2" s="275" customFormat="1">
      <c r="B286" s="276"/>
    </row>
    <row r="287" spans="2:2" s="275" customFormat="1">
      <c r="B287" s="276"/>
    </row>
    <row r="288" spans="2:2" s="275" customFormat="1">
      <c r="B288" s="276"/>
    </row>
    <row r="289" spans="2:2" s="275" customFormat="1">
      <c r="B289" s="276"/>
    </row>
    <row r="290" spans="2:2" s="275" customFormat="1">
      <c r="B290" s="276"/>
    </row>
    <row r="291" spans="2:2" s="275" customFormat="1">
      <c r="B291" s="276"/>
    </row>
    <row r="292" spans="2:2" s="275" customFormat="1">
      <c r="B292" s="276"/>
    </row>
    <row r="293" spans="2:2" s="275" customFormat="1">
      <c r="B293" s="276"/>
    </row>
    <row r="294" spans="2:2" s="275" customFormat="1">
      <c r="B294" s="276"/>
    </row>
    <row r="295" spans="2:2" s="275" customFormat="1">
      <c r="B295" s="276"/>
    </row>
    <row r="296" spans="2:2" s="275" customFormat="1">
      <c r="B296" s="276"/>
    </row>
    <row r="297" spans="2:2" s="275" customFormat="1">
      <c r="B297" s="276"/>
    </row>
    <row r="298" spans="2:2" s="275" customFormat="1">
      <c r="B298" s="276"/>
    </row>
    <row r="299" spans="2:2" s="275" customFormat="1">
      <c r="B299" s="276"/>
    </row>
    <row r="300" spans="2:2" s="275" customFormat="1">
      <c r="B300" s="276"/>
    </row>
    <row r="301" spans="2:2" s="275" customFormat="1">
      <c r="B301" s="276"/>
    </row>
    <row r="302" spans="2:2" s="275" customFormat="1">
      <c r="B302" s="276"/>
    </row>
    <row r="303" spans="2:2" s="275" customFormat="1">
      <c r="B303" s="276"/>
    </row>
    <row r="304" spans="2:2" s="275" customFormat="1">
      <c r="B304" s="276"/>
    </row>
    <row r="305" spans="2:2" s="275" customFormat="1">
      <c r="B305" s="276"/>
    </row>
    <row r="306" spans="2:2" s="275" customFormat="1">
      <c r="B306" s="276"/>
    </row>
    <row r="307" spans="2:2" s="275" customFormat="1">
      <c r="B307" s="276"/>
    </row>
    <row r="308" spans="2:2" s="275" customFormat="1">
      <c r="B308" s="276"/>
    </row>
    <row r="309" spans="2:2" s="275" customFormat="1">
      <c r="B309" s="276"/>
    </row>
    <row r="310" spans="2:2" s="275" customFormat="1">
      <c r="B310" s="276"/>
    </row>
    <row r="311" spans="2:2" s="275" customFormat="1">
      <c r="B311" s="276"/>
    </row>
    <row r="312" spans="2:2" s="275" customFormat="1">
      <c r="B312" s="276"/>
    </row>
    <row r="313" spans="2:2" s="275" customFormat="1">
      <c r="B313" s="276"/>
    </row>
    <row r="314" spans="2:2" s="275" customFormat="1">
      <c r="B314" s="276"/>
    </row>
    <row r="315" spans="2:2" s="275" customFormat="1">
      <c r="B315" s="276"/>
    </row>
    <row r="316" spans="2:2" s="275" customFormat="1">
      <c r="B316" s="276"/>
    </row>
    <row r="317" spans="2:2" s="275" customFormat="1">
      <c r="B317" s="276"/>
    </row>
    <row r="318" spans="2:2" s="275" customFormat="1">
      <c r="B318" s="276"/>
    </row>
    <row r="319" spans="2:2" s="275" customFormat="1">
      <c r="B319" s="276"/>
    </row>
    <row r="320" spans="2:2" s="275" customFormat="1">
      <c r="B320" s="276"/>
    </row>
    <row r="321" spans="2:2" s="275" customFormat="1">
      <c r="B321" s="276"/>
    </row>
    <row r="322" spans="2:2" s="275" customFormat="1">
      <c r="B322" s="276"/>
    </row>
    <row r="323" spans="2:2" s="275" customFormat="1">
      <c r="B323" s="276"/>
    </row>
    <row r="324" spans="2:2" s="275" customFormat="1">
      <c r="B324" s="276"/>
    </row>
    <row r="325" spans="2:2" s="275" customFormat="1">
      <c r="B325" s="276"/>
    </row>
    <row r="326" spans="2:2" s="275" customFormat="1">
      <c r="B326" s="276"/>
    </row>
    <row r="327" spans="2:2" s="275" customFormat="1">
      <c r="B327" s="276"/>
    </row>
    <row r="328" spans="2:2" s="275" customFormat="1">
      <c r="B328" s="276"/>
    </row>
    <row r="329" spans="2:2" s="275" customFormat="1">
      <c r="B329" s="276"/>
    </row>
    <row r="330" spans="2:2" s="275" customFormat="1">
      <c r="B330" s="276"/>
    </row>
    <row r="331" spans="2:2" s="275" customFormat="1">
      <c r="B331" s="276"/>
    </row>
    <row r="332" spans="2:2" s="275" customFormat="1">
      <c r="B332" s="276"/>
    </row>
    <row r="333" spans="2:2" s="275" customFormat="1">
      <c r="B333" s="276"/>
    </row>
    <row r="334" spans="2:2" s="275" customFormat="1">
      <c r="B334" s="276"/>
    </row>
    <row r="335" spans="2:2" s="275" customFormat="1">
      <c r="B335" s="276"/>
    </row>
    <row r="336" spans="2:2" s="275" customFormat="1">
      <c r="B336" s="276"/>
    </row>
    <row r="337" spans="2:2" s="275" customFormat="1">
      <c r="B337" s="276"/>
    </row>
    <row r="338" spans="2:2" s="275" customFormat="1">
      <c r="B338" s="276"/>
    </row>
    <row r="339" spans="2:2" s="275" customFormat="1">
      <c r="B339" s="276"/>
    </row>
    <row r="340" spans="2:2" s="275" customFormat="1">
      <c r="B340" s="276"/>
    </row>
    <row r="341" spans="2:2" s="275" customFormat="1">
      <c r="B341" s="276"/>
    </row>
    <row r="342" spans="2:2" s="275" customFormat="1">
      <c r="B342" s="276"/>
    </row>
    <row r="343" spans="2:2" s="275" customFormat="1">
      <c r="B343" s="276"/>
    </row>
    <row r="344" spans="2:2" s="275" customFormat="1">
      <c r="B344" s="276"/>
    </row>
    <row r="345" spans="2:2" s="275" customFormat="1">
      <c r="B345" s="276"/>
    </row>
    <row r="346" spans="2:2" s="275" customFormat="1">
      <c r="B346" s="276"/>
    </row>
    <row r="347" spans="2:2" s="275" customFormat="1">
      <c r="B347" s="276"/>
    </row>
    <row r="348" spans="2:2" s="275" customFormat="1">
      <c r="B348" s="276"/>
    </row>
    <row r="349" spans="2:2" s="275" customFormat="1">
      <c r="B349" s="276"/>
    </row>
    <row r="350" spans="2:2" s="275" customFormat="1">
      <c r="B350" s="276"/>
    </row>
    <row r="351" spans="2:2" s="275" customFormat="1">
      <c r="B351" s="276"/>
    </row>
    <row r="352" spans="2:2" s="275" customFormat="1">
      <c r="B352" s="276"/>
    </row>
    <row r="353" spans="2:2" s="275" customFormat="1">
      <c r="B353" s="276"/>
    </row>
    <row r="354" spans="2:2" s="275" customFormat="1">
      <c r="B354" s="276"/>
    </row>
    <row r="355" spans="2:2" s="275" customFormat="1">
      <c r="B355" s="276"/>
    </row>
    <row r="356" spans="2:2" s="275" customFormat="1">
      <c r="B356" s="276"/>
    </row>
    <row r="357" spans="2:2" s="275" customFormat="1">
      <c r="B357" s="276"/>
    </row>
    <row r="358" spans="2:2" s="275" customFormat="1">
      <c r="B358" s="276"/>
    </row>
    <row r="359" spans="2:2" s="275" customFormat="1">
      <c r="B359" s="276"/>
    </row>
    <row r="360" spans="2:2" s="275" customFormat="1">
      <c r="B360" s="276"/>
    </row>
    <row r="361" spans="2:2" s="275" customFormat="1">
      <c r="B361" s="276"/>
    </row>
    <row r="362" spans="2:2" s="275" customFormat="1">
      <c r="B362" s="276"/>
    </row>
    <row r="363" spans="2:2" s="275" customFormat="1">
      <c r="B363" s="276"/>
    </row>
    <row r="364" spans="2:2" s="275" customFormat="1">
      <c r="B364" s="276"/>
    </row>
    <row r="365" spans="2:2" s="275" customFormat="1">
      <c r="B365" s="276"/>
    </row>
    <row r="366" spans="2:2" s="275" customFormat="1">
      <c r="B366" s="276"/>
    </row>
    <row r="367" spans="2:2" s="275" customFormat="1">
      <c r="B367" s="276"/>
    </row>
    <row r="368" spans="2:2" s="275" customFormat="1">
      <c r="B368" s="276"/>
    </row>
    <row r="369" spans="2:2" s="275" customFormat="1">
      <c r="B369" s="276"/>
    </row>
    <row r="370" spans="2:2" s="275" customFormat="1">
      <c r="B370" s="276"/>
    </row>
    <row r="371" spans="2:2" s="275" customFormat="1">
      <c r="B371" s="276"/>
    </row>
    <row r="372" spans="2:2" s="275" customFormat="1">
      <c r="B372" s="276"/>
    </row>
    <row r="373" spans="2:2" s="275" customFormat="1">
      <c r="B373" s="276"/>
    </row>
    <row r="374" spans="2:2" s="275" customFormat="1">
      <c r="B374" s="276"/>
    </row>
    <row r="375" spans="2:2" s="275" customFormat="1">
      <c r="B375" s="276"/>
    </row>
    <row r="376" spans="2:2" s="275" customFormat="1">
      <c r="B376" s="276"/>
    </row>
    <row r="377" spans="2:2" s="275" customFormat="1">
      <c r="B377" s="276"/>
    </row>
    <row r="378" spans="2:2" s="275" customFormat="1">
      <c r="B378" s="276"/>
    </row>
    <row r="379" spans="2:2" s="275" customFormat="1">
      <c r="B379" s="276"/>
    </row>
    <row r="380" spans="2:2" s="275" customFormat="1">
      <c r="B380" s="276"/>
    </row>
    <row r="381" spans="2:2" s="275" customFormat="1">
      <c r="B381" s="276"/>
    </row>
    <row r="382" spans="2:2" s="275" customFormat="1">
      <c r="B382" s="276"/>
    </row>
    <row r="383" spans="2:2" s="275" customFormat="1">
      <c r="B383" s="276"/>
    </row>
    <row r="384" spans="2:2" s="275" customFormat="1">
      <c r="B384" s="276"/>
    </row>
    <row r="385" spans="2:2" s="275" customFormat="1">
      <c r="B385" s="276"/>
    </row>
    <row r="386" spans="2:2" s="275" customFormat="1">
      <c r="B386" s="276"/>
    </row>
    <row r="387" spans="2:2" s="275" customFormat="1">
      <c r="B387" s="276"/>
    </row>
    <row r="388" spans="2:2" s="275" customFormat="1">
      <c r="B388" s="276"/>
    </row>
    <row r="389" spans="2:2" s="275" customFormat="1">
      <c r="B389" s="276"/>
    </row>
    <row r="390" spans="2:2" s="275" customFormat="1">
      <c r="B390" s="276"/>
    </row>
    <row r="391" spans="2:2" s="275" customFormat="1">
      <c r="B391" s="276"/>
    </row>
    <row r="392" spans="2:2" s="275" customFormat="1">
      <c r="B392" s="276"/>
    </row>
    <row r="393" spans="2:2" s="275" customFormat="1">
      <c r="B393" s="276"/>
    </row>
    <row r="394" spans="2:2" s="275" customFormat="1">
      <c r="B394" s="276"/>
    </row>
    <row r="395" spans="2:2" s="275" customFormat="1">
      <c r="B395" s="276"/>
    </row>
    <row r="396" spans="2:2" s="275" customFormat="1">
      <c r="B396" s="276"/>
    </row>
    <row r="397" spans="2:2" s="275" customFormat="1">
      <c r="B397" s="276"/>
    </row>
    <row r="398" spans="2:2" s="275" customFormat="1">
      <c r="B398" s="276"/>
    </row>
    <row r="399" spans="2:2" s="275" customFormat="1">
      <c r="B399" s="276"/>
    </row>
    <row r="400" spans="2:2" s="275" customFormat="1">
      <c r="B400" s="276"/>
    </row>
    <row r="401" spans="2:2" s="275" customFormat="1">
      <c r="B401" s="276"/>
    </row>
    <row r="402" spans="2:2" s="275" customFormat="1">
      <c r="B402" s="276"/>
    </row>
    <row r="403" spans="2:2" s="275" customFormat="1">
      <c r="B403" s="276"/>
    </row>
    <row r="404" spans="2:2" s="275" customFormat="1">
      <c r="B404" s="276"/>
    </row>
    <row r="405" spans="2:2" s="275" customFormat="1">
      <c r="B405" s="276"/>
    </row>
    <row r="406" spans="2:2" s="275" customFormat="1">
      <c r="B406" s="276"/>
    </row>
    <row r="407" spans="2:2" s="275" customFormat="1">
      <c r="B407" s="276"/>
    </row>
    <row r="408" spans="2:2" s="275" customFormat="1">
      <c r="B408" s="276"/>
    </row>
    <row r="409" spans="2:2" s="275" customFormat="1">
      <c r="B409" s="276"/>
    </row>
    <row r="410" spans="2:2" s="275" customFormat="1">
      <c r="B410" s="276"/>
    </row>
    <row r="411" spans="2:2" s="275" customFormat="1">
      <c r="B411" s="276"/>
    </row>
    <row r="412" spans="2:2" s="275" customFormat="1">
      <c r="B412" s="276"/>
    </row>
    <row r="413" spans="2:2" s="275" customFormat="1">
      <c r="B413" s="276"/>
    </row>
    <row r="414" spans="2:2" s="275" customFormat="1">
      <c r="B414" s="276"/>
    </row>
    <row r="415" spans="2:2" s="275" customFormat="1">
      <c r="B415" s="276"/>
    </row>
    <row r="416" spans="2:2" s="275" customFormat="1">
      <c r="B416" s="276"/>
    </row>
    <row r="417" spans="2:2" s="275" customFormat="1">
      <c r="B417" s="276"/>
    </row>
    <row r="418" spans="2:2" s="275" customFormat="1">
      <c r="B418" s="276"/>
    </row>
    <row r="419" spans="2:2" s="275" customFormat="1">
      <c r="B419" s="276"/>
    </row>
    <row r="420" spans="2:2" s="275" customFormat="1">
      <c r="B420" s="276"/>
    </row>
    <row r="421" spans="2:2" s="275" customFormat="1">
      <c r="B421" s="276"/>
    </row>
    <row r="422" spans="2:2" s="275" customFormat="1">
      <c r="B422" s="276"/>
    </row>
    <row r="423" spans="2:2" s="275" customFormat="1">
      <c r="B423" s="276"/>
    </row>
    <row r="424" spans="2:2" s="275" customFormat="1">
      <c r="B424" s="276"/>
    </row>
    <row r="425" spans="2:2" s="275" customFormat="1">
      <c r="B425" s="276"/>
    </row>
    <row r="426" spans="2:2" s="275" customFormat="1">
      <c r="B426" s="276"/>
    </row>
    <row r="427" spans="2:2" s="275" customFormat="1">
      <c r="B427" s="276"/>
    </row>
    <row r="428" spans="2:2" s="275" customFormat="1">
      <c r="B428" s="276"/>
    </row>
    <row r="429" spans="2:2" s="275" customFormat="1">
      <c r="B429" s="276"/>
    </row>
    <row r="430" spans="2:2" s="275" customFormat="1">
      <c r="B430" s="276"/>
    </row>
    <row r="431" spans="2:2" s="275" customFormat="1">
      <c r="B431" s="276"/>
    </row>
    <row r="432" spans="2:2" s="275" customFormat="1">
      <c r="B432" s="276"/>
    </row>
    <row r="433" spans="2:2" s="275" customFormat="1">
      <c r="B433" s="276"/>
    </row>
    <row r="434" spans="2:2" s="275" customFormat="1">
      <c r="B434" s="276"/>
    </row>
    <row r="435" spans="2:2" s="275" customFormat="1">
      <c r="B435" s="276"/>
    </row>
    <row r="436" spans="2:2" s="275" customFormat="1">
      <c r="B436" s="276"/>
    </row>
    <row r="437" spans="2:2" s="275" customFormat="1">
      <c r="B437" s="276"/>
    </row>
    <row r="438" spans="2:2" s="275" customFormat="1">
      <c r="B438" s="276"/>
    </row>
    <row r="439" spans="2:2" s="275" customFormat="1">
      <c r="B439" s="276"/>
    </row>
    <row r="440" spans="2:2" s="275" customFormat="1">
      <c r="B440" s="276"/>
    </row>
    <row r="441" spans="2:2" s="275" customFormat="1">
      <c r="B441" s="276"/>
    </row>
    <row r="442" spans="2:2" s="275" customFormat="1">
      <c r="B442" s="276"/>
    </row>
    <row r="443" spans="2:2" s="275" customFormat="1">
      <c r="B443" s="276"/>
    </row>
    <row r="444" spans="2:2" s="275" customFormat="1">
      <c r="B444" s="276"/>
    </row>
    <row r="445" spans="2:2" s="275" customFormat="1">
      <c r="B445" s="276"/>
    </row>
    <row r="446" spans="2:2" s="275" customFormat="1">
      <c r="B446" s="276"/>
    </row>
    <row r="447" spans="2:2" s="275" customFormat="1">
      <c r="B447" s="276"/>
    </row>
    <row r="448" spans="2:2" s="275" customFormat="1">
      <c r="B448" s="276"/>
    </row>
  </sheetData>
  <mergeCells count="138">
    <mergeCell ref="C6:J6"/>
    <mergeCell ref="C7:J7"/>
    <mergeCell ref="B1:J1"/>
    <mergeCell ref="B2:J2"/>
    <mergeCell ref="C4:J4"/>
    <mergeCell ref="C5:J5"/>
    <mergeCell ref="C12:J12"/>
    <mergeCell ref="C13:J13"/>
    <mergeCell ref="C14:J14"/>
    <mergeCell ref="C8:J8"/>
    <mergeCell ref="C9:J9"/>
    <mergeCell ref="C10:J10"/>
    <mergeCell ref="C11:J11"/>
    <mergeCell ref="A17:A18"/>
    <mergeCell ref="B17:B18"/>
    <mergeCell ref="D20:G20"/>
    <mergeCell ref="D21:G21"/>
    <mergeCell ref="C17:J17"/>
    <mergeCell ref="D71:G71"/>
    <mergeCell ref="I71:J71"/>
    <mergeCell ref="D26:G26"/>
    <mergeCell ref="D27:G27"/>
    <mergeCell ref="D28:G28"/>
    <mergeCell ref="D29:G29"/>
    <mergeCell ref="D22:G22"/>
    <mergeCell ref="D23:G23"/>
    <mergeCell ref="C43:J43"/>
    <mergeCell ref="D35:G35"/>
    <mergeCell ref="D30:G30"/>
    <mergeCell ref="D31:G31"/>
    <mergeCell ref="I34:J34"/>
    <mergeCell ref="I35:J35"/>
    <mergeCell ref="I40:J40"/>
    <mergeCell ref="I29:J29"/>
    <mergeCell ref="I30:J30"/>
    <mergeCell ref="I31:J31"/>
    <mergeCell ref="I32:J32"/>
    <mergeCell ref="I39:J39"/>
    <mergeCell ref="D40:G40"/>
    <mergeCell ref="D39:G39"/>
    <mergeCell ref="D44:J44"/>
    <mergeCell ref="I26:J26"/>
    <mergeCell ref="I27:J27"/>
    <mergeCell ref="D36:G36"/>
    <mergeCell ref="I33:J33"/>
    <mergeCell ref="I20:J20"/>
    <mergeCell ref="I21:J21"/>
    <mergeCell ref="I22:J22"/>
    <mergeCell ref="I28:J28"/>
    <mergeCell ref="I23:J23"/>
    <mergeCell ref="I24:J24"/>
    <mergeCell ref="I25:J25"/>
    <mergeCell ref="I18:J18"/>
    <mergeCell ref="D19:G19"/>
    <mergeCell ref="D18:G18"/>
    <mergeCell ref="I19:J19"/>
    <mergeCell ref="D24:G24"/>
    <mergeCell ref="D25:G25"/>
    <mergeCell ref="D37:G37"/>
    <mergeCell ref="D38:G38"/>
    <mergeCell ref="D32:G32"/>
    <mergeCell ref="D33:G33"/>
    <mergeCell ref="D34:G34"/>
    <mergeCell ref="I36:J36"/>
    <mergeCell ref="I37:J37"/>
    <mergeCell ref="I38:J38"/>
    <mergeCell ref="D49:J49"/>
    <mergeCell ref="D50:J50"/>
    <mergeCell ref="D51:J51"/>
    <mergeCell ref="A43:A44"/>
    <mergeCell ref="B43:B44"/>
    <mergeCell ref="D61:J61"/>
    <mergeCell ref="D62:J62"/>
    <mergeCell ref="D63:J63"/>
    <mergeCell ref="D64:J64"/>
    <mergeCell ref="D53:J53"/>
    <mergeCell ref="D54:J54"/>
    <mergeCell ref="D55:J55"/>
    <mergeCell ref="D60:J60"/>
    <mergeCell ref="D58:J58"/>
    <mergeCell ref="D59:J59"/>
    <mergeCell ref="D56:J56"/>
    <mergeCell ref="D57:J57"/>
    <mergeCell ref="D45:J45"/>
    <mergeCell ref="D46:J46"/>
    <mergeCell ref="D47:J47"/>
    <mergeCell ref="D52:J52"/>
    <mergeCell ref="D48:J48"/>
    <mergeCell ref="D76:G76"/>
    <mergeCell ref="I76:J76"/>
    <mergeCell ref="D77:G77"/>
    <mergeCell ref="I77:J77"/>
    <mergeCell ref="D65:J65"/>
    <mergeCell ref="A69:A70"/>
    <mergeCell ref="B69:B70"/>
    <mergeCell ref="D70:G70"/>
    <mergeCell ref="I70:J70"/>
    <mergeCell ref="D66:G66"/>
    <mergeCell ref="I66:J66"/>
    <mergeCell ref="D74:G74"/>
    <mergeCell ref="I74:J74"/>
    <mergeCell ref="D75:G75"/>
    <mergeCell ref="I75:J75"/>
    <mergeCell ref="D73:G73"/>
    <mergeCell ref="I73:J73"/>
    <mergeCell ref="C69:J69"/>
    <mergeCell ref="D72:G72"/>
    <mergeCell ref="I72:J72"/>
    <mergeCell ref="D80:G80"/>
    <mergeCell ref="I80:J80"/>
    <mergeCell ref="D81:G81"/>
    <mergeCell ref="I81:J81"/>
    <mergeCell ref="D78:G78"/>
    <mergeCell ref="I78:J78"/>
    <mergeCell ref="D79:G79"/>
    <mergeCell ref="I79:J79"/>
    <mergeCell ref="D84:G84"/>
    <mergeCell ref="I84:J84"/>
    <mergeCell ref="D92:G92"/>
    <mergeCell ref="I92:J92"/>
    <mergeCell ref="D90:G90"/>
    <mergeCell ref="I90:J90"/>
    <mergeCell ref="D91:G91"/>
    <mergeCell ref="I91:J91"/>
    <mergeCell ref="D85:G85"/>
    <mergeCell ref="I85:J85"/>
    <mergeCell ref="D82:G82"/>
    <mergeCell ref="I82:J82"/>
    <mergeCell ref="D83:G83"/>
    <mergeCell ref="I83:J83"/>
    <mergeCell ref="D88:G88"/>
    <mergeCell ref="I88:J88"/>
    <mergeCell ref="D89:G89"/>
    <mergeCell ref="I89:J89"/>
    <mergeCell ref="D86:G86"/>
    <mergeCell ref="I86:J86"/>
    <mergeCell ref="D87:G87"/>
    <mergeCell ref="I87:J87"/>
  </mergeCells>
  <phoneticPr fontId="0" type="noConversion"/>
  <pageMargins left="0.48" right="0.75" top="0.39" bottom="1" header="0.41"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8"/>
  </sheetPr>
  <dimension ref="A2:F35"/>
  <sheetViews>
    <sheetView workbookViewId="0">
      <selection activeCell="A19" sqref="A19:XFD19"/>
    </sheetView>
  </sheetViews>
  <sheetFormatPr baseColWidth="10" defaultColWidth="9.140625" defaultRowHeight="12.75"/>
  <cols>
    <col min="1" max="1" width="8.42578125" style="38" bestFit="1" customWidth="1"/>
    <col min="2" max="2" width="12.42578125" style="38" bestFit="1" customWidth="1"/>
    <col min="3" max="3" width="40.7109375" style="38" customWidth="1"/>
    <col min="4" max="4" width="17.7109375" style="38" bestFit="1" customWidth="1"/>
    <col min="5" max="5" width="14.7109375" style="38" bestFit="1" customWidth="1"/>
    <col min="6" max="16384" width="9.140625" style="38"/>
  </cols>
  <sheetData>
    <row r="2" spans="1:6" s="44" customFormat="1" ht="25.5" customHeight="1">
      <c r="A2" s="473" t="s">
        <v>167</v>
      </c>
      <c r="B2" s="473"/>
      <c r="C2" s="473"/>
      <c r="D2" s="473"/>
      <c r="E2" s="473"/>
      <c r="F2" s="43"/>
    </row>
    <row r="3" spans="1:6">
      <c r="A3" s="39" t="s">
        <v>106</v>
      </c>
      <c r="B3" s="39" t="s">
        <v>161</v>
      </c>
      <c r="C3" s="39" t="s">
        <v>162</v>
      </c>
      <c r="D3" s="39" t="s">
        <v>163</v>
      </c>
      <c r="E3" s="39" t="s">
        <v>164</v>
      </c>
    </row>
    <row r="4" spans="1:6" ht="18.75" customHeight="1">
      <c r="A4" s="39">
        <v>1</v>
      </c>
      <c r="B4" s="39"/>
      <c r="C4" s="39"/>
      <c r="D4" s="45"/>
      <c r="E4" s="45">
        <f t="shared" ref="E4:E18" si="0">D4*B4</f>
        <v>0</v>
      </c>
    </row>
    <row r="5" spans="1:6" ht="18.75" customHeight="1">
      <c r="A5" s="39" t="str">
        <f>IF(C4="","",A4+1)</f>
        <v/>
      </c>
      <c r="B5" s="39"/>
      <c r="C5" s="39"/>
      <c r="D5" s="45"/>
      <c r="E5" s="45">
        <f t="shared" si="0"/>
        <v>0</v>
      </c>
    </row>
    <row r="6" spans="1:6" ht="18.75" customHeight="1">
      <c r="A6" s="39" t="str">
        <f t="shared" ref="A6:A18" si="1">IF(C5="","",A5+1)</f>
        <v/>
      </c>
      <c r="B6" s="39"/>
      <c r="C6" s="39"/>
      <c r="D6" s="45"/>
      <c r="E6" s="45">
        <f t="shared" si="0"/>
        <v>0</v>
      </c>
    </row>
    <row r="7" spans="1:6" ht="18.75" customHeight="1">
      <c r="A7" s="39" t="str">
        <f t="shared" si="1"/>
        <v/>
      </c>
      <c r="B7" s="39"/>
      <c r="C7" s="39"/>
      <c r="D7" s="45"/>
      <c r="E7" s="45">
        <f t="shared" si="0"/>
        <v>0</v>
      </c>
    </row>
    <row r="8" spans="1:6" ht="18.75" customHeight="1">
      <c r="A8" s="39" t="str">
        <f t="shared" si="1"/>
        <v/>
      </c>
      <c r="B8" s="39"/>
      <c r="C8" s="39"/>
      <c r="D8" s="45"/>
      <c r="E8" s="45">
        <f t="shared" si="0"/>
        <v>0</v>
      </c>
    </row>
    <row r="9" spans="1:6" ht="18.75" customHeight="1">
      <c r="A9" s="39" t="str">
        <f t="shared" si="1"/>
        <v/>
      </c>
      <c r="B9" s="39"/>
      <c r="C9" s="39"/>
      <c r="D9" s="45"/>
      <c r="E9" s="45">
        <f t="shared" si="0"/>
        <v>0</v>
      </c>
    </row>
    <row r="10" spans="1:6" ht="18.75" customHeight="1">
      <c r="A10" s="39" t="str">
        <f t="shared" si="1"/>
        <v/>
      </c>
      <c r="B10" s="39"/>
      <c r="C10" s="39"/>
      <c r="D10" s="45"/>
      <c r="E10" s="45">
        <f t="shared" si="0"/>
        <v>0</v>
      </c>
    </row>
    <row r="11" spans="1:6" ht="18.75" customHeight="1">
      <c r="A11" s="39" t="str">
        <f t="shared" si="1"/>
        <v/>
      </c>
      <c r="B11" s="39"/>
      <c r="C11" s="39"/>
      <c r="D11" s="45"/>
      <c r="E11" s="45">
        <f t="shared" si="0"/>
        <v>0</v>
      </c>
    </row>
    <row r="12" spans="1:6" ht="18.75" customHeight="1">
      <c r="A12" s="39" t="str">
        <f t="shared" si="1"/>
        <v/>
      </c>
      <c r="B12" s="39"/>
      <c r="C12" s="39"/>
      <c r="D12" s="45"/>
      <c r="E12" s="45">
        <f t="shared" si="0"/>
        <v>0</v>
      </c>
    </row>
    <row r="13" spans="1:6" ht="18.75" customHeight="1">
      <c r="A13" s="39" t="str">
        <f t="shared" si="1"/>
        <v/>
      </c>
      <c r="B13" s="39"/>
      <c r="C13" s="39"/>
      <c r="D13" s="45"/>
      <c r="E13" s="45">
        <f t="shared" si="0"/>
        <v>0</v>
      </c>
    </row>
    <row r="14" spans="1:6" ht="18.75" customHeight="1">
      <c r="A14" s="39" t="str">
        <f t="shared" si="1"/>
        <v/>
      </c>
      <c r="B14" s="39"/>
      <c r="C14" s="39"/>
      <c r="D14" s="45"/>
      <c r="E14" s="45">
        <f t="shared" si="0"/>
        <v>0</v>
      </c>
    </row>
    <row r="15" spans="1:6" ht="18.75" customHeight="1">
      <c r="A15" s="39" t="str">
        <f t="shared" si="1"/>
        <v/>
      </c>
      <c r="B15" s="39"/>
      <c r="C15" s="39"/>
      <c r="D15" s="45"/>
      <c r="E15" s="45">
        <f t="shared" si="0"/>
        <v>0</v>
      </c>
    </row>
    <row r="16" spans="1:6" ht="18.75" customHeight="1">
      <c r="A16" s="39" t="str">
        <f t="shared" si="1"/>
        <v/>
      </c>
      <c r="B16" s="39"/>
      <c r="C16" s="39"/>
      <c r="D16" s="45"/>
      <c r="E16" s="45">
        <f t="shared" si="0"/>
        <v>0</v>
      </c>
    </row>
    <row r="17" spans="1:5" ht="18.75" customHeight="1">
      <c r="A17" s="39" t="str">
        <f t="shared" si="1"/>
        <v/>
      </c>
      <c r="B17" s="39"/>
      <c r="C17" s="39"/>
      <c r="D17" s="45"/>
      <c r="E17" s="45">
        <f t="shared" si="0"/>
        <v>0</v>
      </c>
    </row>
    <row r="18" spans="1:5" ht="18.75" customHeight="1">
      <c r="A18" s="39" t="str">
        <f t="shared" si="1"/>
        <v/>
      </c>
      <c r="B18" s="39"/>
      <c r="C18" s="39"/>
      <c r="D18" s="45"/>
      <c r="E18" s="45">
        <f t="shared" si="0"/>
        <v>0</v>
      </c>
    </row>
    <row r="19" spans="1:5" ht="25.5" customHeight="1">
      <c r="A19" s="39"/>
      <c r="B19" s="39"/>
      <c r="C19" s="39"/>
      <c r="D19" s="46" t="s">
        <v>165</v>
      </c>
      <c r="E19" s="46">
        <f>SUM(E4:E18)</f>
        <v>0</v>
      </c>
    </row>
    <row r="20" spans="1:5">
      <c r="A20" s="37" t="str">
        <f t="shared" ref="A20:A35" si="2">IF(C19="","",A19+1)</f>
        <v/>
      </c>
      <c r="B20" s="37"/>
      <c r="C20" s="37"/>
      <c r="D20" s="47"/>
      <c r="E20" s="47"/>
    </row>
    <row r="21" spans="1:5">
      <c r="A21" s="37" t="str">
        <f t="shared" si="2"/>
        <v/>
      </c>
      <c r="B21" s="37"/>
      <c r="C21" s="37"/>
      <c r="D21" s="47"/>
      <c r="E21" s="47"/>
    </row>
    <row r="22" spans="1:5">
      <c r="A22" s="37" t="str">
        <f t="shared" si="2"/>
        <v/>
      </c>
      <c r="B22" s="37"/>
      <c r="C22" s="37"/>
      <c r="D22" s="47"/>
      <c r="E22" s="47"/>
    </row>
    <row r="23" spans="1:5">
      <c r="A23" s="37" t="str">
        <f t="shared" si="2"/>
        <v/>
      </c>
      <c r="B23" s="37"/>
      <c r="C23" s="37"/>
      <c r="D23" s="47"/>
      <c r="E23" s="47"/>
    </row>
    <row r="24" spans="1:5">
      <c r="A24" s="37" t="str">
        <f t="shared" si="2"/>
        <v/>
      </c>
      <c r="B24" s="37"/>
      <c r="C24" s="37"/>
      <c r="D24" s="47"/>
      <c r="E24" s="47"/>
    </row>
    <row r="25" spans="1:5">
      <c r="A25" s="37" t="str">
        <f t="shared" si="2"/>
        <v/>
      </c>
      <c r="B25" s="37"/>
      <c r="C25" s="37"/>
      <c r="D25" s="47"/>
      <c r="E25" s="47"/>
    </row>
    <row r="26" spans="1:5">
      <c r="A26" s="37" t="str">
        <f t="shared" si="2"/>
        <v/>
      </c>
      <c r="B26" s="37"/>
      <c r="C26" s="37"/>
      <c r="D26" s="47"/>
      <c r="E26" s="47"/>
    </row>
    <row r="27" spans="1:5">
      <c r="A27" s="37" t="str">
        <f t="shared" si="2"/>
        <v/>
      </c>
      <c r="B27" s="37"/>
      <c r="C27" s="37"/>
      <c r="D27" s="47"/>
      <c r="E27" s="47"/>
    </row>
    <row r="28" spans="1:5">
      <c r="A28" s="37" t="str">
        <f t="shared" si="2"/>
        <v/>
      </c>
      <c r="B28" s="37"/>
      <c r="C28" s="37"/>
      <c r="D28" s="47"/>
      <c r="E28" s="47"/>
    </row>
    <row r="29" spans="1:5">
      <c r="A29" s="37" t="str">
        <f t="shared" si="2"/>
        <v/>
      </c>
      <c r="B29" s="37"/>
      <c r="C29" s="37"/>
      <c r="D29" s="47"/>
      <c r="E29" s="47"/>
    </row>
    <row r="30" spans="1:5">
      <c r="A30" s="37" t="str">
        <f t="shared" si="2"/>
        <v/>
      </c>
      <c r="B30" s="37"/>
      <c r="C30" s="37"/>
      <c r="D30" s="47"/>
      <c r="E30" s="47"/>
    </row>
    <row r="31" spans="1:5">
      <c r="A31" s="37" t="str">
        <f t="shared" si="2"/>
        <v/>
      </c>
      <c r="B31" s="37"/>
      <c r="C31" s="37"/>
      <c r="D31" s="47"/>
      <c r="E31" s="47"/>
    </row>
    <row r="32" spans="1:5">
      <c r="A32" s="37" t="str">
        <f t="shared" si="2"/>
        <v/>
      </c>
      <c r="B32" s="37"/>
      <c r="C32" s="37"/>
      <c r="D32" s="47"/>
      <c r="E32" s="47"/>
    </row>
    <row r="33" spans="1:5">
      <c r="A33" s="37" t="str">
        <f t="shared" si="2"/>
        <v/>
      </c>
      <c r="B33" s="37"/>
      <c r="C33" s="37"/>
      <c r="D33" s="47"/>
      <c r="E33" s="47"/>
    </row>
    <row r="34" spans="1:5">
      <c r="A34" s="37" t="str">
        <f t="shared" si="2"/>
        <v/>
      </c>
      <c r="B34" s="37"/>
      <c r="C34" s="37"/>
      <c r="D34" s="47"/>
      <c r="E34" s="47"/>
    </row>
    <row r="35" spans="1:5">
      <c r="A35" s="38" t="str">
        <f t="shared" si="2"/>
        <v/>
      </c>
      <c r="D35" s="47"/>
      <c r="E35" s="47"/>
    </row>
  </sheetData>
  <mergeCells count="1">
    <mergeCell ref="A2:E2"/>
  </mergeCells>
  <phoneticPr fontId="0" type="noConversion"/>
  <pageMargins left="0.67" right="0.44" top="0.36"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indexed="13"/>
  </sheetPr>
  <dimension ref="A4:AB30"/>
  <sheetViews>
    <sheetView workbookViewId="0">
      <selection activeCell="U35" sqref="U35"/>
    </sheetView>
  </sheetViews>
  <sheetFormatPr baseColWidth="10" defaultRowHeight="11.25"/>
  <cols>
    <col min="1" max="12" width="4.5703125" style="87" customWidth="1"/>
    <col min="13" max="13" width="4.5703125" style="92" customWidth="1"/>
    <col min="14" max="65" width="4.5703125" style="87" customWidth="1"/>
    <col min="66" max="16384" width="11.42578125" style="87"/>
  </cols>
  <sheetData>
    <row r="4" spans="1:28" ht="20.25">
      <c r="C4" s="88"/>
      <c r="D4" s="88"/>
      <c r="E4" s="88"/>
      <c r="F4" s="88"/>
      <c r="G4" s="475" t="s">
        <v>196</v>
      </c>
      <c r="H4" s="475"/>
      <c r="I4" s="475"/>
      <c r="J4" s="475"/>
      <c r="K4" s="475"/>
      <c r="L4" s="475"/>
      <c r="M4" s="475"/>
      <c r="N4" s="475"/>
      <c r="O4" s="475"/>
      <c r="P4" s="475"/>
      <c r="Q4" s="475"/>
      <c r="R4" s="475"/>
      <c r="S4" s="475"/>
      <c r="T4" s="475"/>
      <c r="U4" s="475"/>
      <c r="V4" s="475"/>
      <c r="W4" s="475"/>
      <c r="X4" s="475"/>
      <c r="Z4" s="481"/>
      <c r="AA4" s="481"/>
      <c r="AB4" s="481"/>
    </row>
    <row r="5" spans="1:28" ht="15.75">
      <c r="C5" s="89"/>
      <c r="D5" s="89"/>
      <c r="E5" s="89"/>
      <c r="F5" s="89"/>
      <c r="G5" s="476" t="s">
        <v>302</v>
      </c>
      <c r="H5" s="476"/>
      <c r="I5" s="476"/>
      <c r="J5" s="476"/>
      <c r="K5" s="476"/>
      <c r="L5" s="476"/>
      <c r="M5" s="476"/>
      <c r="N5" s="476"/>
      <c r="O5" s="476"/>
      <c r="P5" s="476"/>
      <c r="Q5" s="476"/>
      <c r="R5" s="476"/>
      <c r="S5" s="476"/>
      <c r="T5" s="476"/>
      <c r="U5" s="476"/>
      <c r="V5" s="476"/>
      <c r="W5" s="476"/>
      <c r="X5" s="476"/>
      <c r="Z5" s="482">
        <v>38717</v>
      </c>
      <c r="AA5" s="483"/>
      <c r="AB5" s="483"/>
    </row>
    <row r="6" spans="1:28" ht="12.75">
      <c r="C6" s="90"/>
      <c r="D6" s="90"/>
      <c r="E6" s="90"/>
      <c r="F6" s="90"/>
      <c r="G6" s="477" t="s">
        <v>303</v>
      </c>
      <c r="H6" s="477"/>
      <c r="I6" s="477"/>
      <c r="J6" s="477"/>
      <c r="K6" s="477"/>
      <c r="L6" s="477"/>
      <c r="M6" s="477"/>
      <c r="N6" s="477"/>
      <c r="O6" s="477"/>
      <c r="P6" s="477"/>
      <c r="Q6" s="477"/>
      <c r="R6" s="477"/>
      <c r="S6" s="477"/>
      <c r="T6" s="477"/>
      <c r="U6" s="477"/>
      <c r="V6" s="477"/>
      <c r="W6" s="477"/>
      <c r="X6" s="477"/>
    </row>
    <row r="8" spans="1:28" ht="23.25">
      <c r="E8" s="478" t="s">
        <v>197</v>
      </c>
      <c r="F8" s="478"/>
      <c r="G8" s="478"/>
      <c r="H8" s="478"/>
      <c r="I8" s="478"/>
      <c r="J8" s="478"/>
      <c r="K8" s="478"/>
      <c r="L8" s="478"/>
      <c r="M8" s="478"/>
      <c r="N8" s="478"/>
      <c r="O8" s="478"/>
      <c r="P8" s="478"/>
      <c r="Q8" s="478"/>
      <c r="R8" s="478"/>
      <c r="S8" s="478"/>
      <c r="T8" s="478"/>
      <c r="U8" s="478"/>
      <c r="V8" s="478"/>
      <c r="W8" s="478"/>
      <c r="X8" s="478"/>
      <c r="Y8" s="478"/>
      <c r="Z8" s="478"/>
      <c r="AA8" s="478"/>
    </row>
    <row r="10" spans="1:28" ht="17.25" customHeight="1">
      <c r="C10" s="160" t="s">
        <v>198</v>
      </c>
      <c r="D10" s="91"/>
      <c r="I10" s="479" t="str">
        <f>INDEX(MUE!B3:B594,C11)</f>
        <v>901215 - 020139 - 1</v>
      </c>
      <c r="J10" s="479"/>
      <c r="K10" s="479"/>
      <c r="L10" s="479"/>
      <c r="M10" s="479"/>
      <c r="N10" s="479"/>
      <c r="O10" s="94" t="s">
        <v>67</v>
      </c>
      <c r="P10" s="95"/>
    </row>
    <row r="11" spans="1:28" ht="6" customHeight="1">
      <c r="C11" s="96">
        <v>136</v>
      </c>
    </row>
    <row r="12" spans="1:28" ht="17.25" customHeight="1">
      <c r="C12" s="480" t="str">
        <f>INDEX(MUE!C3:C594,C11)</f>
        <v>SILLA DE ESPERA DE FIBRA</v>
      </c>
      <c r="D12" s="480"/>
      <c r="E12" s="480"/>
      <c r="F12" s="480"/>
      <c r="G12" s="480"/>
      <c r="H12" s="480"/>
      <c r="I12" s="480"/>
      <c r="J12" s="480"/>
      <c r="K12" s="480"/>
      <c r="L12" s="480"/>
      <c r="M12" s="480"/>
      <c r="N12" s="480"/>
    </row>
    <row r="13" spans="1:28" ht="4.5" customHeight="1">
      <c r="A13" s="97"/>
    </row>
    <row r="14" spans="1:28" ht="17.25" customHeight="1">
      <c r="A14" s="97"/>
      <c r="C14" s="480" t="str">
        <f>INDEX(MUE!$D$3:$D$594,C11)</f>
        <v>SERVICIOS GENERALES</v>
      </c>
      <c r="D14" s="480"/>
      <c r="E14" s="480"/>
      <c r="F14" s="480"/>
      <c r="G14" s="480"/>
      <c r="H14" s="480"/>
      <c r="I14" s="480"/>
      <c r="J14" s="480"/>
      <c r="K14" s="480"/>
      <c r="L14" s="480"/>
      <c r="M14" s="480"/>
      <c r="N14" s="480"/>
    </row>
    <row r="15" spans="1:28">
      <c r="A15" s="97"/>
    </row>
    <row r="16" spans="1:28" s="99" customFormat="1" ht="16.5" customHeight="1">
      <c r="A16" s="98"/>
      <c r="C16" s="100" t="s">
        <v>199</v>
      </c>
      <c r="D16" s="103"/>
      <c r="E16" s="103"/>
      <c r="F16" s="103"/>
      <c r="G16" s="103"/>
      <c r="H16" s="103"/>
      <c r="I16" s="161"/>
      <c r="J16" s="161"/>
      <c r="K16" s="474">
        <f>INDEX(MUE!J3:J594,C11)</f>
        <v>0</v>
      </c>
      <c r="L16" s="474"/>
      <c r="M16" s="474"/>
      <c r="N16" s="474"/>
    </row>
    <row r="17" spans="1:22" ht="6.75" customHeight="1">
      <c r="A17" s="97"/>
      <c r="C17" s="93"/>
      <c r="D17" s="93"/>
      <c r="E17" s="93"/>
      <c r="F17" s="93"/>
      <c r="G17" s="93"/>
      <c r="H17" s="93"/>
      <c r="I17" s="162"/>
      <c r="J17" s="162"/>
      <c r="K17" s="484"/>
      <c r="L17" s="484"/>
      <c r="M17" s="484"/>
      <c r="N17" s="484"/>
    </row>
    <row r="18" spans="1:22" s="99" customFormat="1" ht="16.5" customHeight="1">
      <c r="A18" s="98"/>
      <c r="C18" s="100" t="s">
        <v>200</v>
      </c>
      <c r="D18" s="103"/>
      <c r="E18" s="103"/>
      <c r="F18" s="103"/>
      <c r="G18" s="103"/>
      <c r="H18" s="103"/>
      <c r="I18" s="161"/>
      <c r="J18" s="161"/>
      <c r="K18" s="485">
        <f>INDEX(MUE!$L$3:$L$594,C11)</f>
        <v>19.420000000000002</v>
      </c>
      <c r="L18" s="485"/>
      <c r="M18" s="485"/>
      <c r="N18" s="485"/>
    </row>
    <row r="19" spans="1:22" ht="6.75" customHeight="1">
      <c r="A19" s="101"/>
      <c r="C19" s="93"/>
      <c r="D19" s="93"/>
      <c r="E19" s="93"/>
      <c r="F19" s="93"/>
      <c r="G19" s="93"/>
      <c r="H19" s="93"/>
      <c r="I19" s="162"/>
      <c r="J19" s="162"/>
      <c r="K19" s="484"/>
      <c r="L19" s="484"/>
      <c r="M19" s="484"/>
      <c r="N19" s="484"/>
    </row>
    <row r="20" spans="1:22" s="99" customFormat="1" ht="16.5" customHeight="1">
      <c r="C20" s="100" t="s">
        <v>201</v>
      </c>
      <c r="D20" s="103"/>
      <c r="E20" s="103"/>
      <c r="F20" s="103"/>
      <c r="G20" s="103"/>
      <c r="H20" s="103"/>
      <c r="I20" s="161"/>
      <c r="J20" s="161"/>
      <c r="K20" s="486">
        <v>10</v>
      </c>
      <c r="L20" s="486"/>
      <c r="M20" s="486"/>
      <c r="N20" s="486"/>
    </row>
    <row r="21" spans="1:22" ht="6.75" customHeight="1">
      <c r="C21" s="93"/>
      <c r="D21" s="93"/>
      <c r="E21" s="93"/>
      <c r="F21" s="93"/>
      <c r="G21" s="93"/>
      <c r="H21" s="93"/>
      <c r="I21" s="162"/>
      <c r="J21" s="162"/>
      <c r="K21" s="484"/>
      <c r="L21" s="484"/>
      <c r="M21" s="484"/>
      <c r="N21" s="484"/>
      <c r="S21" s="96">
        <v>2</v>
      </c>
      <c r="T21" s="96"/>
      <c r="U21" s="102">
        <f>IF(S21=1,1826,IF(S21=2,3653,14610))</f>
        <v>3653</v>
      </c>
    </row>
    <row r="22" spans="1:22" s="99" customFormat="1" ht="16.5" customHeight="1">
      <c r="C22" s="100" t="s">
        <v>202</v>
      </c>
      <c r="D22" s="103"/>
      <c r="E22" s="103"/>
      <c r="F22" s="103"/>
      <c r="G22" s="103"/>
      <c r="H22" s="103"/>
      <c r="I22" s="161"/>
      <c r="J22" s="161"/>
      <c r="K22" s="485">
        <f>IF(K20="","",(K18*K20%))</f>
        <v>1.9420000000000002</v>
      </c>
      <c r="L22" s="485"/>
      <c r="M22" s="485"/>
      <c r="N22" s="485"/>
      <c r="U22" s="103"/>
    </row>
    <row r="23" spans="1:22" ht="6.75" customHeight="1">
      <c r="C23" s="93"/>
      <c r="D23" s="93"/>
      <c r="E23" s="93"/>
      <c r="F23" s="93"/>
      <c r="G23" s="93"/>
      <c r="H23" s="93"/>
      <c r="I23" s="162"/>
      <c r="J23" s="162"/>
      <c r="K23" s="484"/>
      <c r="L23" s="484"/>
      <c r="M23" s="484"/>
      <c r="N23" s="484"/>
    </row>
    <row r="24" spans="1:22" s="99" customFormat="1" ht="16.5" customHeight="1">
      <c r="C24" s="100" t="s">
        <v>203</v>
      </c>
      <c r="D24" s="103"/>
      <c r="E24" s="103"/>
      <c r="F24" s="103"/>
      <c r="G24" s="103"/>
      <c r="H24" s="103"/>
      <c r="I24" s="161"/>
      <c r="J24" s="161"/>
      <c r="K24" s="485">
        <f>IF(K20="","",(K18-K22))</f>
        <v>17.478000000000002</v>
      </c>
      <c r="L24" s="488"/>
      <c r="M24" s="488"/>
      <c r="N24" s="488"/>
    </row>
    <row r="25" spans="1:22" ht="6.75" customHeight="1">
      <c r="C25" s="93"/>
      <c r="D25" s="93"/>
      <c r="E25" s="93"/>
      <c r="F25" s="93"/>
      <c r="G25" s="93"/>
      <c r="H25" s="93"/>
      <c r="I25" s="162"/>
      <c r="J25" s="162"/>
      <c r="K25" s="484"/>
      <c r="L25" s="484"/>
      <c r="M25" s="484"/>
      <c r="N25" s="484"/>
    </row>
    <row r="26" spans="1:22" s="99" customFormat="1" ht="16.5" customHeight="1">
      <c r="C26" s="100" t="s">
        <v>204</v>
      </c>
      <c r="D26" s="103"/>
      <c r="E26" s="103"/>
      <c r="F26" s="103"/>
      <c r="G26" s="103"/>
      <c r="H26" s="103"/>
      <c r="I26" s="161"/>
      <c r="J26" s="161"/>
      <c r="K26" s="485">
        <f>IF(K20="","",(K24/(U21/365)))</f>
        <v>1.7463646318094719</v>
      </c>
      <c r="L26" s="488"/>
      <c r="M26" s="488"/>
      <c r="N26" s="488"/>
    </row>
    <row r="27" spans="1:22" ht="6.75" customHeight="1">
      <c r="C27" s="93"/>
      <c r="D27" s="93"/>
      <c r="E27" s="93"/>
      <c r="F27" s="93"/>
      <c r="G27" s="93"/>
      <c r="H27" s="93"/>
      <c r="I27" s="162"/>
      <c r="J27" s="162"/>
      <c r="K27" s="484"/>
      <c r="L27" s="484"/>
      <c r="M27" s="484"/>
      <c r="N27" s="484"/>
    </row>
    <row r="28" spans="1:22" s="99" customFormat="1" ht="16.5" customHeight="1">
      <c r="C28" s="100" t="s">
        <v>205</v>
      </c>
      <c r="D28" s="103"/>
      <c r="E28" s="103"/>
      <c r="F28" s="103"/>
      <c r="G28" s="103"/>
      <c r="H28" s="103"/>
      <c r="I28" s="161"/>
      <c r="J28" s="161"/>
      <c r="K28" s="474">
        <f>IF(K20="","",(K16+U21))</f>
        <v>3653</v>
      </c>
      <c r="L28" s="474"/>
      <c r="M28" s="474"/>
      <c r="N28" s="474"/>
    </row>
    <row r="29" spans="1:22">
      <c r="I29" s="92"/>
      <c r="J29" s="92"/>
      <c r="K29" s="92"/>
      <c r="L29" s="92"/>
    </row>
    <row r="30" spans="1:22">
      <c r="T30" s="487"/>
      <c r="U30" s="487"/>
      <c r="V30" s="487"/>
    </row>
  </sheetData>
  <sheetProtection selectLockedCells="1"/>
  <mergeCells count="23">
    <mergeCell ref="T30:V30"/>
    <mergeCell ref="K26:N26"/>
    <mergeCell ref="K28:N28"/>
    <mergeCell ref="K24:N24"/>
    <mergeCell ref="K25:N25"/>
    <mergeCell ref="K27:N27"/>
    <mergeCell ref="K17:N17"/>
    <mergeCell ref="K19:N19"/>
    <mergeCell ref="K21:N21"/>
    <mergeCell ref="K23:N23"/>
    <mergeCell ref="K22:N22"/>
    <mergeCell ref="K20:N20"/>
    <mergeCell ref="K18:N18"/>
    <mergeCell ref="K16:N16"/>
    <mergeCell ref="G4:X4"/>
    <mergeCell ref="G5:X5"/>
    <mergeCell ref="G6:X6"/>
    <mergeCell ref="E8:AA8"/>
    <mergeCell ref="I10:N10"/>
    <mergeCell ref="C12:N12"/>
    <mergeCell ref="C14:N14"/>
    <mergeCell ref="Z4:AB4"/>
    <mergeCell ref="Z5:AB5"/>
  </mergeCells>
  <phoneticPr fontId="0" type="noConversion"/>
  <printOptions horizontalCentered="1"/>
  <pageMargins left="0.75" right="0.47244094488188981" top="0.35433070866141736" bottom="0.51181102362204722" header="0.31496062992125984" footer="0.51181102362204722"/>
  <pageSetup orientation="landscape" horizontalDpi="180" verticalDpi="18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6" r:id="rId4" name="Option Button 4">
              <controlPr defaultSize="0" autoFill="0" autoLine="0" autoPict="0">
                <anchor moveWithCells="1">
                  <from>
                    <xdr:col>17</xdr:col>
                    <xdr:colOff>238125</xdr:colOff>
                    <xdr:row>14</xdr:row>
                    <xdr:rowOff>85725</xdr:rowOff>
                  </from>
                  <to>
                    <xdr:col>21</xdr:col>
                    <xdr:colOff>161925</xdr:colOff>
                    <xdr:row>16</xdr:row>
                    <xdr:rowOff>28575</xdr:rowOff>
                  </to>
                </anchor>
              </controlPr>
            </control>
          </mc:Choice>
        </mc:AlternateContent>
        <mc:AlternateContent xmlns:mc="http://schemas.openxmlformats.org/markup-compatibility/2006">
          <mc:Choice Requires="x14">
            <control shapeId="8197" r:id="rId5" name="Option Button 5">
              <controlPr defaultSize="0" autoFill="0" autoLine="0" autoPict="0">
                <anchor moveWithCells="1">
                  <from>
                    <xdr:col>17</xdr:col>
                    <xdr:colOff>247650</xdr:colOff>
                    <xdr:row>16</xdr:row>
                    <xdr:rowOff>19050</xdr:rowOff>
                  </from>
                  <to>
                    <xdr:col>23</xdr:col>
                    <xdr:colOff>19050</xdr:colOff>
                    <xdr:row>18</xdr:row>
                    <xdr:rowOff>19050</xdr:rowOff>
                  </to>
                </anchor>
              </controlPr>
            </control>
          </mc:Choice>
        </mc:AlternateContent>
        <mc:AlternateContent xmlns:mc="http://schemas.openxmlformats.org/markup-compatibility/2006">
          <mc:Choice Requires="x14">
            <control shapeId="8199" r:id="rId6" name="Button 7">
              <controlPr defaultSize="0" print="0" autoFill="0" autoPict="0" macro="[0]!_ADE2">
                <anchor moveWithCells="1" sizeWithCells="1">
                  <from>
                    <xdr:col>23</xdr:col>
                    <xdr:colOff>47625</xdr:colOff>
                    <xdr:row>16</xdr:row>
                    <xdr:rowOff>47625</xdr:rowOff>
                  </from>
                  <to>
                    <xdr:col>26</xdr:col>
                    <xdr:colOff>19050</xdr:colOff>
                    <xdr:row>18</xdr:row>
                    <xdr:rowOff>9525</xdr:rowOff>
                  </to>
                </anchor>
              </controlPr>
            </control>
          </mc:Choice>
        </mc:AlternateContent>
        <mc:AlternateContent xmlns:mc="http://schemas.openxmlformats.org/markup-compatibility/2006">
          <mc:Choice Requires="x14">
            <control shapeId="8200" r:id="rId7" name="Button 8">
              <controlPr defaultSize="0" print="0" autoFill="0" autoPict="0" macro="[0]!_ADE1">
                <anchor moveWithCells="1" sizeWithCells="1">
                  <from>
                    <xdr:col>23</xdr:col>
                    <xdr:colOff>57150</xdr:colOff>
                    <xdr:row>14</xdr:row>
                    <xdr:rowOff>114300</xdr:rowOff>
                  </from>
                  <to>
                    <xdr:col>26</xdr:col>
                    <xdr:colOff>28575</xdr:colOff>
                    <xdr:row>16</xdr:row>
                    <xdr:rowOff>19050</xdr:rowOff>
                  </to>
                </anchor>
              </controlPr>
            </control>
          </mc:Choice>
        </mc:AlternateContent>
        <mc:AlternateContent xmlns:mc="http://schemas.openxmlformats.org/markup-compatibility/2006">
          <mc:Choice Requires="x14">
            <control shapeId="8201" r:id="rId8" name="Drop Down 9">
              <controlPr defaultSize="0" autoLine="0" autoPict="0">
                <anchor moveWithCells="1">
                  <from>
                    <xdr:col>8</xdr:col>
                    <xdr:colOff>0</xdr:colOff>
                    <xdr:row>9</xdr:row>
                    <xdr:rowOff>9525</xdr:rowOff>
                  </from>
                  <to>
                    <xdr:col>14</xdr:col>
                    <xdr:colOff>0</xdr:colOff>
                    <xdr:row>10</xdr:row>
                    <xdr:rowOff>0</xdr:rowOff>
                  </to>
                </anchor>
              </controlPr>
            </control>
          </mc:Choice>
        </mc:AlternateContent>
        <mc:AlternateContent xmlns:mc="http://schemas.openxmlformats.org/markup-compatibility/2006">
          <mc:Choice Requires="x14">
            <control shapeId="8202" r:id="rId9" name="Drop Down 10">
              <controlPr defaultSize="0" autoLine="0" autoPict="0">
                <anchor moveWithCells="1">
                  <from>
                    <xdr:col>14</xdr:col>
                    <xdr:colOff>228600</xdr:colOff>
                    <xdr:row>9</xdr:row>
                    <xdr:rowOff>9525</xdr:rowOff>
                  </from>
                  <to>
                    <xdr:col>16</xdr:col>
                    <xdr:colOff>123825</xdr:colOff>
                    <xdr:row>10</xdr:row>
                    <xdr:rowOff>0</xdr:rowOff>
                  </to>
                </anchor>
              </controlPr>
            </control>
          </mc:Choice>
        </mc:AlternateContent>
        <mc:AlternateContent xmlns:mc="http://schemas.openxmlformats.org/markup-compatibility/2006">
          <mc:Choice Requires="x14">
            <control shapeId="8203" r:id="rId10" name="Button 11">
              <controlPr defaultSize="0" print="0" autoFill="0" autoPict="0" macro="[0]!_ADE2">
                <anchor moveWithCells="1" sizeWithCells="1">
                  <from>
                    <xdr:col>23</xdr:col>
                    <xdr:colOff>57150</xdr:colOff>
                    <xdr:row>20</xdr:row>
                    <xdr:rowOff>0</xdr:rowOff>
                  </from>
                  <to>
                    <xdr:col>26</xdr:col>
                    <xdr:colOff>28575</xdr:colOff>
                    <xdr:row>21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indexed="10"/>
  </sheetPr>
  <dimension ref="A1:Q47"/>
  <sheetViews>
    <sheetView zoomScale="90" workbookViewId="0">
      <selection activeCell="K15" sqref="K15"/>
    </sheetView>
  </sheetViews>
  <sheetFormatPr baseColWidth="10" defaultColWidth="9.140625" defaultRowHeight="11.25"/>
  <cols>
    <col min="1" max="1" width="17.5703125" style="109" customWidth="1"/>
    <col min="2" max="2" width="12.7109375" style="109" customWidth="1"/>
    <col min="3" max="3" width="13.7109375" style="109" customWidth="1"/>
    <col min="4" max="8" width="15.42578125" style="109" customWidth="1"/>
    <col min="9" max="12" width="9.140625" style="109" customWidth="1"/>
    <col min="13" max="13" width="12" style="145" customWidth="1"/>
    <col min="14" max="16384" width="9.140625" style="109"/>
  </cols>
  <sheetData>
    <row r="1" spans="1:17" ht="22.5" customHeight="1">
      <c r="A1" s="104"/>
      <c r="B1" s="495" t="str">
        <f>I!G5</f>
        <v>ALCALDIA MUNICIPAL DE TEPETITAN</v>
      </c>
      <c r="C1" s="495"/>
      <c r="D1" s="495"/>
      <c r="E1" s="495"/>
      <c r="F1" s="495"/>
      <c r="G1" s="495"/>
      <c r="H1" s="106">
        <f>I!$Z$5</f>
        <v>38717</v>
      </c>
      <c r="I1" s="107"/>
      <c r="J1" s="107"/>
      <c r="K1" s="107"/>
      <c r="L1" s="107"/>
      <c r="M1" s="107"/>
      <c r="N1" s="108"/>
      <c r="O1" s="108"/>
      <c r="P1" s="108"/>
      <c r="Q1" s="108"/>
    </row>
    <row r="2" spans="1:17" ht="15.75" customHeight="1">
      <c r="A2" s="110"/>
      <c r="B2" s="496" t="str">
        <f>I!G6</f>
        <v>DEPARTAMENTO DE SAN VICENTE</v>
      </c>
      <c r="C2" s="496"/>
      <c r="D2" s="496"/>
      <c r="E2" s="496"/>
      <c r="F2" s="496"/>
      <c r="G2" s="496"/>
      <c r="H2" s="110"/>
      <c r="I2" s="108"/>
      <c r="J2" s="108"/>
      <c r="K2" s="108"/>
      <c r="L2" s="108"/>
      <c r="M2" s="108"/>
      <c r="N2" s="108"/>
      <c r="O2" s="108"/>
      <c r="P2" s="108"/>
      <c r="Q2" s="108"/>
    </row>
    <row r="3" spans="1:17" ht="15.75" customHeight="1">
      <c r="A3" s="110"/>
      <c r="B3" s="105"/>
      <c r="C3" s="105"/>
      <c r="D3" s="105"/>
      <c r="E3" s="105"/>
      <c r="F3" s="105"/>
      <c r="G3" s="105"/>
      <c r="H3" s="110"/>
      <c r="I3" s="108"/>
      <c r="J3" s="108"/>
      <c r="K3" s="108"/>
      <c r="L3" s="108"/>
      <c r="M3" s="108"/>
      <c r="N3" s="108"/>
      <c r="O3" s="108"/>
      <c r="P3" s="108"/>
      <c r="Q3" s="108"/>
    </row>
    <row r="4" spans="1:17" ht="24" customHeight="1">
      <c r="A4" s="110"/>
      <c r="B4" s="497" t="s">
        <v>206</v>
      </c>
      <c r="C4" s="497"/>
      <c r="D4" s="497"/>
      <c r="E4" s="497"/>
      <c r="F4" s="497"/>
      <c r="G4" s="497"/>
      <c r="H4" s="110"/>
      <c r="I4" s="108"/>
      <c r="J4" s="108"/>
      <c r="K4" s="108"/>
      <c r="L4" s="108"/>
      <c r="M4" s="108"/>
      <c r="N4" s="108"/>
      <c r="O4" s="108"/>
      <c r="P4" s="108"/>
      <c r="Q4" s="108"/>
    </row>
    <row r="5" spans="1:17" ht="23.25" customHeight="1">
      <c r="A5" s="499" t="str">
        <f>I!C12</f>
        <v>SILLA DE ESPERA DE FIBRA</v>
      </c>
      <c r="B5" s="499"/>
      <c r="C5" s="499"/>
      <c r="D5" s="499"/>
      <c r="E5" s="499"/>
      <c r="F5" s="499"/>
      <c r="G5" s="499"/>
      <c r="H5" s="499"/>
      <c r="I5" s="108"/>
      <c r="J5" s="108"/>
      <c r="K5" s="108"/>
      <c r="L5" s="108"/>
      <c r="M5" s="108"/>
      <c r="N5" s="108"/>
      <c r="O5" s="108"/>
      <c r="P5" s="108"/>
      <c r="Q5" s="108"/>
    </row>
    <row r="6" spans="1:17" ht="23.25" customHeight="1">
      <c r="A6" s="500" t="str">
        <f>I!C14</f>
        <v>SERVICIOS GENERALES</v>
      </c>
      <c r="B6" s="500"/>
      <c r="C6" s="500"/>
      <c r="D6" s="500"/>
      <c r="E6" s="500"/>
      <c r="F6" s="500"/>
      <c r="G6" s="500"/>
      <c r="H6" s="500"/>
      <c r="I6" s="108"/>
      <c r="J6" s="108"/>
      <c r="K6" s="108"/>
      <c r="L6" s="108"/>
      <c r="M6" s="108"/>
      <c r="N6" s="108"/>
      <c r="O6" s="108"/>
      <c r="P6" s="108"/>
      <c r="Q6" s="108"/>
    </row>
    <row r="7" spans="1:17" ht="15.75" customHeight="1">
      <c r="A7" s="500" t="str">
        <f>INDEX(MUE!$F$3:$F$594,I!C11)</f>
        <v>ENC. DE BODEGA</v>
      </c>
      <c r="B7" s="500"/>
      <c r="C7" s="500"/>
      <c r="D7" s="500"/>
      <c r="E7" s="500"/>
      <c r="F7" s="500"/>
      <c r="G7" s="500"/>
      <c r="H7" s="500"/>
      <c r="I7" s="108"/>
      <c r="J7" s="108"/>
      <c r="K7" s="108"/>
      <c r="L7" s="108"/>
      <c r="M7" s="108"/>
      <c r="N7" s="108"/>
      <c r="O7" s="108"/>
      <c r="P7" s="108"/>
      <c r="Q7" s="108"/>
    </row>
    <row r="8" spans="1:17" ht="23.25" customHeight="1">
      <c r="A8" s="166"/>
      <c r="B8" s="166"/>
      <c r="C8" s="166"/>
      <c r="D8" s="166"/>
      <c r="E8" s="166"/>
      <c r="F8" s="166"/>
      <c r="G8" s="166"/>
      <c r="H8" s="166"/>
      <c r="I8" s="108"/>
      <c r="J8" s="108"/>
      <c r="K8" s="108"/>
      <c r="L8" s="108"/>
      <c r="M8" s="108"/>
      <c r="N8" s="108"/>
      <c r="O8" s="108"/>
      <c r="P8" s="108"/>
      <c r="Q8" s="108"/>
    </row>
    <row r="9" spans="1:17" s="108" customFormat="1" ht="18" customHeight="1" thickBot="1">
      <c r="B9" s="167"/>
      <c r="C9" s="167"/>
      <c r="D9" s="498"/>
      <c r="E9" s="498"/>
      <c r="F9" s="498"/>
      <c r="G9" s="498"/>
      <c r="H9" s="498"/>
    </row>
    <row r="10" spans="1:17" ht="18" customHeight="1">
      <c r="A10" s="108"/>
      <c r="B10" s="111" t="s">
        <v>200</v>
      </c>
      <c r="C10" s="112"/>
      <c r="D10" s="113">
        <f>I!K18</f>
        <v>19.420000000000002</v>
      </c>
      <c r="E10" s="170"/>
      <c r="F10" s="489" t="s">
        <v>207</v>
      </c>
      <c r="G10" s="490"/>
      <c r="H10" s="143"/>
      <c r="I10" s="108"/>
      <c r="J10" s="108"/>
      <c r="K10" s="108"/>
      <c r="L10" s="108"/>
      <c r="M10" s="108"/>
      <c r="N10" s="108"/>
      <c r="O10" s="108"/>
      <c r="P10" s="108"/>
      <c r="Q10" s="108"/>
    </row>
    <row r="11" spans="1:17" ht="18" customHeight="1" thickBot="1">
      <c r="A11" s="108"/>
      <c r="B11" s="115" t="s">
        <v>199</v>
      </c>
      <c r="C11" s="116"/>
      <c r="D11" s="117">
        <f>I!K16</f>
        <v>0</v>
      </c>
      <c r="E11" s="174"/>
      <c r="F11" s="493" t="str">
        <f>I!I10</f>
        <v>901215 - 020139 - 1</v>
      </c>
      <c r="G11" s="494"/>
      <c r="H11" s="175"/>
      <c r="I11" s="108"/>
      <c r="J11" s="108"/>
      <c r="K11" s="108"/>
      <c r="L11" s="108"/>
      <c r="M11" s="108"/>
      <c r="N11" s="108"/>
      <c r="O11" s="108"/>
      <c r="P11" s="108"/>
      <c r="Q11" s="108"/>
    </row>
    <row r="12" spans="1:17" ht="18" customHeight="1" thickBot="1">
      <c r="A12" s="108"/>
      <c r="B12" s="115" t="s">
        <v>201</v>
      </c>
      <c r="C12" s="116"/>
      <c r="D12" s="118">
        <f>I!K20</f>
        <v>10</v>
      </c>
      <c r="E12" s="174"/>
      <c r="F12" s="114"/>
      <c r="G12" s="114"/>
      <c r="H12" s="143"/>
      <c r="I12" s="108"/>
      <c r="J12" s="108"/>
      <c r="K12" s="108"/>
      <c r="L12" s="108"/>
      <c r="M12" s="108"/>
      <c r="N12" s="108"/>
      <c r="O12" s="108"/>
      <c r="P12" s="108"/>
      <c r="Q12" s="108"/>
    </row>
    <row r="13" spans="1:17" ht="18" customHeight="1">
      <c r="A13" s="108"/>
      <c r="B13" s="115" t="s">
        <v>202</v>
      </c>
      <c r="C13" s="116"/>
      <c r="D13" s="119">
        <f>I!K22</f>
        <v>1.9420000000000002</v>
      </c>
      <c r="E13" s="170"/>
      <c r="F13" s="489" t="s">
        <v>208</v>
      </c>
      <c r="G13" s="490"/>
      <c r="H13" s="143"/>
      <c r="I13" s="108"/>
      <c r="J13" s="108"/>
      <c r="K13" s="108"/>
      <c r="L13" s="108"/>
      <c r="M13" s="108"/>
      <c r="N13" s="108"/>
      <c r="O13" s="108"/>
      <c r="P13" s="108"/>
      <c r="Q13" s="108"/>
    </row>
    <row r="14" spans="1:17" ht="18" customHeight="1" thickBot="1">
      <c r="A14" s="108"/>
      <c r="B14" s="115" t="s">
        <v>203</v>
      </c>
      <c r="C14" s="116"/>
      <c r="D14" s="119">
        <f>I!K24</f>
        <v>17.478000000000002</v>
      </c>
      <c r="E14" s="170"/>
      <c r="F14" s="491">
        <f>INDEX(MUE!$N$3:$N$594,I!C11)</f>
        <v>0</v>
      </c>
      <c r="G14" s="492"/>
      <c r="H14" s="143"/>
      <c r="I14" s="108"/>
      <c r="J14" s="108"/>
      <c r="K14" s="108"/>
      <c r="L14" s="108"/>
      <c r="M14" s="108"/>
      <c r="N14" s="108"/>
      <c r="O14" s="108"/>
      <c r="P14" s="108"/>
      <c r="Q14" s="108"/>
    </row>
    <row r="15" spans="1:17" ht="18" customHeight="1" thickBot="1">
      <c r="A15" s="108"/>
      <c r="B15" s="120" t="s">
        <v>209</v>
      </c>
      <c r="C15" s="121"/>
      <c r="D15" s="122">
        <f>I!K26</f>
        <v>1.7463646318094719</v>
      </c>
      <c r="E15" s="170"/>
      <c r="F15" s="114"/>
      <c r="G15" s="114"/>
      <c r="H15" s="143"/>
      <c r="I15" s="108"/>
      <c r="J15" s="108"/>
      <c r="K15" s="108"/>
      <c r="L15" s="108"/>
      <c r="M15" s="108"/>
      <c r="N15" s="108"/>
      <c r="O15" s="108"/>
      <c r="P15" s="108"/>
      <c r="Q15" s="108"/>
    </row>
    <row r="16" spans="1:17" ht="18" customHeight="1" thickBot="1">
      <c r="A16" s="108"/>
      <c r="B16" s="123" t="s">
        <v>210</v>
      </c>
      <c r="C16" s="124"/>
      <c r="D16" s="125">
        <f>I!K28</f>
        <v>3653</v>
      </c>
      <c r="E16" s="181"/>
      <c r="F16" s="182" t="s">
        <v>211</v>
      </c>
      <c r="G16" s="183">
        <v>36891</v>
      </c>
      <c r="H16" s="108"/>
      <c r="I16" s="108"/>
      <c r="J16" s="108"/>
      <c r="K16" s="108"/>
      <c r="L16" s="108"/>
      <c r="M16" s="108"/>
      <c r="N16" s="108"/>
      <c r="O16" s="108"/>
      <c r="P16" s="108"/>
      <c r="Q16" s="108"/>
    </row>
    <row r="17" spans="1:17" ht="18" customHeight="1" thickBot="1">
      <c r="A17" s="108"/>
      <c r="B17" s="108"/>
      <c r="C17" s="108"/>
      <c r="D17" s="108"/>
      <c r="E17" s="108"/>
      <c r="F17" s="108"/>
      <c r="G17" s="108"/>
      <c r="H17" s="108"/>
      <c r="I17" s="108"/>
      <c r="J17" s="108"/>
      <c r="K17" s="108"/>
      <c r="L17" s="108"/>
      <c r="M17" s="108"/>
      <c r="N17" s="108"/>
      <c r="O17" s="108"/>
      <c r="P17" s="108"/>
      <c r="Q17" s="108"/>
    </row>
    <row r="18" spans="1:17" ht="50.25" customHeight="1">
      <c r="A18" s="108"/>
      <c r="B18" s="126" t="s">
        <v>212</v>
      </c>
      <c r="C18" s="127" t="s">
        <v>213</v>
      </c>
      <c r="D18" s="127" t="s">
        <v>202</v>
      </c>
      <c r="E18" s="127" t="s">
        <v>203</v>
      </c>
      <c r="F18" s="127" t="s">
        <v>214</v>
      </c>
      <c r="G18" s="127" t="s">
        <v>215</v>
      </c>
      <c r="H18" s="128" t="s">
        <v>216</v>
      </c>
      <c r="I18" s="108"/>
      <c r="J18" s="108"/>
      <c r="K18" s="108"/>
      <c r="L18" s="108"/>
      <c r="M18" s="109"/>
      <c r="N18" s="108"/>
      <c r="O18" s="108"/>
      <c r="P18" s="108"/>
      <c r="Q18" s="108"/>
    </row>
    <row r="19" spans="1:17" ht="20.25" customHeight="1">
      <c r="A19" s="108"/>
      <c r="B19" s="129" t="s">
        <v>217</v>
      </c>
      <c r="C19" s="130">
        <f>D10</f>
        <v>19.420000000000002</v>
      </c>
      <c r="D19" s="131"/>
      <c r="E19" s="131"/>
      <c r="F19" s="131"/>
      <c r="G19" s="131">
        <f>D10</f>
        <v>19.420000000000002</v>
      </c>
      <c r="H19" s="132"/>
      <c r="I19" s="108"/>
      <c r="J19" s="108"/>
      <c r="K19" s="108"/>
      <c r="L19" s="108"/>
      <c r="M19" s="109"/>
      <c r="N19" s="108"/>
      <c r="O19" s="108"/>
      <c r="P19" s="108"/>
      <c r="Q19" s="108"/>
    </row>
    <row r="20" spans="1:17" ht="25.5" customHeight="1">
      <c r="A20" s="187">
        <f>DAYS360(D11,G16)</f>
        <v>36361</v>
      </c>
      <c r="B20" s="133">
        <f>D11</f>
        <v>0</v>
      </c>
      <c r="C20" s="134">
        <f>(A20*D15)/360</f>
        <v>176.3876788256228</v>
      </c>
      <c r="D20" s="131"/>
      <c r="E20" s="131"/>
      <c r="F20" s="135">
        <f>C20</f>
        <v>176.3876788256228</v>
      </c>
      <c r="G20" s="131">
        <f>G19-C20</f>
        <v>-156.96767882562278</v>
      </c>
      <c r="H20" s="132"/>
      <c r="I20" s="108"/>
      <c r="J20" s="108"/>
      <c r="K20" s="108"/>
      <c r="L20" s="108"/>
      <c r="M20" s="109"/>
      <c r="N20" s="108"/>
      <c r="O20" s="108"/>
      <c r="P20" s="108"/>
      <c r="Q20" s="108"/>
    </row>
    <row r="21" spans="1:17" ht="20.25" customHeight="1">
      <c r="A21" s="188"/>
      <c r="B21" s="133">
        <f>D11+366</f>
        <v>366</v>
      </c>
      <c r="C21" s="135"/>
      <c r="D21" s="135"/>
      <c r="E21" s="135">
        <f>D14</f>
        <v>17.478000000000002</v>
      </c>
      <c r="F21" s="135">
        <f>$D$15</f>
        <v>1.7463646318094719</v>
      </c>
      <c r="G21" s="136">
        <f>G20-F21</f>
        <v>-158.71404345743227</v>
      </c>
      <c r="H21" s="137">
        <f>F21</f>
        <v>1.7463646318094719</v>
      </c>
      <c r="I21" s="108"/>
      <c r="J21" s="108"/>
      <c r="K21" s="108"/>
      <c r="L21" s="108"/>
      <c r="M21" s="138"/>
      <c r="N21" s="108"/>
      <c r="O21" s="108"/>
      <c r="P21" s="108"/>
      <c r="Q21" s="108"/>
    </row>
    <row r="22" spans="1:17" ht="20.25" customHeight="1">
      <c r="A22" s="188"/>
      <c r="B22" s="133">
        <f>B21+366</f>
        <v>732</v>
      </c>
      <c r="C22" s="135"/>
      <c r="D22" s="135"/>
      <c r="E22" s="135">
        <f>E21-F22</f>
        <v>15.731635368190529</v>
      </c>
      <c r="F22" s="135">
        <f>$D$15</f>
        <v>1.7463646318094719</v>
      </c>
      <c r="G22" s="136">
        <f>G21-F22</f>
        <v>-160.46040808924175</v>
      </c>
      <c r="H22" s="137">
        <f>H21+F22</f>
        <v>3.4927292636189438</v>
      </c>
      <c r="I22" s="108"/>
      <c r="J22" s="108"/>
      <c r="K22" s="108"/>
      <c r="L22" s="108"/>
      <c r="M22" s="138"/>
      <c r="N22" s="108"/>
      <c r="O22" s="108"/>
      <c r="P22" s="108"/>
      <c r="Q22" s="108"/>
    </row>
    <row r="23" spans="1:17" ht="20.25" customHeight="1">
      <c r="A23" s="188"/>
      <c r="B23" s="133">
        <f>B22+366</f>
        <v>1098</v>
      </c>
      <c r="C23" s="135"/>
      <c r="D23" s="135"/>
      <c r="E23" s="135">
        <f>E22-F23</f>
        <v>13.985270736381057</v>
      </c>
      <c r="F23" s="135">
        <f>$D$15</f>
        <v>1.7463646318094719</v>
      </c>
      <c r="G23" s="136">
        <f>G22-F23</f>
        <v>-162.20677272105124</v>
      </c>
      <c r="H23" s="137">
        <f>H22+F23</f>
        <v>5.2390938954284154</v>
      </c>
      <c r="I23" s="108"/>
      <c r="J23" s="108"/>
      <c r="K23" s="108"/>
      <c r="L23" s="108"/>
      <c r="M23" s="138"/>
      <c r="N23" s="108"/>
      <c r="O23" s="108"/>
      <c r="P23" s="108"/>
      <c r="Q23" s="108"/>
    </row>
    <row r="24" spans="1:17" ht="20.25" customHeight="1">
      <c r="A24" s="188"/>
      <c r="B24" s="133">
        <f>B23+366</f>
        <v>1464</v>
      </c>
      <c r="C24" s="135"/>
      <c r="D24" s="135"/>
      <c r="E24" s="135">
        <f>E23-F24</f>
        <v>12.238906104571585</v>
      </c>
      <c r="F24" s="135">
        <f>$D$15</f>
        <v>1.7463646318094719</v>
      </c>
      <c r="G24" s="136">
        <f>G23-F24</f>
        <v>-163.95313735286072</v>
      </c>
      <c r="H24" s="137">
        <f>H23+F24</f>
        <v>6.9854585272378875</v>
      </c>
      <c r="I24" s="108"/>
      <c r="J24" s="108"/>
      <c r="K24" s="108"/>
      <c r="L24" s="108"/>
      <c r="M24" s="138"/>
      <c r="N24" s="108"/>
      <c r="O24" s="108"/>
      <c r="P24" s="108"/>
      <c r="Q24" s="108"/>
    </row>
    <row r="25" spans="1:17" ht="20.25" customHeight="1" thickBot="1">
      <c r="A25" s="108"/>
      <c r="B25" s="139">
        <f>I!$K$28</f>
        <v>3653</v>
      </c>
      <c r="C25" s="140"/>
      <c r="D25" s="140">
        <f>$D$13</f>
        <v>1.9420000000000002</v>
      </c>
      <c r="E25" s="140">
        <f>E24-F25</f>
        <v>178.13404345743231</v>
      </c>
      <c r="F25" s="140">
        <f>G24-D13</f>
        <v>-165.89513735286073</v>
      </c>
      <c r="G25" s="141">
        <f>G24-F25</f>
        <v>1.9420000000000073</v>
      </c>
      <c r="H25" s="142">
        <f>H24+F25</f>
        <v>-158.90967882562285</v>
      </c>
      <c r="I25" s="108"/>
      <c r="J25" s="108"/>
      <c r="K25" s="108"/>
      <c r="L25" s="108"/>
      <c r="M25" s="138"/>
      <c r="N25" s="108"/>
      <c r="O25" s="108"/>
      <c r="P25" s="108"/>
      <c r="Q25" s="108"/>
    </row>
    <row r="26" spans="1:17" ht="21.75" customHeight="1">
      <c r="A26" s="143"/>
      <c r="B26" s="189"/>
      <c r="C26" s="190"/>
      <c r="D26" s="190"/>
      <c r="E26" s="191"/>
      <c r="F26" s="191"/>
      <c r="G26" s="191"/>
      <c r="H26" s="190"/>
      <c r="I26" s="108"/>
      <c r="J26" s="108"/>
      <c r="K26" s="108"/>
      <c r="L26" s="108"/>
      <c r="M26" s="138"/>
      <c r="N26" s="108"/>
      <c r="O26" s="108"/>
      <c r="P26" s="108"/>
      <c r="Q26" s="108"/>
    </row>
    <row r="27" spans="1:17">
      <c r="A27" s="144"/>
      <c r="B27" s="138"/>
      <c r="C27" s="138"/>
      <c r="D27" s="138"/>
      <c r="E27" s="138"/>
      <c r="F27" s="138"/>
      <c r="G27" s="138"/>
      <c r="H27" s="138"/>
      <c r="I27" s="108"/>
      <c r="J27" s="108"/>
      <c r="K27" s="108"/>
      <c r="L27" s="108"/>
      <c r="M27" s="138"/>
      <c r="N27" s="108"/>
      <c r="O27" s="108"/>
      <c r="P27" s="108"/>
      <c r="Q27" s="108"/>
    </row>
    <row r="28" spans="1:17">
      <c r="A28" s="144"/>
      <c r="B28" s="138"/>
      <c r="C28" s="138"/>
      <c r="D28" s="138"/>
      <c r="E28" s="138"/>
      <c r="F28" s="138"/>
      <c r="G28" s="138"/>
      <c r="H28" s="138"/>
      <c r="I28" s="108"/>
      <c r="J28" s="108"/>
      <c r="K28" s="108"/>
      <c r="L28" s="108"/>
      <c r="M28" s="138"/>
      <c r="N28" s="108"/>
      <c r="O28" s="108"/>
      <c r="P28" s="108"/>
      <c r="Q28" s="108"/>
    </row>
    <row r="29" spans="1:17">
      <c r="A29" s="144"/>
      <c r="B29" s="138"/>
      <c r="C29" s="138"/>
      <c r="D29" s="138"/>
      <c r="E29" s="138"/>
      <c r="F29" s="138"/>
      <c r="G29" s="138"/>
      <c r="H29" s="138"/>
      <c r="I29" s="108"/>
      <c r="J29" s="108"/>
      <c r="K29" s="108"/>
      <c r="L29" s="108"/>
      <c r="M29" s="138"/>
      <c r="N29" s="108"/>
      <c r="O29" s="108"/>
      <c r="P29" s="108"/>
      <c r="Q29" s="108"/>
    </row>
    <row r="30" spans="1:17">
      <c r="A30" s="138"/>
      <c r="B30" s="138"/>
      <c r="C30" s="138"/>
      <c r="D30" s="138"/>
      <c r="E30" s="138"/>
      <c r="F30" s="138"/>
      <c r="G30" s="138"/>
      <c r="H30" s="138"/>
      <c r="I30" s="108"/>
      <c r="J30" s="108"/>
      <c r="K30" s="108"/>
      <c r="L30" s="108"/>
      <c r="M30" s="138"/>
      <c r="N30" s="108"/>
      <c r="O30" s="108"/>
    </row>
    <row r="31" spans="1:17">
      <c r="A31" s="108"/>
      <c r="B31" s="108"/>
      <c r="C31" s="108"/>
      <c r="D31" s="108"/>
      <c r="E31" s="108"/>
      <c r="F31" s="108"/>
      <c r="G31" s="108"/>
      <c r="H31" s="108"/>
      <c r="I31" s="108"/>
      <c r="J31" s="108"/>
      <c r="K31" s="108"/>
      <c r="L31" s="108"/>
      <c r="M31" s="138"/>
      <c r="N31" s="108"/>
      <c r="O31" s="108"/>
    </row>
    <row r="32" spans="1:17">
      <c r="A32" s="108"/>
      <c r="B32" s="108"/>
      <c r="C32" s="108"/>
      <c r="D32" s="108"/>
      <c r="E32" s="108"/>
      <c r="F32" s="108"/>
      <c r="G32" s="108"/>
      <c r="H32" s="108"/>
      <c r="I32" s="108"/>
      <c r="J32" s="108"/>
      <c r="K32" s="108"/>
      <c r="L32" s="108"/>
      <c r="M32" s="138"/>
      <c r="N32" s="108"/>
      <c r="O32" s="108"/>
    </row>
    <row r="33" spans="1:15">
      <c r="A33" s="108"/>
      <c r="B33" s="108"/>
      <c r="C33" s="108"/>
      <c r="D33" s="108"/>
      <c r="E33" s="108"/>
      <c r="F33" s="108"/>
      <c r="G33" s="108"/>
      <c r="H33" s="108"/>
      <c r="I33" s="108"/>
      <c r="J33" s="108"/>
      <c r="K33" s="108"/>
      <c r="L33" s="108"/>
      <c r="M33" s="138"/>
      <c r="N33" s="108"/>
      <c r="O33" s="108"/>
    </row>
    <row r="34" spans="1:15">
      <c r="A34" s="108"/>
      <c r="B34" s="108"/>
      <c r="C34" s="108"/>
      <c r="D34" s="108"/>
      <c r="E34" s="108"/>
      <c r="F34" s="108"/>
      <c r="G34" s="108"/>
      <c r="H34" s="108"/>
      <c r="I34" s="108"/>
      <c r="J34" s="108"/>
      <c r="K34" s="108"/>
      <c r="L34" s="108"/>
      <c r="M34" s="138"/>
      <c r="N34" s="108"/>
      <c r="O34" s="108"/>
    </row>
    <row r="35" spans="1:15">
      <c r="A35" s="108"/>
      <c r="B35" s="108"/>
      <c r="C35" s="108"/>
      <c r="D35" s="108"/>
      <c r="E35" s="108"/>
      <c r="F35" s="108"/>
      <c r="G35" s="108"/>
      <c r="H35" s="108"/>
      <c r="I35" s="108"/>
      <c r="J35" s="108"/>
      <c r="K35" s="108"/>
      <c r="L35" s="108"/>
      <c r="M35" s="138"/>
      <c r="N35" s="108"/>
      <c r="O35" s="108"/>
    </row>
    <row r="36" spans="1:15">
      <c r="A36" s="108"/>
      <c r="B36" s="108"/>
      <c r="C36" s="108"/>
      <c r="D36" s="108"/>
      <c r="E36" s="108"/>
      <c r="F36" s="108"/>
      <c r="G36" s="108"/>
      <c r="H36" s="108"/>
      <c r="I36" s="108"/>
      <c r="J36" s="108"/>
      <c r="K36" s="108"/>
      <c r="L36" s="108"/>
      <c r="M36" s="138"/>
      <c r="N36" s="108"/>
      <c r="O36" s="108"/>
    </row>
    <row r="37" spans="1:15">
      <c r="A37" s="108"/>
      <c r="B37" s="108"/>
      <c r="C37" s="108"/>
      <c r="D37" s="108"/>
      <c r="E37" s="108"/>
      <c r="F37" s="108"/>
      <c r="G37" s="108"/>
      <c r="H37" s="108"/>
      <c r="I37" s="108"/>
      <c r="J37" s="108"/>
      <c r="K37" s="108"/>
      <c r="L37" s="108"/>
      <c r="M37" s="138"/>
      <c r="N37" s="108"/>
      <c r="O37" s="108"/>
    </row>
    <row r="38" spans="1:15">
      <c r="A38" s="108"/>
      <c r="B38" s="108"/>
      <c r="C38" s="108"/>
      <c r="D38" s="108"/>
      <c r="E38" s="108"/>
      <c r="F38" s="108"/>
      <c r="G38" s="108"/>
      <c r="H38" s="108"/>
      <c r="I38" s="108"/>
      <c r="J38" s="108"/>
      <c r="K38" s="108"/>
      <c r="L38" s="108"/>
      <c r="M38" s="138"/>
      <c r="N38" s="108"/>
      <c r="O38" s="108"/>
    </row>
    <row r="39" spans="1:15">
      <c r="A39" s="108"/>
      <c r="B39" s="108"/>
      <c r="C39" s="108"/>
      <c r="D39" s="108"/>
      <c r="E39" s="108"/>
      <c r="F39" s="108"/>
      <c r="G39" s="108"/>
      <c r="H39" s="108"/>
      <c r="I39" s="108"/>
      <c r="J39" s="108"/>
      <c r="K39" s="108"/>
      <c r="L39" s="108"/>
      <c r="M39" s="138"/>
      <c r="N39" s="108"/>
      <c r="O39" s="108"/>
    </row>
    <row r="40" spans="1:15">
      <c r="A40" s="108"/>
      <c r="B40" s="108"/>
      <c r="C40" s="108"/>
      <c r="D40" s="108"/>
      <c r="E40" s="108"/>
      <c r="F40" s="108"/>
      <c r="G40" s="108"/>
      <c r="H40" s="108"/>
      <c r="I40" s="108"/>
      <c r="J40" s="108"/>
      <c r="K40" s="108"/>
      <c r="L40" s="108"/>
      <c r="M40" s="138"/>
      <c r="N40" s="108"/>
      <c r="O40" s="108"/>
    </row>
    <row r="41" spans="1:15">
      <c r="A41" s="108"/>
      <c r="B41" s="108"/>
      <c r="C41" s="108"/>
      <c r="D41" s="108"/>
      <c r="E41" s="108"/>
      <c r="F41" s="108"/>
      <c r="G41" s="108"/>
      <c r="H41" s="108"/>
      <c r="I41" s="108"/>
      <c r="J41" s="108"/>
      <c r="K41" s="108"/>
      <c r="L41" s="108"/>
      <c r="M41" s="138"/>
      <c r="N41" s="108"/>
      <c r="O41" s="108"/>
    </row>
    <row r="42" spans="1:15">
      <c r="A42" s="108"/>
      <c r="B42" s="108"/>
      <c r="C42" s="108"/>
      <c r="D42" s="108"/>
      <c r="E42" s="108"/>
      <c r="F42" s="108"/>
      <c r="G42" s="108"/>
      <c r="H42" s="108"/>
      <c r="I42" s="108"/>
      <c r="J42" s="108"/>
      <c r="K42" s="108"/>
      <c r="L42" s="108"/>
      <c r="M42" s="138"/>
      <c r="N42" s="108"/>
      <c r="O42" s="108"/>
    </row>
    <row r="43" spans="1:15">
      <c r="A43" s="108"/>
      <c r="B43" s="108"/>
      <c r="C43" s="108"/>
      <c r="D43" s="108"/>
      <c r="E43" s="108"/>
      <c r="F43" s="108"/>
      <c r="G43" s="108"/>
      <c r="H43" s="108"/>
      <c r="I43" s="108"/>
      <c r="J43" s="108"/>
      <c r="K43" s="108"/>
      <c r="L43" s="108"/>
      <c r="M43" s="138"/>
      <c r="N43" s="108"/>
      <c r="O43" s="108"/>
    </row>
    <row r="44" spans="1:15">
      <c r="A44" s="108"/>
      <c r="B44" s="108"/>
      <c r="C44" s="108"/>
      <c r="D44" s="108"/>
      <c r="E44" s="108"/>
      <c r="F44" s="108"/>
      <c r="G44" s="108"/>
      <c r="H44" s="108"/>
      <c r="I44" s="108"/>
      <c r="J44" s="108"/>
      <c r="K44" s="108"/>
      <c r="L44" s="108"/>
      <c r="M44" s="138"/>
      <c r="N44" s="108"/>
      <c r="O44" s="108"/>
    </row>
    <row r="45" spans="1:15">
      <c r="A45" s="108"/>
      <c r="B45" s="108"/>
      <c r="C45" s="108"/>
      <c r="D45" s="108"/>
      <c r="E45" s="108"/>
      <c r="F45" s="108"/>
      <c r="G45" s="108"/>
      <c r="H45" s="108"/>
      <c r="I45" s="108"/>
      <c r="J45" s="108"/>
      <c r="K45" s="108"/>
      <c r="L45" s="108"/>
      <c r="M45" s="138"/>
      <c r="N45" s="108"/>
      <c r="O45" s="108"/>
    </row>
    <row r="46" spans="1:15">
      <c r="A46" s="108"/>
      <c r="B46" s="108"/>
      <c r="C46" s="108"/>
      <c r="D46" s="108"/>
      <c r="E46" s="108"/>
      <c r="F46" s="108"/>
      <c r="G46" s="108"/>
      <c r="H46" s="108"/>
      <c r="I46" s="108"/>
      <c r="J46" s="108"/>
      <c r="K46" s="108"/>
      <c r="L46" s="108"/>
      <c r="M46" s="138"/>
      <c r="N46" s="108"/>
      <c r="O46" s="108"/>
    </row>
    <row r="47" spans="1:15">
      <c r="A47" s="108"/>
      <c r="B47" s="108"/>
      <c r="C47" s="108"/>
      <c r="D47" s="108"/>
      <c r="E47" s="108"/>
      <c r="F47" s="108"/>
      <c r="G47" s="108"/>
      <c r="H47" s="108"/>
      <c r="I47" s="108"/>
      <c r="J47" s="108"/>
      <c r="K47" s="108"/>
      <c r="L47" s="108"/>
      <c r="M47" s="138"/>
      <c r="N47" s="108"/>
      <c r="O47" s="108"/>
    </row>
  </sheetData>
  <sheetProtection selectLockedCells="1"/>
  <mergeCells count="11">
    <mergeCell ref="F13:G13"/>
    <mergeCell ref="F14:G14"/>
    <mergeCell ref="F10:G10"/>
    <mergeCell ref="F11:G11"/>
    <mergeCell ref="B1:G1"/>
    <mergeCell ref="B2:G2"/>
    <mergeCell ref="B4:G4"/>
    <mergeCell ref="D9:H9"/>
    <mergeCell ref="A5:H5"/>
    <mergeCell ref="A6:H6"/>
    <mergeCell ref="A7:H7"/>
  </mergeCells>
  <phoneticPr fontId="0" type="noConversion"/>
  <printOptions horizontalCentered="1"/>
  <pageMargins left="0.4" right="0.47244094488188981" top="0.35433070866141736" bottom="0.51181102362204722" header="0.31496062992125984" footer="0.51181102362204722"/>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_REG2">
                <anchor moveWithCells="1" sizeWithCells="1">
                  <from>
                    <xdr:col>6</xdr:col>
                    <xdr:colOff>876300</xdr:colOff>
                    <xdr:row>6</xdr:row>
                    <xdr:rowOff>123825</xdr:rowOff>
                  </from>
                  <to>
                    <xdr:col>7</xdr:col>
                    <xdr:colOff>733425</xdr:colOff>
                    <xdr:row>7</xdr:row>
                    <xdr:rowOff>200025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indexed="17"/>
    <pageSetUpPr fitToPage="1"/>
  </sheetPr>
  <dimension ref="A1:Q52"/>
  <sheetViews>
    <sheetView topLeftCell="A5" workbookViewId="0">
      <selection activeCell="M18" sqref="M18"/>
    </sheetView>
  </sheetViews>
  <sheetFormatPr baseColWidth="10" defaultColWidth="9.140625" defaultRowHeight="11.25"/>
  <cols>
    <col min="1" max="1" width="17.5703125" style="109" customWidth="1"/>
    <col min="2" max="2" width="11" style="109" customWidth="1"/>
    <col min="3" max="8" width="15.42578125" style="109" customWidth="1"/>
    <col min="9" max="12" width="9.140625" style="109" customWidth="1"/>
    <col min="13" max="13" width="12" style="145" customWidth="1"/>
    <col min="14" max="16384" width="9.140625" style="109"/>
  </cols>
  <sheetData>
    <row r="1" spans="1:17" ht="22.5" customHeight="1">
      <c r="A1" s="163"/>
      <c r="B1" s="505" t="str">
        <f>I!G5</f>
        <v>ALCALDIA MUNICIPAL DE TEPETITAN</v>
      </c>
      <c r="C1" s="505"/>
      <c r="D1" s="505"/>
      <c r="E1" s="505"/>
      <c r="F1" s="505"/>
      <c r="G1" s="505"/>
      <c r="H1" s="163"/>
      <c r="I1" s="107"/>
      <c r="J1" s="107"/>
      <c r="K1" s="107"/>
      <c r="L1" s="107"/>
      <c r="M1" s="107"/>
      <c r="N1" s="108"/>
      <c r="O1" s="108"/>
      <c r="P1" s="108"/>
      <c r="Q1" s="108"/>
    </row>
    <row r="2" spans="1:17" ht="15.75" customHeight="1">
      <c r="A2" s="165"/>
      <c r="B2" s="506" t="str">
        <f>I!G6</f>
        <v>DEPARTAMENTO DE SAN VICENTE</v>
      </c>
      <c r="C2" s="506"/>
      <c r="D2" s="506"/>
      <c r="E2" s="506"/>
      <c r="F2" s="506"/>
      <c r="G2" s="506"/>
      <c r="H2" s="165"/>
      <c r="I2" s="108"/>
      <c r="J2" s="108"/>
      <c r="K2" s="108"/>
      <c r="L2" s="108"/>
      <c r="M2" s="108"/>
      <c r="N2" s="108"/>
      <c r="O2" s="108"/>
      <c r="P2" s="108"/>
      <c r="Q2" s="108"/>
    </row>
    <row r="3" spans="1:17" ht="15.75" customHeight="1">
      <c r="A3" s="165"/>
      <c r="B3" s="164"/>
      <c r="C3" s="164"/>
      <c r="D3" s="164"/>
      <c r="E3" s="164"/>
      <c r="F3" s="164"/>
      <c r="G3" s="164"/>
      <c r="H3" s="165"/>
      <c r="I3" s="108"/>
      <c r="J3" s="108"/>
      <c r="K3" s="108"/>
      <c r="L3" s="108"/>
      <c r="M3" s="108"/>
      <c r="N3" s="108"/>
      <c r="O3" s="108"/>
      <c r="P3" s="108"/>
      <c r="Q3" s="108"/>
    </row>
    <row r="4" spans="1:17" ht="24" customHeight="1">
      <c r="A4" s="165"/>
      <c r="B4" s="507" t="s">
        <v>218</v>
      </c>
      <c r="C4" s="507"/>
      <c r="D4" s="507"/>
      <c r="E4" s="507"/>
      <c r="F4" s="507"/>
      <c r="G4" s="507"/>
      <c r="H4" s="165"/>
      <c r="I4" s="108"/>
      <c r="J4" s="108"/>
      <c r="K4" s="108"/>
      <c r="L4" s="108"/>
      <c r="M4" s="108"/>
      <c r="N4" s="108"/>
      <c r="O4" s="108"/>
      <c r="P4" s="108"/>
      <c r="Q4" s="108"/>
    </row>
    <row r="5" spans="1:17" ht="23.25" customHeight="1">
      <c r="A5" s="508" t="str">
        <f>'D5'!A5:H5</f>
        <v>SILLA DE ESPERA DE FIBRA</v>
      </c>
      <c r="B5" s="508"/>
      <c r="C5" s="508"/>
      <c r="D5" s="508"/>
      <c r="E5" s="508"/>
      <c r="F5" s="508"/>
      <c r="G5" s="508"/>
      <c r="H5" s="508"/>
      <c r="I5" s="108"/>
      <c r="J5" s="108"/>
      <c r="K5" s="108"/>
      <c r="L5" s="108"/>
      <c r="M5" s="108"/>
      <c r="N5" s="108"/>
      <c r="O5" s="108"/>
      <c r="P5" s="108"/>
      <c r="Q5" s="108"/>
    </row>
    <row r="6" spans="1:17" ht="18" customHeight="1">
      <c r="A6" s="509" t="str">
        <f>'D5'!A6:H6</f>
        <v>SERVICIOS GENERALES</v>
      </c>
      <c r="B6" s="509"/>
      <c r="C6" s="509"/>
      <c r="D6" s="509"/>
      <c r="E6" s="509"/>
      <c r="F6" s="509"/>
      <c r="G6" s="509"/>
      <c r="H6" s="509"/>
      <c r="I6" s="108"/>
      <c r="J6" s="108"/>
      <c r="K6" s="108"/>
      <c r="L6" s="108"/>
      <c r="M6" s="108"/>
      <c r="N6" s="108"/>
      <c r="O6" s="108"/>
      <c r="P6" s="108"/>
      <c r="Q6" s="108"/>
    </row>
    <row r="7" spans="1:17" ht="18" customHeight="1">
      <c r="A7" s="509" t="str">
        <f>'D5'!A7:H7</f>
        <v>ENC. DE BODEGA</v>
      </c>
      <c r="B7" s="509"/>
      <c r="C7" s="509"/>
      <c r="D7" s="509"/>
      <c r="E7" s="509"/>
      <c r="F7" s="509"/>
      <c r="G7" s="509"/>
      <c r="H7" s="509"/>
      <c r="I7" s="108"/>
      <c r="J7" s="108"/>
      <c r="K7" s="108"/>
      <c r="L7" s="108"/>
      <c r="M7" s="108"/>
      <c r="N7" s="108"/>
      <c r="O7" s="108"/>
      <c r="P7" s="108"/>
      <c r="Q7" s="108"/>
    </row>
    <row r="8" spans="1:17" ht="23.25" customHeight="1">
      <c r="A8" s="166"/>
      <c r="B8" s="166"/>
      <c r="C8" s="166"/>
      <c r="D8" s="166"/>
      <c r="E8" s="166"/>
      <c r="F8" s="166"/>
      <c r="G8" s="166"/>
      <c r="H8" s="166"/>
      <c r="I8" s="108"/>
      <c r="J8" s="108"/>
      <c r="K8" s="108"/>
      <c r="L8" s="108"/>
      <c r="M8" s="108"/>
      <c r="N8" s="108"/>
      <c r="O8" s="108"/>
      <c r="P8" s="108"/>
      <c r="Q8" s="108"/>
    </row>
    <row r="9" spans="1:17" s="108" customFormat="1" ht="18" customHeight="1" thickBot="1">
      <c r="B9" s="167"/>
      <c r="C9" s="167"/>
      <c r="D9" s="498"/>
      <c r="E9" s="498"/>
      <c r="F9" s="498"/>
      <c r="G9" s="498"/>
      <c r="H9" s="498"/>
    </row>
    <row r="10" spans="1:17" ht="18" customHeight="1">
      <c r="A10" s="108"/>
      <c r="B10" s="168" t="s">
        <v>200</v>
      </c>
      <c r="C10" s="169"/>
      <c r="D10" s="192">
        <f>I!K18</f>
        <v>19.420000000000002</v>
      </c>
      <c r="E10" s="170"/>
      <c r="F10" s="501" t="s">
        <v>207</v>
      </c>
      <c r="G10" s="502"/>
      <c r="H10" s="143"/>
      <c r="I10" s="108"/>
      <c r="J10" s="108"/>
      <c r="K10" s="108"/>
      <c r="L10" s="108"/>
      <c r="M10" s="108"/>
      <c r="N10" s="108"/>
      <c r="O10" s="108"/>
      <c r="P10" s="108"/>
      <c r="Q10" s="108"/>
    </row>
    <row r="11" spans="1:17" ht="18" customHeight="1" thickBot="1">
      <c r="A11" s="108"/>
      <c r="B11" s="171" t="s">
        <v>199</v>
      </c>
      <c r="C11" s="172"/>
      <c r="D11" s="173">
        <f>I!K16</f>
        <v>0</v>
      </c>
      <c r="E11" s="174"/>
      <c r="F11" s="503" t="str">
        <f>'D5'!$F$11</f>
        <v>901215 - 020139 - 1</v>
      </c>
      <c r="G11" s="504"/>
      <c r="H11" s="143"/>
      <c r="I11" s="108"/>
      <c r="J11" s="108"/>
      <c r="K11" s="108"/>
      <c r="L11" s="108"/>
      <c r="M11" s="108"/>
      <c r="N11" s="108"/>
      <c r="O11" s="108"/>
      <c r="P11" s="108"/>
      <c r="Q11" s="108"/>
    </row>
    <row r="12" spans="1:17" ht="18" customHeight="1" thickBot="1">
      <c r="A12" s="108"/>
      <c r="B12" s="171" t="s">
        <v>201</v>
      </c>
      <c r="C12" s="172"/>
      <c r="D12" s="193">
        <f>I!K20</f>
        <v>10</v>
      </c>
      <c r="E12" s="174"/>
      <c r="F12" s="143"/>
      <c r="G12" s="143"/>
      <c r="H12" s="143"/>
      <c r="I12" s="108"/>
      <c r="J12" s="108"/>
      <c r="K12" s="108"/>
      <c r="L12" s="108"/>
      <c r="M12" s="108"/>
      <c r="N12" s="108"/>
      <c r="O12" s="108"/>
      <c r="P12" s="108"/>
      <c r="Q12" s="108"/>
    </row>
    <row r="13" spans="1:17" ht="18" customHeight="1">
      <c r="A13" s="108"/>
      <c r="B13" s="171" t="s">
        <v>202</v>
      </c>
      <c r="C13" s="172"/>
      <c r="D13" s="194">
        <f>I!K22</f>
        <v>1.9420000000000002</v>
      </c>
      <c r="E13" s="170"/>
      <c r="F13" s="501" t="s">
        <v>208</v>
      </c>
      <c r="G13" s="502"/>
      <c r="H13" s="143"/>
      <c r="I13" s="108"/>
      <c r="J13" s="108"/>
      <c r="K13" s="108"/>
      <c r="L13" s="108"/>
      <c r="M13" s="108"/>
      <c r="N13" s="108"/>
      <c r="O13" s="108"/>
      <c r="P13" s="108"/>
      <c r="Q13" s="108"/>
    </row>
    <row r="14" spans="1:17" ht="18" customHeight="1" thickBot="1">
      <c r="A14" s="108"/>
      <c r="B14" s="171" t="s">
        <v>203</v>
      </c>
      <c r="C14" s="172"/>
      <c r="D14" s="194">
        <f>I!K24</f>
        <v>17.478000000000002</v>
      </c>
      <c r="E14" s="170"/>
      <c r="F14" s="503">
        <f>'D5'!F14:G14</f>
        <v>0</v>
      </c>
      <c r="G14" s="504"/>
      <c r="H14" s="143"/>
      <c r="I14" s="108"/>
      <c r="J14" s="108"/>
      <c r="K14" s="108"/>
      <c r="L14" s="108"/>
      <c r="M14" s="108"/>
      <c r="N14" s="108"/>
      <c r="O14" s="108"/>
      <c r="P14" s="108"/>
      <c r="Q14" s="108"/>
    </row>
    <row r="15" spans="1:17" ht="18" customHeight="1" thickBot="1">
      <c r="A15" s="108"/>
      <c r="B15" s="176" t="s">
        <v>209</v>
      </c>
      <c r="C15" s="177"/>
      <c r="D15" s="195">
        <f>I!K26</f>
        <v>1.7463646318094719</v>
      </c>
      <c r="E15" s="170"/>
      <c r="F15" s="143"/>
      <c r="G15" s="143"/>
      <c r="H15" s="143"/>
      <c r="I15" s="108"/>
      <c r="J15" s="108"/>
      <c r="K15" s="108"/>
      <c r="L15" s="108"/>
      <c r="M15" s="108"/>
      <c r="N15" s="108"/>
      <c r="O15" s="108"/>
      <c r="P15" s="108"/>
      <c r="Q15" s="108"/>
    </row>
    <row r="16" spans="1:17" ht="18" customHeight="1" thickBot="1">
      <c r="A16" s="108"/>
      <c r="B16" s="178" t="s">
        <v>210</v>
      </c>
      <c r="C16" s="179"/>
      <c r="D16" s="180">
        <f>I!K28</f>
        <v>3653</v>
      </c>
      <c r="E16" s="181"/>
      <c r="F16" s="196" t="s">
        <v>211</v>
      </c>
      <c r="G16" s="197">
        <v>36891</v>
      </c>
      <c r="H16" s="108"/>
      <c r="I16" s="108"/>
      <c r="J16" s="108"/>
      <c r="K16" s="108"/>
      <c r="L16" s="108"/>
      <c r="M16" s="108"/>
      <c r="N16" s="108"/>
      <c r="O16" s="108"/>
      <c r="P16" s="108"/>
      <c r="Q16" s="108"/>
    </row>
    <row r="17" spans="1:17" ht="18" customHeight="1" thickBot="1">
      <c r="A17" s="108"/>
      <c r="B17" s="108"/>
      <c r="C17" s="108"/>
      <c r="D17" s="108"/>
      <c r="E17" s="108"/>
      <c r="F17" s="108"/>
      <c r="G17" s="108"/>
      <c r="H17" s="108"/>
      <c r="I17" s="108"/>
      <c r="J17" s="108"/>
      <c r="K17" s="108"/>
      <c r="L17" s="108"/>
      <c r="M17" s="108"/>
      <c r="N17" s="108"/>
      <c r="O17" s="108"/>
      <c r="P17" s="108"/>
      <c r="Q17" s="108"/>
    </row>
    <row r="18" spans="1:17" ht="50.25" customHeight="1">
      <c r="A18" s="108"/>
      <c r="B18" s="184" t="s">
        <v>219</v>
      </c>
      <c r="C18" s="185" t="s">
        <v>213</v>
      </c>
      <c r="D18" s="185" t="s">
        <v>202</v>
      </c>
      <c r="E18" s="185" t="s">
        <v>203</v>
      </c>
      <c r="F18" s="185" t="s">
        <v>214</v>
      </c>
      <c r="G18" s="185" t="s">
        <v>215</v>
      </c>
      <c r="H18" s="186" t="s">
        <v>216</v>
      </c>
      <c r="I18" s="108"/>
      <c r="J18" s="108"/>
      <c r="K18" s="108"/>
      <c r="L18" s="108"/>
      <c r="M18" s="109"/>
      <c r="N18" s="108"/>
      <c r="O18" s="108"/>
      <c r="P18" s="108"/>
      <c r="Q18" s="108"/>
    </row>
    <row r="19" spans="1:17" ht="19.5" customHeight="1">
      <c r="A19" s="108"/>
      <c r="B19" s="198" t="s">
        <v>217</v>
      </c>
      <c r="C19" s="199">
        <f>D10</f>
        <v>19.420000000000002</v>
      </c>
      <c r="D19" s="200"/>
      <c r="E19" s="200"/>
      <c r="F19" s="200"/>
      <c r="G19" s="200">
        <f>D10</f>
        <v>19.420000000000002</v>
      </c>
      <c r="H19" s="201"/>
      <c r="I19" s="108"/>
      <c r="J19" s="108"/>
      <c r="K19" s="108"/>
      <c r="L19" s="108"/>
      <c r="M19" s="109"/>
      <c r="N19" s="108"/>
      <c r="O19" s="108"/>
      <c r="P19" s="108"/>
      <c r="Q19" s="108"/>
    </row>
    <row r="20" spans="1:17" ht="19.5" customHeight="1">
      <c r="A20" s="202">
        <f>DAYS360(D11,G16)</f>
        <v>36361</v>
      </c>
      <c r="B20" s="203">
        <f>D11</f>
        <v>0</v>
      </c>
      <c r="C20" s="199"/>
      <c r="D20" s="200"/>
      <c r="E20" s="200"/>
      <c r="F20" s="204">
        <f>(A20*D15)/360</f>
        <v>176.3876788256228</v>
      </c>
      <c r="G20" s="200">
        <f t="shared" ref="G20:G30" si="0">G19-F20</f>
        <v>-156.96767882562278</v>
      </c>
      <c r="H20" s="201"/>
      <c r="I20" s="108"/>
      <c r="J20" s="108"/>
      <c r="K20" s="108"/>
      <c r="L20" s="108"/>
      <c r="M20" s="109"/>
      <c r="N20" s="108"/>
      <c r="O20" s="108"/>
      <c r="P20" s="108"/>
      <c r="Q20" s="108"/>
    </row>
    <row r="21" spans="1:17" ht="19.5" customHeight="1">
      <c r="A21" s="108"/>
      <c r="B21" s="203">
        <f>D11+366</f>
        <v>366</v>
      </c>
      <c r="C21" s="204"/>
      <c r="D21" s="204"/>
      <c r="E21" s="204">
        <f>D14</f>
        <v>17.478000000000002</v>
      </c>
      <c r="F21" s="204">
        <f t="shared" ref="F21:F29" si="1">$D$15</f>
        <v>1.7463646318094719</v>
      </c>
      <c r="G21" s="205">
        <f t="shared" si="0"/>
        <v>-158.71404345743227</v>
      </c>
      <c r="H21" s="206">
        <f>F21</f>
        <v>1.7463646318094719</v>
      </c>
      <c r="I21" s="108"/>
      <c r="J21" s="108"/>
      <c r="K21" s="108"/>
      <c r="L21" s="108"/>
      <c r="M21" s="138"/>
      <c r="N21" s="108"/>
      <c r="O21" s="108"/>
      <c r="P21" s="108"/>
      <c r="Q21" s="108"/>
    </row>
    <row r="22" spans="1:17" ht="19.5" customHeight="1">
      <c r="A22" s="108"/>
      <c r="B22" s="203">
        <f t="shared" ref="B22:B29" si="2">B21+366</f>
        <v>732</v>
      </c>
      <c r="C22" s="204"/>
      <c r="D22" s="204"/>
      <c r="E22" s="204">
        <f t="shared" ref="E22:E30" si="3">E21-F22</f>
        <v>15.731635368190529</v>
      </c>
      <c r="F22" s="204">
        <f t="shared" si="1"/>
        <v>1.7463646318094719</v>
      </c>
      <c r="G22" s="205">
        <f t="shared" si="0"/>
        <v>-160.46040808924175</v>
      </c>
      <c r="H22" s="206">
        <f t="shared" ref="H22:H30" si="4">H21+F22</f>
        <v>3.4927292636189438</v>
      </c>
      <c r="I22" s="108"/>
      <c r="J22" s="108"/>
      <c r="K22" s="108"/>
      <c r="L22" s="108"/>
      <c r="M22" s="138"/>
      <c r="N22" s="108"/>
      <c r="O22" s="108"/>
      <c r="P22" s="108"/>
      <c r="Q22" s="108"/>
    </row>
    <row r="23" spans="1:17" ht="19.5" customHeight="1">
      <c r="A23" s="108"/>
      <c r="B23" s="203">
        <f t="shared" si="2"/>
        <v>1098</v>
      </c>
      <c r="C23" s="204"/>
      <c r="D23" s="204"/>
      <c r="E23" s="204">
        <f t="shared" si="3"/>
        <v>13.985270736381057</v>
      </c>
      <c r="F23" s="204">
        <f t="shared" si="1"/>
        <v>1.7463646318094719</v>
      </c>
      <c r="G23" s="205">
        <f t="shared" si="0"/>
        <v>-162.20677272105124</v>
      </c>
      <c r="H23" s="206">
        <f t="shared" si="4"/>
        <v>5.2390938954284154</v>
      </c>
      <c r="I23" s="108"/>
      <c r="J23" s="108"/>
      <c r="K23" s="108"/>
      <c r="L23" s="108"/>
      <c r="M23" s="138"/>
      <c r="N23" s="108"/>
      <c r="O23" s="108"/>
      <c r="P23" s="108"/>
      <c r="Q23" s="108"/>
    </row>
    <row r="24" spans="1:17" ht="19.5" customHeight="1">
      <c r="A24" s="108"/>
      <c r="B24" s="203">
        <f t="shared" si="2"/>
        <v>1464</v>
      </c>
      <c r="C24" s="204"/>
      <c r="D24" s="204"/>
      <c r="E24" s="204">
        <f t="shared" si="3"/>
        <v>12.238906104571585</v>
      </c>
      <c r="F24" s="204">
        <f t="shared" si="1"/>
        <v>1.7463646318094719</v>
      </c>
      <c r="G24" s="205">
        <f t="shared" si="0"/>
        <v>-163.95313735286072</v>
      </c>
      <c r="H24" s="206">
        <f t="shared" si="4"/>
        <v>6.9854585272378875</v>
      </c>
      <c r="I24" s="108"/>
      <c r="J24" s="108"/>
      <c r="K24" s="108"/>
      <c r="L24" s="108"/>
      <c r="M24" s="138"/>
      <c r="N24" s="108"/>
      <c r="O24" s="108"/>
      <c r="P24" s="108"/>
      <c r="Q24" s="108"/>
    </row>
    <row r="25" spans="1:17" ht="19.5" customHeight="1">
      <c r="A25" s="108"/>
      <c r="B25" s="203">
        <f t="shared" si="2"/>
        <v>1830</v>
      </c>
      <c r="C25" s="204"/>
      <c r="D25" s="204"/>
      <c r="E25" s="204">
        <f t="shared" si="3"/>
        <v>10.492541472762113</v>
      </c>
      <c r="F25" s="204">
        <f t="shared" si="1"/>
        <v>1.7463646318094719</v>
      </c>
      <c r="G25" s="205">
        <f t="shared" si="0"/>
        <v>-165.69950198467021</v>
      </c>
      <c r="H25" s="206">
        <f t="shared" si="4"/>
        <v>8.7318231590473587</v>
      </c>
      <c r="I25" s="108"/>
      <c r="J25" s="108"/>
      <c r="K25" s="108"/>
      <c r="L25" s="108"/>
      <c r="M25" s="138"/>
      <c r="N25" s="108"/>
      <c r="O25" s="108"/>
      <c r="P25" s="108"/>
      <c r="Q25" s="108"/>
    </row>
    <row r="26" spans="1:17" ht="19.5" customHeight="1">
      <c r="A26" s="143"/>
      <c r="B26" s="203">
        <f t="shared" si="2"/>
        <v>2196</v>
      </c>
      <c r="C26" s="204"/>
      <c r="D26" s="204"/>
      <c r="E26" s="204">
        <f t="shared" si="3"/>
        <v>8.746176840952641</v>
      </c>
      <c r="F26" s="204">
        <f t="shared" si="1"/>
        <v>1.7463646318094719</v>
      </c>
      <c r="G26" s="205">
        <f t="shared" si="0"/>
        <v>-167.44586661647969</v>
      </c>
      <c r="H26" s="206">
        <f t="shared" si="4"/>
        <v>10.478187790856831</v>
      </c>
      <c r="I26" s="108"/>
      <c r="J26" s="108"/>
      <c r="K26" s="108"/>
      <c r="L26" s="108"/>
      <c r="M26" s="138"/>
      <c r="N26" s="108"/>
      <c r="O26" s="108"/>
      <c r="P26" s="108"/>
      <c r="Q26" s="108"/>
    </row>
    <row r="27" spans="1:17" ht="19.5" customHeight="1">
      <c r="A27" s="174"/>
      <c r="B27" s="203">
        <f t="shared" si="2"/>
        <v>2562</v>
      </c>
      <c r="C27" s="204"/>
      <c r="D27" s="204"/>
      <c r="E27" s="204">
        <f t="shared" si="3"/>
        <v>6.9998122091431689</v>
      </c>
      <c r="F27" s="204">
        <f t="shared" si="1"/>
        <v>1.7463646318094719</v>
      </c>
      <c r="G27" s="205">
        <f t="shared" si="0"/>
        <v>-169.19223124828918</v>
      </c>
      <c r="H27" s="206">
        <f t="shared" si="4"/>
        <v>12.224552422666303</v>
      </c>
      <c r="I27" s="108"/>
      <c r="J27" s="108"/>
      <c r="K27" s="108"/>
      <c r="L27" s="108"/>
      <c r="M27" s="138"/>
      <c r="N27" s="108"/>
      <c r="O27" s="108"/>
      <c r="P27" s="108"/>
      <c r="Q27" s="108"/>
    </row>
    <row r="28" spans="1:17" ht="19.5" customHeight="1">
      <c r="A28" s="174"/>
      <c r="B28" s="203">
        <f t="shared" si="2"/>
        <v>2928</v>
      </c>
      <c r="C28" s="204"/>
      <c r="D28" s="204"/>
      <c r="E28" s="204">
        <f t="shared" si="3"/>
        <v>5.2534475773336968</v>
      </c>
      <c r="F28" s="204">
        <f t="shared" si="1"/>
        <v>1.7463646318094719</v>
      </c>
      <c r="G28" s="205">
        <f t="shared" si="0"/>
        <v>-170.93859588009866</v>
      </c>
      <c r="H28" s="206">
        <f t="shared" si="4"/>
        <v>13.970917054475775</v>
      </c>
      <c r="I28" s="108"/>
      <c r="J28" s="108"/>
      <c r="K28" s="108"/>
      <c r="L28" s="108"/>
      <c r="M28" s="138"/>
      <c r="N28" s="108"/>
      <c r="O28" s="108"/>
      <c r="P28" s="108"/>
      <c r="Q28" s="108"/>
    </row>
    <row r="29" spans="1:17" ht="19.5" customHeight="1">
      <c r="A29" s="174"/>
      <c r="B29" s="203">
        <f t="shared" si="2"/>
        <v>3294</v>
      </c>
      <c r="C29" s="204"/>
      <c r="D29" s="204"/>
      <c r="E29" s="204">
        <f t="shared" si="3"/>
        <v>3.5070829455242247</v>
      </c>
      <c r="F29" s="204">
        <f t="shared" si="1"/>
        <v>1.7463646318094719</v>
      </c>
      <c r="G29" s="205">
        <f t="shared" si="0"/>
        <v>-172.68496051190814</v>
      </c>
      <c r="H29" s="206">
        <f t="shared" si="4"/>
        <v>15.717281686285247</v>
      </c>
      <c r="I29" s="108"/>
      <c r="J29" s="108"/>
      <c r="K29" s="108"/>
      <c r="L29" s="108"/>
      <c r="M29" s="138"/>
      <c r="N29" s="108"/>
      <c r="O29" s="108"/>
      <c r="P29" s="108"/>
      <c r="Q29" s="108"/>
    </row>
    <row r="30" spans="1:17" ht="19.5" customHeight="1" thickBot="1">
      <c r="A30" s="174"/>
      <c r="B30" s="207">
        <f>$D$16</f>
        <v>3653</v>
      </c>
      <c r="C30" s="208"/>
      <c r="D30" s="208">
        <f>D13</f>
        <v>1.9420000000000002</v>
      </c>
      <c r="E30" s="208">
        <f t="shared" si="3"/>
        <v>178.13404345743237</v>
      </c>
      <c r="F30" s="208">
        <f>G29-D30</f>
        <v>-174.62696051190815</v>
      </c>
      <c r="G30" s="209">
        <f t="shared" si="0"/>
        <v>1.9420000000000073</v>
      </c>
      <c r="H30" s="210">
        <f t="shared" si="4"/>
        <v>-158.9096788256229</v>
      </c>
      <c r="I30" s="108"/>
      <c r="J30" s="108"/>
      <c r="K30" s="108"/>
      <c r="L30" s="108"/>
      <c r="M30" s="138"/>
      <c r="N30" s="108"/>
      <c r="O30" s="108"/>
      <c r="P30" s="108"/>
      <c r="Q30" s="108"/>
    </row>
    <row r="31" spans="1:17" ht="15.75" customHeight="1">
      <c r="A31" s="174"/>
      <c r="B31" s="174"/>
      <c r="C31" s="174"/>
      <c r="D31" s="174"/>
      <c r="E31" s="174"/>
      <c r="F31" s="174"/>
      <c r="G31" s="174"/>
      <c r="H31" s="174"/>
      <c r="I31" s="108"/>
      <c r="J31" s="108"/>
      <c r="K31" s="108"/>
      <c r="L31" s="108"/>
      <c r="M31" s="138"/>
      <c r="N31" s="108"/>
      <c r="O31" s="108"/>
      <c r="P31" s="108"/>
      <c r="Q31" s="108"/>
    </row>
    <row r="32" spans="1:17">
      <c r="A32" s="144"/>
      <c r="B32" s="144"/>
      <c r="C32" s="144"/>
      <c r="D32" s="144"/>
      <c r="E32" s="144"/>
      <c r="F32" s="144"/>
      <c r="G32" s="144"/>
      <c r="H32" s="144"/>
      <c r="I32" s="108"/>
      <c r="J32" s="108"/>
      <c r="K32" s="108"/>
      <c r="L32" s="108"/>
      <c r="M32" s="138"/>
      <c r="N32" s="108"/>
      <c r="O32" s="108"/>
      <c r="P32" s="108"/>
      <c r="Q32" s="108"/>
    </row>
    <row r="33" spans="1:17">
      <c r="A33" s="144"/>
      <c r="B33" s="144"/>
      <c r="C33" s="144"/>
      <c r="D33" s="144"/>
      <c r="E33" s="144"/>
      <c r="F33" s="144"/>
      <c r="G33" s="144"/>
      <c r="H33" s="144"/>
      <c r="I33" s="108"/>
      <c r="J33" s="108"/>
      <c r="K33" s="108"/>
      <c r="L33" s="108"/>
      <c r="M33" s="138"/>
      <c r="N33" s="108"/>
      <c r="O33" s="108"/>
      <c r="P33" s="108"/>
      <c r="Q33" s="108"/>
    </row>
    <row r="34" spans="1:17">
      <c r="A34" s="144"/>
      <c r="B34" s="144"/>
      <c r="C34" s="144"/>
      <c r="D34" s="144"/>
      <c r="E34" s="144"/>
      <c r="F34" s="144"/>
      <c r="G34" s="144"/>
      <c r="H34" s="144"/>
      <c r="I34" s="108"/>
      <c r="J34" s="108"/>
      <c r="K34" s="108"/>
      <c r="L34" s="108"/>
      <c r="M34" s="138"/>
      <c r="N34" s="108"/>
      <c r="O34" s="108"/>
      <c r="P34" s="108"/>
      <c r="Q34" s="108"/>
    </row>
    <row r="35" spans="1:17">
      <c r="A35" s="138"/>
      <c r="B35" s="138"/>
      <c r="C35" s="138"/>
      <c r="D35" s="138"/>
      <c r="E35" s="138"/>
      <c r="F35" s="138"/>
      <c r="G35" s="138"/>
      <c r="H35" s="138"/>
      <c r="I35" s="108"/>
      <c r="J35" s="108"/>
      <c r="K35" s="108"/>
      <c r="L35" s="108"/>
      <c r="M35" s="138"/>
      <c r="N35" s="108"/>
      <c r="O35" s="108"/>
    </row>
    <row r="36" spans="1:17">
      <c r="A36" s="108"/>
      <c r="B36" s="108"/>
      <c r="C36" s="108"/>
      <c r="D36" s="108"/>
      <c r="E36" s="108"/>
      <c r="F36" s="108"/>
      <c r="G36" s="108"/>
      <c r="H36" s="108"/>
      <c r="I36" s="108"/>
      <c r="J36" s="108"/>
      <c r="K36" s="108"/>
      <c r="L36" s="108"/>
      <c r="M36" s="138"/>
      <c r="N36" s="108"/>
      <c r="O36" s="108"/>
    </row>
    <row r="37" spans="1:17">
      <c r="A37" s="108"/>
      <c r="B37" s="108"/>
      <c r="C37" s="108"/>
      <c r="D37" s="108"/>
      <c r="E37" s="108"/>
      <c r="F37" s="108"/>
      <c r="G37" s="108"/>
      <c r="H37" s="108"/>
      <c r="I37" s="108"/>
      <c r="J37" s="108"/>
      <c r="K37" s="108"/>
      <c r="L37" s="108"/>
      <c r="M37" s="138"/>
      <c r="N37" s="108"/>
      <c r="O37" s="108"/>
    </row>
    <row r="38" spans="1:17">
      <c r="A38" s="108"/>
      <c r="B38" s="108"/>
      <c r="C38" s="108"/>
      <c r="D38" s="108"/>
      <c r="E38" s="108"/>
      <c r="F38" s="108"/>
      <c r="G38" s="108"/>
      <c r="H38" s="108"/>
      <c r="I38" s="108"/>
      <c r="J38" s="108"/>
      <c r="K38" s="108"/>
      <c r="L38" s="108"/>
      <c r="M38" s="138"/>
      <c r="N38" s="108"/>
      <c r="O38" s="108"/>
    </row>
    <row r="39" spans="1:17">
      <c r="A39" s="108"/>
      <c r="B39" s="108"/>
      <c r="C39" s="108"/>
      <c r="D39" s="108"/>
      <c r="E39" s="108"/>
      <c r="F39" s="108"/>
      <c r="G39" s="108"/>
      <c r="H39" s="108"/>
      <c r="I39" s="108"/>
      <c r="J39" s="108"/>
      <c r="K39" s="108"/>
      <c r="L39" s="108"/>
      <c r="M39" s="138"/>
      <c r="N39" s="108"/>
      <c r="O39" s="108"/>
    </row>
    <row r="40" spans="1:17">
      <c r="A40" s="108"/>
      <c r="B40" s="108"/>
      <c r="C40" s="108"/>
      <c r="D40" s="108"/>
      <c r="E40" s="108"/>
      <c r="F40" s="108"/>
      <c r="G40" s="108"/>
      <c r="H40" s="108"/>
      <c r="I40" s="108"/>
      <c r="J40" s="108"/>
      <c r="K40" s="108"/>
      <c r="L40" s="108"/>
      <c r="M40" s="138"/>
      <c r="N40" s="108"/>
      <c r="O40" s="108"/>
    </row>
    <row r="41" spans="1:17">
      <c r="A41" s="108"/>
      <c r="B41" s="108"/>
      <c r="C41" s="108"/>
      <c r="D41" s="108"/>
      <c r="E41" s="108"/>
      <c r="F41" s="108"/>
      <c r="G41" s="108"/>
      <c r="H41" s="108"/>
      <c r="I41" s="108"/>
      <c r="J41" s="108"/>
      <c r="K41" s="108"/>
      <c r="L41" s="108"/>
      <c r="M41" s="138"/>
      <c r="N41" s="108"/>
      <c r="O41" s="108"/>
    </row>
    <row r="42" spans="1:17">
      <c r="A42" s="108"/>
      <c r="B42" s="108"/>
      <c r="C42" s="108"/>
      <c r="D42" s="108"/>
      <c r="E42" s="108"/>
      <c r="F42" s="108"/>
      <c r="G42" s="108"/>
      <c r="H42" s="108"/>
      <c r="I42" s="108"/>
      <c r="J42" s="108"/>
      <c r="K42" s="108"/>
      <c r="L42" s="108"/>
      <c r="M42" s="138"/>
      <c r="N42" s="108"/>
      <c r="O42" s="108"/>
    </row>
    <row r="43" spans="1:17">
      <c r="A43" s="108"/>
      <c r="B43" s="108"/>
      <c r="C43" s="108"/>
      <c r="D43" s="108"/>
      <c r="E43" s="108"/>
      <c r="F43" s="108"/>
      <c r="G43" s="108"/>
      <c r="H43" s="108"/>
      <c r="I43" s="108"/>
      <c r="J43" s="108"/>
      <c r="K43" s="108"/>
      <c r="L43" s="108"/>
      <c r="M43" s="138"/>
      <c r="N43" s="108"/>
      <c r="O43" s="108"/>
    </row>
    <row r="44" spans="1:17">
      <c r="A44" s="108"/>
      <c r="B44" s="108"/>
      <c r="C44" s="108"/>
      <c r="D44" s="108"/>
      <c r="E44" s="108"/>
      <c r="F44" s="108"/>
      <c r="G44" s="108"/>
      <c r="H44" s="108"/>
      <c r="I44" s="108"/>
      <c r="J44" s="108"/>
      <c r="K44" s="108"/>
      <c r="L44" s="108"/>
      <c r="M44" s="138"/>
      <c r="N44" s="108"/>
      <c r="O44" s="108"/>
    </row>
    <row r="45" spans="1:17">
      <c r="A45" s="108"/>
      <c r="B45" s="108"/>
      <c r="C45" s="108"/>
      <c r="D45" s="108"/>
      <c r="E45" s="108"/>
      <c r="F45" s="108"/>
      <c r="G45" s="108"/>
      <c r="H45" s="108"/>
      <c r="I45" s="108"/>
      <c r="J45" s="108"/>
      <c r="K45" s="108"/>
      <c r="L45" s="108"/>
      <c r="M45" s="138"/>
      <c r="N45" s="108"/>
      <c r="O45" s="108"/>
    </row>
    <row r="46" spans="1:17">
      <c r="A46" s="108"/>
      <c r="B46" s="108"/>
      <c r="C46" s="108"/>
      <c r="D46" s="108"/>
      <c r="E46" s="108"/>
      <c r="F46" s="108"/>
      <c r="G46" s="108"/>
      <c r="H46" s="108"/>
      <c r="I46" s="108"/>
      <c r="J46" s="108"/>
      <c r="K46" s="108"/>
      <c r="L46" s="108"/>
      <c r="M46" s="138"/>
      <c r="N46" s="108"/>
      <c r="O46" s="108"/>
    </row>
    <row r="47" spans="1:17">
      <c r="A47" s="108"/>
      <c r="B47" s="108"/>
      <c r="C47" s="108"/>
      <c r="D47" s="108"/>
      <c r="E47" s="108"/>
      <c r="F47" s="108"/>
      <c r="G47" s="108"/>
      <c r="H47" s="108"/>
      <c r="I47" s="108"/>
      <c r="J47" s="108"/>
      <c r="K47" s="108"/>
      <c r="L47" s="108"/>
      <c r="M47" s="138"/>
      <c r="N47" s="108"/>
      <c r="O47" s="108"/>
    </row>
    <row r="48" spans="1:17">
      <c r="A48" s="108"/>
      <c r="B48" s="108"/>
      <c r="C48" s="108"/>
      <c r="D48" s="108"/>
      <c r="E48" s="108"/>
      <c r="F48" s="108"/>
      <c r="G48" s="108"/>
      <c r="H48" s="108"/>
      <c r="I48" s="108"/>
      <c r="J48" s="108"/>
      <c r="K48" s="108"/>
      <c r="L48" s="108"/>
      <c r="M48" s="138"/>
      <c r="N48" s="108"/>
      <c r="O48" s="108"/>
    </row>
    <row r="49" spans="1:15">
      <c r="A49" s="108"/>
      <c r="B49" s="108"/>
      <c r="C49" s="108"/>
      <c r="D49" s="108"/>
      <c r="E49" s="108"/>
      <c r="F49" s="108"/>
      <c r="G49" s="108"/>
      <c r="H49" s="108"/>
      <c r="I49" s="108"/>
      <c r="J49" s="108"/>
      <c r="K49" s="108"/>
      <c r="L49" s="108"/>
      <c r="M49" s="138"/>
      <c r="N49" s="108"/>
      <c r="O49" s="108"/>
    </row>
    <row r="50" spans="1:15">
      <c r="A50" s="108"/>
      <c r="B50" s="108"/>
      <c r="C50" s="108"/>
      <c r="D50" s="108"/>
      <c r="E50" s="108"/>
      <c r="F50" s="108"/>
      <c r="G50" s="108"/>
      <c r="H50" s="108"/>
      <c r="I50" s="108"/>
      <c r="J50" s="108"/>
      <c r="K50" s="108"/>
      <c r="L50" s="108"/>
      <c r="M50" s="138"/>
      <c r="N50" s="108"/>
      <c r="O50" s="108"/>
    </row>
    <row r="51" spans="1:15">
      <c r="A51" s="108"/>
      <c r="B51" s="108"/>
      <c r="C51" s="108"/>
      <c r="D51" s="108"/>
      <c r="E51" s="108"/>
      <c r="F51" s="108"/>
      <c r="G51" s="108"/>
      <c r="H51" s="108"/>
      <c r="I51" s="108"/>
      <c r="J51" s="108"/>
      <c r="K51" s="108"/>
      <c r="L51" s="108"/>
      <c r="M51" s="138"/>
      <c r="N51" s="108"/>
      <c r="O51" s="108"/>
    </row>
    <row r="52" spans="1:15">
      <c r="A52" s="108"/>
      <c r="B52" s="108"/>
      <c r="C52" s="108"/>
      <c r="D52" s="108"/>
      <c r="E52" s="108"/>
      <c r="F52" s="108"/>
      <c r="G52" s="108"/>
      <c r="H52" s="108"/>
      <c r="I52" s="108"/>
      <c r="J52" s="108"/>
      <c r="K52" s="108"/>
      <c r="L52" s="108"/>
      <c r="M52" s="138"/>
      <c r="N52" s="108"/>
      <c r="O52" s="108"/>
    </row>
  </sheetData>
  <sheetProtection password="CDAE" sheet="1" objects="1" scenarios="1" selectLockedCells="1"/>
  <mergeCells count="11">
    <mergeCell ref="F13:G13"/>
    <mergeCell ref="F14:G14"/>
    <mergeCell ref="F10:G10"/>
    <mergeCell ref="F11:G11"/>
    <mergeCell ref="B1:G1"/>
    <mergeCell ref="B2:G2"/>
    <mergeCell ref="B4:G4"/>
    <mergeCell ref="D9:H9"/>
    <mergeCell ref="A5:H5"/>
    <mergeCell ref="A6:H6"/>
    <mergeCell ref="A7:H7"/>
  </mergeCells>
  <phoneticPr fontId="0" type="noConversion"/>
  <printOptions horizontalCentered="1"/>
  <pageMargins left="0.75" right="0.47244094488188981" top="0.35433070866141736" bottom="0.51181102362204722" header="0.31496062992125984" footer="0.51181102362204722"/>
  <pageSetup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ATRAS2">
                <anchor moveWithCells="1" sizeWithCells="1">
                  <from>
                    <xdr:col>6</xdr:col>
                    <xdr:colOff>209550</xdr:colOff>
                    <xdr:row>3</xdr:row>
                    <xdr:rowOff>133350</xdr:rowOff>
                  </from>
                  <to>
                    <xdr:col>7</xdr:col>
                    <xdr:colOff>219075</xdr:colOff>
                    <xdr:row>4</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INV</vt:lpstr>
      <vt:lpstr>LIST</vt:lpstr>
      <vt:lpstr>LISCAM</vt:lpstr>
      <vt:lpstr>MUE</vt:lpstr>
      <vt:lpstr>INV LIBROS</vt:lpstr>
      <vt:lpstr>INV HERRAMIENTAS</vt:lpstr>
      <vt:lpstr>I</vt:lpstr>
      <vt:lpstr>D5</vt:lpstr>
      <vt:lpstr>D10</vt:lpstr>
      <vt:lpstr>ACT</vt:lpstr>
      <vt:lpstr>FICHA</vt:lpstr>
      <vt:lpstr>MUEBLES DE OFI</vt:lpstr>
      <vt:lpstr>INMUEBLES 2016</vt:lpstr>
      <vt:lpstr>ACT!Área_de_impresión</vt:lpstr>
      <vt:lpstr>'D10'!Área_de_impresión</vt:lpstr>
      <vt:lpstr>'D5'!Área_de_impresión</vt:lpstr>
      <vt:lpstr>FICHA!Área_de_impresión</vt:lpstr>
      <vt:lpstr>MUE!Área_de_impresión</vt:lpstr>
      <vt:lpstr>ACT!Criterios</vt:lpstr>
      <vt:lpstr>MUE!Criterios</vt:lpstr>
      <vt:lpstr>ACT!Títulos_a_imprimir</vt:lpstr>
      <vt:lpstr>MUE!Títulos_a_imprimir</vt:lpstr>
    </vt:vector>
  </TitlesOfParts>
  <Company>Fam. Reyes Calderon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MODULO INVENTARIO 2.0</dc:title>
  <dc:creator>VICTOR REYES COURTADE</dc:creator>
  <cp:lastModifiedBy>Usuario 1</cp:lastModifiedBy>
  <cp:lastPrinted>2017-06-20T15:10:38Z</cp:lastPrinted>
  <dcterms:created xsi:type="dcterms:W3CDTF">2005-11-18T02:31:18Z</dcterms:created>
  <dcterms:modified xsi:type="dcterms:W3CDTF">2018-04-20T17:50:11Z</dcterms:modified>
</cp:coreProperties>
</file>