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F:\Blanca.Batres\Documents\2023\OIR\Información Oficiosa\Inventario de bienes\"/>
    </mc:Choice>
  </mc:AlternateContent>
  <xr:revisionPtr revIDLastSave="0" documentId="8_{3EB3CB39-8460-43C5-A482-FA621137D669}" xr6:coauthVersionLast="47" xr6:coauthVersionMax="47" xr10:uidLastSave="{00000000-0000-0000-0000-000000000000}"/>
  <bookViews>
    <workbookView xWindow="-120" yWindow="-120" windowWidth="20730" windowHeight="11160" xr2:uid="{F94CF8EB-1415-4A38-B7A1-910AF3EF6BF1}"/>
  </bookViews>
  <sheets>
    <sheet name="JUNIO 2023" sheetId="1" r:id="rId1"/>
    <sheet name="ya deprec. JUNIO 2023" sheetId="2" r:id="rId2"/>
  </sheets>
  <externalReferences>
    <externalReference r:id="rId3"/>
  </externalReferences>
  <definedNames>
    <definedName name="_xlnm.Print_Area" localSheetId="0">'JUNIO 2023'!$A$1:$GC$179</definedName>
    <definedName name="BuiltIn_Print_Area">#REF!</definedName>
    <definedName name="BuiltIn_Print_Titles">#REF!</definedName>
    <definedName name="BuiltIn_Print_Titles___0">#REF!</definedName>
    <definedName name="BuiltIn_Print_Titles___0___0">#REF!</definedName>
    <definedName name="Print_Area_MI">#REF!</definedName>
    <definedName name="Print_Titles_MI">#REF!</definedName>
    <definedName name="SHARED_FORMULA_0">#N/A</definedName>
    <definedName name="SHARED_FORMULA_0___0">#N/A</definedName>
    <definedName name="SHARED_FORMULA_1">#N/A</definedName>
    <definedName name="SHARED_FORMULA_1___0">#N/A</definedName>
    <definedName name="SHARED_FORMULA_10">#N/A</definedName>
    <definedName name="SHARED_FORMULA_10___0">#N/A</definedName>
    <definedName name="SHARED_FORMULA_100">#N/A</definedName>
    <definedName name="SHARED_FORMULA_100___0">#N/A</definedName>
    <definedName name="SHARED_FORMULA_101">#N/A</definedName>
    <definedName name="SHARED_FORMULA_101___0">#N/A</definedName>
    <definedName name="SHARED_FORMULA_102">#N/A</definedName>
    <definedName name="SHARED_FORMULA_102___0">#N/A</definedName>
    <definedName name="SHARED_FORMULA_103">#N/A</definedName>
    <definedName name="SHARED_FORMULA_103___0">#N/A</definedName>
    <definedName name="SHARED_FORMULA_104">#N/A</definedName>
    <definedName name="SHARED_FORMULA_104___0">#N/A</definedName>
    <definedName name="SHARED_FORMULA_105">#N/A</definedName>
    <definedName name="SHARED_FORMULA_105___0">#N/A</definedName>
    <definedName name="SHARED_FORMULA_106">#N/A</definedName>
    <definedName name="SHARED_FORMULA_106___0">#N/A</definedName>
    <definedName name="SHARED_FORMULA_107">#N/A</definedName>
    <definedName name="SHARED_FORMULA_107___0">#N/A</definedName>
    <definedName name="SHARED_FORMULA_108">#N/A</definedName>
    <definedName name="SHARED_FORMULA_108___0">#N/A</definedName>
    <definedName name="SHARED_FORMULA_109">#N/A</definedName>
    <definedName name="SHARED_FORMULA_109___0">#N/A</definedName>
    <definedName name="SHARED_FORMULA_11">#N/A</definedName>
    <definedName name="SHARED_FORMULA_11___0">#N/A</definedName>
    <definedName name="SHARED_FORMULA_110">#N/A</definedName>
    <definedName name="SHARED_FORMULA_110___0">#N/A</definedName>
    <definedName name="SHARED_FORMULA_111">#N/A</definedName>
    <definedName name="SHARED_FORMULA_111___0">#N/A</definedName>
    <definedName name="SHARED_FORMULA_112">#N/A</definedName>
    <definedName name="SHARED_FORMULA_112___0">#N/A</definedName>
    <definedName name="SHARED_FORMULA_113">#N/A</definedName>
    <definedName name="SHARED_FORMULA_113___0">#N/A</definedName>
    <definedName name="SHARED_FORMULA_114">#N/A</definedName>
    <definedName name="SHARED_FORMULA_114___0">#N/A</definedName>
    <definedName name="SHARED_FORMULA_115">#N/A</definedName>
    <definedName name="SHARED_FORMULA_115___0">#N/A</definedName>
    <definedName name="SHARED_FORMULA_116">#N/A</definedName>
    <definedName name="SHARED_FORMULA_116___0">#N/A</definedName>
    <definedName name="SHARED_FORMULA_117">#N/A</definedName>
    <definedName name="SHARED_FORMULA_117___0">#N/A</definedName>
    <definedName name="SHARED_FORMULA_118">#N/A</definedName>
    <definedName name="SHARED_FORMULA_118___0">#N/A</definedName>
    <definedName name="SHARED_FORMULA_119">#N/A</definedName>
    <definedName name="SHARED_FORMULA_119___0">#N/A</definedName>
    <definedName name="SHARED_FORMULA_12">#N/A</definedName>
    <definedName name="SHARED_FORMULA_12___0">#N/A</definedName>
    <definedName name="SHARED_FORMULA_120">#N/A</definedName>
    <definedName name="SHARED_FORMULA_120___0">#N/A</definedName>
    <definedName name="SHARED_FORMULA_121">#N/A</definedName>
    <definedName name="SHARED_FORMULA_121___0">#N/A</definedName>
    <definedName name="SHARED_FORMULA_122">#N/A</definedName>
    <definedName name="SHARED_FORMULA_122___0">#N/A</definedName>
    <definedName name="SHARED_FORMULA_123">#N/A</definedName>
    <definedName name="SHARED_FORMULA_123___0">#N/A</definedName>
    <definedName name="SHARED_FORMULA_124">29795*1</definedName>
    <definedName name="SHARED_FORMULA_124___0">29795*1</definedName>
    <definedName name="SHARED_FORMULA_125">#N/A</definedName>
    <definedName name="SHARED_FORMULA_125___0">#N/A</definedName>
    <definedName name="SHARED_FORMULA_126">#N/A</definedName>
    <definedName name="SHARED_FORMULA_126___0">#N/A</definedName>
    <definedName name="SHARED_FORMULA_127">#N/A</definedName>
    <definedName name="SHARED_FORMULA_127___0">#N/A</definedName>
    <definedName name="SHARED_FORMULA_128">#N/A</definedName>
    <definedName name="SHARED_FORMULA_128___0">#N/A</definedName>
    <definedName name="SHARED_FORMULA_129">#N/A</definedName>
    <definedName name="SHARED_FORMULA_129___0">#N/A</definedName>
    <definedName name="SHARED_FORMULA_13">#N/A</definedName>
    <definedName name="SHARED_FORMULA_13___0">#N/A</definedName>
    <definedName name="SHARED_FORMULA_130">#N/A</definedName>
    <definedName name="SHARED_FORMULA_130___0">#N/A</definedName>
    <definedName name="SHARED_FORMULA_131">#N/A</definedName>
    <definedName name="SHARED_FORMULA_131___0">#N/A</definedName>
    <definedName name="SHARED_FORMULA_132">#N/A</definedName>
    <definedName name="SHARED_FORMULA_132___0">#N/A</definedName>
    <definedName name="SHARED_FORMULA_133">#N/A</definedName>
    <definedName name="SHARED_FORMULA_133___0">#N/A</definedName>
    <definedName name="SHARED_FORMULA_134">#N/A</definedName>
    <definedName name="SHARED_FORMULA_134___0">#N/A</definedName>
    <definedName name="SHARED_FORMULA_135">#N/A</definedName>
    <definedName name="SHARED_FORMULA_135___0">#N/A</definedName>
    <definedName name="SHARED_FORMULA_136">#N/A</definedName>
    <definedName name="SHARED_FORMULA_136___0">#N/A</definedName>
    <definedName name="SHARED_FORMULA_137">#N/A</definedName>
    <definedName name="SHARED_FORMULA_137___0">#N/A</definedName>
    <definedName name="SHARED_FORMULA_138">#N/A</definedName>
    <definedName name="SHARED_FORMULA_138___0">#N/A</definedName>
    <definedName name="SHARED_FORMULA_139">#N/A</definedName>
    <definedName name="SHARED_FORMULA_139___0">#N/A</definedName>
    <definedName name="SHARED_FORMULA_14">#N/A</definedName>
    <definedName name="SHARED_FORMULA_14___0">#N/A</definedName>
    <definedName name="SHARED_FORMULA_140">#N/A</definedName>
    <definedName name="SHARED_FORMULA_140___0">#N/A</definedName>
    <definedName name="SHARED_FORMULA_141">#N/A</definedName>
    <definedName name="SHARED_FORMULA_141___0">#N/A</definedName>
    <definedName name="SHARED_FORMULA_142">#N/A</definedName>
    <definedName name="SHARED_FORMULA_142___0">#N/A</definedName>
    <definedName name="SHARED_FORMULA_143">#N/A</definedName>
    <definedName name="SHARED_FORMULA_143___0">#N/A</definedName>
    <definedName name="SHARED_FORMULA_144">#N/A</definedName>
    <definedName name="SHARED_FORMULA_144___0">#N/A</definedName>
    <definedName name="SHARED_FORMULA_145">#N/A</definedName>
    <definedName name="SHARED_FORMULA_145___0">#N/A</definedName>
    <definedName name="SHARED_FORMULA_146">#N/A</definedName>
    <definedName name="SHARED_FORMULA_146___0">#N/A</definedName>
    <definedName name="SHARED_FORMULA_147">#N/A</definedName>
    <definedName name="SHARED_FORMULA_147___0">#N/A</definedName>
    <definedName name="SHARED_FORMULA_148">#N/A</definedName>
    <definedName name="SHARED_FORMULA_148___0">#N/A</definedName>
    <definedName name="SHARED_FORMULA_149">#N/A</definedName>
    <definedName name="SHARED_FORMULA_149___0">#N/A</definedName>
    <definedName name="SHARED_FORMULA_15">#N/A</definedName>
    <definedName name="SHARED_FORMULA_15___0">#N/A</definedName>
    <definedName name="SHARED_FORMULA_150">#N/A</definedName>
    <definedName name="SHARED_FORMULA_151">#N/A</definedName>
    <definedName name="SHARED_FORMULA_152">#N/A</definedName>
    <definedName name="SHARED_FORMULA_153">#N/A</definedName>
    <definedName name="SHARED_FORMULA_16">#N/A</definedName>
    <definedName name="SHARED_FORMULA_16___0">#N/A</definedName>
    <definedName name="SHARED_FORMULA_17">#N/A</definedName>
    <definedName name="SHARED_FORMULA_17___0">#N/A</definedName>
    <definedName name="SHARED_FORMULA_18">#N/A</definedName>
    <definedName name="SHARED_FORMULA_18___0">#N/A</definedName>
    <definedName name="SHARED_FORMULA_19">#N/A</definedName>
    <definedName name="SHARED_FORMULA_19___0">#N/A</definedName>
    <definedName name="SHARED_FORMULA_2">#N/A</definedName>
    <definedName name="SHARED_FORMULA_2___0">#N/A</definedName>
    <definedName name="SHARED_FORMULA_20">#N/A</definedName>
    <definedName name="SHARED_FORMULA_20___0">#N/A</definedName>
    <definedName name="SHARED_FORMULA_21">#N/A</definedName>
    <definedName name="SHARED_FORMULA_21___0">#N/A</definedName>
    <definedName name="SHARED_FORMULA_22">#N/A</definedName>
    <definedName name="SHARED_FORMULA_22___0">#N/A</definedName>
    <definedName name="SHARED_FORMULA_23">#N/A</definedName>
    <definedName name="SHARED_FORMULA_23___0">#N/A</definedName>
    <definedName name="SHARED_FORMULA_24">29795*1</definedName>
    <definedName name="SHARED_FORMULA_24___0">29795*1</definedName>
    <definedName name="SHARED_FORMULA_25">#N/A</definedName>
    <definedName name="SHARED_FORMULA_25___0">#N/A</definedName>
    <definedName name="SHARED_FORMULA_26">#N/A</definedName>
    <definedName name="SHARED_FORMULA_26___0">#N/A</definedName>
    <definedName name="SHARED_FORMULA_27">#N/A</definedName>
    <definedName name="SHARED_FORMULA_27___0">#N/A</definedName>
    <definedName name="SHARED_FORMULA_28">#N/A</definedName>
    <definedName name="SHARED_FORMULA_28___0">#N/A</definedName>
    <definedName name="SHARED_FORMULA_29">#N/A</definedName>
    <definedName name="SHARED_FORMULA_29___0">#N/A</definedName>
    <definedName name="SHARED_FORMULA_3">#N/A</definedName>
    <definedName name="SHARED_FORMULA_3___0">#N/A</definedName>
    <definedName name="SHARED_FORMULA_30">#N/A</definedName>
    <definedName name="SHARED_FORMULA_30___0">#N/A</definedName>
    <definedName name="SHARED_FORMULA_31">#N/A</definedName>
    <definedName name="SHARED_FORMULA_31___0">#N/A</definedName>
    <definedName name="SHARED_FORMULA_32">#N/A</definedName>
    <definedName name="SHARED_FORMULA_32___0">#N/A</definedName>
    <definedName name="SHARED_FORMULA_33">#N/A</definedName>
    <definedName name="SHARED_FORMULA_33___0">#N/A</definedName>
    <definedName name="SHARED_FORMULA_34">#N/A</definedName>
    <definedName name="SHARED_FORMULA_34___0">#N/A</definedName>
    <definedName name="SHARED_FORMULA_35">#N/A</definedName>
    <definedName name="SHARED_FORMULA_35___0">#N/A</definedName>
    <definedName name="SHARED_FORMULA_36">#N/A</definedName>
    <definedName name="SHARED_FORMULA_36___0">#N/A</definedName>
    <definedName name="SHARED_FORMULA_37">#N/A</definedName>
    <definedName name="SHARED_FORMULA_37___0">#N/A</definedName>
    <definedName name="SHARED_FORMULA_38">#N/A</definedName>
    <definedName name="SHARED_FORMULA_38___0">#N/A</definedName>
    <definedName name="SHARED_FORMULA_39">#N/A</definedName>
    <definedName name="SHARED_FORMULA_39___0">#N/A</definedName>
    <definedName name="SHARED_FORMULA_4">#N/A</definedName>
    <definedName name="SHARED_FORMULA_4___0">#N/A</definedName>
    <definedName name="SHARED_FORMULA_40">#N/A</definedName>
    <definedName name="SHARED_FORMULA_40___0">#N/A</definedName>
    <definedName name="SHARED_FORMULA_41">#N/A</definedName>
    <definedName name="SHARED_FORMULA_41___0">#N/A</definedName>
    <definedName name="SHARED_FORMULA_42">#N/A</definedName>
    <definedName name="SHARED_FORMULA_42___0">#N/A</definedName>
    <definedName name="SHARED_FORMULA_43">#N/A</definedName>
    <definedName name="SHARED_FORMULA_43___0">#N/A</definedName>
    <definedName name="SHARED_FORMULA_44">#N/A</definedName>
    <definedName name="SHARED_FORMULA_44___0">#N/A</definedName>
    <definedName name="SHARED_FORMULA_45">#N/A</definedName>
    <definedName name="SHARED_FORMULA_45___0">#N/A</definedName>
    <definedName name="SHARED_FORMULA_46">#N/A</definedName>
    <definedName name="SHARED_FORMULA_46___0">#N/A</definedName>
    <definedName name="SHARED_FORMULA_47">#N/A</definedName>
    <definedName name="SHARED_FORMULA_47___0">#N/A</definedName>
    <definedName name="SHARED_FORMULA_48">#N/A</definedName>
    <definedName name="SHARED_FORMULA_48___0">#N/A</definedName>
    <definedName name="SHARED_FORMULA_49">#N/A</definedName>
    <definedName name="SHARED_FORMULA_49___0">#N/A</definedName>
    <definedName name="SHARED_FORMULA_5">#N/A</definedName>
    <definedName name="SHARED_FORMULA_5___0">#N/A</definedName>
    <definedName name="SHARED_FORMULA_50">#N/A</definedName>
    <definedName name="SHARED_FORMULA_50___0">#N/A</definedName>
    <definedName name="SHARED_FORMULA_51">#N/A</definedName>
    <definedName name="SHARED_FORMULA_51___0">#N/A</definedName>
    <definedName name="SHARED_FORMULA_52">#N/A</definedName>
    <definedName name="SHARED_FORMULA_52___0">#N/A</definedName>
    <definedName name="SHARED_FORMULA_53">#N/A</definedName>
    <definedName name="SHARED_FORMULA_53___0">#N/A</definedName>
    <definedName name="SHARED_FORMULA_54">#N/A</definedName>
    <definedName name="SHARED_FORMULA_54___0">#N/A</definedName>
    <definedName name="SHARED_FORMULA_55">#N/A</definedName>
    <definedName name="SHARED_FORMULA_55___0">#N/A</definedName>
    <definedName name="SHARED_FORMULA_56">#N/A</definedName>
    <definedName name="SHARED_FORMULA_56___0">#N/A</definedName>
    <definedName name="SHARED_FORMULA_57">#N/A</definedName>
    <definedName name="SHARED_FORMULA_57___0">#N/A</definedName>
    <definedName name="SHARED_FORMULA_58">#N/A</definedName>
    <definedName name="SHARED_FORMULA_58___0">#N/A</definedName>
    <definedName name="SHARED_FORMULA_59">#N/A</definedName>
    <definedName name="SHARED_FORMULA_59___0">#N/A</definedName>
    <definedName name="SHARED_FORMULA_6">#N/A</definedName>
    <definedName name="SHARED_FORMULA_6___0">#N/A</definedName>
    <definedName name="SHARED_FORMULA_60">#N/A</definedName>
    <definedName name="SHARED_FORMULA_60___0">#N/A</definedName>
    <definedName name="SHARED_FORMULA_61">#N/A</definedName>
    <definedName name="SHARED_FORMULA_61___0">#N/A</definedName>
    <definedName name="SHARED_FORMULA_62">#N/A</definedName>
    <definedName name="SHARED_FORMULA_62___0">#N/A</definedName>
    <definedName name="SHARED_FORMULA_63">#N/A</definedName>
    <definedName name="SHARED_FORMULA_63___0">#N/A</definedName>
    <definedName name="SHARED_FORMULA_64">#N/A</definedName>
    <definedName name="SHARED_FORMULA_64___0">#N/A</definedName>
    <definedName name="SHARED_FORMULA_65">#N/A</definedName>
    <definedName name="SHARED_FORMULA_65___0">#N/A</definedName>
    <definedName name="SHARED_FORMULA_66">#N/A</definedName>
    <definedName name="SHARED_FORMULA_66___0">#N/A</definedName>
    <definedName name="SHARED_FORMULA_67">#N/A</definedName>
    <definedName name="SHARED_FORMULA_67___0">#N/A</definedName>
    <definedName name="SHARED_FORMULA_68">#N/A</definedName>
    <definedName name="SHARED_FORMULA_68___0">#N/A</definedName>
    <definedName name="SHARED_FORMULA_69">#N/A</definedName>
    <definedName name="SHARED_FORMULA_69___0">#N/A</definedName>
    <definedName name="SHARED_FORMULA_7">#N/A</definedName>
    <definedName name="SHARED_FORMULA_7___0">#N/A</definedName>
    <definedName name="SHARED_FORMULA_70">#N/A</definedName>
    <definedName name="SHARED_FORMULA_70___0">#N/A</definedName>
    <definedName name="SHARED_FORMULA_71">#N/A</definedName>
    <definedName name="SHARED_FORMULA_71___0">29795*1</definedName>
    <definedName name="SHARED_FORMULA_72">29795*1</definedName>
    <definedName name="SHARED_FORMULA_72___0">#N/A</definedName>
    <definedName name="SHARED_FORMULA_73">#N/A</definedName>
    <definedName name="SHARED_FORMULA_73___0">#N/A</definedName>
    <definedName name="SHARED_FORMULA_74">#N/A</definedName>
    <definedName name="SHARED_FORMULA_74___0">#N/A</definedName>
    <definedName name="SHARED_FORMULA_75">#N/A</definedName>
    <definedName name="SHARED_FORMULA_75___0">#N/A</definedName>
    <definedName name="SHARED_FORMULA_76">#N/A</definedName>
    <definedName name="SHARED_FORMULA_76___0">#N/A</definedName>
    <definedName name="SHARED_FORMULA_77">#N/A</definedName>
    <definedName name="SHARED_FORMULA_77___0">#N/A</definedName>
    <definedName name="SHARED_FORMULA_78">#N/A</definedName>
    <definedName name="SHARED_FORMULA_78___0">#N/A</definedName>
    <definedName name="SHARED_FORMULA_79">#N/A</definedName>
    <definedName name="SHARED_FORMULA_79___0">#N/A</definedName>
    <definedName name="SHARED_FORMULA_8">#N/A</definedName>
    <definedName name="SHARED_FORMULA_8___0">#N/A</definedName>
    <definedName name="SHARED_FORMULA_80">#N/A</definedName>
    <definedName name="SHARED_FORMULA_80___0">#N/A</definedName>
    <definedName name="SHARED_FORMULA_81">#N/A</definedName>
    <definedName name="SHARED_FORMULA_81___0">#N/A</definedName>
    <definedName name="SHARED_FORMULA_82">#N/A</definedName>
    <definedName name="SHARED_FORMULA_82___0">#N/A</definedName>
    <definedName name="SHARED_FORMULA_83">#N/A</definedName>
    <definedName name="SHARED_FORMULA_83___0">#N/A</definedName>
    <definedName name="SHARED_FORMULA_84">#N/A</definedName>
    <definedName name="SHARED_FORMULA_84___0">#N/A</definedName>
    <definedName name="SHARED_FORMULA_85">#N/A</definedName>
    <definedName name="SHARED_FORMULA_85___0">#N/A</definedName>
    <definedName name="SHARED_FORMULA_86">#N/A</definedName>
    <definedName name="SHARED_FORMULA_86___0">#N/A</definedName>
    <definedName name="SHARED_FORMULA_87">#N/A</definedName>
    <definedName name="SHARED_FORMULA_87___0">#N/A</definedName>
    <definedName name="SHARED_FORMULA_88">#N/A</definedName>
    <definedName name="SHARED_FORMULA_88___0">#N/A</definedName>
    <definedName name="SHARED_FORMULA_89">#N/A</definedName>
    <definedName name="SHARED_FORMULA_89___0">#N/A</definedName>
    <definedName name="SHARED_FORMULA_9">#N/A</definedName>
    <definedName name="SHARED_FORMULA_9___0">#N/A</definedName>
    <definedName name="SHARED_FORMULA_90">#N/A</definedName>
    <definedName name="SHARED_FORMULA_90___0">#N/A</definedName>
    <definedName name="SHARED_FORMULA_91">#N/A</definedName>
    <definedName name="SHARED_FORMULA_91___0">#N/A</definedName>
    <definedName name="SHARED_FORMULA_92">#N/A</definedName>
    <definedName name="SHARED_FORMULA_92___0">#N/A</definedName>
    <definedName name="SHARED_FORMULA_93">#N/A</definedName>
    <definedName name="SHARED_FORMULA_93___0">#N/A</definedName>
    <definedName name="SHARED_FORMULA_94">#N/A</definedName>
    <definedName name="SHARED_FORMULA_94___0">#N/A</definedName>
    <definedName name="SHARED_FORMULA_95">#N/A</definedName>
    <definedName name="SHARED_FORMULA_95___0">#N/A</definedName>
    <definedName name="SHARED_FORMULA_96">#N/A</definedName>
    <definedName name="SHARED_FORMULA_96___0">#N/A</definedName>
    <definedName name="SHARED_FORMULA_97">#N/A</definedName>
    <definedName name="SHARED_FORMULA_97___0">#N/A</definedName>
    <definedName name="SHARED_FORMULA_98">#N/A</definedName>
    <definedName name="SHARED_FORMULA_98___0">#N/A</definedName>
    <definedName name="SHARED_FORMULA_99">#N/A</definedName>
    <definedName name="SHARED_FORMULA_99___0">#N/A</definedName>
    <definedName name="_xlnm.Print_Titles" localSheetId="0">'JUNIO 2023'!$1:$3</definedName>
    <definedName name="_xlnm.Print_Titles" localSheetId="1">'ya deprec. JUNIO 2023'!$1:$3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8" i="2" l="1"/>
  <c r="AL287" i="2"/>
  <c r="AI287" i="2"/>
  <c r="AH287" i="2"/>
  <c r="AG287" i="2"/>
  <c r="AF287" i="2"/>
  <c r="AE287" i="2"/>
  <c r="AD287" i="2"/>
  <c r="AC287" i="2"/>
  <c r="AB287" i="2"/>
  <c r="AA287" i="2"/>
  <c r="Z287" i="2"/>
  <c r="Y287" i="2"/>
  <c r="X287" i="2"/>
  <c r="W287" i="2"/>
  <c r="V287" i="2"/>
  <c r="U287" i="2"/>
  <c r="T287" i="2"/>
  <c r="S287" i="2"/>
  <c r="R287" i="2"/>
  <c r="Q287" i="2"/>
  <c r="P287" i="2"/>
  <c r="O287" i="2"/>
  <c r="N287" i="2"/>
  <c r="M287" i="2"/>
  <c r="L287" i="2"/>
  <c r="K287" i="2"/>
  <c r="J287" i="2"/>
  <c r="I287" i="2"/>
  <c r="F287" i="2"/>
  <c r="AN286" i="2"/>
  <c r="AM286" i="2"/>
  <c r="AM287" i="2" s="1"/>
  <c r="H286" i="2"/>
  <c r="G286" i="2"/>
  <c r="AK285" i="2"/>
  <c r="AK287" i="2" s="1"/>
  <c r="AJ285" i="2"/>
  <c r="H285" i="2"/>
  <c r="G285" i="2"/>
  <c r="AK284" i="2"/>
  <c r="AJ284" i="2"/>
  <c r="AJ287" i="2" s="1"/>
  <c r="H284" i="2"/>
  <c r="G284" i="2"/>
  <c r="H283" i="2"/>
  <c r="H287" i="2" s="1"/>
  <c r="G283" i="2"/>
  <c r="G287" i="2" s="1"/>
  <c r="AL281" i="2"/>
  <c r="U281" i="2"/>
  <c r="T281" i="2"/>
  <c r="S281" i="2"/>
  <c r="R281" i="2"/>
  <c r="Q281" i="2"/>
  <c r="P281" i="2"/>
  <c r="O281" i="2"/>
  <c r="N281" i="2"/>
  <c r="M281" i="2"/>
  <c r="L281" i="2"/>
  <c r="K281" i="2"/>
  <c r="J281" i="2"/>
  <c r="I281" i="2"/>
  <c r="F281" i="2"/>
  <c r="AN280" i="2"/>
  <c r="AM280" i="2"/>
  <c r="H280" i="2"/>
  <c r="G280" i="2"/>
  <c r="AN279" i="2"/>
  <c r="AM279" i="2"/>
  <c r="H279" i="2"/>
  <c r="G279" i="2"/>
  <c r="AN278" i="2"/>
  <c r="AM278" i="2"/>
  <c r="H278" i="2"/>
  <c r="G278" i="2"/>
  <c r="AN277" i="2"/>
  <c r="AM277" i="2"/>
  <c r="H277" i="2"/>
  <c r="G277" i="2"/>
  <c r="AN276" i="2"/>
  <c r="AM276" i="2"/>
  <c r="H276" i="2"/>
  <c r="G276" i="2"/>
  <c r="AN275" i="2"/>
  <c r="AM275" i="2"/>
  <c r="H275" i="2"/>
  <c r="G275" i="2"/>
  <c r="AN274" i="2"/>
  <c r="AM274" i="2"/>
  <c r="H274" i="2"/>
  <c r="G274" i="2"/>
  <c r="AN273" i="2"/>
  <c r="AM273" i="2"/>
  <c r="H273" i="2"/>
  <c r="G273" i="2"/>
  <c r="AN272" i="2"/>
  <c r="AM272" i="2"/>
  <c r="H272" i="2"/>
  <c r="G272" i="2"/>
  <c r="AN271" i="2"/>
  <c r="AM271" i="2"/>
  <c r="H271" i="2"/>
  <c r="G271" i="2"/>
  <c r="AN270" i="2"/>
  <c r="AM270" i="2"/>
  <c r="H270" i="2"/>
  <c r="G270" i="2"/>
  <c r="AN269" i="2"/>
  <c r="AM269" i="2"/>
  <c r="H269" i="2"/>
  <c r="G269" i="2"/>
  <c r="AN268" i="2"/>
  <c r="AM268" i="2"/>
  <c r="H268" i="2"/>
  <c r="G268" i="2"/>
  <c r="AN267" i="2"/>
  <c r="AM267" i="2"/>
  <c r="H267" i="2"/>
  <c r="G267" i="2"/>
  <c r="AN266" i="2"/>
  <c r="AM266" i="2"/>
  <c r="H266" i="2"/>
  <c r="G266" i="2"/>
  <c r="AN265" i="2"/>
  <c r="AM265" i="2"/>
  <c r="H265" i="2"/>
  <c r="G265" i="2"/>
  <c r="AN264" i="2"/>
  <c r="AM264" i="2"/>
  <c r="H264" i="2"/>
  <c r="G264" i="2"/>
  <c r="AN263" i="2"/>
  <c r="AM263" i="2"/>
  <c r="H263" i="2"/>
  <c r="G263" i="2"/>
  <c r="AN262" i="2"/>
  <c r="AM262" i="2"/>
  <c r="H262" i="2"/>
  <c r="G262" i="2"/>
  <c r="AN261" i="2"/>
  <c r="AM261" i="2"/>
  <c r="H261" i="2"/>
  <c r="G261" i="2"/>
  <c r="AN260" i="2"/>
  <c r="AM260" i="2"/>
  <c r="H260" i="2"/>
  <c r="G260" i="2"/>
  <c r="AN259" i="2"/>
  <c r="AM259" i="2"/>
  <c r="H259" i="2"/>
  <c r="G259" i="2"/>
  <c r="AN258" i="2"/>
  <c r="AM258" i="2"/>
  <c r="H258" i="2"/>
  <c r="G258" i="2"/>
  <c r="AN257" i="2"/>
  <c r="AM257" i="2"/>
  <c r="H257" i="2"/>
  <c r="G257" i="2"/>
  <c r="AN256" i="2"/>
  <c r="AM256" i="2"/>
  <c r="H256" i="2"/>
  <c r="G256" i="2"/>
  <c r="AN255" i="2"/>
  <c r="AM255" i="2"/>
  <c r="H255" i="2"/>
  <c r="G255" i="2"/>
  <c r="AN254" i="2"/>
  <c r="AM254" i="2"/>
  <c r="H254" i="2"/>
  <c r="G254" i="2"/>
  <c r="AN253" i="2"/>
  <c r="AM253" i="2"/>
  <c r="H253" i="2"/>
  <c r="G253" i="2"/>
  <c r="AN252" i="2"/>
  <c r="AM252" i="2"/>
  <c r="H252" i="2"/>
  <c r="G252" i="2"/>
  <c r="AN251" i="2"/>
  <c r="AM251" i="2"/>
  <c r="H251" i="2"/>
  <c r="G251" i="2"/>
  <c r="AN250" i="2"/>
  <c r="AM250" i="2"/>
  <c r="H250" i="2"/>
  <c r="G250" i="2"/>
  <c r="AN249" i="2"/>
  <c r="AM249" i="2"/>
  <c r="H249" i="2"/>
  <c r="G249" i="2"/>
  <c r="AN248" i="2"/>
  <c r="AM248" i="2"/>
  <c r="H248" i="2"/>
  <c r="G248" i="2"/>
  <c r="AN247" i="2"/>
  <c r="AM247" i="2"/>
  <c r="H247" i="2"/>
  <c r="G247" i="2"/>
  <c r="AN246" i="2"/>
  <c r="AM246" i="2"/>
  <c r="H246" i="2"/>
  <c r="G246" i="2"/>
  <c r="AN245" i="2"/>
  <c r="AM245" i="2"/>
  <c r="H245" i="2"/>
  <c r="G245" i="2"/>
  <c r="AN244" i="2"/>
  <c r="AM244" i="2"/>
  <c r="H244" i="2"/>
  <c r="G244" i="2"/>
  <c r="AN243" i="2"/>
  <c r="AM243" i="2"/>
  <c r="H243" i="2"/>
  <c r="G243" i="2"/>
  <c r="AN242" i="2"/>
  <c r="AM242" i="2"/>
  <c r="H242" i="2"/>
  <c r="G242" i="2"/>
  <c r="AN241" i="2"/>
  <c r="AM241" i="2"/>
  <c r="H241" i="2"/>
  <c r="G241" i="2"/>
  <c r="AN240" i="2"/>
  <c r="AM240" i="2"/>
  <c r="H240" i="2"/>
  <c r="G240" i="2"/>
  <c r="AN239" i="2"/>
  <c r="AM239" i="2"/>
  <c r="H239" i="2"/>
  <c r="G239" i="2"/>
  <c r="AN238" i="2"/>
  <c r="AM238" i="2"/>
  <c r="H238" i="2"/>
  <c r="G238" i="2"/>
  <c r="AN237" i="2"/>
  <c r="AM237" i="2"/>
  <c r="H237" i="2"/>
  <c r="G237" i="2"/>
  <c r="AN236" i="2"/>
  <c r="AM236" i="2"/>
  <c r="H236" i="2"/>
  <c r="G236" i="2"/>
  <c r="AN235" i="2"/>
  <c r="AM235" i="2"/>
  <c r="H235" i="2"/>
  <c r="G235" i="2"/>
  <c r="AN234" i="2"/>
  <c r="AM234" i="2"/>
  <c r="H234" i="2"/>
  <c r="G234" i="2"/>
  <c r="AN233" i="2"/>
  <c r="AM233" i="2"/>
  <c r="H233" i="2"/>
  <c r="G233" i="2"/>
  <c r="AN232" i="2"/>
  <c r="AM232" i="2"/>
  <c r="H232" i="2"/>
  <c r="G232" i="2"/>
  <c r="AN231" i="2"/>
  <c r="AM231" i="2"/>
  <c r="H231" i="2"/>
  <c r="G231" i="2"/>
  <c r="AN230" i="2"/>
  <c r="AM230" i="2"/>
  <c r="H230" i="2"/>
  <c r="G230" i="2"/>
  <c r="AN229" i="2"/>
  <c r="AM229" i="2"/>
  <c r="H229" i="2"/>
  <c r="G229" i="2"/>
  <c r="AN228" i="2"/>
  <c r="AM228" i="2"/>
  <c r="H228" i="2"/>
  <c r="G228" i="2"/>
  <c r="AN227" i="2"/>
  <c r="AM227" i="2"/>
  <c r="H227" i="2"/>
  <c r="G227" i="2"/>
  <c r="AN226" i="2"/>
  <c r="AM226" i="2"/>
  <c r="H226" i="2"/>
  <c r="G226" i="2"/>
  <c r="AN225" i="2"/>
  <c r="AM225" i="2"/>
  <c r="H225" i="2"/>
  <c r="G225" i="2"/>
  <c r="AN224" i="2"/>
  <c r="AM224" i="2"/>
  <c r="H224" i="2"/>
  <c r="G224" i="2"/>
  <c r="AN223" i="2"/>
  <c r="AM223" i="2"/>
  <c r="H223" i="2"/>
  <c r="G223" i="2"/>
  <c r="AN222" i="2"/>
  <c r="AM222" i="2"/>
  <c r="H222" i="2"/>
  <c r="G222" i="2"/>
  <c r="AN221" i="2"/>
  <c r="AM221" i="2"/>
  <c r="H221" i="2"/>
  <c r="G221" i="2"/>
  <c r="AN220" i="2"/>
  <c r="AM220" i="2"/>
  <c r="H220" i="2"/>
  <c r="G220" i="2"/>
  <c r="AN219" i="2"/>
  <c r="AM219" i="2"/>
  <c r="H219" i="2"/>
  <c r="G219" i="2"/>
  <c r="AN218" i="2"/>
  <c r="AM218" i="2"/>
  <c r="H218" i="2"/>
  <c r="G218" i="2"/>
  <c r="AN217" i="2"/>
  <c r="AM217" i="2"/>
  <c r="H217" i="2"/>
  <c r="G217" i="2"/>
  <c r="AN216" i="2"/>
  <c r="AM216" i="2"/>
  <c r="H216" i="2"/>
  <c r="G216" i="2"/>
  <c r="AN215" i="2"/>
  <c r="AM215" i="2"/>
  <c r="H215" i="2"/>
  <c r="G215" i="2"/>
  <c r="AN214" i="2"/>
  <c r="AM214" i="2"/>
  <c r="H214" i="2"/>
  <c r="G214" i="2"/>
  <c r="AN213" i="2"/>
  <c r="AM213" i="2"/>
  <c r="H213" i="2"/>
  <c r="G213" i="2"/>
  <c r="AN212" i="2"/>
  <c r="AM212" i="2"/>
  <c r="H212" i="2"/>
  <c r="G212" i="2"/>
  <c r="AN211" i="2"/>
  <c r="AM211" i="2"/>
  <c r="H211" i="2"/>
  <c r="G211" i="2"/>
  <c r="AN210" i="2"/>
  <c r="AM210" i="2"/>
  <c r="H210" i="2"/>
  <c r="G210" i="2"/>
  <c r="AN209" i="2"/>
  <c r="AM209" i="2"/>
  <c r="H209" i="2"/>
  <c r="G209" i="2"/>
  <c r="AN208" i="2"/>
  <c r="AM208" i="2"/>
  <c r="H208" i="2"/>
  <c r="G208" i="2"/>
  <c r="AN207" i="2"/>
  <c r="AM207" i="2"/>
  <c r="H207" i="2"/>
  <c r="G207" i="2"/>
  <c r="AN206" i="2"/>
  <c r="AM206" i="2"/>
  <c r="H206" i="2"/>
  <c r="G206" i="2"/>
  <c r="AN205" i="2"/>
  <c r="AM205" i="2"/>
  <c r="AI205" i="2"/>
  <c r="H205" i="2"/>
  <c r="G205" i="2"/>
  <c r="AN204" i="2"/>
  <c r="AM204" i="2"/>
  <c r="AI204" i="2"/>
  <c r="H204" i="2"/>
  <c r="G204" i="2"/>
  <c r="AN203" i="2"/>
  <c r="AM203" i="2"/>
  <c r="AI203" i="2"/>
  <c r="H203" i="2"/>
  <c r="G203" i="2"/>
  <c r="AN202" i="2"/>
  <c r="AM202" i="2"/>
  <c r="AI202" i="2"/>
  <c r="H202" i="2"/>
  <c r="G202" i="2"/>
  <c r="AN201" i="2"/>
  <c r="AM201" i="2"/>
  <c r="AI201" i="2"/>
  <c r="H201" i="2"/>
  <c r="G201" i="2"/>
  <c r="AN200" i="2"/>
  <c r="AM200" i="2"/>
  <c r="AI200" i="2"/>
  <c r="H200" i="2"/>
  <c r="G200" i="2"/>
  <c r="AN199" i="2"/>
  <c r="AM199" i="2"/>
  <c r="V199" i="2"/>
  <c r="H199" i="2"/>
  <c r="AH199" i="2" s="1"/>
  <c r="AI199" i="2" s="1"/>
  <c r="G199" i="2"/>
  <c r="AN198" i="2"/>
  <c r="AM198" i="2"/>
  <c r="V198" i="2"/>
  <c r="H198" i="2"/>
  <c r="AH198" i="2" s="1"/>
  <c r="AI198" i="2" s="1"/>
  <c r="G198" i="2"/>
  <c r="AN197" i="2"/>
  <c r="AM197" i="2"/>
  <c r="AH197" i="2"/>
  <c r="AI197" i="2" s="1"/>
  <c r="V197" i="2"/>
  <c r="H197" i="2"/>
  <c r="G197" i="2"/>
  <c r="AN196" i="2"/>
  <c r="AM196" i="2"/>
  <c r="V196" i="2"/>
  <c r="H196" i="2"/>
  <c r="AH196" i="2" s="1"/>
  <c r="AI196" i="2" s="1"/>
  <c r="G196" i="2"/>
  <c r="AN195" i="2"/>
  <c r="AM195" i="2"/>
  <c r="V195" i="2"/>
  <c r="H195" i="2"/>
  <c r="AH195" i="2" s="1"/>
  <c r="AI195" i="2" s="1"/>
  <c r="G195" i="2"/>
  <c r="AN194" i="2"/>
  <c r="AM194" i="2"/>
  <c r="V194" i="2"/>
  <c r="H194" i="2"/>
  <c r="AH194" i="2" s="1"/>
  <c r="AI194" i="2" s="1"/>
  <c r="G194" i="2"/>
  <c r="AN193" i="2"/>
  <c r="AM193" i="2"/>
  <c r="AF193" i="2"/>
  <c r="AD193" i="2"/>
  <c r="H193" i="2"/>
  <c r="G193" i="2"/>
  <c r="AG193" i="2" s="1"/>
  <c r="AN192" i="2"/>
  <c r="AM192" i="2"/>
  <c r="AG192" i="2"/>
  <c r="AF192" i="2"/>
  <c r="AE192" i="2"/>
  <c r="AD192" i="2"/>
  <c r="AI192" i="2" s="1"/>
  <c r="H192" i="2"/>
  <c r="G192" i="2"/>
  <c r="AN191" i="2"/>
  <c r="AM191" i="2"/>
  <c r="AG191" i="2"/>
  <c r="AF191" i="2"/>
  <c r="AD191" i="2"/>
  <c r="H191" i="2"/>
  <c r="AE191" i="2" s="1"/>
  <c r="G191" i="2"/>
  <c r="AN190" i="2"/>
  <c r="AM190" i="2"/>
  <c r="H190" i="2"/>
  <c r="AH190" i="2" s="1"/>
  <c r="G190" i="2"/>
  <c r="AN189" i="2"/>
  <c r="AM189" i="2"/>
  <c r="AH189" i="2"/>
  <c r="AG189" i="2"/>
  <c r="AF189" i="2"/>
  <c r="AE189" i="2"/>
  <c r="AD189" i="2"/>
  <c r="H189" i="2"/>
  <c r="G189" i="2"/>
  <c r="AN188" i="2"/>
  <c r="AM188" i="2"/>
  <c r="AG188" i="2"/>
  <c r="AE188" i="2"/>
  <c r="H188" i="2"/>
  <c r="AH188" i="2" s="1"/>
  <c r="G188" i="2"/>
  <c r="AN187" i="2"/>
  <c r="AM187" i="2"/>
  <c r="AG187" i="2"/>
  <c r="AF187" i="2"/>
  <c r="AD187" i="2"/>
  <c r="H187" i="2"/>
  <c r="AE187" i="2" s="1"/>
  <c r="G187" i="2"/>
  <c r="AN186" i="2"/>
  <c r="AM186" i="2"/>
  <c r="H186" i="2"/>
  <c r="AH186" i="2" s="1"/>
  <c r="G186" i="2"/>
  <c r="AN185" i="2"/>
  <c r="AM185" i="2"/>
  <c r="AH185" i="2"/>
  <c r="AG185" i="2"/>
  <c r="AF185" i="2"/>
  <c r="AE185" i="2"/>
  <c r="AD185" i="2"/>
  <c r="H185" i="2"/>
  <c r="G185" i="2"/>
  <c r="AN184" i="2"/>
  <c r="AM184" i="2"/>
  <c r="AG184" i="2"/>
  <c r="AE184" i="2"/>
  <c r="H184" i="2"/>
  <c r="AH184" i="2" s="1"/>
  <c r="G184" i="2"/>
  <c r="AN183" i="2"/>
  <c r="AM183" i="2"/>
  <c r="H183" i="2"/>
  <c r="G183" i="2"/>
  <c r="AN182" i="2"/>
  <c r="AM182" i="2"/>
  <c r="H182" i="2"/>
  <c r="G182" i="2"/>
  <c r="AN181" i="2"/>
  <c r="AM181" i="2"/>
  <c r="H181" i="2"/>
  <c r="G181" i="2"/>
  <c r="AN180" i="2"/>
  <c r="AM180" i="2"/>
  <c r="H180" i="2"/>
  <c r="G180" i="2"/>
  <c r="AN179" i="2"/>
  <c r="AM179" i="2"/>
  <c r="H179" i="2"/>
  <c r="G179" i="2"/>
  <c r="AN178" i="2"/>
  <c r="AM178" i="2"/>
  <c r="H178" i="2"/>
  <c r="G178" i="2"/>
  <c r="AN177" i="2"/>
  <c r="AM177" i="2"/>
  <c r="AF177" i="2"/>
  <c r="AE177" i="2"/>
  <c r="AC177" i="2"/>
  <c r="AB177" i="2"/>
  <c r="AA177" i="2"/>
  <c r="Z177" i="2"/>
  <c r="Y177" i="2"/>
  <c r="X177" i="2"/>
  <c r="W177" i="2"/>
  <c r="V177" i="2"/>
  <c r="H177" i="2"/>
  <c r="AD177" i="2" s="1"/>
  <c r="G177" i="2"/>
  <c r="AN176" i="2"/>
  <c r="AM176" i="2"/>
  <c r="AE176" i="2"/>
  <c r="AA176" i="2"/>
  <c r="X176" i="2"/>
  <c r="W176" i="2"/>
  <c r="V176" i="2"/>
  <c r="H176" i="2"/>
  <c r="AG176" i="2" s="1"/>
  <c r="G176" i="2"/>
  <c r="AN175" i="2"/>
  <c r="AM175" i="2"/>
  <c r="AE175" i="2"/>
  <c r="AB175" i="2"/>
  <c r="AA175" i="2"/>
  <c r="Y175" i="2"/>
  <c r="W175" i="2"/>
  <c r="V175" i="2"/>
  <c r="H175" i="2"/>
  <c r="Z175" i="2" s="1"/>
  <c r="G175" i="2"/>
  <c r="AN174" i="2"/>
  <c r="AM174" i="2"/>
  <c r="AF174" i="2"/>
  <c r="AE174" i="2"/>
  <c r="AC174" i="2"/>
  <c r="AB174" i="2"/>
  <c r="AA174" i="2"/>
  <c r="Z174" i="2"/>
  <c r="Y174" i="2"/>
  <c r="X174" i="2"/>
  <c r="W174" i="2"/>
  <c r="V174" i="2"/>
  <c r="H174" i="2"/>
  <c r="AD174" i="2" s="1"/>
  <c r="G174" i="2"/>
  <c r="AN173" i="2"/>
  <c r="AM173" i="2"/>
  <c r="AE173" i="2"/>
  <c r="AA173" i="2"/>
  <c r="X173" i="2"/>
  <c r="W173" i="2"/>
  <c r="V173" i="2"/>
  <c r="H173" i="2"/>
  <c r="AG173" i="2" s="1"/>
  <c r="G173" i="2"/>
  <c r="AN172" i="2"/>
  <c r="AM172" i="2"/>
  <c r="AK172" i="2"/>
  <c r="AK281" i="2" s="1"/>
  <c r="AJ172" i="2"/>
  <c r="AJ281" i="2" s="1"/>
  <c r="H172" i="2"/>
  <c r="G172" i="2"/>
  <c r="AN171" i="2"/>
  <c r="AM171" i="2"/>
  <c r="H171" i="2"/>
  <c r="G171" i="2"/>
  <c r="AN170" i="2"/>
  <c r="AM170" i="2"/>
  <c r="H170" i="2"/>
  <c r="G170" i="2"/>
  <c r="AN169" i="2"/>
  <c r="AM169" i="2"/>
  <c r="H169" i="2"/>
  <c r="G169" i="2"/>
  <c r="AN168" i="2"/>
  <c r="AM168" i="2"/>
  <c r="AF168" i="2"/>
  <c r="V168" i="2"/>
  <c r="H168" i="2"/>
  <c r="AE168" i="2" s="1"/>
  <c r="G168" i="2"/>
  <c r="AN167" i="2"/>
  <c r="AM167" i="2"/>
  <c r="AE167" i="2"/>
  <c r="AA167" i="2"/>
  <c r="X167" i="2"/>
  <c r="W167" i="2"/>
  <c r="V167" i="2"/>
  <c r="H167" i="2"/>
  <c r="AF167" i="2" s="1"/>
  <c r="G167" i="2"/>
  <c r="AN166" i="2"/>
  <c r="AM166" i="2"/>
  <c r="AD166" i="2"/>
  <c r="AA166" i="2"/>
  <c r="Z166" i="2"/>
  <c r="X166" i="2"/>
  <c r="V166" i="2"/>
  <c r="H166" i="2"/>
  <c r="Y166" i="2" s="1"/>
  <c r="G166" i="2"/>
  <c r="AN165" i="2"/>
  <c r="AM165" i="2"/>
  <c r="AD165" i="2"/>
  <c r="AC165" i="2"/>
  <c r="Y165" i="2"/>
  <c r="V165" i="2"/>
  <c r="H165" i="2"/>
  <c r="AB165" i="2" s="1"/>
  <c r="G165" i="2"/>
  <c r="AN164" i="2"/>
  <c r="AM164" i="2"/>
  <c r="AF164" i="2"/>
  <c r="V164" i="2"/>
  <c r="H164" i="2"/>
  <c r="AE164" i="2" s="1"/>
  <c r="G164" i="2"/>
  <c r="AN163" i="2"/>
  <c r="AM163" i="2"/>
  <c r="AE163" i="2"/>
  <c r="AA163" i="2"/>
  <c r="X163" i="2"/>
  <c r="W163" i="2"/>
  <c r="V163" i="2"/>
  <c r="H163" i="2"/>
  <c r="AF163" i="2" s="1"/>
  <c r="G163" i="2"/>
  <c r="AN162" i="2"/>
  <c r="AM162" i="2"/>
  <c r="AD162" i="2"/>
  <c r="AA162" i="2"/>
  <c r="Z162" i="2"/>
  <c r="X162" i="2"/>
  <c r="V162" i="2"/>
  <c r="H162" i="2"/>
  <c r="Y162" i="2" s="1"/>
  <c r="G162" i="2"/>
  <c r="AN161" i="2"/>
  <c r="AM161" i="2"/>
  <c r="AD161" i="2"/>
  <c r="AC161" i="2"/>
  <c r="Y161" i="2"/>
  <c r="V161" i="2"/>
  <c r="H161" i="2"/>
  <c r="AB161" i="2" s="1"/>
  <c r="G161" i="2"/>
  <c r="AN160" i="2"/>
  <c r="AM160" i="2"/>
  <c r="AF160" i="2"/>
  <c r="V160" i="2"/>
  <c r="H160" i="2"/>
  <c r="AE160" i="2" s="1"/>
  <c r="G160" i="2"/>
  <c r="AN159" i="2"/>
  <c r="AM159" i="2"/>
  <c r="AE159" i="2"/>
  <c r="AA159" i="2"/>
  <c r="X159" i="2"/>
  <c r="W159" i="2"/>
  <c r="V159" i="2"/>
  <c r="H159" i="2"/>
  <c r="AF159" i="2" s="1"/>
  <c r="G159" i="2"/>
  <c r="AN158" i="2"/>
  <c r="AM158" i="2"/>
  <c r="AD158" i="2"/>
  <c r="AA158" i="2"/>
  <c r="Z158" i="2"/>
  <c r="X158" i="2"/>
  <c r="V158" i="2"/>
  <c r="H158" i="2"/>
  <c r="Y158" i="2" s="1"/>
  <c r="G158" i="2"/>
  <c r="AN157" i="2"/>
  <c r="AM157" i="2"/>
  <c r="AD157" i="2"/>
  <c r="AC157" i="2"/>
  <c r="Y157" i="2"/>
  <c r="V157" i="2"/>
  <c r="H157" i="2"/>
  <c r="AB157" i="2" s="1"/>
  <c r="G157" i="2"/>
  <c r="AN156" i="2"/>
  <c r="AM156" i="2"/>
  <c r="AF156" i="2"/>
  <c r="V156" i="2"/>
  <c r="H156" i="2"/>
  <c r="AE156" i="2" s="1"/>
  <c r="G156" i="2"/>
  <c r="AN155" i="2"/>
  <c r="AM155" i="2"/>
  <c r="AE155" i="2"/>
  <c r="AA155" i="2"/>
  <c r="X155" i="2"/>
  <c r="W155" i="2"/>
  <c r="V155" i="2"/>
  <c r="V281" i="2" s="1"/>
  <c r="H155" i="2"/>
  <c r="AF155" i="2" s="1"/>
  <c r="G155" i="2"/>
  <c r="AN154" i="2"/>
  <c r="AM154" i="2"/>
  <c r="H154" i="2"/>
  <c r="G154" i="2"/>
  <c r="AN153" i="2"/>
  <c r="AM153" i="2"/>
  <c r="H153" i="2"/>
  <c r="G153" i="2"/>
  <c r="AN152" i="2"/>
  <c r="AM152" i="2"/>
  <c r="H152" i="2"/>
  <c r="G152" i="2"/>
  <c r="AN151" i="2"/>
  <c r="AM151" i="2"/>
  <c r="H151" i="2"/>
  <c r="G151" i="2"/>
  <c r="AN150" i="2"/>
  <c r="AM150" i="2"/>
  <c r="H150" i="2"/>
  <c r="G150" i="2"/>
  <c r="AN149" i="2"/>
  <c r="AM149" i="2"/>
  <c r="H149" i="2"/>
  <c r="G149" i="2"/>
  <c r="AN148" i="2"/>
  <c r="AM148" i="2"/>
  <c r="H148" i="2"/>
  <c r="G148" i="2"/>
  <c r="AN147" i="2"/>
  <c r="AM147" i="2"/>
  <c r="H147" i="2"/>
  <c r="G147" i="2"/>
  <c r="AN146" i="2"/>
  <c r="AM146" i="2"/>
  <c r="H146" i="2"/>
  <c r="G146" i="2"/>
  <c r="AN145" i="2"/>
  <c r="AM145" i="2"/>
  <c r="H145" i="2"/>
  <c r="G145" i="2"/>
  <c r="AN144" i="2"/>
  <c r="AM144" i="2"/>
  <c r="H144" i="2"/>
  <c r="G144" i="2"/>
  <c r="AN143" i="2"/>
  <c r="AM143" i="2"/>
  <c r="H143" i="2"/>
  <c r="G143" i="2"/>
  <c r="AN142" i="2"/>
  <c r="AM142" i="2"/>
  <c r="H142" i="2"/>
  <c r="G142" i="2"/>
  <c r="AN141" i="2"/>
  <c r="AM141" i="2"/>
  <c r="H141" i="2"/>
  <c r="G141" i="2"/>
  <c r="AN140" i="2"/>
  <c r="AM140" i="2"/>
  <c r="H140" i="2"/>
  <c r="G140" i="2"/>
  <c r="AN139" i="2"/>
  <c r="AM139" i="2"/>
  <c r="H139" i="2"/>
  <c r="G139" i="2"/>
  <c r="AN138" i="2"/>
  <c r="AM138" i="2"/>
  <c r="H138" i="2"/>
  <c r="G138" i="2"/>
  <c r="AN137" i="2"/>
  <c r="AM137" i="2"/>
  <c r="H137" i="2"/>
  <c r="G137" i="2"/>
  <c r="AN136" i="2"/>
  <c r="AM136" i="2"/>
  <c r="H136" i="2"/>
  <c r="G136" i="2"/>
  <c r="AN135" i="2"/>
  <c r="AM135" i="2"/>
  <c r="H135" i="2"/>
  <c r="G135" i="2"/>
  <c r="AN134" i="2"/>
  <c r="AM134" i="2"/>
  <c r="H134" i="2"/>
  <c r="G134" i="2"/>
  <c r="AN133" i="2"/>
  <c r="AM133" i="2"/>
  <c r="H133" i="2"/>
  <c r="G133" i="2"/>
  <c r="AN132" i="2"/>
  <c r="AM132" i="2"/>
  <c r="H132" i="2"/>
  <c r="G132" i="2"/>
  <c r="AN131" i="2"/>
  <c r="AM131" i="2"/>
  <c r="H131" i="2"/>
  <c r="G131" i="2"/>
  <c r="AN130" i="2"/>
  <c r="AM130" i="2"/>
  <c r="H130" i="2"/>
  <c r="G130" i="2"/>
  <c r="AN129" i="2"/>
  <c r="AM129" i="2"/>
  <c r="H129" i="2"/>
  <c r="G129" i="2"/>
  <c r="G281" i="2" s="1"/>
  <c r="AN128" i="2"/>
  <c r="AN281" i="2" s="1"/>
  <c r="AM128" i="2"/>
  <c r="AM281" i="2" s="1"/>
  <c r="H128" i="2"/>
  <c r="H281" i="2" s="1"/>
  <c r="G128" i="2"/>
  <c r="AL126" i="2"/>
  <c r="AI126" i="2"/>
  <c r="U126" i="2"/>
  <c r="T126" i="2"/>
  <c r="S126" i="2"/>
  <c r="R126" i="2"/>
  <c r="Q126" i="2"/>
  <c r="P126" i="2"/>
  <c r="I126" i="2"/>
  <c r="F126" i="2"/>
  <c r="AN125" i="2"/>
  <c r="AM125" i="2"/>
  <c r="H125" i="2"/>
  <c r="G125" i="2"/>
  <c r="AN124" i="2"/>
  <c r="AM124" i="2"/>
  <c r="H124" i="2"/>
  <c r="G124" i="2"/>
  <c r="AN123" i="2"/>
  <c r="AM123" i="2"/>
  <c r="H123" i="2"/>
  <c r="G123" i="2"/>
  <c r="AN122" i="2"/>
  <c r="AM122" i="2"/>
  <c r="H122" i="2"/>
  <c r="G122" i="2"/>
  <c r="AN121" i="2"/>
  <c r="AM121" i="2"/>
  <c r="H121" i="2"/>
  <c r="G121" i="2"/>
  <c r="AN120" i="2"/>
  <c r="AM120" i="2"/>
  <c r="H120" i="2"/>
  <c r="G120" i="2"/>
  <c r="AN119" i="2"/>
  <c r="AM119" i="2"/>
  <c r="H119" i="2"/>
  <c r="G119" i="2"/>
  <c r="AN118" i="2"/>
  <c r="AM118" i="2"/>
  <c r="H118" i="2"/>
  <c r="G118" i="2"/>
  <c r="AN117" i="2"/>
  <c r="AM117" i="2"/>
  <c r="H117" i="2"/>
  <c r="G117" i="2"/>
  <c r="AN116" i="2"/>
  <c r="AM116" i="2"/>
  <c r="H116" i="2"/>
  <c r="G116" i="2"/>
  <c r="AN115" i="2"/>
  <c r="AM115" i="2"/>
  <c r="H115" i="2"/>
  <c r="G115" i="2"/>
  <c r="AN114" i="2"/>
  <c r="AM114" i="2"/>
  <c r="H114" i="2"/>
  <c r="G114" i="2"/>
  <c r="AN113" i="2"/>
  <c r="AM113" i="2"/>
  <c r="H113" i="2"/>
  <c r="G113" i="2"/>
  <c r="AN112" i="2"/>
  <c r="AM112" i="2"/>
  <c r="H112" i="2"/>
  <c r="G112" i="2"/>
  <c r="AN111" i="2"/>
  <c r="AM111" i="2"/>
  <c r="H111" i="2"/>
  <c r="G111" i="2"/>
  <c r="AN110" i="2"/>
  <c r="AM110" i="2"/>
  <c r="H110" i="2"/>
  <c r="G110" i="2"/>
  <c r="AN109" i="2"/>
  <c r="AM109" i="2"/>
  <c r="H109" i="2"/>
  <c r="G109" i="2"/>
  <c r="AN108" i="2"/>
  <c r="AM108" i="2"/>
  <c r="H108" i="2"/>
  <c r="G108" i="2"/>
  <c r="AN107" i="2"/>
  <c r="AM107" i="2"/>
  <c r="H107" i="2"/>
  <c r="G107" i="2"/>
  <c r="AN106" i="2"/>
  <c r="AM106" i="2"/>
  <c r="H106" i="2"/>
  <c r="G106" i="2"/>
  <c r="AN105" i="2"/>
  <c r="AM105" i="2"/>
  <c r="H105" i="2"/>
  <c r="G105" i="2"/>
  <c r="AN104" i="2"/>
  <c r="AM104" i="2"/>
  <c r="H104" i="2"/>
  <c r="G104" i="2"/>
  <c r="AN103" i="2"/>
  <c r="AM103" i="2"/>
  <c r="H103" i="2"/>
  <c r="G103" i="2"/>
  <c r="AN102" i="2"/>
  <c r="AM102" i="2"/>
  <c r="H102" i="2"/>
  <c r="G102" i="2"/>
  <c r="AN101" i="2"/>
  <c r="AM101" i="2"/>
  <c r="H101" i="2"/>
  <c r="G101" i="2"/>
  <c r="AN100" i="2"/>
  <c r="AM100" i="2"/>
  <c r="H100" i="2"/>
  <c r="G100" i="2"/>
  <c r="AN99" i="2"/>
  <c r="AM99" i="2"/>
  <c r="AE99" i="2"/>
  <c r="AA99" i="2"/>
  <c r="X99" i="2"/>
  <c r="W99" i="2"/>
  <c r="V99" i="2"/>
  <c r="H99" i="2"/>
  <c r="AH99" i="2" s="1"/>
  <c r="G99" i="2"/>
  <c r="AN98" i="2"/>
  <c r="AM98" i="2"/>
  <c r="AH98" i="2"/>
  <c r="AF98" i="2"/>
  <c r="AD98" i="2"/>
  <c r="AC98" i="2"/>
  <c r="AB98" i="2"/>
  <c r="AA98" i="2"/>
  <c r="Z98" i="2"/>
  <c r="Y98" i="2"/>
  <c r="X98" i="2"/>
  <c r="W98" i="2"/>
  <c r="V98" i="2"/>
  <c r="H98" i="2"/>
  <c r="AG98" i="2" s="1"/>
  <c r="G98" i="2"/>
  <c r="AN97" i="2"/>
  <c r="AM97" i="2"/>
  <c r="V97" i="2"/>
  <c r="H97" i="2"/>
  <c r="AF97" i="2" s="1"/>
  <c r="G97" i="2"/>
  <c r="AN96" i="2"/>
  <c r="AM96" i="2"/>
  <c r="H96" i="2"/>
  <c r="G96" i="2"/>
  <c r="AN95" i="2"/>
  <c r="AM95" i="2"/>
  <c r="H95" i="2"/>
  <c r="G95" i="2"/>
  <c r="AN94" i="2"/>
  <c r="AM94" i="2"/>
  <c r="AK94" i="2"/>
  <c r="AJ94" i="2"/>
  <c r="H94" i="2"/>
  <c r="G94" i="2"/>
  <c r="AN93" i="2"/>
  <c r="AM93" i="2"/>
  <c r="AK93" i="2"/>
  <c r="AJ93" i="2"/>
  <c r="H93" i="2"/>
  <c r="G93" i="2"/>
  <c r="AN92" i="2"/>
  <c r="AM92" i="2"/>
  <c r="H92" i="2"/>
  <c r="G92" i="2"/>
  <c r="AN91" i="2"/>
  <c r="AM91" i="2"/>
  <c r="H91" i="2"/>
  <c r="G91" i="2"/>
  <c r="AN90" i="2"/>
  <c r="AM90" i="2"/>
  <c r="H90" i="2"/>
  <c r="G90" i="2"/>
  <c r="AN89" i="2"/>
  <c r="AM89" i="2"/>
  <c r="H89" i="2"/>
  <c r="G89" i="2"/>
  <c r="AN88" i="2"/>
  <c r="AM88" i="2"/>
  <c r="AF88" i="2"/>
  <c r="AD88" i="2"/>
  <c r="AC88" i="2"/>
  <c r="AB88" i="2"/>
  <c r="AA88" i="2"/>
  <c r="Z88" i="2"/>
  <c r="Y88" i="2"/>
  <c r="X88" i="2"/>
  <c r="W88" i="2"/>
  <c r="V88" i="2"/>
  <c r="V126" i="2" s="1"/>
  <c r="H88" i="2"/>
  <c r="AE88" i="2" s="1"/>
  <c r="G88" i="2"/>
  <c r="AN87" i="2"/>
  <c r="AM87" i="2"/>
  <c r="AK87" i="2"/>
  <c r="AJ87" i="2"/>
  <c r="H87" i="2"/>
  <c r="G87" i="2"/>
  <c r="AN86" i="2"/>
  <c r="AM86" i="2"/>
  <c r="AK86" i="2"/>
  <c r="AJ86" i="2"/>
  <c r="H86" i="2"/>
  <c r="G86" i="2"/>
  <c r="AN85" i="2"/>
  <c r="AM85" i="2"/>
  <c r="AK85" i="2"/>
  <c r="AJ85" i="2"/>
  <c r="H85" i="2"/>
  <c r="G85" i="2"/>
  <c r="AN84" i="2"/>
  <c r="AM84" i="2"/>
  <c r="AK84" i="2"/>
  <c r="AJ84" i="2"/>
  <c r="H84" i="2"/>
  <c r="G84" i="2"/>
  <c r="AN83" i="2"/>
  <c r="AM83" i="2"/>
  <c r="AK83" i="2"/>
  <c r="AJ83" i="2"/>
  <c r="H83" i="2"/>
  <c r="G83" i="2"/>
  <c r="AN82" i="2"/>
  <c r="AM82" i="2"/>
  <c r="AK82" i="2"/>
  <c r="AJ82" i="2"/>
  <c r="H82" i="2"/>
  <c r="G82" i="2"/>
  <c r="AN81" i="2"/>
  <c r="AM81" i="2"/>
  <c r="AK81" i="2"/>
  <c r="AK126" i="2" s="1"/>
  <c r="AJ81" i="2"/>
  <c r="AJ126" i="2" s="1"/>
  <c r="H81" i="2"/>
  <c r="G81" i="2"/>
  <c r="AN80" i="2"/>
  <c r="AM80" i="2"/>
  <c r="H80" i="2"/>
  <c r="G80" i="2"/>
  <c r="AN79" i="2"/>
  <c r="AM79" i="2"/>
  <c r="H79" i="2"/>
  <c r="G79" i="2"/>
  <c r="AN78" i="2"/>
  <c r="AM78" i="2"/>
  <c r="H78" i="2"/>
  <c r="N78" i="2" s="1"/>
  <c r="G78" i="2"/>
  <c r="AN77" i="2"/>
  <c r="AM77" i="2"/>
  <c r="M77" i="2"/>
  <c r="H77" i="2"/>
  <c r="O77" i="2" s="1"/>
  <c r="G77" i="2"/>
  <c r="AN76" i="2"/>
  <c r="AM76" i="2"/>
  <c r="N76" i="2"/>
  <c r="M76" i="2"/>
  <c r="H76" i="2"/>
  <c r="L76" i="2" s="1"/>
  <c r="G76" i="2"/>
  <c r="AN75" i="2"/>
  <c r="AN126" i="2" s="1"/>
  <c r="AM75" i="2"/>
  <c r="AM126" i="2" s="1"/>
  <c r="H75" i="2"/>
  <c r="N75" i="2" s="1"/>
  <c r="G75" i="2"/>
  <c r="G126" i="2" s="1"/>
  <c r="AL73" i="2"/>
  <c r="U73" i="2"/>
  <c r="T73" i="2"/>
  <c r="S73" i="2"/>
  <c r="R73" i="2"/>
  <c r="R288" i="2" s="1"/>
  <c r="Q73" i="2"/>
  <c r="P73" i="2"/>
  <c r="N73" i="2"/>
  <c r="M73" i="2"/>
  <c r="L73" i="2"/>
  <c r="K73" i="2"/>
  <c r="J73" i="2"/>
  <c r="I73" i="2"/>
  <c r="F73" i="2"/>
  <c r="F288" i="2" s="1"/>
  <c r="AN72" i="2"/>
  <c r="AM72" i="2"/>
  <c r="H72" i="2"/>
  <c r="G72" i="2"/>
  <c r="AN71" i="2"/>
  <c r="AM71" i="2"/>
  <c r="H71" i="2"/>
  <c r="G71" i="2"/>
  <c r="AN70" i="2"/>
  <c r="AM70" i="2"/>
  <c r="H70" i="2"/>
  <c r="G70" i="2"/>
  <c r="AN69" i="2"/>
  <c r="AM69" i="2"/>
  <c r="H69" i="2"/>
  <c r="G69" i="2"/>
  <c r="AN68" i="2"/>
  <c r="AM68" i="2"/>
  <c r="H68" i="2"/>
  <c r="G68" i="2"/>
  <c r="AN67" i="2"/>
  <c r="AM67" i="2"/>
  <c r="H67" i="2"/>
  <c r="G67" i="2"/>
  <c r="AN66" i="2"/>
  <c r="AM66" i="2"/>
  <c r="H66" i="2"/>
  <c r="G66" i="2"/>
  <c r="AN65" i="2"/>
  <c r="AM65" i="2"/>
  <c r="H65" i="2"/>
  <c r="G65" i="2"/>
  <c r="AN64" i="2"/>
  <c r="AM64" i="2"/>
  <c r="H64" i="2"/>
  <c r="G64" i="2"/>
  <c r="AN63" i="2"/>
  <c r="AM63" i="2"/>
  <c r="H63" i="2"/>
  <c r="G63" i="2"/>
  <c r="AN62" i="2"/>
  <c r="AM62" i="2"/>
  <c r="H62" i="2"/>
  <c r="G62" i="2"/>
  <c r="AN61" i="2"/>
  <c r="AM61" i="2"/>
  <c r="AH61" i="2"/>
  <c r="AI61" i="2" s="1"/>
  <c r="V61" i="2"/>
  <c r="H61" i="2"/>
  <c r="G61" i="2"/>
  <c r="AN60" i="2"/>
  <c r="AM60" i="2"/>
  <c r="AH60" i="2"/>
  <c r="AI60" i="2" s="1"/>
  <c r="V60" i="2"/>
  <c r="H60" i="2"/>
  <c r="G60" i="2"/>
  <c r="AN59" i="2"/>
  <c r="AM59" i="2"/>
  <c r="H59" i="2"/>
  <c r="G59" i="2"/>
  <c r="AN58" i="2"/>
  <c r="AM58" i="2"/>
  <c r="H58" i="2"/>
  <c r="G58" i="2"/>
  <c r="AN57" i="2"/>
  <c r="AM57" i="2"/>
  <c r="AI57" i="2"/>
  <c r="H57" i="2"/>
  <c r="G57" i="2"/>
  <c r="AN56" i="2"/>
  <c r="AM56" i="2"/>
  <c r="AF56" i="2"/>
  <c r="Y56" i="2"/>
  <c r="X56" i="2"/>
  <c r="H56" i="2"/>
  <c r="W56" i="2" s="1"/>
  <c r="G56" i="2"/>
  <c r="AN55" i="2"/>
  <c r="AM55" i="2"/>
  <c r="AD55" i="2"/>
  <c r="AC55" i="2"/>
  <c r="AB55" i="2"/>
  <c r="AA55" i="2"/>
  <c r="Z55" i="2"/>
  <c r="Y55" i="2"/>
  <c r="X55" i="2"/>
  <c r="W55" i="2"/>
  <c r="V55" i="2"/>
  <c r="H55" i="2"/>
  <c r="AG55" i="2" s="1"/>
  <c r="G55" i="2"/>
  <c r="AN54" i="2"/>
  <c r="AM54" i="2"/>
  <c r="AF54" i="2"/>
  <c r="AE54" i="2"/>
  <c r="AA54" i="2"/>
  <c r="V54" i="2"/>
  <c r="V73" i="2" s="1"/>
  <c r="H54" i="2"/>
  <c r="AD54" i="2" s="1"/>
  <c r="G54" i="2"/>
  <c r="AN53" i="2"/>
  <c r="AM53" i="2"/>
  <c r="AK53" i="2"/>
  <c r="AK73" i="2" s="1"/>
  <c r="AJ53" i="2"/>
  <c r="AJ73" i="2" s="1"/>
  <c r="H53" i="2"/>
  <c r="G53" i="2"/>
  <c r="AN52" i="2"/>
  <c r="AM52" i="2"/>
  <c r="H52" i="2"/>
  <c r="G52" i="2"/>
  <c r="AN51" i="2"/>
  <c r="AM51" i="2"/>
  <c r="O51" i="2"/>
  <c r="H51" i="2"/>
  <c r="G51" i="2"/>
  <c r="AN50" i="2"/>
  <c r="AM50" i="2"/>
  <c r="H50" i="2"/>
  <c r="O50" i="2" s="1"/>
  <c r="G50" i="2"/>
  <c r="AN49" i="2"/>
  <c r="AM49" i="2"/>
  <c r="H49" i="2"/>
  <c r="O49" i="2" s="1"/>
  <c r="G49" i="2"/>
  <c r="G73" i="2" s="1"/>
  <c r="AN48" i="2"/>
  <c r="AM48" i="2"/>
  <c r="H48" i="2"/>
  <c r="G48" i="2"/>
  <c r="AN47" i="2"/>
  <c r="AM47" i="2"/>
  <c r="H47" i="2"/>
  <c r="O47" i="2" s="1"/>
  <c r="G47" i="2"/>
  <c r="AN46" i="2"/>
  <c r="AN73" i="2" s="1"/>
  <c r="AM46" i="2"/>
  <c r="AM73" i="2" s="1"/>
  <c r="O46" i="2"/>
  <c r="H46" i="2"/>
  <c r="H73" i="2" s="1"/>
  <c r="G46" i="2"/>
  <c r="AL44" i="2"/>
  <c r="AK44" i="2"/>
  <c r="AF44" i="2"/>
  <c r="AE44" i="2"/>
  <c r="AD44" i="2"/>
  <c r="AC44" i="2"/>
  <c r="AB44" i="2"/>
  <c r="AA44" i="2"/>
  <c r="Z44" i="2"/>
  <c r="Y44" i="2"/>
  <c r="X44" i="2"/>
  <c r="W44" i="2"/>
  <c r="U44" i="2"/>
  <c r="T44" i="2"/>
  <c r="S44" i="2"/>
  <c r="R44" i="2"/>
  <c r="Q44" i="2"/>
  <c r="P44" i="2"/>
  <c r="O44" i="2"/>
  <c r="N44" i="2"/>
  <c r="M44" i="2"/>
  <c r="L44" i="2"/>
  <c r="K44" i="2"/>
  <c r="J44" i="2"/>
  <c r="I44" i="2"/>
  <c r="F44" i="2"/>
  <c r="AN43" i="2"/>
  <c r="AM43" i="2"/>
  <c r="AJ43" i="2"/>
  <c r="H43" i="2"/>
  <c r="G43" i="2"/>
  <c r="AN42" i="2"/>
  <c r="AM42" i="2"/>
  <c r="AJ42" i="2"/>
  <c r="AJ44" i="2" s="1"/>
  <c r="H42" i="2"/>
  <c r="G42" i="2"/>
  <c r="AN41" i="2"/>
  <c r="AM41" i="2"/>
  <c r="AI41" i="2"/>
  <c r="H41" i="2"/>
  <c r="G41" i="2"/>
  <c r="AN40" i="2"/>
  <c r="AM40" i="2"/>
  <c r="AI40" i="2"/>
  <c r="H40" i="2"/>
  <c r="G40" i="2"/>
  <c r="AN39" i="2"/>
  <c r="AM39" i="2"/>
  <c r="AI39" i="2"/>
  <c r="H39" i="2"/>
  <c r="G39" i="2"/>
  <c r="AN38" i="2"/>
  <c r="AM38" i="2"/>
  <c r="AI38" i="2"/>
  <c r="H38" i="2"/>
  <c r="G38" i="2"/>
  <c r="AN37" i="2"/>
  <c r="AM37" i="2"/>
  <c r="AH37" i="2"/>
  <c r="AI37" i="2" s="1"/>
  <c r="V37" i="2"/>
  <c r="H37" i="2"/>
  <c r="G37" i="2"/>
  <c r="AN36" i="2"/>
  <c r="AM36" i="2"/>
  <c r="AH36" i="2"/>
  <c r="AI36" i="2" s="1"/>
  <c r="V36" i="2"/>
  <c r="H36" i="2"/>
  <c r="G36" i="2"/>
  <c r="AN35" i="2"/>
  <c r="AM35" i="2"/>
  <c r="AI35" i="2"/>
  <c r="AH35" i="2"/>
  <c r="V35" i="2"/>
  <c r="H35" i="2"/>
  <c r="G35" i="2"/>
  <c r="AN34" i="2"/>
  <c r="AM34" i="2"/>
  <c r="V34" i="2"/>
  <c r="H34" i="2"/>
  <c r="AH34" i="2" s="1"/>
  <c r="G34" i="2"/>
  <c r="G44" i="2" s="1"/>
  <c r="AN33" i="2"/>
  <c r="AM33" i="2"/>
  <c r="V33" i="2"/>
  <c r="H33" i="2"/>
  <c r="AH33" i="2" s="1"/>
  <c r="AI33" i="2" s="1"/>
  <c r="G33" i="2"/>
  <c r="AN32" i="2"/>
  <c r="AM32" i="2"/>
  <c r="AH32" i="2"/>
  <c r="AI32" i="2" s="1"/>
  <c r="V32" i="2"/>
  <c r="H32" i="2"/>
  <c r="G32" i="2"/>
  <c r="AN31" i="2"/>
  <c r="AM31" i="2"/>
  <c r="AH31" i="2"/>
  <c r="AI31" i="2" s="1"/>
  <c r="V31" i="2"/>
  <c r="H31" i="2"/>
  <c r="G31" i="2"/>
  <c r="AN30" i="2"/>
  <c r="AM30" i="2"/>
  <c r="AI30" i="2"/>
  <c r="AH30" i="2"/>
  <c r="V30" i="2"/>
  <c r="H30" i="2"/>
  <c r="G30" i="2"/>
  <c r="AN29" i="2"/>
  <c r="AM29" i="2"/>
  <c r="V29" i="2"/>
  <c r="H29" i="2"/>
  <c r="AH29" i="2" s="1"/>
  <c r="AI29" i="2" s="1"/>
  <c r="G29" i="2"/>
  <c r="AN28" i="2"/>
  <c r="AM28" i="2"/>
  <c r="V28" i="2"/>
  <c r="H28" i="2"/>
  <c r="AH28" i="2" s="1"/>
  <c r="AI28" i="2" s="1"/>
  <c r="G28" i="2"/>
  <c r="AN27" i="2"/>
  <c r="AM27" i="2"/>
  <c r="V27" i="2"/>
  <c r="H27" i="2"/>
  <c r="AH27" i="2" s="1"/>
  <c r="AI27" i="2" s="1"/>
  <c r="G27" i="2"/>
  <c r="AN26" i="2"/>
  <c r="AM26" i="2"/>
  <c r="V26" i="2"/>
  <c r="H26" i="2"/>
  <c r="AH26" i="2" s="1"/>
  <c r="AI26" i="2" s="1"/>
  <c r="G26" i="2"/>
  <c r="AN25" i="2"/>
  <c r="AM25" i="2"/>
  <c r="AH25" i="2"/>
  <c r="AI25" i="2" s="1"/>
  <c r="V25" i="2"/>
  <c r="H25" i="2"/>
  <c r="G25" i="2"/>
  <c r="AN24" i="2"/>
  <c r="AN44" i="2" s="1"/>
  <c r="AM24" i="2"/>
  <c r="AM44" i="2" s="1"/>
  <c r="V24" i="2"/>
  <c r="V44" i="2" s="1"/>
  <c r="H24" i="2"/>
  <c r="AH24" i="2" s="1"/>
  <c r="G24" i="2"/>
  <c r="AN22" i="2"/>
  <c r="AM22" i="2"/>
  <c r="AL22" i="2"/>
  <c r="AK22" i="2"/>
  <c r="AJ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F22" i="2"/>
  <c r="AN21" i="2"/>
  <c r="AM21" i="2"/>
  <c r="H21" i="2"/>
  <c r="G21" i="2"/>
  <c r="AN20" i="2"/>
  <c r="AM20" i="2"/>
  <c r="H20" i="2"/>
  <c r="H22" i="2" s="1"/>
  <c r="G20" i="2"/>
  <c r="G22" i="2" s="1"/>
  <c r="AL18" i="2"/>
  <c r="AL288" i="2" s="1"/>
  <c r="AI18" i="2"/>
  <c r="AG18" i="2"/>
  <c r="AF18" i="2"/>
  <c r="AE18" i="2"/>
  <c r="AD18" i="2"/>
  <c r="AC18" i="2"/>
  <c r="AB18" i="2"/>
  <c r="AA18" i="2"/>
  <c r="Z18" i="2"/>
  <c r="Y18" i="2"/>
  <c r="X18" i="2"/>
  <c r="W18" i="2"/>
  <c r="V18" i="2"/>
  <c r="U18" i="2"/>
  <c r="U288" i="2" s="1"/>
  <c r="T18" i="2"/>
  <c r="T288" i="2" s="1"/>
  <c r="S18" i="2"/>
  <c r="S288" i="2" s="1"/>
  <c r="R18" i="2"/>
  <c r="Q18" i="2"/>
  <c r="P18" i="2"/>
  <c r="P288" i="2" s="1"/>
  <c r="O18" i="2"/>
  <c r="N18" i="2"/>
  <c r="M18" i="2"/>
  <c r="L18" i="2"/>
  <c r="K18" i="2"/>
  <c r="J18" i="2"/>
  <c r="I18" i="2"/>
  <c r="I288" i="2" s="1"/>
  <c r="F18" i="2"/>
  <c r="AN17" i="2"/>
  <c r="AM17" i="2"/>
  <c r="H17" i="2"/>
  <c r="G17" i="2"/>
  <c r="AN16" i="2"/>
  <c r="AM16" i="2"/>
  <c r="H16" i="2"/>
  <c r="G16" i="2"/>
  <c r="AN15" i="2"/>
  <c r="AM15" i="2"/>
  <c r="AH15" i="2"/>
  <c r="H15" i="2"/>
  <c r="G15" i="2"/>
  <c r="AN14" i="2"/>
  <c r="AM14" i="2"/>
  <c r="AH14" i="2"/>
  <c r="AH18" i="2" s="1"/>
  <c r="H14" i="2"/>
  <c r="G14" i="2"/>
  <c r="AN13" i="2"/>
  <c r="AM13" i="2"/>
  <c r="H13" i="2"/>
  <c r="G13" i="2"/>
  <c r="AN12" i="2"/>
  <c r="AM12" i="2"/>
  <c r="AK12" i="2"/>
  <c r="AJ12" i="2"/>
  <c r="H12" i="2"/>
  <c r="G12" i="2"/>
  <c r="AN11" i="2"/>
  <c r="AM11" i="2"/>
  <c r="AK11" i="2"/>
  <c r="AJ11" i="2"/>
  <c r="H11" i="2"/>
  <c r="G11" i="2"/>
  <c r="AN10" i="2"/>
  <c r="AM10" i="2"/>
  <c r="AK10" i="2"/>
  <c r="AJ10" i="2"/>
  <c r="H10" i="2"/>
  <c r="G10" i="2"/>
  <c r="AN9" i="2"/>
  <c r="AM9" i="2"/>
  <c r="AK9" i="2"/>
  <c r="AJ9" i="2"/>
  <c r="H9" i="2"/>
  <c r="G9" i="2"/>
  <c r="AN8" i="2"/>
  <c r="AM8" i="2"/>
  <c r="AK8" i="2"/>
  <c r="AK18" i="2" s="1"/>
  <c r="AJ8" i="2"/>
  <c r="AJ18" i="2" s="1"/>
  <c r="AJ288" i="2" s="1"/>
  <c r="H8" i="2"/>
  <c r="G8" i="2"/>
  <c r="AN7" i="2"/>
  <c r="AM7" i="2"/>
  <c r="H7" i="2"/>
  <c r="G7" i="2"/>
  <c r="AN6" i="2"/>
  <c r="AM6" i="2"/>
  <c r="H6" i="2"/>
  <c r="G6" i="2"/>
  <c r="AN5" i="2"/>
  <c r="AN18" i="2" s="1"/>
  <c r="AM5" i="2"/>
  <c r="AM18" i="2" s="1"/>
  <c r="H5" i="2"/>
  <c r="H18" i="2" s="1"/>
  <c r="G5" i="2"/>
  <c r="G18" i="2" s="1"/>
  <c r="F173" i="1"/>
  <c r="FO172" i="1"/>
  <c r="FL172" i="1"/>
  <c r="H172" i="1"/>
  <c r="FR172" i="1" s="1"/>
  <c r="G172" i="1"/>
  <c r="FJ171" i="1"/>
  <c r="FI171" i="1"/>
  <c r="H171" i="1"/>
  <c r="FR171" i="1" s="1"/>
  <c r="FR173" i="1" s="1"/>
  <c r="G171" i="1"/>
  <c r="G173" i="1" s="1"/>
  <c r="DH168" i="1"/>
  <c r="DG168" i="1"/>
  <c r="DF168" i="1"/>
  <c r="DE168" i="1"/>
  <c r="DD168" i="1"/>
  <c r="DC168" i="1"/>
  <c r="DB168" i="1"/>
  <c r="DA168" i="1"/>
  <c r="CZ168" i="1"/>
  <c r="CY168" i="1"/>
  <c r="CX168" i="1"/>
  <c r="CW168" i="1"/>
  <c r="CV168" i="1"/>
  <c r="CU168" i="1"/>
  <c r="CT168" i="1"/>
  <c r="CS168" i="1"/>
  <c r="CR168" i="1"/>
  <c r="CQ168" i="1"/>
  <c r="CP168" i="1"/>
  <c r="CO168" i="1"/>
  <c r="CN168" i="1"/>
  <c r="CM168" i="1"/>
  <c r="CL168" i="1"/>
  <c r="CK168" i="1"/>
  <c r="CJ168" i="1"/>
  <c r="CI168" i="1"/>
  <c r="CH168" i="1"/>
  <c r="CG168" i="1"/>
  <c r="CF168" i="1"/>
  <c r="CE168" i="1"/>
  <c r="CD168" i="1"/>
  <c r="CC168" i="1"/>
  <c r="CB168" i="1"/>
  <c r="CA168" i="1"/>
  <c r="BZ168" i="1"/>
  <c r="BY168" i="1"/>
  <c r="BX168" i="1"/>
  <c r="BW168" i="1"/>
  <c r="BV168" i="1"/>
  <c r="BU168" i="1"/>
  <c r="BT168" i="1"/>
  <c r="BS168" i="1"/>
  <c r="BR168" i="1"/>
  <c r="BQ168" i="1"/>
  <c r="BP168" i="1"/>
  <c r="BO168" i="1"/>
  <c r="BN168" i="1"/>
  <c r="BM168" i="1"/>
  <c r="BL168" i="1"/>
  <c r="BK168" i="1"/>
  <c r="BJ168" i="1"/>
  <c r="BI168" i="1"/>
  <c r="BH168" i="1"/>
  <c r="BG168" i="1"/>
  <c r="BF168" i="1"/>
  <c r="BE168" i="1"/>
  <c r="BD168" i="1"/>
  <c r="BC168" i="1"/>
  <c r="BB168" i="1"/>
  <c r="BA168" i="1"/>
  <c r="AZ168" i="1"/>
  <c r="AY168" i="1"/>
  <c r="AX168" i="1"/>
  <c r="AW168" i="1"/>
  <c r="AV168" i="1"/>
  <c r="AU168" i="1"/>
  <c r="AT168" i="1"/>
  <c r="AS168" i="1"/>
  <c r="AR168" i="1"/>
  <c r="AQ168" i="1"/>
  <c r="AP168" i="1"/>
  <c r="AO168" i="1"/>
  <c r="AN168" i="1"/>
  <c r="AM168" i="1"/>
  <c r="AL168" i="1"/>
  <c r="AK168"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I168" i="1"/>
  <c r="F168" i="1"/>
  <c r="H167" i="1"/>
  <c r="G167" i="1"/>
  <c r="H166" i="1"/>
  <c r="FZ166" i="1" s="1"/>
  <c r="G166" i="1"/>
  <c r="H165" i="1"/>
  <c r="FY165" i="1" s="1"/>
  <c r="G165" i="1"/>
  <c r="H164" i="1"/>
  <c r="G164" i="1"/>
  <c r="H163" i="1"/>
  <c r="G163" i="1"/>
  <c r="FV162" i="1"/>
  <c r="H162" i="1"/>
  <c r="FZ162" i="1" s="1"/>
  <c r="G162" i="1"/>
  <c r="FX161" i="1"/>
  <c r="FV161" i="1"/>
  <c r="FU161" i="1"/>
  <c r="FR161" i="1"/>
  <c r="FS161" i="1" s="1"/>
  <c r="FT161" i="1" s="1"/>
  <c r="H161" i="1"/>
  <c r="FZ161" i="1" s="1"/>
  <c r="G161" i="1"/>
  <c r="H160" i="1"/>
  <c r="FR160" i="1" s="1"/>
  <c r="G160" i="1"/>
  <c r="FZ159" i="1"/>
  <c r="FW159" i="1"/>
  <c r="FQ159" i="1"/>
  <c r="H159" i="1"/>
  <c r="FV159" i="1" s="1"/>
  <c r="G159" i="1"/>
  <c r="H158" i="1"/>
  <c r="G158" i="1"/>
  <c r="FZ157" i="1"/>
  <c r="H157" i="1"/>
  <c r="FV157" i="1" s="1"/>
  <c r="G157" i="1"/>
  <c r="FX156" i="1"/>
  <c r="FW156" i="1"/>
  <c r="FQ156" i="1"/>
  <c r="H156" i="1"/>
  <c r="FY156" i="1" s="1"/>
  <c r="G156" i="1"/>
  <c r="FR155" i="1"/>
  <c r="FQ155" i="1"/>
  <c r="FN155" i="1"/>
  <c r="H155" i="1"/>
  <c r="FV155" i="1" s="1"/>
  <c r="G155" i="1"/>
  <c r="FW154" i="1"/>
  <c r="H154" i="1"/>
  <c r="FP154" i="1" s="1"/>
  <c r="G154" i="1"/>
  <c r="FZ153" i="1"/>
  <c r="FW153" i="1"/>
  <c r="H153" i="1"/>
  <c r="FV153" i="1" s="1"/>
  <c r="G153" i="1"/>
  <c r="H152" i="1"/>
  <c r="FP152" i="1" s="1"/>
  <c r="G152" i="1"/>
  <c r="FZ151" i="1"/>
  <c r="FW151" i="1"/>
  <c r="H151" i="1"/>
  <c r="FV151" i="1" s="1"/>
  <c r="G151" i="1"/>
  <c r="H150" i="1"/>
  <c r="G150" i="1"/>
  <c r="H149" i="1"/>
  <c r="FV149" i="1" s="1"/>
  <c r="G149" i="1"/>
  <c r="FX148" i="1"/>
  <c r="FW148" i="1"/>
  <c r="H148" i="1"/>
  <c r="FP148" i="1" s="1"/>
  <c r="G148" i="1"/>
  <c r="FN147" i="1"/>
  <c r="H147" i="1"/>
  <c r="G147" i="1"/>
  <c r="FW146" i="1"/>
  <c r="H146" i="1"/>
  <c r="FP146" i="1" s="1"/>
  <c r="G146" i="1"/>
  <c r="FQ145" i="1"/>
  <c r="FN145" i="1"/>
  <c r="H145" i="1"/>
  <c r="FV145" i="1" s="1"/>
  <c r="G145" i="1"/>
  <c r="H144" i="1"/>
  <c r="FP144" i="1" s="1"/>
  <c r="G144" i="1"/>
  <c r="FQ143" i="1"/>
  <c r="FO143" i="1"/>
  <c r="H143" i="1"/>
  <c r="FV143" i="1" s="1"/>
  <c r="G143" i="1"/>
  <c r="FQ142" i="1"/>
  <c r="H142" i="1"/>
  <c r="FP142" i="1" s="1"/>
  <c r="G142" i="1"/>
  <c r="FQ141" i="1"/>
  <c r="FN141" i="1"/>
  <c r="H141" i="1"/>
  <c r="FW141" i="1" s="1"/>
  <c r="G141" i="1"/>
  <c r="FQ140" i="1"/>
  <c r="H140" i="1"/>
  <c r="FZ140" i="1" s="1"/>
  <c r="G140" i="1"/>
  <c r="FZ139" i="1"/>
  <c r="H139" i="1"/>
  <c r="FW139" i="1" s="1"/>
  <c r="G139" i="1"/>
  <c r="FW138" i="1"/>
  <c r="H138" i="1"/>
  <c r="FQ138" i="1" s="1"/>
  <c r="G138" i="1"/>
  <c r="FR137" i="1"/>
  <c r="FQ137" i="1"/>
  <c r="H137" i="1"/>
  <c r="FW137" i="1" s="1"/>
  <c r="G137" i="1"/>
  <c r="H136" i="1"/>
  <c r="FQ136" i="1" s="1"/>
  <c r="G136" i="1"/>
  <c r="FR135" i="1"/>
  <c r="FQ135" i="1"/>
  <c r="H135" i="1"/>
  <c r="FW135" i="1" s="1"/>
  <c r="G135" i="1"/>
  <c r="H134" i="1"/>
  <c r="FQ134" i="1" s="1"/>
  <c r="G134" i="1"/>
  <c r="FQ133" i="1"/>
  <c r="FN133" i="1"/>
  <c r="H133" i="1"/>
  <c r="FW133" i="1" s="1"/>
  <c r="G133" i="1"/>
  <c r="H132" i="1"/>
  <c r="FQ132" i="1" s="1"/>
  <c r="G132" i="1"/>
  <c r="H131" i="1"/>
  <c r="G131" i="1"/>
  <c r="H130" i="1"/>
  <c r="FQ130" i="1" s="1"/>
  <c r="G130" i="1"/>
  <c r="H129" i="1"/>
  <c r="FW129" i="1" s="1"/>
  <c r="G129" i="1"/>
  <c r="FX128" i="1"/>
  <c r="FW128" i="1"/>
  <c r="H128" i="1"/>
  <c r="FQ128" i="1" s="1"/>
  <c r="G128" i="1"/>
  <c r="H127" i="1"/>
  <c r="FW127" i="1" s="1"/>
  <c r="G127" i="1"/>
  <c r="FX126" i="1"/>
  <c r="H126" i="1"/>
  <c r="G126" i="1"/>
  <c r="FX125" i="1"/>
  <c r="H125" i="1"/>
  <c r="FZ125" i="1" s="1"/>
  <c r="G125" i="1"/>
  <c r="FW124" i="1"/>
  <c r="FU124" i="1"/>
  <c r="H124" i="1"/>
  <c r="FV124" i="1" s="1"/>
  <c r="G124" i="1"/>
  <c r="FY123" i="1"/>
  <c r="FX123" i="1"/>
  <c r="FI123" i="1"/>
  <c r="H123" i="1"/>
  <c r="FV123" i="1" s="1"/>
  <c r="G123" i="1"/>
  <c r="FM122" i="1"/>
  <c r="FK122" i="1"/>
  <c r="FI122" i="1"/>
  <c r="FH122" i="1"/>
  <c r="H122" i="1"/>
  <c r="FV122" i="1" s="1"/>
  <c r="G122" i="1"/>
  <c r="H121" i="1"/>
  <c r="FM121" i="1" s="1"/>
  <c r="G121" i="1"/>
  <c r="FG120" i="1"/>
  <c r="H120" i="1"/>
  <c r="FP120" i="1" s="1"/>
  <c r="G120" i="1"/>
  <c r="H119" i="1"/>
  <c r="G119" i="1"/>
  <c r="H118" i="1"/>
  <c r="G118" i="1"/>
  <c r="FK117" i="1"/>
  <c r="FJ117" i="1"/>
  <c r="EZ117" i="1"/>
  <c r="EY117" i="1"/>
  <c r="EX117" i="1"/>
  <c r="EW117" i="1"/>
  <c r="H117" i="1"/>
  <c r="FH117" i="1" s="1"/>
  <c r="G117" i="1"/>
  <c r="H116" i="1"/>
  <c r="FW116" i="1" s="1"/>
  <c r="G116" i="1"/>
  <c r="FD115" i="1"/>
  <c r="EY115" i="1"/>
  <c r="H115" i="1"/>
  <c r="FH115" i="1" s="1"/>
  <c r="G115" i="1"/>
  <c r="EX114" i="1"/>
  <c r="EW114" i="1"/>
  <c r="H114" i="1"/>
  <c r="FV114" i="1" s="1"/>
  <c r="G114" i="1"/>
  <c r="H113" i="1"/>
  <c r="FU113" i="1" s="1"/>
  <c r="G113" i="1"/>
  <c r="FP112" i="1"/>
  <c r="FG112" i="1"/>
  <c r="H112" i="1"/>
  <c r="FR112" i="1" s="1"/>
  <c r="G112" i="1"/>
  <c r="FL111" i="1"/>
  <c r="FG111" i="1"/>
  <c r="H111" i="1"/>
  <c r="FZ111" i="1" s="1"/>
  <c r="G111" i="1"/>
  <c r="FQ110" i="1"/>
  <c r="FP110" i="1"/>
  <c r="H110" i="1"/>
  <c r="FY110" i="1" s="1"/>
  <c r="G110" i="1"/>
  <c r="FY109" i="1"/>
  <c r="EY109" i="1"/>
  <c r="EX109" i="1"/>
  <c r="H109" i="1"/>
  <c r="FZ109" i="1" s="1"/>
  <c r="G109" i="1"/>
  <c r="FD108" i="1"/>
  <c r="FC108" i="1"/>
  <c r="H108" i="1"/>
  <c r="FY108" i="1" s="1"/>
  <c r="G108" i="1"/>
  <c r="FM107" i="1"/>
  <c r="FK107" i="1"/>
  <c r="H107" i="1"/>
  <c r="FX107" i="1" s="1"/>
  <c r="G107" i="1"/>
  <c r="FN106" i="1"/>
  <c r="FM106" i="1"/>
  <c r="H106" i="1"/>
  <c r="FW106" i="1" s="1"/>
  <c r="G106" i="1"/>
  <c r="FU105" i="1"/>
  <c r="FL105" i="1"/>
  <c r="H105" i="1"/>
  <c r="FR105" i="1" s="1"/>
  <c r="G105" i="1"/>
  <c r="FN104" i="1"/>
  <c r="FM104" i="1"/>
  <c r="H104" i="1"/>
  <c r="FW104" i="1" s="1"/>
  <c r="G104" i="1"/>
  <c r="FZ103" i="1"/>
  <c r="FY103" i="1"/>
  <c r="ED103" i="1"/>
  <c r="H103" i="1"/>
  <c r="FK103" i="1" s="1"/>
  <c r="G103" i="1"/>
  <c r="FV102" i="1"/>
  <c r="EX102" i="1"/>
  <c r="ED102" i="1"/>
  <c r="H102" i="1"/>
  <c r="FK102" i="1" s="1"/>
  <c r="G102" i="1"/>
  <c r="FO101" i="1"/>
  <c r="FL101" i="1"/>
  <c r="FC101" i="1"/>
  <c r="EZ101" i="1"/>
  <c r="ET101" i="1"/>
  <c r="ES101" i="1"/>
  <c r="ED101" i="1"/>
  <c r="H101" i="1"/>
  <c r="FP101" i="1" s="1"/>
  <c r="G101" i="1"/>
  <c r="FY100" i="1"/>
  <c r="FN100" i="1"/>
  <c r="FB100" i="1"/>
  <c r="FA100" i="1"/>
  <c r="EV100" i="1"/>
  <c r="ED100" i="1"/>
  <c r="H100" i="1"/>
  <c r="FK100" i="1" s="1"/>
  <c r="G100" i="1"/>
  <c r="FJ99" i="1"/>
  <c r="FI99" i="1"/>
  <c r="ED99" i="1"/>
  <c r="H99" i="1"/>
  <c r="FG99" i="1" s="1"/>
  <c r="G99" i="1"/>
  <c r="ED98" i="1"/>
  <c r="H98" i="1"/>
  <c r="G98" i="1"/>
  <c r="H97" i="1"/>
  <c r="FQ97" i="1" s="1"/>
  <c r="G97" i="1"/>
  <c r="FQ96" i="1"/>
  <c r="H96" i="1"/>
  <c r="G96" i="1"/>
  <c r="FJ95" i="1"/>
  <c r="FH95" i="1"/>
  <c r="EL95" i="1"/>
  <c r="EJ95" i="1"/>
  <c r="H95" i="1"/>
  <c r="FW95" i="1" s="1"/>
  <c r="G95" i="1"/>
  <c r="FX94" i="1"/>
  <c r="FV94" i="1"/>
  <c r="EZ94" i="1"/>
  <c r="EX94" i="1"/>
  <c r="DZ94" i="1"/>
  <c r="DX94" i="1"/>
  <c r="H94" i="1"/>
  <c r="FW94" i="1" s="1"/>
  <c r="G94" i="1"/>
  <c r="FL93" i="1"/>
  <c r="FJ93" i="1"/>
  <c r="EN93" i="1"/>
  <c r="EL93" i="1"/>
  <c r="H93" i="1"/>
  <c r="FW93" i="1" s="1"/>
  <c r="G93" i="1"/>
  <c r="FX92" i="1"/>
  <c r="FV92" i="1"/>
  <c r="EZ92" i="1"/>
  <c r="EX92" i="1"/>
  <c r="DZ92" i="1"/>
  <c r="DX92" i="1"/>
  <c r="H92" i="1"/>
  <c r="FW92" i="1" s="1"/>
  <c r="G92" i="1"/>
  <c r="FL91" i="1"/>
  <c r="FJ91" i="1"/>
  <c r="EN91" i="1"/>
  <c r="EL91" i="1"/>
  <c r="H91" i="1"/>
  <c r="FW91" i="1" s="1"/>
  <c r="G91" i="1"/>
  <c r="FX90" i="1"/>
  <c r="FV90" i="1"/>
  <c r="EZ90" i="1"/>
  <c r="EX90" i="1"/>
  <c r="DZ90" i="1"/>
  <c r="DX90" i="1"/>
  <c r="H90" i="1"/>
  <c r="FW90" i="1" s="1"/>
  <c r="G90" i="1"/>
  <c r="FL89" i="1"/>
  <c r="FJ89" i="1"/>
  <c r="EN89" i="1"/>
  <c r="EL89" i="1"/>
  <c r="H89" i="1"/>
  <c r="FW89" i="1" s="1"/>
  <c r="G89" i="1"/>
  <c r="FX88" i="1"/>
  <c r="FV88" i="1"/>
  <c r="EZ88" i="1"/>
  <c r="EX88" i="1"/>
  <c r="DZ88" i="1"/>
  <c r="DX88" i="1"/>
  <c r="H88" i="1"/>
  <c r="FW88" i="1" s="1"/>
  <c r="G88" i="1"/>
  <c r="FL87" i="1"/>
  <c r="FJ87" i="1"/>
  <c r="EN87" i="1"/>
  <c r="EL87" i="1"/>
  <c r="H87" i="1"/>
  <c r="FW87" i="1" s="1"/>
  <c r="G87" i="1"/>
  <c r="FX86" i="1"/>
  <c r="FV86" i="1"/>
  <c r="EZ86" i="1"/>
  <c r="EX86" i="1"/>
  <c r="DZ86" i="1"/>
  <c r="DX86" i="1"/>
  <c r="H86" i="1"/>
  <c r="FW86" i="1" s="1"/>
  <c r="G86" i="1"/>
  <c r="FH85" i="1"/>
  <c r="FC85" i="1"/>
  <c r="EG85" i="1"/>
  <c r="EE85" i="1"/>
  <c r="H85" i="1"/>
  <c r="FW85" i="1" s="1"/>
  <c r="G85" i="1"/>
  <c r="H84" i="1"/>
  <c r="FU84" i="1" s="1"/>
  <c r="G84" i="1"/>
  <c r="FU83" i="1"/>
  <c r="EZ83" i="1"/>
  <c r="EY83" i="1"/>
  <c r="EJ83" i="1"/>
  <c r="EI83" i="1"/>
  <c r="H83" i="1"/>
  <c r="G83" i="1"/>
  <c r="H82" i="1"/>
  <c r="EE82" i="1" s="1"/>
  <c r="G82" i="1"/>
  <c r="H81" i="1"/>
  <c r="FD81" i="1" s="1"/>
  <c r="G81" i="1"/>
  <c r="FV80" i="1"/>
  <c r="FU80" i="1"/>
  <c r="EY80" i="1"/>
  <c r="EX80" i="1"/>
  <c r="EH80" i="1"/>
  <c r="EF80" i="1"/>
  <c r="H80" i="1"/>
  <c r="FQ80" i="1" s="1"/>
  <c r="G80" i="1"/>
  <c r="FW79" i="1"/>
  <c r="FK79" i="1"/>
  <c r="H79" i="1"/>
  <c r="FL79" i="1" s="1"/>
  <c r="G79" i="1"/>
  <c r="FG78" i="1"/>
  <c r="FD78" i="1"/>
  <c r="H78" i="1"/>
  <c r="FC78" i="1" s="1"/>
  <c r="G78" i="1"/>
  <c r="FN77" i="1"/>
  <c r="FK77" i="1"/>
  <c r="EU77" i="1"/>
  <c r="EP77" i="1"/>
  <c r="DW77" i="1"/>
  <c r="DT77" i="1"/>
  <c r="DM77" i="1"/>
  <c r="DL77" i="1"/>
  <c r="H77" i="1"/>
  <c r="FR77" i="1" s="1"/>
  <c r="G77" i="1"/>
  <c r="FU76" i="1"/>
  <c r="FQ76" i="1"/>
  <c r="EW76" i="1"/>
  <c r="EV76" i="1"/>
  <c r="DZ76" i="1"/>
  <c r="DY76" i="1"/>
  <c r="H76" i="1"/>
  <c r="FG76" i="1" s="1"/>
  <c r="G76" i="1"/>
  <c r="FV75" i="1"/>
  <c r="H75" i="1"/>
  <c r="G75" i="1"/>
  <c r="EI74" i="1"/>
  <c r="H74" i="1"/>
  <c r="EZ74" i="1" s="1"/>
  <c r="G74" i="1"/>
  <c r="FY73" i="1"/>
  <c r="FX73" i="1"/>
  <c r="FW73" i="1"/>
  <c r="FR73" i="1"/>
  <c r="FO73" i="1"/>
  <c r="FK73" i="1"/>
  <c r="FH73" i="1"/>
  <c r="FC73" i="1"/>
  <c r="FA73" i="1"/>
  <c r="EY73" i="1"/>
  <c r="EV73" i="1"/>
  <c r="ET73" i="1"/>
  <c r="EO73" i="1"/>
  <c r="EN73" i="1"/>
  <c r="EH73" i="1"/>
  <c r="EE73" i="1"/>
  <c r="EB73" i="1"/>
  <c r="EA73" i="1"/>
  <c r="DV73" i="1"/>
  <c r="DS73" i="1"/>
  <c r="DR73" i="1"/>
  <c r="DQ73" i="1"/>
  <c r="DL73" i="1"/>
  <c r="H73" i="1"/>
  <c r="FV73" i="1" s="1"/>
  <c r="G73" i="1"/>
  <c r="FQ72" i="1"/>
  <c r="FN72" i="1"/>
  <c r="FM72" i="1"/>
  <c r="EP72" i="1"/>
  <c r="EJ72" i="1"/>
  <c r="EG72" i="1"/>
  <c r="DQ72" i="1"/>
  <c r="DL72" i="1"/>
  <c r="H72" i="1"/>
  <c r="FH72" i="1" s="1"/>
  <c r="G72" i="1"/>
  <c r="H71" i="1"/>
  <c r="FV71" i="1" s="1"/>
  <c r="G71" i="1"/>
  <c r="FY70" i="1"/>
  <c r="FX70" i="1"/>
  <c r="FW70" i="1"/>
  <c r="FV70" i="1"/>
  <c r="FU70" i="1"/>
  <c r="FO70" i="1"/>
  <c r="FM70" i="1"/>
  <c r="FL70" i="1"/>
  <c r="FK70" i="1"/>
  <c r="FJ70" i="1"/>
  <c r="FH70" i="1"/>
  <c r="FG70" i="1"/>
  <c r="FC70" i="1"/>
  <c r="FB70" i="1"/>
  <c r="FA70" i="1"/>
  <c r="EY70" i="1"/>
  <c r="EX70" i="1"/>
  <c r="EW70" i="1"/>
  <c r="EV70" i="1"/>
  <c r="EU70" i="1"/>
  <c r="ES70" i="1"/>
  <c r="EP70" i="1"/>
  <c r="EO70" i="1"/>
  <c r="EN70" i="1"/>
  <c r="EM70" i="1"/>
  <c r="EK70" i="1"/>
  <c r="EJ70" i="1"/>
  <c r="EI70" i="1"/>
  <c r="EH70" i="1"/>
  <c r="EG70" i="1"/>
  <c r="EB70" i="1"/>
  <c r="EA70" i="1"/>
  <c r="DZ70" i="1"/>
  <c r="DY70" i="1"/>
  <c r="DX70" i="1"/>
  <c r="DV70" i="1"/>
  <c r="DU70" i="1"/>
  <c r="DS70" i="1"/>
  <c r="DR70" i="1"/>
  <c r="DQ70" i="1"/>
  <c r="DM70" i="1"/>
  <c r="DL70" i="1"/>
  <c r="DK70" i="1"/>
  <c r="DJ70" i="1"/>
  <c r="DI70" i="1"/>
  <c r="H70" i="1"/>
  <c r="FQ70" i="1" s="1"/>
  <c r="G70" i="1"/>
  <c r="FO69" i="1"/>
  <c r="FJ69" i="1"/>
  <c r="DZ69" i="1"/>
  <c r="DS69" i="1"/>
  <c r="H69" i="1"/>
  <c r="FH69" i="1" s="1"/>
  <c r="G69" i="1"/>
  <c r="FY68" i="1"/>
  <c r="FX68" i="1"/>
  <c r="EO68" i="1"/>
  <c r="EF68" i="1"/>
  <c r="EB68" i="1"/>
  <c r="H68" i="1"/>
  <c r="FA68" i="1" s="1"/>
  <c r="G68" i="1"/>
  <c r="FO67" i="1"/>
  <c r="FG67" i="1"/>
  <c r="FD67" i="1"/>
  <c r="EE67" i="1"/>
  <c r="H67" i="1"/>
  <c r="DS67" i="1" s="1"/>
  <c r="G67" i="1"/>
  <c r="FV66" i="1"/>
  <c r="FR66" i="1"/>
  <c r="EU66" i="1"/>
  <c r="EO66" i="1"/>
  <c r="DV66" i="1"/>
  <c r="DN66" i="1"/>
  <c r="H66" i="1"/>
  <c r="FQ66" i="1" s="1"/>
  <c r="G66" i="1"/>
  <c r="FO65" i="1"/>
  <c r="FM65" i="1"/>
  <c r="FI65" i="1"/>
  <c r="EW65" i="1"/>
  <c r="DZ65" i="1"/>
  <c r="DY65" i="1"/>
  <c r="DQ65" i="1"/>
  <c r="H65" i="1"/>
  <c r="FH65" i="1" s="1"/>
  <c r="G65" i="1"/>
  <c r="H64" i="1"/>
  <c r="FA64" i="1" s="1"/>
  <c r="G64" i="1"/>
  <c r="EF63" i="1"/>
  <c r="DW63" i="1"/>
  <c r="H63" i="1"/>
  <c r="FC63" i="1" s="1"/>
  <c r="G63" i="1"/>
  <c r="FY62" i="1"/>
  <c r="FX62" i="1"/>
  <c r="FU62" i="1"/>
  <c r="FR62" i="1"/>
  <c r="FM62" i="1"/>
  <c r="FL62" i="1"/>
  <c r="FJ62" i="1"/>
  <c r="FG62" i="1"/>
  <c r="FA62" i="1"/>
  <c r="EZ62" i="1"/>
  <c r="EX62" i="1"/>
  <c r="EW62" i="1"/>
  <c r="ET62" i="1"/>
  <c r="EO62" i="1"/>
  <c r="EN62" i="1"/>
  <c r="EL62" i="1"/>
  <c r="EK62" i="1"/>
  <c r="EH62" i="1"/>
  <c r="EB62" i="1"/>
  <c r="DZ62" i="1"/>
  <c r="DY62" i="1"/>
  <c r="DW62" i="1"/>
  <c r="DQ62" i="1"/>
  <c r="DN62" i="1"/>
  <c r="DM62" i="1"/>
  <c r="DK62" i="1"/>
  <c r="DJ62" i="1"/>
  <c r="H62" i="1"/>
  <c r="FO62" i="1" s="1"/>
  <c r="G62" i="1"/>
  <c r="F60" i="1"/>
  <c r="H59" i="1"/>
  <c r="FR59" i="1" s="1"/>
  <c r="G59" i="1"/>
  <c r="H58" i="1"/>
  <c r="FV58" i="1" s="1"/>
  <c r="G58" i="1"/>
  <c r="FW57" i="1"/>
  <c r="FV57" i="1"/>
  <c r="FU57" i="1"/>
  <c r="FQ57" i="1"/>
  <c r="FP57" i="1"/>
  <c r="H57" i="1"/>
  <c r="FZ57" i="1" s="1"/>
  <c r="G57" i="1"/>
  <c r="H56" i="1"/>
  <c r="FZ56" i="1" s="1"/>
  <c r="G56" i="1"/>
  <c r="FY55" i="1"/>
  <c r="FV55" i="1"/>
  <c r="FU55" i="1"/>
  <c r="FN55" i="1"/>
  <c r="FM55" i="1"/>
  <c r="FL55" i="1"/>
  <c r="FJ55" i="1"/>
  <c r="H55" i="1"/>
  <c r="FP55" i="1" s="1"/>
  <c r="G55" i="1"/>
  <c r="FX54" i="1"/>
  <c r="FP54" i="1"/>
  <c r="FL54" i="1"/>
  <c r="FI54" i="1"/>
  <c r="EZ54" i="1"/>
  <c r="ER54" i="1"/>
  <c r="H54" i="1"/>
  <c r="FO54" i="1" s="1"/>
  <c r="G54" i="1"/>
  <c r="FW53" i="1"/>
  <c r="FK53" i="1"/>
  <c r="FH53" i="1"/>
  <c r="FG53" i="1"/>
  <c r="FC53" i="1"/>
  <c r="H53" i="1"/>
  <c r="FZ53" i="1" s="1"/>
  <c r="G53" i="1"/>
  <c r="FZ52" i="1"/>
  <c r="FR52" i="1"/>
  <c r="FO52" i="1"/>
  <c r="FN52" i="1"/>
  <c r="FM52" i="1"/>
  <c r="FC52" i="1"/>
  <c r="FB52" i="1"/>
  <c r="FA52" i="1"/>
  <c r="EW52" i="1"/>
  <c r="J52" i="1"/>
  <c r="L52" i="1" s="1"/>
  <c r="L60" i="1" s="1"/>
  <c r="H52" i="1"/>
  <c r="FX52" i="1" s="1"/>
  <c r="G52" i="1"/>
  <c r="I52" i="1" s="1"/>
  <c r="FU51" i="1"/>
  <c r="FM51" i="1"/>
  <c r="EL51" i="1"/>
  <c r="EJ51" i="1"/>
  <c r="H51" i="1"/>
  <c r="FG51" i="1" s="1"/>
  <c r="G51" i="1"/>
  <c r="FL50" i="1"/>
  <c r="H50" i="1"/>
  <c r="FW50" i="1" s="1"/>
  <c r="G50" i="1"/>
  <c r="FY49" i="1"/>
  <c r="FM49" i="1"/>
  <c r="FA49" i="1"/>
  <c r="EZ49" i="1"/>
  <c r="EU49" i="1"/>
  <c r="EI49" i="1"/>
  <c r="H49" i="1"/>
  <c r="FV49" i="1" s="1"/>
  <c r="G49" i="1"/>
  <c r="FX48" i="1"/>
  <c r="FV48" i="1"/>
  <c r="FK48" i="1"/>
  <c r="ET48" i="1"/>
  <c r="EM48" i="1"/>
  <c r="EB48" i="1"/>
  <c r="H48" i="1"/>
  <c r="FU48" i="1" s="1"/>
  <c r="G48" i="1"/>
  <c r="FQ47" i="1"/>
  <c r="FH47" i="1"/>
  <c r="ES47" i="1"/>
  <c r="EM47" i="1"/>
  <c r="EG47" i="1"/>
  <c r="DX47" i="1"/>
  <c r="H47" i="1"/>
  <c r="FZ47" i="1" s="1"/>
  <c r="G47" i="1"/>
  <c r="FZ46" i="1"/>
  <c r="FV46" i="1"/>
  <c r="FN46" i="1"/>
  <c r="FK46" i="1"/>
  <c r="EY46" i="1"/>
  <c r="EX46" i="1"/>
  <c r="EW46" i="1"/>
  <c r="EP46" i="1"/>
  <c r="EK46" i="1"/>
  <c r="EG46" i="1"/>
  <c r="DU46" i="1"/>
  <c r="DR46" i="1"/>
  <c r="DN46" i="1"/>
  <c r="DL46" i="1"/>
  <c r="H46" i="1"/>
  <c r="FH46" i="1" s="1"/>
  <c r="G46" i="1"/>
  <c r="FZ45" i="1"/>
  <c r="FQ45" i="1"/>
  <c r="FN45" i="1"/>
  <c r="FM45" i="1"/>
  <c r="FL45" i="1"/>
  <c r="FB45" i="1"/>
  <c r="FA45" i="1"/>
  <c r="EZ45" i="1"/>
  <c r="EV45" i="1"/>
  <c r="ES45" i="1"/>
  <c r="EN45" i="1"/>
  <c r="EJ45" i="1"/>
  <c r="EG45" i="1"/>
  <c r="EB45" i="1"/>
  <c r="DU45" i="1"/>
  <c r="DR45" i="1"/>
  <c r="DQ45" i="1"/>
  <c r="DL45" i="1"/>
  <c r="DK45" i="1"/>
  <c r="H45" i="1"/>
  <c r="FW45" i="1" s="1"/>
  <c r="G45" i="1"/>
  <c r="FX44" i="1"/>
  <c r="FI44" i="1"/>
  <c r="EW44" i="1"/>
  <c r="EH44" i="1"/>
  <c r="EG44" i="1"/>
  <c r="DZ44" i="1"/>
  <c r="DR44" i="1"/>
  <c r="DQ44" i="1"/>
  <c r="H44" i="1"/>
  <c r="FL44" i="1" s="1"/>
  <c r="G44" i="1"/>
  <c r="DQ42" i="1"/>
  <c r="DP42" i="1"/>
  <c r="DO42" i="1"/>
  <c r="DN42" i="1"/>
  <c r="DM42" i="1"/>
  <c r="DL42" i="1"/>
  <c r="DK42" i="1"/>
  <c r="DJ42" i="1"/>
  <c r="DI42" i="1"/>
  <c r="DH42" i="1"/>
  <c r="DG42" i="1"/>
  <c r="DF42" i="1"/>
  <c r="DE42" i="1"/>
  <c r="DD42" i="1"/>
  <c r="DC42" i="1"/>
  <c r="DB42" i="1"/>
  <c r="DA42" i="1"/>
  <c r="CZ42" i="1"/>
  <c r="CY42" i="1"/>
  <c r="CX42" i="1"/>
  <c r="CW42" i="1"/>
  <c r="CV42" i="1"/>
  <c r="CU42" i="1"/>
  <c r="CT42" i="1"/>
  <c r="CS42" i="1"/>
  <c r="CR42" i="1"/>
  <c r="CQ42" i="1"/>
  <c r="CP42" i="1"/>
  <c r="CO42" i="1"/>
  <c r="CN42"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N42" i="1"/>
  <c r="BM42" i="1"/>
  <c r="BL42" i="1"/>
  <c r="BK42" i="1"/>
  <c r="BJ42" i="1"/>
  <c r="BI42" i="1"/>
  <c r="BH42" i="1"/>
  <c r="BG42" i="1"/>
  <c r="BF42" i="1"/>
  <c r="BE42" i="1"/>
  <c r="BD42" i="1"/>
  <c r="BC42" i="1"/>
  <c r="BB42"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J42" i="1"/>
  <c r="I42" i="1"/>
  <c r="F42" i="1"/>
  <c r="H41" i="1"/>
  <c r="G41" i="1"/>
  <c r="FR40" i="1"/>
  <c r="FQ40" i="1"/>
  <c r="FP40" i="1"/>
  <c r="H40" i="1"/>
  <c r="G40" i="1"/>
  <c r="H39" i="1"/>
  <c r="G39" i="1"/>
  <c r="FR38" i="1"/>
  <c r="FG38" i="1"/>
  <c r="H38" i="1"/>
  <c r="G38" i="1"/>
  <c r="FU37" i="1"/>
  <c r="FI37" i="1"/>
  <c r="FH37" i="1"/>
  <c r="FG37" i="1"/>
  <c r="EU37" i="1"/>
  <c r="EK37" i="1"/>
  <c r="EJ37" i="1"/>
  <c r="EI37" i="1"/>
  <c r="H37" i="1"/>
  <c r="FR37" i="1" s="1"/>
  <c r="G37" i="1"/>
  <c r="EY36" i="1"/>
  <c r="EO36" i="1"/>
  <c r="H36" i="1"/>
  <c r="FV36" i="1" s="1"/>
  <c r="G36" i="1"/>
  <c r="FC35" i="1"/>
  <c r="EY35" i="1"/>
  <c r="ES35" i="1"/>
  <c r="EF35" i="1"/>
  <c r="H35" i="1"/>
  <c r="FK35" i="1" s="1"/>
  <c r="G35" i="1"/>
  <c r="FC34" i="1"/>
  <c r="EY34" i="1"/>
  <c r="EA34" i="1"/>
  <c r="DX34" i="1"/>
  <c r="H34" i="1"/>
  <c r="FR34" i="1" s="1"/>
  <c r="G34" i="1"/>
  <c r="FY33" i="1"/>
  <c r="FU33" i="1"/>
  <c r="FN33" i="1"/>
  <c r="FM33" i="1"/>
  <c r="FB33" i="1"/>
  <c r="EP33" i="1"/>
  <c r="EO33" i="1"/>
  <c r="EK33" i="1"/>
  <c r="DY33" i="1"/>
  <c r="DR33" i="1"/>
  <c r="H33" i="1"/>
  <c r="EW33" i="1" s="1"/>
  <c r="G33" i="1"/>
  <c r="BR31" i="1"/>
  <c r="BQ31" i="1"/>
  <c r="BP31" i="1"/>
  <c r="BO31" i="1"/>
  <c r="BN31" i="1"/>
  <c r="BM31" i="1"/>
  <c r="BL31" i="1"/>
  <c r="BK31" i="1"/>
  <c r="BJ31" i="1"/>
  <c r="BI31" i="1"/>
  <c r="BH31" i="1"/>
  <c r="BG31" i="1"/>
  <c r="BF31" i="1"/>
  <c r="BE31" i="1"/>
  <c r="BD31" i="1"/>
  <c r="BC31" i="1"/>
  <c r="BB31" i="1"/>
  <c r="BA31" i="1"/>
  <c r="AZ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J31" i="1"/>
  <c r="I31" i="1"/>
  <c r="F31" i="1"/>
  <c r="EK30" i="1"/>
  <c r="H30" i="1"/>
  <c r="DM30" i="1" s="1"/>
  <c r="G30" i="1"/>
  <c r="FW29" i="1"/>
  <c r="FI29" i="1"/>
  <c r="FH29" i="1"/>
  <c r="FG29" i="1"/>
  <c r="EY29" i="1"/>
  <c r="EV29" i="1"/>
  <c r="EU29" i="1"/>
  <c r="EM29" i="1"/>
  <c r="EE29" i="1"/>
  <c r="EA29" i="1"/>
  <c r="DY29" i="1"/>
  <c r="DW29" i="1"/>
  <c r="DM29" i="1"/>
  <c r="DL29" i="1"/>
  <c r="DK29" i="1"/>
  <c r="H29" i="1"/>
  <c r="FR29" i="1" s="1"/>
  <c r="G29" i="1"/>
  <c r="FD28" i="1"/>
  <c r="CV28" i="1"/>
  <c r="H28" i="1"/>
  <c r="FN28" i="1" s="1"/>
  <c r="G28" i="1"/>
  <c r="FG27" i="1"/>
  <c r="DY27" i="1"/>
  <c r="CY27" i="1"/>
  <c r="BW27" i="1"/>
  <c r="BW31" i="1" s="1"/>
  <c r="H27" i="1"/>
  <c r="FR27" i="1" s="1"/>
  <c r="G27" i="1"/>
  <c r="U25" i="1"/>
  <c r="T25" i="1"/>
  <c r="S25" i="1"/>
  <c r="R25" i="1"/>
  <c r="Q25" i="1"/>
  <c r="P25" i="1"/>
  <c r="O25" i="1"/>
  <c r="N25" i="1"/>
  <c r="M25" i="1"/>
  <c r="L25" i="1"/>
  <c r="L169" i="1" s="1"/>
  <c r="K25" i="1"/>
  <c r="J25" i="1"/>
  <c r="I25" i="1"/>
  <c r="F25" i="1"/>
  <c r="FV24" i="1"/>
  <c r="FG24" i="1"/>
  <c r="EP24" i="1"/>
  <c r="EL24" i="1"/>
  <c r="H24" i="1"/>
  <c r="FP24" i="1" s="1"/>
  <c r="G24" i="1"/>
  <c r="FZ23" i="1"/>
  <c r="FU23" i="1"/>
  <c r="FJ23" i="1"/>
  <c r="FH23" i="1"/>
  <c r="EZ23" i="1"/>
  <c r="EP23" i="1"/>
  <c r="EN23" i="1"/>
  <c r="EH23" i="1"/>
  <c r="H23" i="1"/>
  <c r="FG23" i="1" s="1"/>
  <c r="G23" i="1"/>
  <c r="FQ22" i="1"/>
  <c r="ET22" i="1"/>
  <c r="ES22" i="1"/>
  <c r="H22" i="1"/>
  <c r="FO22" i="1" s="1"/>
  <c r="G22" i="1"/>
  <c r="H21" i="1"/>
  <c r="FX21" i="1" s="1"/>
  <c r="G21" i="1"/>
  <c r="EJ20" i="1"/>
  <c r="AQ20" i="1"/>
  <c r="V20" i="1"/>
  <c r="H20" i="1"/>
  <c r="FR20" i="1" s="1"/>
  <c r="G20" i="1"/>
  <c r="FR19" i="1"/>
  <c r="FM19" i="1"/>
  <c r="FG19" i="1"/>
  <c r="EU19" i="1"/>
  <c r="EO19" i="1"/>
  <c r="EI19" i="1"/>
  <c r="DW19" i="1"/>
  <c r="DT19" i="1"/>
  <c r="DK19" i="1"/>
  <c r="CY19" i="1"/>
  <c r="CV19" i="1"/>
  <c r="CL19" i="1"/>
  <c r="CA19" i="1"/>
  <c r="BU19" i="1"/>
  <c r="BO19" i="1"/>
  <c r="BD19" i="1"/>
  <c r="BC19" i="1"/>
  <c r="AZ19" i="1"/>
  <c r="AQ19" i="1"/>
  <c r="AF19" i="1"/>
  <c r="AE19" i="1"/>
  <c r="AC19" i="1"/>
  <c r="Y19" i="1"/>
  <c r="X19" i="1"/>
  <c r="W19" i="1"/>
  <c r="V19" i="1"/>
  <c r="H19" i="1"/>
  <c r="FQ19" i="1" s="1"/>
  <c r="G19" i="1"/>
  <c r="FW18" i="1"/>
  <c r="FR18" i="1"/>
  <c r="FK18" i="1"/>
  <c r="EX18" i="1"/>
  <c r="ET18" i="1"/>
  <c r="EL18" i="1"/>
  <c r="DZ18" i="1"/>
  <c r="DV18" i="1"/>
  <c r="DN18" i="1"/>
  <c r="DC18" i="1"/>
  <c r="CX18" i="1"/>
  <c r="CQ18" i="1"/>
  <c r="CE18" i="1"/>
  <c r="CB18" i="1"/>
  <c r="BR18" i="1"/>
  <c r="BF18" i="1"/>
  <c r="BB18" i="1"/>
  <c r="AT18" i="1"/>
  <c r="AL18" i="1"/>
  <c r="AF18" i="1"/>
  <c r="AB18" i="1"/>
  <c r="X18" i="1"/>
  <c r="V18" i="1"/>
  <c r="H18" i="1"/>
  <c r="FO18" i="1" s="1"/>
  <c r="G18" i="1"/>
  <c r="FN17" i="1"/>
  <c r="EE17" i="1"/>
  <c r="DF17" i="1"/>
  <c r="CH17" i="1"/>
  <c r="BW17" i="1"/>
  <c r="AY17" i="1"/>
  <c r="Z17" i="1"/>
  <c r="V17" i="1"/>
  <c r="H17" i="1"/>
  <c r="DS17" i="1" s="1"/>
  <c r="G17" i="1"/>
  <c r="FX16" i="1"/>
  <c r="FL16" i="1"/>
  <c r="FG16" i="1"/>
  <c r="EZ16" i="1"/>
  <c r="EN16" i="1"/>
  <c r="EI16" i="1"/>
  <c r="DZ16" i="1"/>
  <c r="DN16" i="1"/>
  <c r="DJ16" i="1"/>
  <c r="DD16" i="1"/>
  <c r="CR16" i="1"/>
  <c r="CL16" i="1"/>
  <c r="CF16" i="1"/>
  <c r="BT16" i="1"/>
  <c r="BO16" i="1"/>
  <c r="BH16" i="1"/>
  <c r="AT16" i="1"/>
  <c r="AP16" i="1"/>
  <c r="AH16" i="1"/>
  <c r="Y16" i="1"/>
  <c r="V16" i="1"/>
  <c r="H16" i="1"/>
  <c r="FW16" i="1" s="1"/>
  <c r="G16" i="1"/>
  <c r="FW15" i="1"/>
  <c r="FQ15" i="1"/>
  <c r="FP15" i="1"/>
  <c r="FL15" i="1"/>
  <c r="FJ15" i="1"/>
  <c r="FH15" i="1"/>
  <c r="FD15" i="1"/>
  <c r="EX15" i="1"/>
  <c r="EV15" i="1"/>
  <c r="ES15" i="1"/>
  <c r="EN15" i="1"/>
  <c r="EL15" i="1"/>
  <c r="EJ15" i="1"/>
  <c r="EG15" i="1"/>
  <c r="DZ15" i="1"/>
  <c r="DX15" i="1"/>
  <c r="DU15" i="1"/>
  <c r="DR15" i="1"/>
  <c r="DL15" i="1"/>
  <c r="DI15" i="1"/>
  <c r="DH15" i="1"/>
  <c r="CZ15" i="1"/>
  <c r="CW15" i="1"/>
  <c r="CV15" i="1"/>
  <c r="CR15" i="1"/>
  <c r="CQ15" i="1"/>
  <c r="CP15" i="1"/>
  <c r="CK15" i="1"/>
  <c r="CJ15" i="1"/>
  <c r="CD15" i="1"/>
  <c r="CB15" i="1"/>
  <c r="BX15" i="1"/>
  <c r="BT15" i="1"/>
  <c r="BS15" i="1"/>
  <c r="BR15" i="1"/>
  <c r="BP15" i="1"/>
  <c r="BN15" i="1"/>
  <c r="BG15" i="1"/>
  <c r="BF15" i="1"/>
  <c r="BD15" i="1"/>
  <c r="BA15" i="1"/>
  <c r="AZ15" i="1"/>
  <c r="AV15" i="1"/>
  <c r="AU15" i="1"/>
  <c r="AT15" i="1"/>
  <c r="AN15" i="1"/>
  <c r="AL15" i="1"/>
  <c r="AH15" i="1"/>
  <c r="AD15" i="1"/>
  <c r="AC15" i="1"/>
  <c r="AB15" i="1"/>
  <c r="Z15" i="1"/>
  <c r="X15" i="1"/>
  <c r="V15" i="1"/>
  <c r="H15" i="1"/>
  <c r="FN15" i="1" s="1"/>
  <c r="G15" i="1"/>
  <c r="FZ14" i="1"/>
  <c r="FV14" i="1"/>
  <c r="FR14" i="1"/>
  <c r="FL14" i="1"/>
  <c r="FH14" i="1"/>
  <c r="FB14" i="1"/>
  <c r="EL14" i="1"/>
  <c r="EK14" i="1"/>
  <c r="EH14" i="1"/>
  <c r="EB14" i="1"/>
  <c r="DX14" i="1"/>
  <c r="DR14" i="1"/>
  <c r="DM14" i="1"/>
  <c r="CX14" i="1"/>
  <c r="CU14" i="1"/>
  <c r="CR14" i="1"/>
  <c r="CL14" i="1"/>
  <c r="CC14" i="1"/>
  <c r="CB14" i="1"/>
  <c r="BW14" i="1"/>
  <c r="BN14" i="1"/>
  <c r="BH14" i="1"/>
  <c r="BF14" i="1"/>
  <c r="BB14" i="1"/>
  <c r="AT14" i="1"/>
  <c r="AS14" i="1"/>
  <c r="AM14" i="1"/>
  <c r="AD14" i="1"/>
  <c r="AA14" i="1"/>
  <c r="Z14" i="1"/>
  <c r="V14" i="1"/>
  <c r="H14" i="1"/>
  <c r="FO14" i="1" s="1"/>
  <c r="G14" i="1"/>
  <c r="FG13" i="1"/>
  <c r="EI13" i="1"/>
  <c r="DK13" i="1"/>
  <c r="CL13" i="1"/>
  <c r="BO13" i="1"/>
  <c r="AQ13" i="1"/>
  <c r="V13" i="1"/>
  <c r="H13" i="1"/>
  <c r="FQ13" i="1" s="1"/>
  <c r="G13" i="1"/>
  <c r="EX12" i="1"/>
  <c r="DL12" i="1"/>
  <c r="CB12" i="1"/>
  <c r="AU12" i="1"/>
  <c r="Z12" i="1"/>
  <c r="V12" i="1"/>
  <c r="H12" i="1"/>
  <c r="ES12" i="1" s="1"/>
  <c r="G12" i="1"/>
  <c r="FN11" i="1"/>
  <c r="EG11" i="1"/>
  <c r="CW11" i="1"/>
  <c r="BN11" i="1"/>
  <c r="AD11" i="1"/>
  <c r="V11" i="1"/>
  <c r="H11" i="1"/>
  <c r="FP11" i="1" s="1"/>
  <c r="G11" i="1"/>
  <c r="EF10" i="1"/>
  <c r="AZ10" i="1"/>
  <c r="V10" i="1"/>
  <c r="H10" i="1"/>
  <c r="FZ10" i="1" s="1"/>
  <c r="G10" i="1"/>
  <c r="FY9" i="1"/>
  <c r="EP9" i="1"/>
  <c r="DK9" i="1"/>
  <c r="CA9" i="1"/>
  <c r="AR9" i="1"/>
  <c r="V9" i="1"/>
  <c r="H9" i="1"/>
  <c r="FX9" i="1" s="1"/>
  <c r="G9" i="1"/>
  <c r="FX8" i="1"/>
  <c r="EN8" i="1"/>
  <c r="DI8" i="1"/>
  <c r="CB8" i="1"/>
  <c r="AU8" i="1"/>
  <c r="V8" i="1"/>
  <c r="H8" i="1"/>
  <c r="FV8" i="1" s="1"/>
  <c r="G8" i="1"/>
  <c r="BE7" i="1"/>
  <c r="V7" i="1"/>
  <c r="H7" i="1"/>
  <c r="FH7" i="1" s="1"/>
  <c r="G7" i="1"/>
  <c r="FD6" i="1"/>
  <c r="DT6" i="1"/>
  <c r="CS6" i="1"/>
  <c r="BI6" i="1"/>
  <c r="AB6" i="1"/>
  <c r="Z6" i="1"/>
  <c r="V6" i="1"/>
  <c r="H6" i="1"/>
  <c r="FB6" i="1" s="1"/>
  <c r="G6" i="1"/>
  <c r="AE6" i="1" l="1"/>
  <c r="BJ6" i="1"/>
  <c r="CT6" i="1"/>
  <c r="DW6" i="1"/>
  <c r="FG6" i="1"/>
  <c r="AV8" i="1"/>
  <c r="CE8" i="1"/>
  <c r="DJ8" i="1"/>
  <c r="ES8" i="1"/>
  <c r="AT9" i="1"/>
  <c r="CB9" i="1"/>
  <c r="DL9" i="1"/>
  <c r="EU9" i="1"/>
  <c r="FZ9" i="1"/>
  <c r="BW10" i="1"/>
  <c r="FC10" i="1"/>
  <c r="AL11" i="1"/>
  <c r="BS11" i="1"/>
  <c r="CX11" i="1"/>
  <c r="EH11" i="1"/>
  <c r="FQ11" i="1"/>
  <c r="AA12" i="1"/>
  <c r="AZ12" i="1"/>
  <c r="CD12" i="1"/>
  <c r="DN12" i="1"/>
  <c r="EY12" i="1"/>
  <c r="X13" i="1"/>
  <c r="AR13" i="1"/>
  <c r="BP13" i="1"/>
  <c r="CP13" i="1"/>
  <c r="DL13" i="1"/>
  <c r="EJ13" i="1"/>
  <c r="FH13" i="1"/>
  <c r="X14" i="1"/>
  <c r="BD14" i="1"/>
  <c r="CP14" i="1"/>
  <c r="EE14" i="1"/>
  <c r="FU14" i="1"/>
  <c r="AF15" i="1"/>
  <c r="BB15" i="1"/>
  <c r="BV15" i="1"/>
  <c r="CT15" i="1"/>
  <c r="DT15" i="1"/>
  <c r="EP15" i="1"/>
  <c r="AF6" i="1"/>
  <c r="BO6" i="1"/>
  <c r="CV6" i="1"/>
  <c r="DX6" i="1"/>
  <c r="FH6" i="1"/>
  <c r="BA8" i="1"/>
  <c r="CF8" i="1"/>
  <c r="DL8" i="1"/>
  <c r="ET8" i="1"/>
  <c r="BC9" i="1"/>
  <c r="CD9" i="1"/>
  <c r="DN9" i="1"/>
  <c r="EV9" i="1"/>
  <c r="BX10" i="1"/>
  <c r="FD10" i="1"/>
  <c r="AO11" i="1"/>
  <c r="BT11" i="1"/>
  <c r="DC11" i="1"/>
  <c r="EM11" i="1"/>
  <c r="FR11" i="1"/>
  <c r="AB12" i="1"/>
  <c r="BA12" i="1"/>
  <c r="CH12" i="1"/>
  <c r="DR12" i="1"/>
  <c r="FB12" i="1"/>
  <c r="Y13" i="1"/>
  <c r="AT13" i="1"/>
  <c r="BR13" i="1"/>
  <c r="CR13" i="1"/>
  <c r="DN13" i="1"/>
  <c r="EL13" i="1"/>
  <c r="FJ13" i="1"/>
  <c r="FZ41" i="1"/>
  <c r="FW41" i="1"/>
  <c r="FV41" i="1"/>
  <c r="FQ41" i="1"/>
  <c r="FP41" i="1"/>
  <c r="FO41" i="1"/>
  <c r="FK41" i="1"/>
  <c r="FJ41" i="1"/>
  <c r="FI41" i="1"/>
  <c r="FH41" i="1"/>
  <c r="FG41" i="1"/>
  <c r="AK6" i="1"/>
  <c r="BP6" i="1"/>
  <c r="CY6" i="1"/>
  <c r="EF6" i="1"/>
  <c r="FM6" i="1"/>
  <c r="BB8" i="1"/>
  <c r="CK8" i="1"/>
  <c r="DU8" i="1"/>
  <c r="EV8" i="1"/>
  <c r="BD9" i="1"/>
  <c r="CG9" i="1"/>
  <c r="DQ9" i="1"/>
  <c r="EX9" i="1"/>
  <c r="CI10" i="1"/>
  <c r="FO10" i="1"/>
  <c r="AP11" i="1"/>
  <c r="BV11" i="1"/>
  <c r="DD11" i="1"/>
  <c r="EN11" i="1"/>
  <c r="FW11" i="1"/>
  <c r="AC12" i="1"/>
  <c r="BB12" i="1"/>
  <c r="CJ12" i="1"/>
  <c r="DT12" i="1"/>
  <c r="FD12" i="1"/>
  <c r="Z13" i="1"/>
  <c r="AV13" i="1"/>
  <c r="BT13" i="1"/>
  <c r="CS13" i="1"/>
  <c r="DQ13" i="1"/>
  <c r="EN13" i="1"/>
  <c r="FL13" i="1"/>
  <c r="AL6" i="1"/>
  <c r="BU6" i="1"/>
  <c r="CZ6" i="1"/>
  <c r="EI6" i="1"/>
  <c r="FN6" i="1"/>
  <c r="W8" i="1"/>
  <c r="BD8" i="1"/>
  <c r="CL8" i="1"/>
  <c r="DV8" i="1"/>
  <c r="EY8" i="1"/>
  <c r="Y9" i="1"/>
  <c r="BF9" i="1"/>
  <c r="CH9" i="1"/>
  <c r="DR9" i="1"/>
  <c r="FA9" i="1"/>
  <c r="CJ10" i="1"/>
  <c r="FP10" i="1"/>
  <c r="AU11" i="1"/>
  <c r="CE11" i="1"/>
  <c r="DF11" i="1"/>
  <c r="EP11" i="1"/>
  <c r="FX11" i="1"/>
  <c r="AE12" i="1"/>
  <c r="BD12" i="1"/>
  <c r="CP12" i="1"/>
  <c r="DV12" i="1"/>
  <c r="FH12" i="1"/>
  <c r="AB13" i="1"/>
  <c r="AZ13" i="1"/>
  <c r="BU13" i="1"/>
  <c r="CV13" i="1"/>
  <c r="DT13" i="1"/>
  <c r="EO13" i="1"/>
  <c r="FM13" i="1"/>
  <c r="AM6" i="1"/>
  <c r="BV6" i="1"/>
  <c r="DE6" i="1"/>
  <c r="EJ6" i="1"/>
  <c r="FP6" i="1"/>
  <c r="X8" i="1"/>
  <c r="BG8" i="1"/>
  <c r="CQ8" i="1"/>
  <c r="DX8" i="1"/>
  <c r="EZ8" i="1"/>
  <c r="Z9" i="1"/>
  <c r="BI9" i="1"/>
  <c r="CP9" i="1"/>
  <c r="DW9" i="1"/>
  <c r="FB9" i="1"/>
  <c r="X10" i="1"/>
  <c r="CU10" i="1"/>
  <c r="AV11" i="1"/>
  <c r="CF11" i="1"/>
  <c r="DI11" i="1"/>
  <c r="ES11" i="1"/>
  <c r="FZ11" i="1"/>
  <c r="AF12" i="1"/>
  <c r="BG12" i="1"/>
  <c r="CQ12" i="1"/>
  <c r="DX12" i="1"/>
  <c r="FK12" i="1"/>
  <c r="AD13" i="1"/>
  <c r="BB13" i="1"/>
  <c r="BX13" i="1"/>
  <c r="CX13" i="1"/>
  <c r="DV13" i="1"/>
  <c r="ET13" i="1"/>
  <c r="FP13" i="1"/>
  <c r="AG14" i="1"/>
  <c r="BQ14" i="1"/>
  <c r="DF14" i="1"/>
  <c r="EV14" i="1"/>
  <c r="FU15" i="1"/>
  <c r="FZ15" i="1"/>
  <c r="FV15" i="1"/>
  <c r="AO15" i="1"/>
  <c r="BH15" i="1"/>
  <c r="CE15" i="1"/>
  <c r="DC15" i="1"/>
  <c r="EA15" i="1"/>
  <c r="EY15" i="1"/>
  <c r="FX15" i="1"/>
  <c r="AN6" i="1"/>
  <c r="BX6" i="1"/>
  <c r="DF6" i="1"/>
  <c r="EO6" i="1"/>
  <c r="FY6" i="1"/>
  <c r="AC8" i="1"/>
  <c r="BH8" i="1"/>
  <c r="CR8" i="1"/>
  <c r="EA8" i="1"/>
  <c r="FH8" i="1"/>
  <c r="AE9" i="1"/>
  <c r="BJ9" i="1"/>
  <c r="CS9" i="1"/>
  <c r="DX9" i="1"/>
  <c r="FG9" i="1"/>
  <c r="AA10" i="1"/>
  <c r="CV10" i="1"/>
  <c r="BA11" i="1"/>
  <c r="CH11" i="1"/>
  <c r="DJ11" i="1"/>
  <c r="ET11" i="1"/>
  <c r="AK12" i="1"/>
  <c r="BJ12" i="1"/>
  <c r="CT12" i="1"/>
  <c r="EF12" i="1"/>
  <c r="FN12" i="1"/>
  <c r="AE13" i="1"/>
  <c r="BC13" i="1"/>
  <c r="CA13" i="1"/>
  <c r="CY13" i="1"/>
  <c r="DW13" i="1"/>
  <c r="EU13" i="1"/>
  <c r="FR13" i="1"/>
  <c r="AH14" i="1"/>
  <c r="BR14" i="1"/>
  <c r="DG14" i="1"/>
  <c r="EW14" i="1"/>
  <c r="AP15" i="1"/>
  <c r="BJ15" i="1"/>
  <c r="CF15" i="1"/>
  <c r="DD15" i="1"/>
  <c r="EB15" i="1"/>
  <c r="EZ15" i="1"/>
  <c r="FY17" i="1"/>
  <c r="FZ17" i="1"/>
  <c r="DR17" i="1"/>
  <c r="BV17" i="1"/>
  <c r="FP17" i="1"/>
  <c r="DH17" i="1"/>
  <c r="BJ17" i="1"/>
  <c r="FO17" i="1"/>
  <c r="DG17" i="1"/>
  <c r="AZ17" i="1"/>
  <c r="FD17" i="1"/>
  <c r="CV17" i="1"/>
  <c r="AN17" i="1"/>
  <c r="FC17" i="1"/>
  <c r="CU17" i="1"/>
  <c r="AM17" i="1"/>
  <c r="FB17" i="1"/>
  <c r="CT17" i="1"/>
  <c r="AL17" i="1"/>
  <c r="EP17" i="1"/>
  <c r="CJ17" i="1"/>
  <c r="AB17" i="1"/>
  <c r="EF17" i="1"/>
  <c r="CI17" i="1"/>
  <c r="AA17" i="1"/>
  <c r="DT17" i="1"/>
  <c r="BX17" i="1"/>
  <c r="AQ6" i="1"/>
  <c r="CA6" i="1"/>
  <c r="DH6" i="1"/>
  <c r="EP6" i="1"/>
  <c r="FZ6" i="1"/>
  <c r="AD8" i="1"/>
  <c r="BM8" i="1"/>
  <c r="CW8" i="1"/>
  <c r="EB8" i="1"/>
  <c r="FK8" i="1"/>
  <c r="AF9" i="1"/>
  <c r="BO9" i="1"/>
  <c r="CT9" i="1"/>
  <c r="DZ9" i="1"/>
  <c r="FH9" i="1"/>
  <c r="AB10" i="1"/>
  <c r="DG10" i="1"/>
  <c r="BB11" i="1"/>
  <c r="CK11" i="1"/>
  <c r="DR11" i="1"/>
  <c r="EY11" i="1"/>
  <c r="AL12" i="1"/>
  <c r="BM12" i="1"/>
  <c r="CW12" i="1"/>
  <c r="EG12" i="1"/>
  <c r="FR12" i="1"/>
  <c r="AF13" i="1"/>
  <c r="BD13" i="1"/>
  <c r="CB13" i="1"/>
  <c r="CZ13" i="1"/>
  <c r="DX13" i="1"/>
  <c r="EV13" i="1"/>
  <c r="FV13" i="1"/>
  <c r="AL14" i="1"/>
  <c r="BV14" i="1"/>
  <c r="DL14" i="1"/>
  <c r="EZ14" i="1"/>
  <c r="W15" i="1"/>
  <c r="AR15" i="1"/>
  <c r="BM15" i="1"/>
  <c r="CH15" i="1"/>
  <c r="DF15" i="1"/>
  <c r="EF15" i="1"/>
  <c r="FB15" i="1"/>
  <c r="FR119" i="1"/>
  <c r="FU119" i="1"/>
  <c r="FQ119" i="1"/>
  <c r="FP119" i="1"/>
  <c r="FO119" i="1"/>
  <c r="FK119" i="1"/>
  <c r="FJ119" i="1"/>
  <c r="FI119" i="1"/>
  <c r="FH119" i="1"/>
  <c r="FG119" i="1"/>
  <c r="FD119" i="1"/>
  <c r="FW119" i="1"/>
  <c r="FV119" i="1"/>
  <c r="FC119" i="1"/>
  <c r="X6" i="1"/>
  <c r="AR6" i="1"/>
  <c r="CB6" i="1"/>
  <c r="DK6" i="1"/>
  <c r="EU6" i="1"/>
  <c r="AF8" i="1"/>
  <c r="BN8" i="1"/>
  <c r="CX8" i="1"/>
  <c r="EG8" i="1"/>
  <c r="FL8" i="1"/>
  <c r="AH9" i="1"/>
  <c r="BP9" i="1"/>
  <c r="CY9" i="1"/>
  <c r="EI9" i="1"/>
  <c r="FJ9" i="1"/>
  <c r="AH10" i="1"/>
  <c r="DH10" i="1"/>
  <c r="W11" i="1"/>
  <c r="BG11" i="1"/>
  <c r="CL11" i="1"/>
  <c r="DU11" i="1"/>
  <c r="EZ11" i="1"/>
  <c r="AM12" i="1"/>
  <c r="BN12" i="1"/>
  <c r="CX12" i="1"/>
  <c r="EH12" i="1"/>
  <c r="FV12" i="1"/>
  <c r="AH13" i="1"/>
  <c r="BF13" i="1"/>
  <c r="CD13" i="1"/>
  <c r="DD13" i="1"/>
  <c r="DZ13" i="1"/>
  <c r="EX13" i="1"/>
  <c r="FX13" i="1"/>
  <c r="Y6" i="1"/>
  <c r="AZ6" i="1"/>
  <c r="CG6" i="1"/>
  <c r="DL6" i="1"/>
  <c r="EV6" i="1"/>
  <c r="AO8" i="1"/>
  <c r="BP8" i="1"/>
  <c r="CZ8" i="1"/>
  <c r="EH8" i="1"/>
  <c r="FQ8" i="1"/>
  <c r="AK9" i="1"/>
  <c r="BR9" i="1"/>
  <c r="CZ9" i="1"/>
  <c r="EJ9" i="1"/>
  <c r="FM9" i="1"/>
  <c r="AM10" i="1"/>
  <c r="DS10" i="1"/>
  <c r="X11" i="1"/>
  <c r="BH11" i="1"/>
  <c r="CQ11" i="1"/>
  <c r="DV11" i="1"/>
  <c r="FB11" i="1"/>
  <c r="W12" i="1"/>
  <c r="AO12" i="1"/>
  <c r="BS12" i="1"/>
  <c r="DC12" i="1"/>
  <c r="EL12" i="1"/>
  <c r="FW12" i="1"/>
  <c r="AK13" i="1"/>
  <c r="BH13" i="1"/>
  <c r="CF13" i="1"/>
  <c r="DE13" i="1"/>
  <c r="EB13" i="1"/>
  <c r="EZ13" i="1"/>
  <c r="FY13" i="1"/>
  <c r="BC6" i="1"/>
  <c r="CH6" i="1"/>
  <c r="DQ6" i="1"/>
  <c r="FA6" i="1"/>
  <c r="AP8" i="1"/>
  <c r="BS8" i="1"/>
  <c r="DC8" i="1"/>
  <c r="EJ8" i="1"/>
  <c r="FR8" i="1"/>
  <c r="AL9" i="1"/>
  <c r="BU9" i="1"/>
  <c r="DE9" i="1"/>
  <c r="EL9" i="1"/>
  <c r="FN9" i="1"/>
  <c r="AN10" i="1"/>
  <c r="DT10" i="1"/>
  <c r="Z11" i="1"/>
  <c r="BJ11" i="1"/>
  <c r="CR11" i="1"/>
  <c r="EA11" i="1"/>
  <c r="FK11" i="1"/>
  <c r="X12" i="1"/>
  <c r="AP12" i="1"/>
  <c r="BV12" i="1"/>
  <c r="DI12" i="1"/>
  <c r="EM12" i="1"/>
  <c r="AN13" i="1"/>
  <c r="BI13" i="1"/>
  <c r="CG13" i="1"/>
  <c r="DH13" i="1"/>
  <c r="EF13" i="1"/>
  <c r="FA13" i="1"/>
  <c r="AA6" i="1"/>
  <c r="BD6" i="1"/>
  <c r="CJ6" i="1"/>
  <c r="DR6" i="1"/>
  <c r="AS7" i="1"/>
  <c r="AR8" i="1"/>
  <c r="BT8" i="1"/>
  <c r="DD8" i="1"/>
  <c r="EM8" i="1"/>
  <c r="FW8" i="1"/>
  <c r="AQ9" i="1"/>
  <c r="BV9" i="1"/>
  <c r="DF9" i="1"/>
  <c r="EO9" i="1"/>
  <c r="FV9" i="1"/>
  <c r="AY10" i="1"/>
  <c r="EE10" i="1"/>
  <c r="AC11" i="1"/>
  <c r="BM11" i="1"/>
  <c r="CT11" i="1"/>
  <c r="EB11" i="1"/>
  <c r="FL11" i="1"/>
  <c r="Y12" i="1"/>
  <c r="AT12" i="1"/>
  <c r="BX12" i="1"/>
  <c r="DJ12" i="1"/>
  <c r="AP13" i="1"/>
  <c r="BN13" i="1"/>
  <c r="CJ13" i="1"/>
  <c r="DJ13" i="1"/>
  <c r="EH13" i="1"/>
  <c r="FD13" i="1"/>
  <c r="AV14" i="1"/>
  <c r="CH14" i="1"/>
  <c r="DZ14" i="1"/>
  <c r="DN15" i="1"/>
  <c r="EM15" i="1"/>
  <c r="FK15" i="1"/>
  <c r="X16" i="1"/>
  <c r="AQ16" i="1"/>
  <c r="BR16" i="1"/>
  <c r="CP16" i="1"/>
  <c r="DK16" i="1"/>
  <c r="EL16" i="1"/>
  <c r="FJ16" i="1"/>
  <c r="AH18" i="1"/>
  <c r="BD18" i="1"/>
  <c r="CD18" i="1"/>
  <c r="CZ18" i="1"/>
  <c r="DX18" i="1"/>
  <c r="EV18" i="1"/>
  <c r="FV18" i="1"/>
  <c r="AD19" i="1"/>
  <c r="BB19" i="1"/>
  <c r="BX19" i="1"/>
  <c r="CX19" i="1"/>
  <c r="DV19" i="1"/>
  <c r="ET19" i="1"/>
  <c r="FP19" i="1"/>
  <c r="FR22" i="1"/>
  <c r="EO23" i="1"/>
  <c r="FI23" i="1"/>
  <c r="ES24" i="1"/>
  <c r="FH24" i="1"/>
  <c r="FS24" i="1" s="1"/>
  <c r="FW24" i="1"/>
  <c r="CA27" i="1"/>
  <c r="CA31" i="1" s="1"/>
  <c r="CZ27" i="1"/>
  <c r="EA27" i="1"/>
  <c r="FH27" i="1"/>
  <c r="CX28" i="1"/>
  <c r="FJ28" i="1"/>
  <c r="DX29" i="1"/>
  <c r="FC29" i="1"/>
  <c r="FU30" i="1"/>
  <c r="FI33" i="1"/>
  <c r="DY34" i="1"/>
  <c r="FB34" i="1"/>
  <c r="EU36" i="1"/>
  <c r="EK44" i="1"/>
  <c r="DX45" i="1"/>
  <c r="FH45" i="1"/>
  <c r="DM46" i="1"/>
  <c r="ES46" i="1"/>
  <c r="FW46" i="1"/>
  <c r="EJ47" i="1"/>
  <c r="FW47" i="1"/>
  <c r="EN48" i="1"/>
  <c r="FW48" i="1"/>
  <c r="EY49" i="1"/>
  <c r="FM50" i="1"/>
  <c r="EK51" i="1"/>
  <c r="FP51" i="1"/>
  <c r="FI52" i="1"/>
  <c r="FD53" i="1"/>
  <c r="FD54" i="1"/>
  <c r="FK55" i="1"/>
  <c r="EI62" i="1"/>
  <c r="FI62" i="1"/>
  <c r="EE63" i="1"/>
  <c r="DS65" i="1"/>
  <c r="FJ65" i="1"/>
  <c r="DQ66" i="1"/>
  <c r="ET66" i="1"/>
  <c r="FU66" i="1"/>
  <c r="DY69" i="1"/>
  <c r="FM69" i="1"/>
  <c r="DN70" i="1"/>
  <c r="EE70" i="1"/>
  <c r="ET70" i="1"/>
  <c r="FI70" i="1"/>
  <c r="FC72" i="1"/>
  <c r="DX73" i="1"/>
  <c r="EZ73" i="1"/>
  <c r="FQ83" i="1"/>
  <c r="FR83" i="1"/>
  <c r="EX83" i="1"/>
  <c r="EH83" i="1"/>
  <c r="FP83" i="1"/>
  <c r="EW83" i="1"/>
  <c r="EF83" i="1"/>
  <c r="FN83" i="1"/>
  <c r="EV83" i="1"/>
  <c r="EB83" i="1"/>
  <c r="FK83" i="1"/>
  <c r="EU83" i="1"/>
  <c r="EA83" i="1"/>
  <c r="FJ83" i="1"/>
  <c r="ET83" i="1"/>
  <c r="DZ83" i="1"/>
  <c r="FI83" i="1"/>
  <c r="EP83" i="1"/>
  <c r="DY83" i="1"/>
  <c r="FH83" i="1"/>
  <c r="EN83" i="1"/>
  <c r="DX83" i="1"/>
  <c r="FG83" i="1"/>
  <c r="EM83" i="1"/>
  <c r="DW83" i="1"/>
  <c r="FZ83" i="1"/>
  <c r="FD83" i="1"/>
  <c r="EL83" i="1"/>
  <c r="DV83" i="1"/>
  <c r="FW83" i="1"/>
  <c r="FB83" i="1"/>
  <c r="EK83" i="1"/>
  <c r="DT83" i="1"/>
  <c r="ET24" i="1"/>
  <c r="FI24" i="1"/>
  <c r="FX24" i="1"/>
  <c r="CB27" i="1"/>
  <c r="DC27" i="1"/>
  <c r="EE27" i="1"/>
  <c r="FI27" i="1"/>
  <c r="DF28" i="1"/>
  <c r="FP28" i="1"/>
  <c r="FN50" i="1"/>
  <c r="FU74" i="1"/>
  <c r="EY74" i="1"/>
  <c r="EA74" i="1"/>
  <c r="FZ74" i="1"/>
  <c r="EX74" i="1"/>
  <c r="FX74" i="1"/>
  <c r="EU74" i="1"/>
  <c r="FW74" i="1"/>
  <c r="ES74" i="1"/>
  <c r="FV74" i="1"/>
  <c r="EP74" i="1"/>
  <c r="FQ74" i="1"/>
  <c r="EO74" i="1"/>
  <c r="FN74" i="1"/>
  <c r="EN74" i="1"/>
  <c r="FL74" i="1"/>
  <c r="EM74" i="1"/>
  <c r="FK74" i="1"/>
  <c r="EL74" i="1"/>
  <c r="FJ74" i="1"/>
  <c r="FB74" i="1"/>
  <c r="Z16" i="1"/>
  <c r="AV16" i="1"/>
  <c r="BU16" i="1"/>
  <c r="CS16" i="1"/>
  <c r="DQ16" i="1"/>
  <c r="EO16" i="1"/>
  <c r="FM16" i="1"/>
  <c r="W18" i="1"/>
  <c r="AN18" i="1"/>
  <c r="BG18" i="1"/>
  <c r="CH18" i="1"/>
  <c r="DF18" i="1"/>
  <c r="EA18" i="1"/>
  <c r="EY18" i="1"/>
  <c r="FZ18" i="1"/>
  <c r="CB19" i="1"/>
  <c r="CZ19" i="1"/>
  <c r="DX19" i="1"/>
  <c r="EV19" i="1"/>
  <c r="FV19" i="1"/>
  <c r="ES23" i="1"/>
  <c r="FL23" i="1"/>
  <c r="EG24" i="1"/>
  <c r="EU24" i="1"/>
  <c r="FJ24" i="1"/>
  <c r="FY24" i="1"/>
  <c r="CC27" i="1"/>
  <c r="CC31" i="1" s="1"/>
  <c r="DF27" i="1"/>
  <c r="EI27" i="1"/>
  <c r="FK27" i="1"/>
  <c r="DJ28" i="1"/>
  <c r="FZ28" i="1"/>
  <c r="EE34" i="1"/>
  <c r="FG34" i="1"/>
  <c r="EZ36" i="1"/>
  <c r="EX48" i="1"/>
  <c r="EB50" i="1"/>
  <c r="FQ50" i="1"/>
  <c r="EO51" i="1"/>
  <c r="FV51" i="1"/>
  <c r="FW56" i="1"/>
  <c r="FP58" i="1"/>
  <c r="DW66" i="1"/>
  <c r="EW66" i="1"/>
  <c r="FX66" i="1"/>
  <c r="EE69" i="1"/>
  <c r="FU69" i="1"/>
  <c r="DK71" i="1"/>
  <c r="DK74" i="1"/>
  <c r="FY96" i="1"/>
  <c r="FO96" i="1"/>
  <c r="ES96" i="1"/>
  <c r="FN96" i="1"/>
  <c r="EP96" i="1"/>
  <c r="FL96" i="1"/>
  <c r="EN96" i="1"/>
  <c r="FJ96" i="1"/>
  <c r="EL96" i="1"/>
  <c r="FG96" i="1"/>
  <c r="EI96" i="1"/>
  <c r="FD96" i="1"/>
  <c r="EH96" i="1"/>
  <c r="FC96" i="1"/>
  <c r="EG96" i="1"/>
  <c r="FZ96" i="1"/>
  <c r="FB96" i="1"/>
  <c r="EF96" i="1"/>
  <c r="FX96" i="1"/>
  <c r="EZ96" i="1"/>
  <c r="EE96" i="1"/>
  <c r="FV96" i="1"/>
  <c r="EX96" i="1"/>
  <c r="EB96" i="1"/>
  <c r="AB16" i="1"/>
  <c r="AZ16" i="1"/>
  <c r="BV16" i="1"/>
  <c r="CT16" i="1"/>
  <c r="DR16" i="1"/>
  <c r="EP16" i="1"/>
  <c r="FN16" i="1"/>
  <c r="AO18" i="1"/>
  <c r="BJ18" i="1"/>
  <c r="CJ18" i="1"/>
  <c r="DH18" i="1"/>
  <c r="EF18" i="1"/>
  <c r="FB18" i="1"/>
  <c r="G25" i="1"/>
  <c r="AH19" i="1"/>
  <c r="BF19" i="1"/>
  <c r="CD19" i="1"/>
  <c r="DD19" i="1"/>
  <c r="DZ19" i="1"/>
  <c r="EX19" i="1"/>
  <c r="FX19" i="1"/>
  <c r="EB23" i="1"/>
  <c r="EC23" i="1" s="1"/>
  <c r="ED23" i="1" s="1"/>
  <c r="ET23" i="1"/>
  <c r="FM23" i="1"/>
  <c r="EH24" i="1"/>
  <c r="EV24" i="1"/>
  <c r="FK24" i="1"/>
  <c r="FZ24" i="1"/>
  <c r="CE27" i="1"/>
  <c r="CE31" i="1" s="1"/>
  <c r="DG27" i="1"/>
  <c r="EJ27" i="1"/>
  <c r="FO27" i="1"/>
  <c r="DS28" i="1"/>
  <c r="EI34" i="1"/>
  <c r="FH34" i="1"/>
  <c r="FA36" i="1"/>
  <c r="EV47" i="1"/>
  <c r="DS48" i="1"/>
  <c r="EC48" i="1" s="1"/>
  <c r="ED48" i="1" s="1"/>
  <c r="EY48" i="1"/>
  <c r="FD49" i="1"/>
  <c r="EG50" i="1"/>
  <c r="FX50" i="1"/>
  <c r="EV51" i="1"/>
  <c r="FY51" i="1"/>
  <c r="FW58" i="1"/>
  <c r="EE65" i="1"/>
  <c r="FU65" i="1"/>
  <c r="DY66" i="1"/>
  <c r="EX66" i="1"/>
  <c r="FY66" i="1"/>
  <c r="EK69" i="1"/>
  <c r="FV69" i="1"/>
  <c r="DW71" i="1"/>
  <c r="DN74" i="1"/>
  <c r="FH75" i="1"/>
  <c r="FU75" i="1"/>
  <c r="EM75" i="1"/>
  <c r="FP75" i="1"/>
  <c r="EL75" i="1"/>
  <c r="FM75" i="1"/>
  <c r="EK75" i="1"/>
  <c r="FK75" i="1"/>
  <c r="EF75" i="1"/>
  <c r="FJ75" i="1"/>
  <c r="EA75" i="1"/>
  <c r="FI75" i="1"/>
  <c r="DZ75" i="1"/>
  <c r="FD75" i="1"/>
  <c r="DY75" i="1"/>
  <c r="FA75" i="1"/>
  <c r="DT75" i="1"/>
  <c r="EY75" i="1"/>
  <c r="DQ75" i="1"/>
  <c r="FY75" i="1"/>
  <c r="EX75" i="1"/>
  <c r="DN75" i="1"/>
  <c r="DZ96" i="1"/>
  <c r="FP150" i="1"/>
  <c r="FX150" i="1"/>
  <c r="FW150" i="1"/>
  <c r="FU150" i="1"/>
  <c r="AD16" i="1"/>
  <c r="BB16" i="1"/>
  <c r="BX16" i="1"/>
  <c r="CV16" i="1"/>
  <c r="DT16" i="1"/>
  <c r="ET16" i="1"/>
  <c r="FP16" i="1"/>
  <c r="Y18" i="1"/>
  <c r="AP18" i="1"/>
  <c r="BM18" i="1"/>
  <c r="CK18" i="1"/>
  <c r="DI18" i="1"/>
  <c r="EG18" i="1"/>
  <c r="FD18" i="1"/>
  <c r="AK19" i="1"/>
  <c r="BH19" i="1"/>
  <c r="CF19" i="1"/>
  <c r="DE19" i="1"/>
  <c r="EB19" i="1"/>
  <c r="EZ19" i="1"/>
  <c r="FY19" i="1"/>
  <c r="EF22" i="1"/>
  <c r="EE23" i="1"/>
  <c r="EV23" i="1"/>
  <c r="FN23" i="1"/>
  <c r="EI24" i="1"/>
  <c r="EW24" i="1"/>
  <c r="FL24" i="1"/>
  <c r="F169" i="1"/>
  <c r="CF27" i="1"/>
  <c r="CF31" i="1" s="1"/>
  <c r="DK27" i="1"/>
  <c r="EK27" i="1"/>
  <c r="FU27" i="1"/>
  <c r="DV28" i="1"/>
  <c r="EI29" i="1"/>
  <c r="FK29" i="1"/>
  <c r="EJ34" i="1"/>
  <c r="FI34" i="1"/>
  <c r="FG36" i="1"/>
  <c r="DY46" i="1"/>
  <c r="FB46" i="1"/>
  <c r="DS47" i="1"/>
  <c r="EY47" i="1"/>
  <c r="DV48" i="1"/>
  <c r="EZ48" i="1"/>
  <c r="EA49" i="1"/>
  <c r="FG49" i="1"/>
  <c r="EN50" i="1"/>
  <c r="FY50" i="1"/>
  <c r="EW51" i="1"/>
  <c r="FO53" i="1"/>
  <c r="FQ54" i="1"/>
  <c r="FO55" i="1"/>
  <c r="FX58" i="1"/>
  <c r="EO64" i="1"/>
  <c r="EK65" i="1"/>
  <c r="FV65" i="1"/>
  <c r="DZ66" i="1"/>
  <c r="EZ66" i="1"/>
  <c r="EL69" i="1"/>
  <c r="FY69" i="1"/>
  <c r="DQ74" i="1"/>
  <c r="DM75" i="1"/>
  <c r="ET96" i="1"/>
  <c r="FQ150" i="1"/>
  <c r="AE16" i="1"/>
  <c r="BC16" i="1"/>
  <c r="CA16" i="1"/>
  <c r="CX16" i="1"/>
  <c r="DV16" i="1"/>
  <c r="EU16" i="1"/>
  <c r="FR16" i="1"/>
  <c r="Z18" i="1"/>
  <c r="AQ18" i="1"/>
  <c r="BN18" i="1"/>
  <c r="CL18" i="1"/>
  <c r="DJ18" i="1"/>
  <c r="EH18" i="1"/>
  <c r="FH18" i="1"/>
  <c r="AN19" i="1"/>
  <c r="BI19" i="1"/>
  <c r="CG19" i="1"/>
  <c r="DH19" i="1"/>
  <c r="EF19" i="1"/>
  <c r="FA19" i="1"/>
  <c r="EG22" i="1"/>
  <c r="EF23" i="1"/>
  <c r="EW23" i="1"/>
  <c r="FO23" i="1"/>
  <c r="EJ24" i="1"/>
  <c r="EX24" i="1"/>
  <c r="FM24" i="1"/>
  <c r="CH27" i="1"/>
  <c r="CH31" i="1" s="1"/>
  <c r="DL27" i="1"/>
  <c r="EM27" i="1"/>
  <c r="FW27" i="1"/>
  <c r="DZ28" i="1"/>
  <c r="DF29" i="1"/>
  <c r="EJ29" i="1"/>
  <c r="FO29" i="1"/>
  <c r="FZ33" i="1"/>
  <c r="EK34" i="1"/>
  <c r="FK34" i="1"/>
  <c r="FP35" i="1"/>
  <c r="FK36" i="1"/>
  <c r="EV37" i="1"/>
  <c r="EO45" i="1"/>
  <c r="FX45" i="1"/>
  <c r="DZ46" i="1"/>
  <c r="FI46" i="1"/>
  <c r="DT47" i="1"/>
  <c r="FC47" i="1"/>
  <c r="DZ48" i="1"/>
  <c r="FC48" i="1"/>
  <c r="EB49" i="1"/>
  <c r="FK49" i="1"/>
  <c r="EO50" i="1"/>
  <c r="FZ50" i="1"/>
  <c r="EX51" i="1"/>
  <c r="FU52" i="1"/>
  <c r="FP53" i="1"/>
  <c r="FR54" i="1"/>
  <c r="FQ55" i="1"/>
  <c r="FY58" i="1"/>
  <c r="EZ64" i="1"/>
  <c r="EL65" i="1"/>
  <c r="FY65" i="1"/>
  <c r="EB66" i="1"/>
  <c r="FA66" i="1"/>
  <c r="EO69" i="1"/>
  <c r="EJ73" i="1"/>
  <c r="FL73" i="1"/>
  <c r="DR74" i="1"/>
  <c r="EO75" i="1"/>
  <c r="EU96" i="1"/>
  <c r="FW131" i="1"/>
  <c r="FZ131" i="1"/>
  <c r="FR131" i="1"/>
  <c r="FQ131" i="1"/>
  <c r="FN131" i="1"/>
  <c r="FW164" i="1"/>
  <c r="FX164" i="1"/>
  <c r="AF16" i="1"/>
  <c r="BF16" i="1"/>
  <c r="CD16" i="1"/>
  <c r="CY16" i="1"/>
  <c r="DW16" i="1"/>
  <c r="EX16" i="1"/>
  <c r="FV16" i="1"/>
  <c r="AA18" i="1"/>
  <c r="AR18" i="1"/>
  <c r="BP18" i="1"/>
  <c r="CP18" i="1"/>
  <c r="DL18" i="1"/>
  <c r="EJ18" i="1"/>
  <c r="FJ18" i="1"/>
  <c r="AP19" i="1"/>
  <c r="BN19" i="1"/>
  <c r="CJ19" i="1"/>
  <c r="DJ19" i="1"/>
  <c r="EH19" i="1"/>
  <c r="FD19" i="1"/>
  <c r="EH22" i="1"/>
  <c r="EG23" i="1"/>
  <c r="EX23" i="1"/>
  <c r="FR23" i="1"/>
  <c r="EK24" i="1"/>
  <c r="EY24" i="1"/>
  <c r="FN24" i="1"/>
  <c r="G31" i="1"/>
  <c r="CI27" i="1"/>
  <c r="CI31" i="1" s="1"/>
  <c r="DM27" i="1"/>
  <c r="EU27" i="1"/>
  <c r="EU31" i="1" s="1"/>
  <c r="EF28" i="1"/>
  <c r="DG29" i="1"/>
  <c r="EK29" i="1"/>
  <c r="FU29" i="1"/>
  <c r="EM34" i="1"/>
  <c r="FN34" i="1"/>
  <c r="FL36" i="1"/>
  <c r="EW37" i="1"/>
  <c r="DL44" i="1"/>
  <c r="DI45" i="1"/>
  <c r="EP45" i="1"/>
  <c r="FY45" i="1"/>
  <c r="EA46" i="1"/>
  <c r="FJ46" i="1"/>
  <c r="DU47" i="1"/>
  <c r="FD47" i="1"/>
  <c r="EA48" i="1"/>
  <c r="FJ48" i="1"/>
  <c r="EF49" i="1"/>
  <c r="FL49" i="1"/>
  <c r="EP50" i="1"/>
  <c r="FA51" i="1"/>
  <c r="FY52" i="1"/>
  <c r="FQ53" i="1"/>
  <c r="FU54" i="1"/>
  <c r="FR55" i="1"/>
  <c r="FO57" i="1"/>
  <c r="DV62" i="1"/>
  <c r="EU62" i="1"/>
  <c r="FV62" i="1"/>
  <c r="FL64" i="1"/>
  <c r="EO65" i="1"/>
  <c r="EH66" i="1"/>
  <c r="FG66" i="1"/>
  <c r="EW69" i="1"/>
  <c r="DW70" i="1"/>
  <c r="EL70" i="1"/>
  <c r="EZ70" i="1"/>
  <c r="FR70" i="1"/>
  <c r="DJ73" i="1"/>
  <c r="EM73" i="1"/>
  <c r="FM73" i="1"/>
  <c r="DU74" i="1"/>
  <c r="EW75" i="1"/>
  <c r="FV83" i="1"/>
  <c r="FP96" i="1"/>
  <c r="FV147" i="1"/>
  <c r="FZ147" i="1"/>
  <c r="FW147" i="1"/>
  <c r="FR147" i="1"/>
  <c r="FQ147" i="1"/>
  <c r="FP147" i="1"/>
  <c r="FO147" i="1"/>
  <c r="FR164" i="1"/>
  <c r="FS164" i="1" s="1"/>
  <c r="FT164" i="1" s="1"/>
  <c r="EZ24" i="1"/>
  <c r="FO24" i="1"/>
  <c r="CO27" i="1"/>
  <c r="DR27" i="1"/>
  <c r="EV27" i="1"/>
  <c r="EP28" i="1"/>
  <c r="EP34" i="1"/>
  <c r="FO34" i="1"/>
  <c r="FM36" i="1"/>
  <c r="ES50" i="1"/>
  <c r="FD51" i="1"/>
  <c r="EI66" i="1"/>
  <c r="FI66" i="1"/>
  <c r="EX69" i="1"/>
  <c r="DW74" i="1"/>
  <c r="AK16" i="1"/>
  <c r="BI16" i="1"/>
  <c r="CG16" i="1"/>
  <c r="DE16" i="1"/>
  <c r="EB16" i="1"/>
  <c r="FA16" i="1"/>
  <c r="FY16" i="1"/>
  <c r="AC18" i="1"/>
  <c r="AU18" i="1"/>
  <c r="BS18" i="1"/>
  <c r="CT18" i="1"/>
  <c r="DR18" i="1"/>
  <c r="EM18" i="1"/>
  <c r="FN18" i="1"/>
  <c r="AR19" i="1"/>
  <c r="BP19" i="1"/>
  <c r="CP19" i="1"/>
  <c r="DL19" i="1"/>
  <c r="EJ19" i="1"/>
  <c r="FH19" i="1"/>
  <c r="EJ23" i="1"/>
  <c r="FA23" i="1"/>
  <c r="FV23" i="1"/>
  <c r="EM24" i="1"/>
  <c r="FA24" i="1"/>
  <c r="FQ24" i="1"/>
  <c r="BS27" i="1"/>
  <c r="CQ27" i="1"/>
  <c r="DS27" i="1"/>
  <c r="EW27" i="1"/>
  <c r="CI28" i="1"/>
  <c r="ET28" i="1"/>
  <c r="DR34" i="1"/>
  <c r="DR42" i="1" s="1"/>
  <c r="EU34" i="1"/>
  <c r="FU34" i="1"/>
  <c r="EI36" i="1"/>
  <c r="FW36" i="1"/>
  <c r="EA47" i="1"/>
  <c r="FK47" i="1"/>
  <c r="EE48" i="1"/>
  <c r="FL48" i="1"/>
  <c r="EM49" i="1"/>
  <c r="FP49" i="1"/>
  <c r="EZ50" i="1"/>
  <c r="EF51" i="1"/>
  <c r="FH51" i="1"/>
  <c r="FU59" i="1"/>
  <c r="EX65" i="1"/>
  <c r="DJ66" i="1"/>
  <c r="EK66" i="1"/>
  <c r="FJ66" i="1"/>
  <c r="DM69" i="1"/>
  <c r="FA69" i="1"/>
  <c r="DZ74" i="1"/>
  <c r="FW75" i="1"/>
  <c r="FZ118" i="1"/>
  <c r="FY118" i="1"/>
  <c r="FV118" i="1"/>
  <c r="FQ118" i="1"/>
  <c r="FP118" i="1"/>
  <c r="FO118" i="1"/>
  <c r="FM118" i="1"/>
  <c r="FJ118" i="1"/>
  <c r="FD118" i="1"/>
  <c r="FC118" i="1"/>
  <c r="FP158" i="1"/>
  <c r="FX158" i="1"/>
  <c r="FW158" i="1"/>
  <c r="FU158" i="1"/>
  <c r="FQ158" i="1"/>
  <c r="AL16" i="1"/>
  <c r="BJ16" i="1"/>
  <c r="CH16" i="1"/>
  <c r="DF16" i="1"/>
  <c r="EF16" i="1"/>
  <c r="FB16" i="1"/>
  <c r="FZ16" i="1"/>
  <c r="AD18" i="1"/>
  <c r="AZ18" i="1"/>
  <c r="BV18" i="1"/>
  <c r="CV18" i="1"/>
  <c r="DT18" i="1"/>
  <c r="EP18" i="1"/>
  <c r="FP18" i="1"/>
  <c r="AA19" i="1"/>
  <c r="AT19" i="1"/>
  <c r="BR19" i="1"/>
  <c r="CR19" i="1"/>
  <c r="DN19" i="1"/>
  <c r="EL19" i="1"/>
  <c r="FJ19" i="1"/>
  <c r="AR20" i="1"/>
  <c r="FD22" i="1"/>
  <c r="EK23" i="1"/>
  <c r="FB23" i="1"/>
  <c r="FX23" i="1"/>
  <c r="EN24" i="1"/>
  <c r="FB24" i="1"/>
  <c r="FR24" i="1"/>
  <c r="BT27" i="1"/>
  <c r="BT31" i="1" s="1"/>
  <c r="CT27" i="1"/>
  <c r="DW27" i="1"/>
  <c r="EY27" i="1"/>
  <c r="CP28" i="1"/>
  <c r="FB28" i="1"/>
  <c r="DS34" i="1"/>
  <c r="EV34" i="1"/>
  <c r="FW34" i="1"/>
  <c r="EM36" i="1"/>
  <c r="FX36" i="1"/>
  <c r="EL46" i="1"/>
  <c r="FQ46" i="1"/>
  <c r="EE47" i="1"/>
  <c r="FO47" i="1"/>
  <c r="EH48" i="1"/>
  <c r="FO48" i="1"/>
  <c r="EN49" i="1"/>
  <c r="FW49" i="1"/>
  <c r="FA50" i="1"/>
  <c r="EG51" i="1"/>
  <c r="FI51" i="1"/>
  <c r="FS55" i="1"/>
  <c r="FT55" i="1" s="1"/>
  <c r="FW55" i="1"/>
  <c r="FX59" i="1"/>
  <c r="DM65" i="1"/>
  <c r="FA65" i="1"/>
  <c r="DK66" i="1"/>
  <c r="EL66" i="1"/>
  <c r="FL66" i="1"/>
  <c r="DN69" i="1"/>
  <c r="FC69" i="1"/>
  <c r="EB74" i="1"/>
  <c r="FA118" i="1"/>
  <c r="FN158" i="1"/>
  <c r="AN16" i="1"/>
  <c r="BN16" i="1"/>
  <c r="CJ16" i="1"/>
  <c r="DH16" i="1"/>
  <c r="EH16" i="1"/>
  <c r="FD16" i="1"/>
  <c r="AE18" i="1"/>
  <c r="BA18" i="1"/>
  <c r="BX18" i="1"/>
  <c r="CW18" i="1"/>
  <c r="DU18" i="1"/>
  <c r="ES18" i="1"/>
  <c r="FQ18" i="1"/>
  <c r="AB19" i="1"/>
  <c r="AV19" i="1"/>
  <c r="BT19" i="1"/>
  <c r="CS19" i="1"/>
  <c r="DQ19" i="1"/>
  <c r="EN19" i="1"/>
  <c r="FL19" i="1"/>
  <c r="EI20" i="1"/>
  <c r="FP22" i="1"/>
  <c r="EL23" i="1"/>
  <c r="FC23" i="1"/>
  <c r="FY23" i="1"/>
  <c r="EO24" i="1"/>
  <c r="FC24" i="1"/>
  <c r="FU24" i="1"/>
  <c r="GA24" i="1" s="1"/>
  <c r="BV27" i="1"/>
  <c r="BV31" i="1" s="1"/>
  <c r="CU27" i="1"/>
  <c r="DX27" i="1"/>
  <c r="FC27" i="1"/>
  <c r="CU28" i="1"/>
  <c r="FC28" i="1"/>
  <c r="DS29" i="1"/>
  <c r="EW29" i="1"/>
  <c r="DW34" i="1"/>
  <c r="EW34" i="1"/>
  <c r="FZ34" i="1"/>
  <c r="EN36" i="1"/>
  <c r="FY36" i="1"/>
  <c r="DH46" i="1"/>
  <c r="EM46" i="1"/>
  <c r="FU46" i="1"/>
  <c r="EF47" i="1"/>
  <c r="FP47" i="1"/>
  <c r="EL48" i="1"/>
  <c r="FR48" i="1"/>
  <c r="EO49" i="1"/>
  <c r="FX49" i="1"/>
  <c r="FB50" i="1"/>
  <c r="EH51" i="1"/>
  <c r="FJ51" i="1"/>
  <c r="EY53" i="1"/>
  <c r="FI55" i="1"/>
  <c r="FX55" i="1"/>
  <c r="DN65" i="1"/>
  <c r="FC65" i="1"/>
  <c r="DM66" i="1"/>
  <c r="EN66" i="1"/>
  <c r="FM66" i="1"/>
  <c r="DQ69" i="1"/>
  <c r="FI69" i="1"/>
  <c r="EG74" i="1"/>
  <c r="EY116" i="1"/>
  <c r="EA76" i="1"/>
  <c r="EX76" i="1"/>
  <c r="FV76" i="1"/>
  <c r="DX77" i="1"/>
  <c r="EV77" i="1"/>
  <c r="FP77" i="1"/>
  <c r="FP78" i="1"/>
  <c r="FX79" i="1"/>
  <c r="EI80" i="1"/>
  <c r="FB80" i="1"/>
  <c r="FW80" i="1"/>
  <c r="EJ85" i="1"/>
  <c r="FJ85" i="1"/>
  <c r="EB86" i="1"/>
  <c r="FA86" i="1"/>
  <c r="FY86" i="1"/>
  <c r="EO87" i="1"/>
  <c r="FM87" i="1"/>
  <c r="EB88" i="1"/>
  <c r="FA88" i="1"/>
  <c r="FY88" i="1"/>
  <c r="EO89" i="1"/>
  <c r="FM89" i="1"/>
  <c r="EB90" i="1"/>
  <c r="FA90" i="1"/>
  <c r="FY90" i="1"/>
  <c r="EO91" i="1"/>
  <c r="FM91" i="1"/>
  <c r="EB92" i="1"/>
  <c r="FA92" i="1"/>
  <c r="FY92" i="1"/>
  <c r="EO93" i="1"/>
  <c r="FM93" i="1"/>
  <c r="EB94" i="1"/>
  <c r="FA94" i="1"/>
  <c r="FY94" i="1"/>
  <c r="EN95" i="1"/>
  <c r="FL95" i="1"/>
  <c r="FP99" i="1"/>
  <c r="FH100" i="1"/>
  <c r="FG101" i="1"/>
  <c r="FV104" i="1"/>
  <c r="FX105" i="1"/>
  <c r="FV106" i="1"/>
  <c r="FN107" i="1"/>
  <c r="FI108" i="1"/>
  <c r="FA109" i="1"/>
  <c r="FR110" i="1"/>
  <c r="FM111" i="1"/>
  <c r="FH114" i="1"/>
  <c r="FG115" i="1"/>
  <c r="FL117" i="1"/>
  <c r="FZ123" i="1"/>
  <c r="FX124" i="1"/>
  <c r="GA124" i="1" s="1"/>
  <c r="FR133" i="1"/>
  <c r="FZ135" i="1"/>
  <c r="FZ137" i="1"/>
  <c r="FR141" i="1"/>
  <c r="FR143" i="1"/>
  <c r="FR145" i="1"/>
  <c r="FU155" i="1"/>
  <c r="FZ156" i="1"/>
  <c r="FY161" i="1"/>
  <c r="FL171" i="1"/>
  <c r="FL173" i="1" s="1"/>
  <c r="FU172" i="1"/>
  <c r="EB76" i="1"/>
  <c r="EY76" i="1"/>
  <c r="FW76" i="1"/>
  <c r="DY77" i="1"/>
  <c r="EW77" i="1"/>
  <c r="FU77" i="1"/>
  <c r="EJ80" i="1"/>
  <c r="FD80" i="1"/>
  <c r="FZ80" i="1"/>
  <c r="EL85" i="1"/>
  <c r="FL85" i="1"/>
  <c r="EE86" i="1"/>
  <c r="FB86" i="1"/>
  <c r="FZ86" i="1"/>
  <c r="EP87" i="1"/>
  <c r="FN87" i="1"/>
  <c r="EE88" i="1"/>
  <c r="FB88" i="1"/>
  <c r="FZ88" i="1"/>
  <c r="EP89" i="1"/>
  <c r="FN89" i="1"/>
  <c r="EE90" i="1"/>
  <c r="FB90" i="1"/>
  <c r="FZ90" i="1"/>
  <c r="EP91" i="1"/>
  <c r="FN91" i="1"/>
  <c r="EE92" i="1"/>
  <c r="FB92" i="1"/>
  <c r="FZ92" i="1"/>
  <c r="EP93" i="1"/>
  <c r="FN93" i="1"/>
  <c r="EE94" i="1"/>
  <c r="FB94" i="1"/>
  <c r="FZ94" i="1"/>
  <c r="EO95" i="1"/>
  <c r="FM95" i="1"/>
  <c r="FU99" i="1"/>
  <c r="FX104" i="1"/>
  <c r="FX106" i="1"/>
  <c r="FO107" i="1"/>
  <c r="FL108" i="1"/>
  <c r="FB109" i="1"/>
  <c r="EY110" i="1"/>
  <c r="FW110" i="1"/>
  <c r="FO111" i="1"/>
  <c r="FI114" i="1"/>
  <c r="FI115" i="1"/>
  <c r="FM117" i="1"/>
  <c r="FL122" i="1"/>
  <c r="FH123" i="1"/>
  <c r="FY124" i="1"/>
  <c r="FZ133" i="1"/>
  <c r="FO140" i="1"/>
  <c r="FZ141" i="1"/>
  <c r="FW143" i="1"/>
  <c r="FW145" i="1"/>
  <c r="FW155" i="1"/>
  <c r="FO171" i="1"/>
  <c r="FO173" i="1" s="1"/>
  <c r="FV172" i="1"/>
  <c r="EE76" i="1"/>
  <c r="EZ76" i="1"/>
  <c r="FX76" i="1"/>
  <c r="DZ77" i="1"/>
  <c r="EX77" i="1"/>
  <c r="FV77" i="1"/>
  <c r="EK80" i="1"/>
  <c r="FG80" i="1"/>
  <c r="EN85" i="1"/>
  <c r="FM85" i="1"/>
  <c r="EG86" i="1"/>
  <c r="FC86" i="1"/>
  <c r="ES87" i="1"/>
  <c r="FO87" i="1"/>
  <c r="EG88" i="1"/>
  <c r="FC88" i="1"/>
  <c r="ES89" i="1"/>
  <c r="FO89" i="1"/>
  <c r="EG90" i="1"/>
  <c r="FC90" i="1"/>
  <c r="ES91" i="1"/>
  <c r="FO91" i="1"/>
  <c r="EG92" i="1"/>
  <c r="FC92" i="1"/>
  <c r="ES93" i="1"/>
  <c r="FO93" i="1"/>
  <c r="EG94" i="1"/>
  <c r="FC94" i="1"/>
  <c r="EP95" i="1"/>
  <c r="FN95" i="1"/>
  <c r="FV99" i="1"/>
  <c r="EU104" i="1"/>
  <c r="FY104" i="1"/>
  <c r="FY106" i="1"/>
  <c r="FW107" i="1"/>
  <c r="FN108" i="1"/>
  <c r="FC109" i="1"/>
  <c r="EZ110" i="1"/>
  <c r="FX110" i="1"/>
  <c r="FP111" i="1"/>
  <c r="EW113" i="1"/>
  <c r="FJ114" i="1"/>
  <c r="FJ115" i="1"/>
  <c r="FQ117" i="1"/>
  <c r="FZ124" i="1"/>
  <c r="FN129" i="1"/>
  <c r="FP140" i="1"/>
  <c r="FZ143" i="1"/>
  <c r="FZ145" i="1"/>
  <c r="FN149" i="1"/>
  <c r="FQ152" i="1"/>
  <c r="FO154" i="1"/>
  <c r="FZ155" i="1"/>
  <c r="FV160" i="1"/>
  <c r="FU171" i="1"/>
  <c r="FX172" i="1"/>
  <c r="DK76" i="1"/>
  <c r="EG76" i="1"/>
  <c r="FC76" i="1"/>
  <c r="EA77" i="1"/>
  <c r="EY77" i="1"/>
  <c r="FW77" i="1"/>
  <c r="EA79" i="1"/>
  <c r="DT80" i="1"/>
  <c r="EL80" i="1"/>
  <c r="FH80" i="1"/>
  <c r="EO85" i="1"/>
  <c r="FO85" i="1"/>
  <c r="EJ86" i="1"/>
  <c r="FH86" i="1"/>
  <c r="EV87" i="1"/>
  <c r="FQ87" i="1"/>
  <c r="EJ88" i="1"/>
  <c r="FH88" i="1"/>
  <c r="EV89" i="1"/>
  <c r="FQ89" i="1"/>
  <c r="EJ90" i="1"/>
  <c r="FH90" i="1"/>
  <c r="EV91" i="1"/>
  <c r="FQ91" i="1"/>
  <c r="EJ92" i="1"/>
  <c r="FH92" i="1"/>
  <c r="EV93" i="1"/>
  <c r="FQ93" i="1"/>
  <c r="EJ94" i="1"/>
  <c r="FH94" i="1"/>
  <c r="ES95" i="1"/>
  <c r="FO95" i="1"/>
  <c r="EO99" i="1"/>
  <c r="FW99" i="1"/>
  <c r="FZ100" i="1"/>
  <c r="FQ101" i="1"/>
  <c r="EP103" i="1"/>
  <c r="EX104" i="1"/>
  <c r="FZ104" i="1"/>
  <c r="EX106" i="1"/>
  <c r="FZ106" i="1"/>
  <c r="FY107" i="1"/>
  <c r="FO108" i="1"/>
  <c r="FD109" i="1"/>
  <c r="FB110" i="1"/>
  <c r="FZ110" i="1"/>
  <c r="FQ111" i="1"/>
  <c r="FG113" i="1"/>
  <c r="FR114" i="1"/>
  <c r="FK115" i="1"/>
  <c r="FR117" i="1"/>
  <c r="FQ120" i="1"/>
  <c r="FN122" i="1"/>
  <c r="FK123" i="1"/>
  <c r="FH124" i="1"/>
  <c r="FQ129" i="1"/>
  <c r="FU136" i="1"/>
  <c r="FO149" i="1"/>
  <c r="FW152" i="1"/>
  <c r="FQ154" i="1"/>
  <c r="FN157" i="1"/>
  <c r="FW160" i="1"/>
  <c r="FR162" i="1"/>
  <c r="FS162" i="1" s="1"/>
  <c r="FT162" i="1" s="1"/>
  <c r="FZ165" i="1"/>
  <c r="FV171" i="1"/>
  <c r="FV173" i="1" s="1"/>
  <c r="DL76" i="1"/>
  <c r="EJ76" i="1"/>
  <c r="FH76" i="1"/>
  <c r="EF77" i="1"/>
  <c r="FB77" i="1"/>
  <c r="FZ77" i="1"/>
  <c r="EB79" i="1"/>
  <c r="DV80" i="1"/>
  <c r="EM80" i="1"/>
  <c r="FI80" i="1"/>
  <c r="EI81" i="1"/>
  <c r="EP85" i="1"/>
  <c r="FQ85" i="1"/>
  <c r="EL86" i="1"/>
  <c r="FJ86" i="1"/>
  <c r="DX87" i="1"/>
  <c r="EX87" i="1"/>
  <c r="FV87" i="1"/>
  <c r="EL88" i="1"/>
  <c r="FJ88" i="1"/>
  <c r="DX89" i="1"/>
  <c r="EX89" i="1"/>
  <c r="FV89" i="1"/>
  <c r="EL90" i="1"/>
  <c r="FJ90" i="1"/>
  <c r="DX91" i="1"/>
  <c r="EX91" i="1"/>
  <c r="FV91" i="1"/>
  <c r="EL92" i="1"/>
  <c r="FJ92" i="1"/>
  <c r="DX93" i="1"/>
  <c r="EX93" i="1"/>
  <c r="FV93" i="1"/>
  <c r="EL94" i="1"/>
  <c r="FJ94" i="1"/>
  <c r="DX95" i="1"/>
  <c r="EV95" i="1"/>
  <c r="FQ95" i="1"/>
  <c r="EU99" i="1"/>
  <c r="FR101" i="1"/>
  <c r="EV103" i="1"/>
  <c r="EZ104" i="1"/>
  <c r="EZ106" i="1"/>
  <c r="FZ107" i="1"/>
  <c r="FP108" i="1"/>
  <c r="FJ109" i="1"/>
  <c r="FC110" i="1"/>
  <c r="FR111" i="1"/>
  <c r="FH113" i="1"/>
  <c r="FU114" i="1"/>
  <c r="FP115" i="1"/>
  <c r="FU117" i="1"/>
  <c r="FR120" i="1"/>
  <c r="FO122" i="1"/>
  <c r="FL123" i="1"/>
  <c r="FI124" i="1"/>
  <c r="FN127" i="1"/>
  <c r="FR129" i="1"/>
  <c r="FW134" i="1"/>
  <c r="FW136" i="1"/>
  <c r="FX138" i="1"/>
  <c r="FR140" i="1"/>
  <c r="FP149" i="1"/>
  <c r="FX152" i="1"/>
  <c r="FO157" i="1"/>
  <c r="FX160" i="1"/>
  <c r="FX171" i="1"/>
  <c r="DM76" i="1"/>
  <c r="EK76" i="1"/>
  <c r="FI76" i="1"/>
  <c r="DK77" i="1"/>
  <c r="EI77" i="1"/>
  <c r="FD77" i="1"/>
  <c r="EE79" i="1"/>
  <c r="DW80" i="1"/>
  <c r="EP80" i="1"/>
  <c r="FJ80" i="1"/>
  <c r="FC81" i="1"/>
  <c r="ES85" i="1"/>
  <c r="FV85" i="1"/>
  <c r="EN86" i="1"/>
  <c r="FL86" i="1"/>
  <c r="DZ87" i="1"/>
  <c r="EZ87" i="1"/>
  <c r="FX87" i="1"/>
  <c r="EN88" i="1"/>
  <c r="FL88" i="1"/>
  <c r="DZ89" i="1"/>
  <c r="EZ89" i="1"/>
  <c r="FX89" i="1"/>
  <c r="EN90" i="1"/>
  <c r="FL90" i="1"/>
  <c r="DZ91" i="1"/>
  <c r="EZ91" i="1"/>
  <c r="FX91" i="1"/>
  <c r="EN92" i="1"/>
  <c r="FL92" i="1"/>
  <c r="DZ93" i="1"/>
  <c r="EZ93" i="1"/>
  <c r="FX93" i="1"/>
  <c r="EN94" i="1"/>
  <c r="FL94" i="1"/>
  <c r="DZ95" i="1"/>
  <c r="EX95" i="1"/>
  <c r="FV95" i="1"/>
  <c r="EK97" i="1"/>
  <c r="EW99" i="1"/>
  <c r="FX101" i="1"/>
  <c r="EY103" i="1"/>
  <c r="FA104" i="1"/>
  <c r="FA106" i="1"/>
  <c r="FU108" i="1"/>
  <c r="FM109" i="1"/>
  <c r="FD110" i="1"/>
  <c r="FX111" i="1"/>
  <c r="FI113" i="1"/>
  <c r="FQ115" i="1"/>
  <c r="FV117" i="1"/>
  <c r="FU122" i="1"/>
  <c r="FM123" i="1"/>
  <c r="FK124" i="1"/>
  <c r="FN125" i="1"/>
  <c r="FQ127" i="1"/>
  <c r="FZ129" i="1"/>
  <c r="FX134" i="1"/>
  <c r="FX136" i="1"/>
  <c r="FV140" i="1"/>
  <c r="FW142" i="1"/>
  <c r="FQ144" i="1"/>
  <c r="FQ146" i="1"/>
  <c r="FQ149" i="1"/>
  <c r="FN151" i="1"/>
  <c r="FS151" i="1" s="1"/>
  <c r="FT151" i="1" s="1"/>
  <c r="GB151" i="1" s="1"/>
  <c r="GC151" i="1" s="1"/>
  <c r="FX154" i="1"/>
  <c r="FN156" i="1"/>
  <c r="FQ157" i="1"/>
  <c r="FZ160" i="1"/>
  <c r="DN76" i="1"/>
  <c r="EL76" i="1"/>
  <c r="FJ76" i="1"/>
  <c r="EJ77" i="1"/>
  <c r="FG77" i="1"/>
  <c r="EM79" i="1"/>
  <c r="DX80" i="1"/>
  <c r="ET80" i="1"/>
  <c r="FK80" i="1"/>
  <c r="FG81" i="1"/>
  <c r="EV85" i="1"/>
  <c r="FX85" i="1"/>
  <c r="EO86" i="1"/>
  <c r="FM86" i="1"/>
  <c r="EB87" i="1"/>
  <c r="FA87" i="1"/>
  <c r="FY87" i="1"/>
  <c r="EO88" i="1"/>
  <c r="FM88" i="1"/>
  <c r="EB89" i="1"/>
  <c r="FA89" i="1"/>
  <c r="FY89" i="1"/>
  <c r="EO90" i="1"/>
  <c r="FM90" i="1"/>
  <c r="EB91" i="1"/>
  <c r="FA91" i="1"/>
  <c r="FY91" i="1"/>
  <c r="EO92" i="1"/>
  <c r="FM92" i="1"/>
  <c r="EB93" i="1"/>
  <c r="FA93" i="1"/>
  <c r="FY93" i="1"/>
  <c r="EO94" i="1"/>
  <c r="FM94" i="1"/>
  <c r="EB95" i="1"/>
  <c r="EZ95" i="1"/>
  <c r="FX95" i="1"/>
  <c r="ES97" i="1"/>
  <c r="EX99" i="1"/>
  <c r="FA103" i="1"/>
  <c r="FB104" i="1"/>
  <c r="EW105" i="1"/>
  <c r="FB106" i="1"/>
  <c r="EY107" i="1"/>
  <c r="FX108" i="1"/>
  <c r="FO109" i="1"/>
  <c r="FK110" i="1"/>
  <c r="EZ111" i="1"/>
  <c r="FY111" i="1"/>
  <c r="FQ113" i="1"/>
  <c r="FU115" i="1"/>
  <c r="FW117" i="1"/>
  <c r="FW122" i="1"/>
  <c r="FN123" i="1"/>
  <c r="FL124" i="1"/>
  <c r="FO125" i="1"/>
  <c r="FR127" i="1"/>
  <c r="FW132" i="1"/>
  <c r="FW140" i="1"/>
  <c r="FX142" i="1"/>
  <c r="FW144" i="1"/>
  <c r="FU146" i="1"/>
  <c r="FR149" i="1"/>
  <c r="FO151" i="1"/>
  <c r="FO156" i="1"/>
  <c r="FR157" i="1"/>
  <c r="FN159" i="1"/>
  <c r="FW162" i="1"/>
  <c r="FV166" i="1"/>
  <c r="DS76" i="1"/>
  <c r="EM76" i="1"/>
  <c r="FK76" i="1"/>
  <c r="EK77" i="1"/>
  <c r="FH77" i="1"/>
  <c r="DT78" i="1"/>
  <c r="EN79" i="1"/>
  <c r="DY80" i="1"/>
  <c r="EU80" i="1"/>
  <c r="FN80" i="1"/>
  <c r="DX85" i="1"/>
  <c r="EX85" i="1"/>
  <c r="FY85" i="1"/>
  <c r="EP86" i="1"/>
  <c r="FN86" i="1"/>
  <c r="EE87" i="1"/>
  <c r="FB87" i="1"/>
  <c r="FZ87" i="1"/>
  <c r="EP88" i="1"/>
  <c r="FN88" i="1"/>
  <c r="EE89" i="1"/>
  <c r="FB89" i="1"/>
  <c r="FZ89" i="1"/>
  <c r="EP90" i="1"/>
  <c r="FN90" i="1"/>
  <c r="EE91" i="1"/>
  <c r="FB91" i="1"/>
  <c r="FZ91" i="1"/>
  <c r="EP92" i="1"/>
  <c r="FN92" i="1"/>
  <c r="EE93" i="1"/>
  <c r="FB93" i="1"/>
  <c r="FZ93" i="1"/>
  <c r="EP94" i="1"/>
  <c r="FN94" i="1"/>
  <c r="EE95" i="1"/>
  <c r="FA95" i="1"/>
  <c r="FY95" i="1"/>
  <c r="EU97" i="1"/>
  <c r="EY99" i="1"/>
  <c r="EP100" i="1"/>
  <c r="FB103" i="1"/>
  <c r="FG104" i="1"/>
  <c r="EZ105" i="1"/>
  <c r="FG106" i="1"/>
  <c r="FA107" i="1"/>
  <c r="EW108" i="1"/>
  <c r="FZ108" i="1"/>
  <c r="FP109" i="1"/>
  <c r="FL110" i="1"/>
  <c r="FA111" i="1"/>
  <c r="FV115" i="1"/>
  <c r="FA117" i="1"/>
  <c r="FX117" i="1"/>
  <c r="FX122" i="1"/>
  <c r="FO123" i="1"/>
  <c r="FM124" i="1"/>
  <c r="FQ125" i="1"/>
  <c r="FZ127" i="1"/>
  <c r="FX132" i="1"/>
  <c r="FN139" i="1"/>
  <c r="FX140" i="1"/>
  <c r="FX144" i="1"/>
  <c r="FW149" i="1"/>
  <c r="FP151" i="1"/>
  <c r="FN153" i="1"/>
  <c r="FP156" i="1"/>
  <c r="FW157" i="1"/>
  <c r="FO159" i="1"/>
  <c r="FW166" i="1"/>
  <c r="FH172" i="1"/>
  <c r="DU76" i="1"/>
  <c r="EN76" i="1"/>
  <c r="FL76" i="1"/>
  <c r="DN77" i="1"/>
  <c r="EL77" i="1"/>
  <c r="FI77" i="1"/>
  <c r="DW78" i="1"/>
  <c r="EY79" i="1"/>
  <c r="DZ80" i="1"/>
  <c r="EV80" i="1"/>
  <c r="FP80" i="1"/>
  <c r="DZ85" i="1"/>
  <c r="EZ85" i="1"/>
  <c r="ES86" i="1"/>
  <c r="FO86" i="1"/>
  <c r="EG87" i="1"/>
  <c r="FC87" i="1"/>
  <c r="ES88" i="1"/>
  <c r="FO88" i="1"/>
  <c r="EG89" i="1"/>
  <c r="FC89" i="1"/>
  <c r="ES90" i="1"/>
  <c r="FO90" i="1"/>
  <c r="EG91" i="1"/>
  <c r="FC91" i="1"/>
  <c r="ES92" i="1"/>
  <c r="FO92" i="1"/>
  <c r="EG93" i="1"/>
  <c r="FC93" i="1"/>
  <c r="ES94" i="1"/>
  <c r="FO94" i="1"/>
  <c r="EF95" i="1"/>
  <c r="FB95" i="1"/>
  <c r="FZ95" i="1"/>
  <c r="EW97" i="1"/>
  <c r="FD99" i="1"/>
  <c r="FH103" i="1"/>
  <c r="FJ104" i="1"/>
  <c r="FA105" i="1"/>
  <c r="FJ106" i="1"/>
  <c r="FB107" i="1"/>
  <c r="EZ108" i="1"/>
  <c r="FQ109" i="1"/>
  <c r="FN110" i="1"/>
  <c r="FC111" i="1"/>
  <c r="EW115" i="1"/>
  <c r="FW115" i="1"/>
  <c r="FG117" i="1"/>
  <c r="FY117" i="1"/>
  <c r="FY122" i="1"/>
  <c r="FU123" i="1"/>
  <c r="GA123" i="1" s="1"/>
  <c r="FN124" i="1"/>
  <c r="FR125" i="1"/>
  <c r="FW130" i="1"/>
  <c r="FN135" i="1"/>
  <c r="FN137" i="1"/>
  <c r="FQ139" i="1"/>
  <c r="FX146" i="1"/>
  <c r="FQ148" i="1"/>
  <c r="FZ149" i="1"/>
  <c r="FQ151" i="1"/>
  <c r="FQ153" i="1"/>
  <c r="FI172" i="1"/>
  <c r="DX76" i="1"/>
  <c r="ES76" i="1"/>
  <c r="FO76" i="1"/>
  <c r="DR77" i="1"/>
  <c r="EM77" i="1"/>
  <c r="FJ77" i="1"/>
  <c r="EU78" i="1"/>
  <c r="EZ79" i="1"/>
  <c r="EA80" i="1"/>
  <c r="EW80" i="1"/>
  <c r="FR80" i="1"/>
  <c r="EB85" i="1"/>
  <c r="FA85" i="1"/>
  <c r="EV86" i="1"/>
  <c r="FQ86" i="1"/>
  <c r="EJ87" i="1"/>
  <c r="FH87" i="1"/>
  <c r="EV88" i="1"/>
  <c r="FQ88" i="1"/>
  <c r="EJ89" i="1"/>
  <c r="FH89" i="1"/>
  <c r="EV90" i="1"/>
  <c r="FQ90" i="1"/>
  <c r="EJ91" i="1"/>
  <c r="FH91" i="1"/>
  <c r="EV92" i="1"/>
  <c r="FQ92" i="1"/>
  <c r="EJ93" i="1"/>
  <c r="FH93" i="1"/>
  <c r="EV94" i="1"/>
  <c r="FQ94" i="1"/>
  <c r="EG95" i="1"/>
  <c r="FC95" i="1"/>
  <c r="EY100" i="1"/>
  <c r="EU101" i="1"/>
  <c r="EU102" i="1"/>
  <c r="FN103" i="1"/>
  <c r="FL104" i="1"/>
  <c r="FI105" i="1"/>
  <c r="FL106" i="1"/>
  <c r="FC107" i="1"/>
  <c r="FB108" i="1"/>
  <c r="FV109" i="1"/>
  <c r="FO110" i="1"/>
  <c r="FD111" i="1"/>
  <c r="FD112" i="1"/>
  <c r="EX115" i="1"/>
  <c r="FI117" i="1"/>
  <c r="FZ122" i="1"/>
  <c r="FW123" i="1"/>
  <c r="FO124" i="1"/>
  <c r="FV125" i="1"/>
  <c r="FX130" i="1"/>
  <c r="FO135" i="1"/>
  <c r="FO137" i="1"/>
  <c r="FR139" i="1"/>
  <c r="FN143" i="1"/>
  <c r="FU148" i="1"/>
  <c r="FR151" i="1"/>
  <c r="FR153" i="1"/>
  <c r="FO155" i="1"/>
  <c r="FU156" i="1"/>
  <c r="FR159" i="1"/>
  <c r="FH171" i="1"/>
  <c r="FJ172" i="1"/>
  <c r="FJ173" i="1" s="1"/>
  <c r="AD73" i="2"/>
  <c r="J288" i="2"/>
  <c r="V288" i="2"/>
  <c r="O73" i="2"/>
  <c r="O288" i="2" s="1"/>
  <c r="W126" i="2"/>
  <c r="N126" i="2"/>
  <c r="AF73" i="2"/>
  <c r="Y126" i="2"/>
  <c r="N288" i="2"/>
  <c r="AI73" i="2"/>
  <c r="G288" i="2"/>
  <c r="AM288" i="2"/>
  <c r="AI24" i="2"/>
  <c r="AH44" i="2"/>
  <c r="AK288" i="2"/>
  <c r="AG97" i="2"/>
  <c r="AG126" i="2" s="1"/>
  <c r="H126" i="2"/>
  <c r="H288" i="2" s="1"/>
  <c r="H44" i="2"/>
  <c r="K75" i="2"/>
  <c r="K126" i="2" s="1"/>
  <c r="K288" i="2" s="1"/>
  <c r="AH97" i="2"/>
  <c r="AH126" i="2" s="1"/>
  <c r="AD186" i="2"/>
  <c r="AD190" i="2"/>
  <c r="AN283" i="2"/>
  <c r="AN287" i="2" s="1"/>
  <c r="AN288" i="2" s="1"/>
  <c r="AG54" i="2"/>
  <c r="AG73" i="2" s="1"/>
  <c r="Z56" i="2"/>
  <c r="L75" i="2"/>
  <c r="O76" i="2"/>
  <c r="O126" i="2" s="1"/>
  <c r="W97" i="2"/>
  <c r="Y99" i="2"/>
  <c r="Y155" i="2"/>
  <c r="AE157" i="2"/>
  <c r="AE281" i="2" s="1"/>
  <c r="AB158" i="2"/>
  <c r="Y159" i="2"/>
  <c r="AE161" i="2"/>
  <c r="AB162" i="2"/>
  <c r="Y163" i="2"/>
  <c r="AE165" i="2"/>
  <c r="AB166" i="2"/>
  <c r="Y167" i="2"/>
  <c r="Y173" i="2"/>
  <c r="AG174" i="2"/>
  <c r="AG281" i="2" s="1"/>
  <c r="AC175" i="2"/>
  <c r="Y176" i="2"/>
  <c r="AG177" i="2"/>
  <c r="AE186" i="2"/>
  <c r="AH187" i="2"/>
  <c r="AE190" i="2"/>
  <c r="AH191" i="2"/>
  <c r="AG34" i="2"/>
  <c r="AA56" i="2"/>
  <c r="AA73" i="2" s="1"/>
  <c r="M75" i="2"/>
  <c r="M126" i="2" s="1"/>
  <c r="M288" i="2" s="1"/>
  <c r="X97" i="2"/>
  <c r="X126" i="2" s="1"/>
  <c r="AE98" i="2"/>
  <c r="Z99" i="2"/>
  <c r="Z155" i="2"/>
  <c r="W156" i="2"/>
  <c r="AF157" i="2"/>
  <c r="AF281" i="2" s="1"/>
  <c r="AC158" i="2"/>
  <c r="Z159" i="2"/>
  <c r="W160" i="2"/>
  <c r="AF161" i="2"/>
  <c r="AC162" i="2"/>
  <c r="Z163" i="2"/>
  <c r="W164" i="2"/>
  <c r="AF165" i="2"/>
  <c r="AC166" i="2"/>
  <c r="Z167" i="2"/>
  <c r="W168" i="2"/>
  <c r="Z173" i="2"/>
  <c r="AD175" i="2"/>
  <c r="Z176" i="2"/>
  <c r="AF186" i="2"/>
  <c r="AF190" i="2"/>
  <c r="W54" i="2"/>
  <c r="W73" i="2" s="1"/>
  <c r="AE55" i="2"/>
  <c r="AE73" i="2" s="1"/>
  <c r="AE288" i="2" s="1"/>
  <c r="AB56" i="2"/>
  <c r="Y97" i="2"/>
  <c r="X156" i="2"/>
  <c r="X160" i="2"/>
  <c r="X164" i="2"/>
  <c r="X168" i="2"/>
  <c r="AG186" i="2"/>
  <c r="AG190" i="2"/>
  <c r="X54" i="2"/>
  <c r="X73" i="2" s="1"/>
  <c r="X288" i="2" s="1"/>
  <c r="AF55" i="2"/>
  <c r="AC56" i="2"/>
  <c r="Z97" i="2"/>
  <c r="Z126" i="2" s="1"/>
  <c r="AB99" i="2"/>
  <c r="AB126" i="2" s="1"/>
  <c r="AB155" i="2"/>
  <c r="Y156" i="2"/>
  <c r="AE158" i="2"/>
  <c r="AB159" i="2"/>
  <c r="Y160" i="2"/>
  <c r="AE162" i="2"/>
  <c r="AB163" i="2"/>
  <c r="Y164" i="2"/>
  <c r="AE166" i="2"/>
  <c r="AB167" i="2"/>
  <c r="Y168" i="2"/>
  <c r="AB173" i="2"/>
  <c r="AF175" i="2"/>
  <c r="AB176" i="2"/>
  <c r="AE193" i="2"/>
  <c r="AI193" i="2" s="1"/>
  <c r="AI281" i="2" s="1"/>
  <c r="Y54" i="2"/>
  <c r="Y73" i="2" s="1"/>
  <c r="AD56" i="2"/>
  <c r="AA97" i="2"/>
  <c r="AA126" i="2" s="1"/>
  <c r="AC99" i="2"/>
  <c r="AC155" i="2"/>
  <c r="AC281" i="2" s="1"/>
  <c r="Z156" i="2"/>
  <c r="W157" i="2"/>
  <c r="W281" i="2" s="1"/>
  <c r="AF158" i="2"/>
  <c r="AC159" i="2"/>
  <c r="Z160" i="2"/>
  <c r="W161" i="2"/>
  <c r="AF162" i="2"/>
  <c r="AC163" i="2"/>
  <c r="Z164" i="2"/>
  <c r="W165" i="2"/>
  <c r="AF166" i="2"/>
  <c r="AC167" i="2"/>
  <c r="Z168" i="2"/>
  <c r="AC173" i="2"/>
  <c r="AG175" i="2"/>
  <c r="AC176" i="2"/>
  <c r="Z54" i="2"/>
  <c r="AE56" i="2"/>
  <c r="L77" i="2"/>
  <c r="AB97" i="2"/>
  <c r="AD99" i="2"/>
  <c r="AD155" i="2"/>
  <c r="AA156" i="2"/>
  <c r="AA281" i="2" s="1"/>
  <c r="X157" i="2"/>
  <c r="X281" i="2" s="1"/>
  <c r="AD159" i="2"/>
  <c r="AA160" i="2"/>
  <c r="X161" i="2"/>
  <c r="AD163" i="2"/>
  <c r="AA164" i="2"/>
  <c r="X165" i="2"/>
  <c r="AD167" i="2"/>
  <c r="AA168" i="2"/>
  <c r="AD173" i="2"/>
  <c r="AD176" i="2"/>
  <c r="AD184" i="2"/>
  <c r="AD188" i="2"/>
  <c r="AC97" i="2"/>
  <c r="AC126" i="2" s="1"/>
  <c r="AB156" i="2"/>
  <c r="AB160" i="2"/>
  <c r="AB164" i="2"/>
  <c r="AB168" i="2"/>
  <c r="AB54" i="2"/>
  <c r="AB73" i="2" s="1"/>
  <c r="AG56" i="2"/>
  <c r="J76" i="2"/>
  <c r="J126" i="2" s="1"/>
  <c r="N77" i="2"/>
  <c r="AD97" i="2"/>
  <c r="AD126" i="2" s="1"/>
  <c r="AF99" i="2"/>
  <c r="AF126" i="2" s="1"/>
  <c r="AC156" i="2"/>
  <c r="Z157" i="2"/>
  <c r="W158" i="2"/>
  <c r="AC160" i="2"/>
  <c r="Z161" i="2"/>
  <c r="W162" i="2"/>
  <c r="AC164" i="2"/>
  <c r="Z165" i="2"/>
  <c r="W166" i="2"/>
  <c r="AC168" i="2"/>
  <c r="AF173" i="2"/>
  <c r="X175" i="2"/>
  <c r="AF176" i="2"/>
  <c r="AF184" i="2"/>
  <c r="AF188" i="2"/>
  <c r="AC54" i="2"/>
  <c r="AC73" i="2" s="1"/>
  <c r="AH56" i="2"/>
  <c r="AH73" i="2" s="1"/>
  <c r="K76" i="2"/>
  <c r="AE97" i="2"/>
  <c r="AE126" i="2" s="1"/>
  <c r="AG99" i="2"/>
  <c r="AD156" i="2"/>
  <c r="AA157" i="2"/>
  <c r="AD160" i="2"/>
  <c r="AA161" i="2"/>
  <c r="AD164" i="2"/>
  <c r="AA165" i="2"/>
  <c r="AD168" i="2"/>
  <c r="EW7" i="1"/>
  <c r="EX7" i="1"/>
  <c r="H25" i="1"/>
  <c r="AG6" i="1"/>
  <c r="AS6" i="1"/>
  <c r="BE6" i="1"/>
  <c r="BQ6" i="1"/>
  <c r="CC6" i="1"/>
  <c r="CO6" i="1"/>
  <c r="DM6" i="1"/>
  <c r="DY6" i="1"/>
  <c r="EK6" i="1"/>
  <c r="EW6" i="1"/>
  <c r="FI6" i="1"/>
  <c r="FU6" i="1"/>
  <c r="W7" i="1"/>
  <c r="AU7" i="1"/>
  <c r="BG7" i="1"/>
  <c r="BS7" i="1"/>
  <c r="CE7" i="1"/>
  <c r="CQ7" i="1"/>
  <c r="DC7" i="1"/>
  <c r="EA7" i="1"/>
  <c r="EM7" i="1"/>
  <c r="EY7" i="1"/>
  <c r="FK7" i="1"/>
  <c r="FW7" i="1"/>
  <c r="Y8" i="1"/>
  <c r="AK8" i="1"/>
  <c r="BI8" i="1"/>
  <c r="BU8" i="1"/>
  <c r="CG8" i="1"/>
  <c r="CS8" i="1"/>
  <c r="DE8" i="1"/>
  <c r="DQ8" i="1"/>
  <c r="EO8" i="1"/>
  <c r="FA8" i="1"/>
  <c r="FM8" i="1"/>
  <c r="FY8" i="1"/>
  <c r="AA9" i="1"/>
  <c r="AM9" i="1"/>
  <c r="AY9" i="1"/>
  <c r="BW9" i="1"/>
  <c r="CI9" i="1"/>
  <c r="CU9" i="1"/>
  <c r="DG9" i="1"/>
  <c r="DS9" i="1"/>
  <c r="EE9" i="1"/>
  <c r="FC9" i="1"/>
  <c r="FO9" i="1"/>
  <c r="AC10" i="1"/>
  <c r="AO10" i="1"/>
  <c r="BA10" i="1"/>
  <c r="BM10" i="1"/>
  <c r="CK10" i="1"/>
  <c r="CW10" i="1"/>
  <c r="DI10" i="1"/>
  <c r="DU10" i="1"/>
  <c r="EG10" i="1"/>
  <c r="ES10" i="1"/>
  <c r="FQ10" i="1"/>
  <c r="AE11" i="1"/>
  <c r="AQ11" i="1"/>
  <c r="BC11" i="1"/>
  <c r="BO11" i="1"/>
  <c r="CA11" i="1"/>
  <c r="CY11" i="1"/>
  <c r="DK11" i="1"/>
  <c r="DW11" i="1"/>
  <c r="EI11" i="1"/>
  <c r="EU11" i="1"/>
  <c r="FG11" i="1"/>
  <c r="FO12" i="1"/>
  <c r="FC12" i="1"/>
  <c r="EE12" i="1"/>
  <c r="DS12" i="1"/>
  <c r="DG12" i="1"/>
  <c r="CU12" i="1"/>
  <c r="CI12" i="1"/>
  <c r="BW12" i="1"/>
  <c r="AY12" i="1"/>
  <c r="FY12" i="1"/>
  <c r="FM12" i="1"/>
  <c r="FA12" i="1"/>
  <c r="EO12" i="1"/>
  <c r="DQ12" i="1"/>
  <c r="DE12" i="1"/>
  <c r="CS12" i="1"/>
  <c r="CG12" i="1"/>
  <c r="BU12" i="1"/>
  <c r="BI12" i="1"/>
  <c r="FX12" i="1"/>
  <c r="FL12" i="1"/>
  <c r="EZ12" i="1"/>
  <c r="EN12" i="1"/>
  <c r="EB12" i="1"/>
  <c r="DD12" i="1"/>
  <c r="CR12" i="1"/>
  <c r="CF12" i="1"/>
  <c r="BT12" i="1"/>
  <c r="BH12" i="1"/>
  <c r="FU12" i="1"/>
  <c r="FI12" i="1"/>
  <c r="EW12" i="1"/>
  <c r="EK12" i="1"/>
  <c r="DY12" i="1"/>
  <c r="DM12" i="1"/>
  <c r="CO12" i="1"/>
  <c r="CC12" i="1"/>
  <c r="BQ12" i="1"/>
  <c r="BE12" i="1"/>
  <c r="AS12" i="1"/>
  <c r="AG12" i="1"/>
  <c r="FG12" i="1"/>
  <c r="EU12" i="1"/>
  <c r="EI12" i="1"/>
  <c r="DW12" i="1"/>
  <c r="DK12" i="1"/>
  <c r="CY12" i="1"/>
  <c r="CA12" i="1"/>
  <c r="BO12" i="1"/>
  <c r="BC12" i="1"/>
  <c r="AQ12" i="1"/>
  <c r="AH12" i="1"/>
  <c r="AV12" i="1"/>
  <c r="BP12" i="1"/>
  <c r="BY12" i="1" s="1"/>
  <c r="CK12" i="1"/>
  <c r="DF12" i="1"/>
  <c r="DZ12" i="1"/>
  <c r="ET12" i="1"/>
  <c r="FP12" i="1"/>
  <c r="FG14" i="1"/>
  <c r="EU14" i="1"/>
  <c r="EI14" i="1"/>
  <c r="DW14" i="1"/>
  <c r="DK14" i="1"/>
  <c r="CY14" i="1"/>
  <c r="CA14" i="1"/>
  <c r="BO14" i="1"/>
  <c r="BC14" i="1"/>
  <c r="AQ14" i="1"/>
  <c r="AE14" i="1"/>
  <c r="FQ14" i="1"/>
  <c r="ES14" i="1"/>
  <c r="EG14" i="1"/>
  <c r="DU14" i="1"/>
  <c r="DI14" i="1"/>
  <c r="CW14" i="1"/>
  <c r="CK14" i="1"/>
  <c r="BM14" i="1"/>
  <c r="BA14" i="1"/>
  <c r="AO14" i="1"/>
  <c r="AC14" i="1"/>
  <c r="FP14" i="1"/>
  <c r="FD14" i="1"/>
  <c r="EF14" i="1"/>
  <c r="EQ14" i="1" s="1"/>
  <c r="DT14" i="1"/>
  <c r="DH14" i="1"/>
  <c r="CV14" i="1"/>
  <c r="CJ14" i="1"/>
  <c r="BX14" i="1"/>
  <c r="AZ14" i="1"/>
  <c r="AN14" i="1"/>
  <c r="AB14" i="1"/>
  <c r="FY14" i="1"/>
  <c r="FM14" i="1"/>
  <c r="FA14" i="1"/>
  <c r="EO14" i="1"/>
  <c r="DQ14" i="1"/>
  <c r="DE14" i="1"/>
  <c r="CS14" i="1"/>
  <c r="CG14" i="1"/>
  <c r="BU14" i="1"/>
  <c r="BI14" i="1"/>
  <c r="AK14" i="1"/>
  <c r="Y14" i="1"/>
  <c r="FW14" i="1"/>
  <c r="FK14" i="1"/>
  <c r="EY14" i="1"/>
  <c r="EM14" i="1"/>
  <c r="EA14" i="1"/>
  <c r="DC14" i="1"/>
  <c r="CQ14" i="1"/>
  <c r="CE14" i="1"/>
  <c r="BS14" i="1"/>
  <c r="BG14" i="1"/>
  <c r="AU14" i="1"/>
  <c r="W14" i="1"/>
  <c r="AP14" i="1"/>
  <c r="BJ14" i="1"/>
  <c r="CD14" i="1"/>
  <c r="CZ14" i="1"/>
  <c r="DS14" i="1"/>
  <c r="EN14" i="1"/>
  <c r="FI14" i="1"/>
  <c r="BB20" i="1"/>
  <c r="CX20" i="1"/>
  <c r="ET20" i="1"/>
  <c r="DD21" i="1"/>
  <c r="EZ21" i="1"/>
  <c r="DY7" i="1"/>
  <c r="BR7" i="1"/>
  <c r="EP21" i="1"/>
  <c r="V25" i="1"/>
  <c r="AH6" i="1"/>
  <c r="AT6" i="1"/>
  <c r="BF6" i="1"/>
  <c r="BR6" i="1"/>
  <c r="CD6" i="1"/>
  <c r="CP6" i="1"/>
  <c r="DN6" i="1"/>
  <c r="DZ6" i="1"/>
  <c r="EL6" i="1"/>
  <c r="EX6" i="1"/>
  <c r="FJ6" i="1"/>
  <c r="FJ25" i="1" s="1"/>
  <c r="FV6" i="1"/>
  <c r="X7" i="1"/>
  <c r="AV7" i="1"/>
  <c r="BH7" i="1"/>
  <c r="BT7" i="1"/>
  <c r="CF7" i="1"/>
  <c r="CR7" i="1"/>
  <c r="DD7" i="1"/>
  <c r="EB7" i="1"/>
  <c r="EN7" i="1"/>
  <c r="EZ7" i="1"/>
  <c r="FL7" i="1"/>
  <c r="FX7" i="1"/>
  <c r="Z8" i="1"/>
  <c r="AL8" i="1"/>
  <c r="BJ8" i="1"/>
  <c r="BV8" i="1"/>
  <c r="CH8" i="1"/>
  <c r="CT8" i="1"/>
  <c r="DF8" i="1"/>
  <c r="DR8" i="1"/>
  <c r="EP8" i="1"/>
  <c r="FB8" i="1"/>
  <c r="FN8" i="1"/>
  <c r="FZ8" i="1"/>
  <c r="AB9" i="1"/>
  <c r="AN9" i="1"/>
  <c r="AZ9" i="1"/>
  <c r="BX9" i="1"/>
  <c r="CJ9" i="1"/>
  <c r="CV9" i="1"/>
  <c r="DH9" i="1"/>
  <c r="DT9" i="1"/>
  <c r="EF9" i="1"/>
  <c r="FD9" i="1"/>
  <c r="FP9" i="1"/>
  <c r="AD10" i="1"/>
  <c r="AP10" i="1"/>
  <c r="BB10" i="1"/>
  <c r="BN10" i="1"/>
  <c r="CL10" i="1"/>
  <c r="CX10" i="1"/>
  <c r="DJ10" i="1"/>
  <c r="DV10" i="1"/>
  <c r="EH10" i="1"/>
  <c r="ET10" i="1"/>
  <c r="FR10" i="1"/>
  <c r="AF11" i="1"/>
  <c r="AR11" i="1"/>
  <c r="BD11" i="1"/>
  <c r="BP11" i="1"/>
  <c r="CB11" i="1"/>
  <c r="CZ11" i="1"/>
  <c r="DL11" i="1"/>
  <c r="DX11" i="1"/>
  <c r="EJ11" i="1"/>
  <c r="EV11" i="1"/>
  <c r="FH11" i="1"/>
  <c r="BR12" i="1"/>
  <c r="CL12" i="1"/>
  <c r="DH12" i="1"/>
  <c r="EA12" i="1"/>
  <c r="EV12" i="1"/>
  <c r="FQ12" i="1"/>
  <c r="AR14" i="1"/>
  <c r="CF14" i="1"/>
  <c r="DV14" i="1"/>
  <c r="EP14" i="1"/>
  <c r="FJ14" i="1"/>
  <c r="BC20" i="1"/>
  <c r="CY20" i="1"/>
  <c r="EU20" i="1"/>
  <c r="DE21" i="1"/>
  <c r="FA21" i="1"/>
  <c r="AT7" i="1"/>
  <c r="EL7" i="1"/>
  <c r="CT21" i="1"/>
  <c r="W6" i="1"/>
  <c r="AU6" i="1"/>
  <c r="BG6" i="1"/>
  <c r="BS6" i="1"/>
  <c r="CE6" i="1"/>
  <c r="CQ6" i="1"/>
  <c r="DC6" i="1"/>
  <c r="EA6" i="1"/>
  <c r="EM6" i="1"/>
  <c r="EY6" i="1"/>
  <c r="FK6" i="1"/>
  <c r="FW6" i="1"/>
  <c r="Y7" i="1"/>
  <c r="AK7" i="1"/>
  <c r="BI7" i="1"/>
  <c r="BU7" i="1"/>
  <c r="CG7" i="1"/>
  <c r="CS7" i="1"/>
  <c r="DE7" i="1"/>
  <c r="DQ7" i="1"/>
  <c r="EO7" i="1"/>
  <c r="FA7" i="1"/>
  <c r="FM7" i="1"/>
  <c r="FY7" i="1"/>
  <c r="AA8" i="1"/>
  <c r="AM8" i="1"/>
  <c r="AY8" i="1"/>
  <c r="BW8" i="1"/>
  <c r="BY8" i="1" s="1"/>
  <c r="CI8" i="1"/>
  <c r="CU8" i="1"/>
  <c r="DG8" i="1"/>
  <c r="DS8" i="1"/>
  <c r="EE8" i="1"/>
  <c r="FC8" i="1"/>
  <c r="FO8" i="1"/>
  <c r="AC9" i="1"/>
  <c r="AO9" i="1"/>
  <c r="BA9" i="1"/>
  <c r="BM9" i="1"/>
  <c r="CK9" i="1"/>
  <c r="CW9" i="1"/>
  <c r="DI9" i="1"/>
  <c r="DU9" i="1"/>
  <c r="EG9" i="1"/>
  <c r="ES9" i="1"/>
  <c r="FQ9" i="1"/>
  <c r="AE10" i="1"/>
  <c r="AQ10" i="1"/>
  <c r="BC10" i="1"/>
  <c r="BO10" i="1"/>
  <c r="CA10" i="1"/>
  <c r="CY10" i="1"/>
  <c r="DK10" i="1"/>
  <c r="DW10" i="1"/>
  <c r="EI10" i="1"/>
  <c r="EU10" i="1"/>
  <c r="FG10" i="1"/>
  <c r="AG11" i="1"/>
  <c r="AS11" i="1"/>
  <c r="BE11" i="1"/>
  <c r="BQ11" i="1"/>
  <c r="CC11" i="1"/>
  <c r="CO11" i="1"/>
  <c r="DM11" i="1"/>
  <c r="DY11" i="1"/>
  <c r="EK11" i="1"/>
  <c r="EW11" i="1"/>
  <c r="FI11" i="1"/>
  <c r="FU11" i="1"/>
  <c r="BD20" i="1"/>
  <c r="CZ20" i="1"/>
  <c r="EV20" i="1"/>
  <c r="DF21" i="1"/>
  <c r="FB21" i="1"/>
  <c r="FI7" i="1"/>
  <c r="DN7" i="1"/>
  <c r="AV6" i="1"/>
  <c r="BH6" i="1"/>
  <c r="BT6" i="1"/>
  <c r="CF6" i="1"/>
  <c r="CR6" i="1"/>
  <c r="DD6" i="1"/>
  <c r="EB6" i="1"/>
  <c r="EN6" i="1"/>
  <c r="EZ6" i="1"/>
  <c r="FL6" i="1"/>
  <c r="FX6" i="1"/>
  <c r="Z7" i="1"/>
  <c r="AL7" i="1"/>
  <c r="BJ7" i="1"/>
  <c r="BV7" i="1"/>
  <c r="CH7" i="1"/>
  <c r="CT7" i="1"/>
  <c r="DF7" i="1"/>
  <c r="DR7" i="1"/>
  <c r="EP7" i="1"/>
  <c r="FB7" i="1"/>
  <c r="FN7" i="1"/>
  <c r="FZ7" i="1"/>
  <c r="AB8" i="1"/>
  <c r="AN8" i="1"/>
  <c r="AZ8" i="1"/>
  <c r="BX8" i="1"/>
  <c r="CJ8" i="1"/>
  <c r="CV8" i="1"/>
  <c r="DH8" i="1"/>
  <c r="DT8" i="1"/>
  <c r="EF8" i="1"/>
  <c r="FD8" i="1"/>
  <c r="FP8" i="1"/>
  <c r="FP25" i="1" s="1"/>
  <c r="AD9" i="1"/>
  <c r="AP9" i="1"/>
  <c r="BB9" i="1"/>
  <c r="BN9" i="1"/>
  <c r="CL9" i="1"/>
  <c r="CX9" i="1"/>
  <c r="DJ9" i="1"/>
  <c r="DV9" i="1"/>
  <c r="EH9" i="1"/>
  <c r="ET9" i="1"/>
  <c r="FR9" i="1"/>
  <c r="AF10" i="1"/>
  <c r="AR10" i="1"/>
  <c r="BD10" i="1"/>
  <c r="BP10" i="1"/>
  <c r="CB10" i="1"/>
  <c r="CZ10" i="1"/>
  <c r="DL10" i="1"/>
  <c r="DX10" i="1"/>
  <c r="EJ10" i="1"/>
  <c r="EV10" i="1"/>
  <c r="FH10" i="1"/>
  <c r="AH11" i="1"/>
  <c r="AT11" i="1"/>
  <c r="BF11" i="1"/>
  <c r="BR11" i="1"/>
  <c r="CD11" i="1"/>
  <c r="CP11" i="1"/>
  <c r="DN11" i="1"/>
  <c r="DZ11" i="1"/>
  <c r="EL11" i="1"/>
  <c r="EX11" i="1"/>
  <c r="FJ11" i="1"/>
  <c r="FV11" i="1"/>
  <c r="BP14" i="1"/>
  <c r="CI14" i="1"/>
  <c r="DD14" i="1"/>
  <c r="DY14" i="1"/>
  <c r="ET14" i="1"/>
  <c r="FN14" i="1"/>
  <c r="BN20" i="1"/>
  <c r="DJ20" i="1"/>
  <c r="FL21" i="1"/>
  <c r="EQ24" i="1"/>
  <c r="ER24" i="1" s="1"/>
  <c r="FR30" i="1"/>
  <c r="ET30" i="1"/>
  <c r="EH30" i="1"/>
  <c r="DV30" i="1"/>
  <c r="FQ30" i="1"/>
  <c r="ES30" i="1"/>
  <c r="EG30" i="1"/>
  <c r="DU30" i="1"/>
  <c r="FP30" i="1"/>
  <c r="FD30" i="1"/>
  <c r="EF30" i="1"/>
  <c r="DT30" i="1"/>
  <c r="FZ30" i="1"/>
  <c r="FN30" i="1"/>
  <c r="FB30" i="1"/>
  <c r="EP30" i="1"/>
  <c r="DR30" i="1"/>
  <c r="FY30" i="1"/>
  <c r="FM30" i="1"/>
  <c r="FA30" i="1"/>
  <c r="EO30" i="1"/>
  <c r="DQ30" i="1"/>
  <c r="FX30" i="1"/>
  <c r="FL30" i="1"/>
  <c r="EZ30" i="1"/>
  <c r="EN30" i="1"/>
  <c r="EB30" i="1"/>
  <c r="FW30" i="1"/>
  <c r="FK30" i="1"/>
  <c r="EY30" i="1"/>
  <c r="EM30" i="1"/>
  <c r="FV30" i="1"/>
  <c r="FJ30" i="1"/>
  <c r="EX30" i="1"/>
  <c r="EL30" i="1"/>
  <c r="DZ30" i="1"/>
  <c r="DN30" i="1"/>
  <c r="EJ30" i="1"/>
  <c r="EI30" i="1"/>
  <c r="FO30" i="1"/>
  <c r="EE30" i="1"/>
  <c r="FI30" i="1"/>
  <c r="EA30" i="1"/>
  <c r="FH30" i="1"/>
  <c r="DY30" i="1"/>
  <c r="FG30" i="1"/>
  <c r="DX30" i="1"/>
  <c r="FC30" i="1"/>
  <c r="DW30" i="1"/>
  <c r="H31" i="1"/>
  <c r="EW30" i="1"/>
  <c r="DS30" i="1"/>
  <c r="EV30" i="1"/>
  <c r="DL30" i="1"/>
  <c r="DZ7" i="1"/>
  <c r="AA7" i="1"/>
  <c r="AM7" i="1"/>
  <c r="AY7" i="1"/>
  <c r="BW7" i="1"/>
  <c r="CI7" i="1"/>
  <c r="CU7" i="1"/>
  <c r="DG7" i="1"/>
  <c r="DS7" i="1"/>
  <c r="EE7" i="1"/>
  <c r="FC7" i="1"/>
  <c r="FO7" i="1"/>
  <c r="AG10" i="1"/>
  <c r="AS10" i="1"/>
  <c r="BE10" i="1"/>
  <c r="BQ10" i="1"/>
  <c r="CC10" i="1"/>
  <c r="CO10" i="1"/>
  <c r="DM10" i="1"/>
  <c r="DY10" i="1"/>
  <c r="EK10" i="1"/>
  <c r="EW10" i="1"/>
  <c r="FI10" i="1"/>
  <c r="FU10" i="1"/>
  <c r="BO20" i="1"/>
  <c r="DK20" i="1"/>
  <c r="FG20" i="1"/>
  <c r="DQ21" i="1"/>
  <c r="FM21" i="1"/>
  <c r="AG7" i="1"/>
  <c r="CO7" i="1"/>
  <c r="FU7" i="1"/>
  <c r="BF7" i="1"/>
  <c r="AB7" i="1"/>
  <c r="AZ7" i="1"/>
  <c r="BX7" i="1"/>
  <c r="CJ7" i="1"/>
  <c r="DH7" i="1"/>
  <c r="EF7" i="1"/>
  <c r="FD7" i="1"/>
  <c r="AT10" i="1"/>
  <c r="BF10" i="1"/>
  <c r="BR10" i="1"/>
  <c r="CD10" i="1"/>
  <c r="CP10" i="1"/>
  <c r="DN10" i="1"/>
  <c r="DZ10" i="1"/>
  <c r="EL10" i="1"/>
  <c r="EX10" i="1"/>
  <c r="FJ10" i="1"/>
  <c r="FV10" i="1"/>
  <c r="BP20" i="1"/>
  <c r="DL20" i="1"/>
  <c r="FH20" i="1"/>
  <c r="DR21" i="1"/>
  <c r="FN21" i="1"/>
  <c r="DL31" i="1"/>
  <c r="BQ7" i="1"/>
  <c r="AH7" i="1"/>
  <c r="FV7" i="1"/>
  <c r="AN7" i="1"/>
  <c r="CV7" i="1"/>
  <c r="DT7" i="1"/>
  <c r="FP7" i="1"/>
  <c r="AY6" i="1"/>
  <c r="BW6" i="1"/>
  <c r="CI6" i="1"/>
  <c r="CU6" i="1"/>
  <c r="DG6" i="1"/>
  <c r="DS6" i="1"/>
  <c r="EE6" i="1"/>
  <c r="FC6" i="1"/>
  <c r="FO6" i="1"/>
  <c r="AC7" i="1"/>
  <c r="AO7" i="1"/>
  <c r="BA7" i="1"/>
  <c r="BM7" i="1"/>
  <c r="CK7" i="1"/>
  <c r="CW7" i="1"/>
  <c r="DI7" i="1"/>
  <c r="DU7" i="1"/>
  <c r="EG7" i="1"/>
  <c r="ES7" i="1"/>
  <c r="FQ7" i="1"/>
  <c r="AE8" i="1"/>
  <c r="AQ8" i="1"/>
  <c r="BC8" i="1"/>
  <c r="BO8" i="1"/>
  <c r="CA8" i="1"/>
  <c r="CY8" i="1"/>
  <c r="DK8" i="1"/>
  <c r="DW8" i="1"/>
  <c r="EI8" i="1"/>
  <c r="EU8" i="1"/>
  <c r="FG8" i="1"/>
  <c r="AG9" i="1"/>
  <c r="AS9" i="1"/>
  <c r="BE9" i="1"/>
  <c r="BQ9" i="1"/>
  <c r="CC9" i="1"/>
  <c r="CO9" i="1"/>
  <c r="DM9" i="1"/>
  <c r="DY9" i="1"/>
  <c r="EK9" i="1"/>
  <c r="EW9" i="1"/>
  <c r="FI9" i="1"/>
  <c r="FU9" i="1"/>
  <c r="W10" i="1"/>
  <c r="AU10" i="1"/>
  <c r="BG10" i="1"/>
  <c r="BS10" i="1"/>
  <c r="CE10" i="1"/>
  <c r="CQ10" i="1"/>
  <c r="DC10" i="1"/>
  <c r="EA10" i="1"/>
  <c r="EM10" i="1"/>
  <c r="EY10" i="1"/>
  <c r="FK10" i="1"/>
  <c r="FW10" i="1"/>
  <c r="Y11" i="1"/>
  <c r="AK11" i="1"/>
  <c r="BI11" i="1"/>
  <c r="BU11" i="1"/>
  <c r="CG11" i="1"/>
  <c r="CS11" i="1"/>
  <c r="DE11" i="1"/>
  <c r="DQ11" i="1"/>
  <c r="EO11" i="1"/>
  <c r="FA11" i="1"/>
  <c r="FM11" i="1"/>
  <c r="FY11" i="1"/>
  <c r="AN12" i="1"/>
  <c r="AW12" i="1" s="1"/>
  <c r="BF12" i="1"/>
  <c r="CV12" i="1"/>
  <c r="EJ12" i="1"/>
  <c r="FZ12" i="1"/>
  <c r="AF14" i="1"/>
  <c r="AY14" i="1"/>
  <c r="BT14" i="1"/>
  <c r="CO14" i="1"/>
  <c r="DJ14" i="1"/>
  <c r="EX14" i="1"/>
  <c r="DV20" i="1"/>
  <c r="EB21" i="1"/>
  <c r="EU30" i="1"/>
  <c r="CC7" i="1"/>
  <c r="EK7" i="1"/>
  <c r="FW21" i="1"/>
  <c r="FK21" i="1"/>
  <c r="EY21" i="1"/>
  <c r="EM21" i="1"/>
  <c r="EA21" i="1"/>
  <c r="DC21" i="1"/>
  <c r="FV21" i="1"/>
  <c r="FJ21" i="1"/>
  <c r="EX21" i="1"/>
  <c r="EL21" i="1"/>
  <c r="DZ21" i="1"/>
  <c r="DN21" i="1"/>
  <c r="FU21" i="1"/>
  <c r="FI21" i="1"/>
  <c r="EW21" i="1"/>
  <c r="EK21" i="1"/>
  <c r="DY21" i="1"/>
  <c r="DM21" i="1"/>
  <c r="FH21" i="1"/>
  <c r="EV21" i="1"/>
  <c r="EJ21" i="1"/>
  <c r="DX21" i="1"/>
  <c r="DL21" i="1"/>
  <c r="CZ21" i="1"/>
  <c r="FG21" i="1"/>
  <c r="EU21" i="1"/>
  <c r="EI21" i="1"/>
  <c r="DW21" i="1"/>
  <c r="DK21" i="1"/>
  <c r="CY21" i="1"/>
  <c r="FR21" i="1"/>
  <c r="ET21" i="1"/>
  <c r="EH21" i="1"/>
  <c r="DV21" i="1"/>
  <c r="DJ21" i="1"/>
  <c r="CX21" i="1"/>
  <c r="FQ21" i="1"/>
  <c r="ES21" i="1"/>
  <c r="EG21" i="1"/>
  <c r="DU21" i="1"/>
  <c r="DI21" i="1"/>
  <c r="CW21" i="1"/>
  <c r="FP21" i="1"/>
  <c r="FD21" i="1"/>
  <c r="EF21" i="1"/>
  <c r="DT21" i="1"/>
  <c r="DH21" i="1"/>
  <c r="CV21" i="1"/>
  <c r="FO21" i="1"/>
  <c r="FC21" i="1"/>
  <c r="EE21" i="1"/>
  <c r="DS21" i="1"/>
  <c r="DG21" i="1"/>
  <c r="CU21" i="1"/>
  <c r="AP7" i="1"/>
  <c r="BN7" i="1"/>
  <c r="CL7" i="1"/>
  <c r="DJ7" i="1"/>
  <c r="EH7" i="1"/>
  <c r="ET7" i="1"/>
  <c r="FR7" i="1"/>
  <c r="AV10" i="1"/>
  <c r="BH10" i="1"/>
  <c r="BT10" i="1"/>
  <c r="CF10" i="1"/>
  <c r="CR10" i="1"/>
  <c r="DD10" i="1"/>
  <c r="EB10" i="1"/>
  <c r="EN10" i="1"/>
  <c r="EZ10" i="1"/>
  <c r="FL10" i="1"/>
  <c r="FX10" i="1"/>
  <c r="FQ20" i="1"/>
  <c r="ES20" i="1"/>
  <c r="EG20" i="1"/>
  <c r="DU20" i="1"/>
  <c r="DI20" i="1"/>
  <c r="CW20" i="1"/>
  <c r="CK20" i="1"/>
  <c r="BM20" i="1"/>
  <c r="BA20" i="1"/>
  <c r="AO20" i="1"/>
  <c r="FP20" i="1"/>
  <c r="FD20" i="1"/>
  <c r="EF20" i="1"/>
  <c r="DT20" i="1"/>
  <c r="DH20" i="1"/>
  <c r="CV20" i="1"/>
  <c r="CJ20" i="1"/>
  <c r="BX20" i="1"/>
  <c r="AZ20" i="1"/>
  <c r="AN20" i="1"/>
  <c r="FO20" i="1"/>
  <c r="FC20" i="1"/>
  <c r="EE20" i="1"/>
  <c r="DS20" i="1"/>
  <c r="DG20" i="1"/>
  <c r="CU20" i="1"/>
  <c r="CI20" i="1"/>
  <c r="BW20" i="1"/>
  <c r="AY20" i="1"/>
  <c r="AM20" i="1"/>
  <c r="FZ20" i="1"/>
  <c r="FN20" i="1"/>
  <c r="FB20" i="1"/>
  <c r="EP20" i="1"/>
  <c r="DR20" i="1"/>
  <c r="DF20" i="1"/>
  <c r="CT20" i="1"/>
  <c r="CH20" i="1"/>
  <c r="BV20" i="1"/>
  <c r="BJ20" i="1"/>
  <c r="AL20" i="1"/>
  <c r="FY20" i="1"/>
  <c r="FM20" i="1"/>
  <c r="FA20" i="1"/>
  <c r="EO20" i="1"/>
  <c r="DQ20" i="1"/>
  <c r="DE20" i="1"/>
  <c r="CS20" i="1"/>
  <c r="CG20" i="1"/>
  <c r="BU20" i="1"/>
  <c r="BI20" i="1"/>
  <c r="AK20" i="1"/>
  <c r="FX20" i="1"/>
  <c r="FL20" i="1"/>
  <c r="EZ20" i="1"/>
  <c r="EN20" i="1"/>
  <c r="EB20" i="1"/>
  <c r="DD20" i="1"/>
  <c r="CR20" i="1"/>
  <c r="CF20" i="1"/>
  <c r="BT20" i="1"/>
  <c r="BH20" i="1"/>
  <c r="AV20" i="1"/>
  <c r="FW20" i="1"/>
  <c r="FK20" i="1"/>
  <c r="EY20" i="1"/>
  <c r="EM20" i="1"/>
  <c r="EA20" i="1"/>
  <c r="DC20" i="1"/>
  <c r="CQ20" i="1"/>
  <c r="CE20" i="1"/>
  <c r="BS20" i="1"/>
  <c r="BG20" i="1"/>
  <c r="AU20" i="1"/>
  <c r="FV20" i="1"/>
  <c r="FJ20" i="1"/>
  <c r="EX20" i="1"/>
  <c r="EL20" i="1"/>
  <c r="DZ20" i="1"/>
  <c r="DN20" i="1"/>
  <c r="CP20" i="1"/>
  <c r="CD20" i="1"/>
  <c r="BR20" i="1"/>
  <c r="BF20" i="1"/>
  <c r="AT20" i="1"/>
  <c r="AH20" i="1"/>
  <c r="FU20" i="1"/>
  <c r="FI20" i="1"/>
  <c r="EW20" i="1"/>
  <c r="EK20" i="1"/>
  <c r="DY20" i="1"/>
  <c r="DM20" i="1"/>
  <c r="CO20" i="1"/>
  <c r="CC20" i="1"/>
  <c r="BQ20" i="1"/>
  <c r="BE20" i="1"/>
  <c r="AS20" i="1"/>
  <c r="AG20" i="1"/>
  <c r="AI20" i="1" s="1"/>
  <c r="CA20" i="1"/>
  <c r="DW20" i="1"/>
  <c r="FY21" i="1"/>
  <c r="CP7" i="1"/>
  <c r="FJ7" i="1"/>
  <c r="BB7" i="1"/>
  <c r="CX7" i="1"/>
  <c r="AC6" i="1"/>
  <c r="AO6" i="1"/>
  <c r="BA6" i="1"/>
  <c r="BM6" i="1"/>
  <c r="CK6" i="1"/>
  <c r="CW6" i="1"/>
  <c r="DI6" i="1"/>
  <c r="DU6" i="1"/>
  <c r="EG6" i="1"/>
  <c r="ES6" i="1"/>
  <c r="FQ6" i="1"/>
  <c r="AE7" i="1"/>
  <c r="AQ7" i="1"/>
  <c r="BC7" i="1"/>
  <c r="BO7" i="1"/>
  <c r="CA7" i="1"/>
  <c r="CY7" i="1"/>
  <c r="CY25" i="1" s="1"/>
  <c r="DK7" i="1"/>
  <c r="DW7" i="1"/>
  <c r="EI7" i="1"/>
  <c r="EU7" i="1"/>
  <c r="FG7" i="1"/>
  <c r="AG8" i="1"/>
  <c r="AS8" i="1"/>
  <c r="BE8" i="1"/>
  <c r="BQ8" i="1"/>
  <c r="CC8" i="1"/>
  <c r="CO8" i="1"/>
  <c r="DM8" i="1"/>
  <c r="DY8" i="1"/>
  <c r="EK8" i="1"/>
  <c r="EW8" i="1"/>
  <c r="FI8" i="1"/>
  <c r="FU8" i="1"/>
  <c r="W9" i="1"/>
  <c r="AU9" i="1"/>
  <c r="BG9" i="1"/>
  <c r="BS9" i="1"/>
  <c r="CE9" i="1"/>
  <c r="CQ9" i="1"/>
  <c r="DC9" i="1"/>
  <c r="EA9" i="1"/>
  <c r="EM9" i="1"/>
  <c r="EY9" i="1"/>
  <c r="FK9" i="1"/>
  <c r="FW9" i="1"/>
  <c r="Y10" i="1"/>
  <c r="AK10" i="1"/>
  <c r="BI10" i="1"/>
  <c r="BU10" i="1"/>
  <c r="CG10" i="1"/>
  <c r="CS10" i="1"/>
  <c r="DE10" i="1"/>
  <c r="DE25" i="1" s="1"/>
  <c r="DQ10" i="1"/>
  <c r="EO10" i="1"/>
  <c r="FA10" i="1"/>
  <c r="FM10" i="1"/>
  <c r="FY10" i="1"/>
  <c r="AA11" i="1"/>
  <c r="AM11" i="1"/>
  <c r="AY11" i="1"/>
  <c r="BW11" i="1"/>
  <c r="CI11" i="1"/>
  <c r="CU11" i="1"/>
  <c r="DG11" i="1"/>
  <c r="DS11" i="1"/>
  <c r="EE11" i="1"/>
  <c r="FC11" i="1"/>
  <c r="FO11" i="1"/>
  <c r="CB20" i="1"/>
  <c r="DX20" i="1"/>
  <c r="FZ21" i="1"/>
  <c r="DY42" i="1"/>
  <c r="DM7" i="1"/>
  <c r="EO21" i="1"/>
  <c r="CD7" i="1"/>
  <c r="AD7" i="1"/>
  <c r="DV7" i="1"/>
  <c r="AD6" i="1"/>
  <c r="AP6" i="1"/>
  <c r="BB6" i="1"/>
  <c r="BN6" i="1"/>
  <c r="CL6" i="1"/>
  <c r="CX6" i="1"/>
  <c r="DJ6" i="1"/>
  <c r="DV6" i="1"/>
  <c r="EH6" i="1"/>
  <c r="ET6" i="1"/>
  <c r="FR6" i="1"/>
  <c r="AF7" i="1"/>
  <c r="AR7" i="1"/>
  <c r="BD7" i="1"/>
  <c r="BP7" i="1"/>
  <c r="CB7" i="1"/>
  <c r="CZ7" i="1"/>
  <c r="DL7" i="1"/>
  <c r="DX7" i="1"/>
  <c r="EJ7" i="1"/>
  <c r="EV7" i="1"/>
  <c r="AH8" i="1"/>
  <c r="AJ8" i="1" s="1"/>
  <c r="AX8" i="1" s="1"/>
  <c r="AT8" i="1"/>
  <c r="BF8" i="1"/>
  <c r="BR8" i="1"/>
  <c r="CD8" i="1"/>
  <c r="CP8" i="1"/>
  <c r="DN8" i="1"/>
  <c r="DZ8" i="1"/>
  <c r="EL8" i="1"/>
  <c r="EX8" i="1"/>
  <c r="FJ8" i="1"/>
  <c r="X9" i="1"/>
  <c r="AV9" i="1"/>
  <c r="BH9" i="1"/>
  <c r="BT9" i="1"/>
  <c r="CF9" i="1"/>
  <c r="CR9" i="1"/>
  <c r="DD9" i="1"/>
  <c r="EB9" i="1"/>
  <c r="EN9" i="1"/>
  <c r="EZ9" i="1"/>
  <c r="FL9" i="1"/>
  <c r="Z10" i="1"/>
  <c r="AL10" i="1"/>
  <c r="BJ10" i="1"/>
  <c r="BV10" i="1"/>
  <c r="CH10" i="1"/>
  <c r="CT10" i="1"/>
  <c r="DF10" i="1"/>
  <c r="DR10" i="1"/>
  <c r="DR25" i="1" s="1"/>
  <c r="EP10" i="1"/>
  <c r="FB10" i="1"/>
  <c r="FN10" i="1"/>
  <c r="AB11" i="1"/>
  <c r="AN11" i="1"/>
  <c r="AZ11" i="1"/>
  <c r="BX11" i="1"/>
  <c r="BX25" i="1" s="1"/>
  <c r="CJ11" i="1"/>
  <c r="CV11" i="1"/>
  <c r="CV25" i="1" s="1"/>
  <c r="DH11" i="1"/>
  <c r="DH25" i="1" s="1"/>
  <c r="DT11" i="1"/>
  <c r="DT25" i="1" s="1"/>
  <c r="EF11" i="1"/>
  <c r="EF25" i="1" s="1"/>
  <c r="FD11" i="1"/>
  <c r="FD25" i="1" s="1"/>
  <c r="AD12" i="1"/>
  <c r="AR12" i="1"/>
  <c r="CE12" i="1"/>
  <c r="CZ12" i="1"/>
  <c r="DU12" i="1"/>
  <c r="EP12" i="1"/>
  <c r="FJ12" i="1"/>
  <c r="BE14" i="1"/>
  <c r="CT14" i="1"/>
  <c r="DN14" i="1"/>
  <c r="EJ14" i="1"/>
  <c r="FC14" i="1"/>
  <c r="FX14" i="1"/>
  <c r="AP20" i="1"/>
  <c r="CL20" i="1"/>
  <c r="EH20" i="1"/>
  <c r="EN21" i="1"/>
  <c r="DS31" i="1"/>
  <c r="AG13" i="1"/>
  <c r="AS13" i="1"/>
  <c r="BE13" i="1"/>
  <c r="BQ13" i="1"/>
  <c r="CC13" i="1"/>
  <c r="CO13" i="1"/>
  <c r="DM13" i="1"/>
  <c r="DY13" i="1"/>
  <c r="EK13" i="1"/>
  <c r="EW13" i="1"/>
  <c r="FI13" i="1"/>
  <c r="FU13" i="1"/>
  <c r="Y15" i="1"/>
  <c r="AK15" i="1"/>
  <c r="BI15" i="1"/>
  <c r="BU15" i="1"/>
  <c r="CG15" i="1"/>
  <c r="CS15" i="1"/>
  <c r="DE15" i="1"/>
  <c r="DQ15" i="1"/>
  <c r="EO15" i="1"/>
  <c r="FA15" i="1"/>
  <c r="FM15" i="1"/>
  <c r="FY15" i="1"/>
  <c r="AA16" i="1"/>
  <c r="AM16" i="1"/>
  <c r="AY16" i="1"/>
  <c r="BW16" i="1"/>
  <c r="CI16" i="1"/>
  <c r="CU16" i="1"/>
  <c r="DG16" i="1"/>
  <c r="DS16" i="1"/>
  <c r="EE16" i="1"/>
  <c r="FC16" i="1"/>
  <c r="FO16" i="1"/>
  <c r="AC17" i="1"/>
  <c r="AO17" i="1"/>
  <c r="BA17" i="1"/>
  <c r="BM17" i="1"/>
  <c r="CK17" i="1"/>
  <c r="CW17" i="1"/>
  <c r="DI17" i="1"/>
  <c r="DU17" i="1"/>
  <c r="EG17" i="1"/>
  <c r="ES17" i="1"/>
  <c r="FQ17" i="1"/>
  <c r="BC18" i="1"/>
  <c r="BO18" i="1"/>
  <c r="CA18" i="1"/>
  <c r="CY18" i="1"/>
  <c r="DK18" i="1"/>
  <c r="DW18" i="1"/>
  <c r="EI18" i="1"/>
  <c r="EU18" i="1"/>
  <c r="FG18" i="1"/>
  <c r="AG19" i="1"/>
  <c r="AS19" i="1"/>
  <c r="BE19" i="1"/>
  <c r="BQ19" i="1"/>
  <c r="CC19" i="1"/>
  <c r="CO19" i="1"/>
  <c r="DM19" i="1"/>
  <c r="DY19" i="1"/>
  <c r="EK19" i="1"/>
  <c r="EW19" i="1"/>
  <c r="FI19" i="1"/>
  <c r="FU19" i="1"/>
  <c r="EI22" i="1"/>
  <c r="EU22" i="1"/>
  <c r="FG22" i="1"/>
  <c r="EM23" i="1"/>
  <c r="EY23" i="1"/>
  <c r="FK23" i="1"/>
  <c r="FW23" i="1"/>
  <c r="GA23" i="1" s="1"/>
  <c r="EE28" i="1"/>
  <c r="EE31" i="1" s="1"/>
  <c r="EE33" i="1"/>
  <c r="FO33" i="1"/>
  <c r="FD35" i="1"/>
  <c r="G42" i="1"/>
  <c r="G169" i="1" s="1"/>
  <c r="FH98" i="1"/>
  <c r="EV98" i="1"/>
  <c r="FG98" i="1"/>
  <c r="EU98" i="1"/>
  <c r="FR98" i="1"/>
  <c r="ET98" i="1"/>
  <c r="FQ98" i="1"/>
  <c r="ES98" i="1"/>
  <c r="FP98" i="1"/>
  <c r="FD98" i="1"/>
  <c r="FO98" i="1"/>
  <c r="FC98" i="1"/>
  <c r="FZ98" i="1"/>
  <c r="FN98" i="1"/>
  <c r="FB98" i="1"/>
  <c r="EP98" i="1"/>
  <c r="FX98" i="1"/>
  <c r="FL98" i="1"/>
  <c r="EZ98" i="1"/>
  <c r="FV98" i="1"/>
  <c r="FJ98" i="1"/>
  <c r="EX98" i="1"/>
  <c r="FY98" i="1"/>
  <c r="FW98" i="1"/>
  <c r="FU98" i="1"/>
  <c r="FM98" i="1"/>
  <c r="FK98" i="1"/>
  <c r="FI98" i="1"/>
  <c r="FA98" i="1"/>
  <c r="EW98" i="1"/>
  <c r="EO98" i="1"/>
  <c r="EY98" i="1"/>
  <c r="AD17" i="1"/>
  <c r="AP17" i="1"/>
  <c r="BB17" i="1"/>
  <c r="BN17" i="1"/>
  <c r="CL17" i="1"/>
  <c r="CX17" i="1"/>
  <c r="DJ17" i="1"/>
  <c r="DV17" i="1"/>
  <c r="EH17" i="1"/>
  <c r="ET17" i="1"/>
  <c r="FR17" i="1"/>
  <c r="EJ22" i="1"/>
  <c r="EV22" i="1"/>
  <c r="FH22" i="1"/>
  <c r="FP39" i="1"/>
  <c r="FO39" i="1"/>
  <c r="FZ39" i="1"/>
  <c r="FN39" i="1"/>
  <c r="FY39" i="1"/>
  <c r="FM39" i="1"/>
  <c r="FX39" i="1"/>
  <c r="FL39" i="1"/>
  <c r="FW39" i="1"/>
  <c r="FK39" i="1"/>
  <c r="FV39" i="1"/>
  <c r="FJ39" i="1"/>
  <c r="FU39" i="1"/>
  <c r="FI39" i="1"/>
  <c r="FH39" i="1"/>
  <c r="W13" i="1"/>
  <c r="AU13" i="1"/>
  <c r="BG13" i="1"/>
  <c r="BS13" i="1"/>
  <c r="CE13" i="1"/>
  <c r="CQ13" i="1"/>
  <c r="DC13" i="1"/>
  <c r="EA13" i="1"/>
  <c r="EM13" i="1"/>
  <c r="EY13" i="1"/>
  <c r="FK13" i="1"/>
  <c r="FW13" i="1"/>
  <c r="AA15" i="1"/>
  <c r="AM15" i="1"/>
  <c r="AY15" i="1"/>
  <c r="BW15" i="1"/>
  <c r="CI15" i="1"/>
  <c r="CU15" i="1"/>
  <c r="DG15" i="1"/>
  <c r="DS15" i="1"/>
  <c r="EE15" i="1"/>
  <c r="FC15" i="1"/>
  <c r="FO15" i="1"/>
  <c r="AC16" i="1"/>
  <c r="AO16" i="1"/>
  <c r="BA16" i="1"/>
  <c r="BM16" i="1"/>
  <c r="CK16" i="1"/>
  <c r="CW16" i="1"/>
  <c r="DI16" i="1"/>
  <c r="DU16" i="1"/>
  <c r="EG16" i="1"/>
  <c r="ES16" i="1"/>
  <c r="FQ16" i="1"/>
  <c r="AE17" i="1"/>
  <c r="AQ17" i="1"/>
  <c r="BC17" i="1"/>
  <c r="BO17" i="1"/>
  <c r="CA17" i="1"/>
  <c r="CY17" i="1"/>
  <c r="DK17" i="1"/>
  <c r="DW17" i="1"/>
  <c r="EI17" i="1"/>
  <c r="EU17" i="1"/>
  <c r="FG17" i="1"/>
  <c r="AG18" i="1"/>
  <c r="AJ18" i="1" s="1"/>
  <c r="AS18" i="1"/>
  <c r="BE18" i="1"/>
  <c r="BQ18" i="1"/>
  <c r="CC18" i="1"/>
  <c r="CO18" i="1"/>
  <c r="DM18" i="1"/>
  <c r="DY18" i="1"/>
  <c r="EK18" i="1"/>
  <c r="EW18" i="1"/>
  <c r="FI18" i="1"/>
  <c r="FU18" i="1"/>
  <c r="AU19" i="1"/>
  <c r="BG19" i="1"/>
  <c r="BS19" i="1"/>
  <c r="CE19" i="1"/>
  <c r="CQ19" i="1"/>
  <c r="DC19" i="1"/>
  <c r="EA19" i="1"/>
  <c r="EM19" i="1"/>
  <c r="EY19" i="1"/>
  <c r="FK19" i="1"/>
  <c r="FW19" i="1"/>
  <c r="EK22" i="1"/>
  <c r="EW22" i="1"/>
  <c r="FI22" i="1"/>
  <c r="FU22" i="1"/>
  <c r="DG28" i="1"/>
  <c r="DG31" i="1" s="1"/>
  <c r="EH28" i="1"/>
  <c r="FG39" i="1"/>
  <c r="AF17" i="1"/>
  <c r="AR17" i="1"/>
  <c r="BD17" i="1"/>
  <c r="BP17" i="1"/>
  <c r="CB17" i="1"/>
  <c r="CZ17" i="1"/>
  <c r="DL17" i="1"/>
  <c r="DX17" i="1"/>
  <c r="EJ17" i="1"/>
  <c r="EV17" i="1"/>
  <c r="FH17" i="1"/>
  <c r="EL22" i="1"/>
  <c r="EX22" i="1"/>
  <c r="FJ22" i="1"/>
  <c r="FV22" i="1"/>
  <c r="FY28" i="1"/>
  <c r="FM28" i="1"/>
  <c r="FA28" i="1"/>
  <c r="EO28" i="1"/>
  <c r="DQ28" i="1"/>
  <c r="DE28" i="1"/>
  <c r="CS28" i="1"/>
  <c r="FX28" i="1"/>
  <c r="FL28" i="1"/>
  <c r="EZ28" i="1"/>
  <c r="EN28" i="1"/>
  <c r="EB28" i="1"/>
  <c r="DD28" i="1"/>
  <c r="CR28" i="1"/>
  <c r="FW28" i="1"/>
  <c r="FW31" i="1" s="1"/>
  <c r="FK28" i="1"/>
  <c r="FK31" i="1" s="1"/>
  <c r="EY28" i="1"/>
  <c r="EY31" i="1" s="1"/>
  <c r="EM28" i="1"/>
  <c r="EM31" i="1" s="1"/>
  <c r="EA28" i="1"/>
  <c r="DC28" i="1"/>
  <c r="CQ28" i="1"/>
  <c r="CQ31" i="1" s="1"/>
  <c r="FU28" i="1"/>
  <c r="FU31" i="1" s="1"/>
  <c r="FI28" i="1"/>
  <c r="FI31" i="1" s="1"/>
  <c r="EW28" i="1"/>
  <c r="EK28" i="1"/>
  <c r="EK31" i="1" s="1"/>
  <c r="DY28" i="1"/>
  <c r="DY31" i="1" s="1"/>
  <c r="DM28" i="1"/>
  <c r="DM31" i="1" s="1"/>
  <c r="CO28" i="1"/>
  <c r="DA28" i="1" s="1"/>
  <c r="FH28" i="1"/>
  <c r="FH31" i="1" s="1"/>
  <c r="EV28" i="1"/>
  <c r="EJ28" i="1"/>
  <c r="EJ31" i="1" s="1"/>
  <c r="DX28" i="1"/>
  <c r="DX31" i="1" s="1"/>
  <c r="DL28" i="1"/>
  <c r="CZ28" i="1"/>
  <c r="CZ31" i="1" s="1"/>
  <c r="FG28" i="1"/>
  <c r="EU28" i="1"/>
  <c r="EI28" i="1"/>
  <c r="DW28" i="1"/>
  <c r="DK28" i="1"/>
  <c r="DK31" i="1" s="1"/>
  <c r="CY28" i="1"/>
  <c r="CY31" i="1" s="1"/>
  <c r="FQ28" i="1"/>
  <c r="ES28" i="1"/>
  <c r="EG28" i="1"/>
  <c r="DU28" i="1"/>
  <c r="DI28" i="1"/>
  <c r="CW28" i="1"/>
  <c r="CK28" i="1"/>
  <c r="DH28" i="1"/>
  <c r="EL28" i="1"/>
  <c r="FO28" i="1"/>
  <c r="FO31" i="1" s="1"/>
  <c r="FZ42" i="1"/>
  <c r="FZ35" i="1"/>
  <c r="FN35" i="1"/>
  <c r="FB35" i="1"/>
  <c r="EP35" i="1"/>
  <c r="FY35" i="1"/>
  <c r="FM35" i="1"/>
  <c r="FA35" i="1"/>
  <c r="EO35" i="1"/>
  <c r="FX35" i="1"/>
  <c r="FL35" i="1"/>
  <c r="EZ35" i="1"/>
  <c r="EN35" i="1"/>
  <c r="FV35" i="1"/>
  <c r="FJ35" i="1"/>
  <c r="EX35" i="1"/>
  <c r="EL35" i="1"/>
  <c r="FU35" i="1"/>
  <c r="FI35" i="1"/>
  <c r="EW35" i="1"/>
  <c r="EK35" i="1"/>
  <c r="FH35" i="1"/>
  <c r="EV35" i="1"/>
  <c r="EJ35" i="1"/>
  <c r="FG35" i="1"/>
  <c r="FS35" i="1" s="1"/>
  <c r="EU35" i="1"/>
  <c r="EI35" i="1"/>
  <c r="FR35" i="1"/>
  <c r="ET35" i="1"/>
  <c r="FE35" i="1" s="1"/>
  <c r="EH35" i="1"/>
  <c r="FO35" i="1"/>
  <c r="FQ39" i="1"/>
  <c r="I60" i="1"/>
  <c r="I169" i="1" s="1"/>
  <c r="K52" i="1"/>
  <c r="AG17" i="1"/>
  <c r="AS17" i="1"/>
  <c r="BE17" i="1"/>
  <c r="BQ17" i="1"/>
  <c r="CC17" i="1"/>
  <c r="CO17" i="1"/>
  <c r="DM17" i="1"/>
  <c r="DY17" i="1"/>
  <c r="EK17" i="1"/>
  <c r="EW17" i="1"/>
  <c r="FI17" i="1"/>
  <c r="FU17" i="1"/>
  <c r="EM22" i="1"/>
  <c r="EY22" i="1"/>
  <c r="FK22" i="1"/>
  <c r="FW22" i="1"/>
  <c r="DC31" i="1"/>
  <c r="EA31" i="1"/>
  <c r="FR39" i="1"/>
  <c r="AL13" i="1"/>
  <c r="BJ13" i="1"/>
  <c r="BV13" i="1"/>
  <c r="CH13" i="1"/>
  <c r="CT13" i="1"/>
  <c r="DF13" i="1"/>
  <c r="DR13" i="1"/>
  <c r="EC13" i="1" s="1"/>
  <c r="EP13" i="1"/>
  <c r="FB13" i="1"/>
  <c r="FN13" i="1"/>
  <c r="FZ13" i="1"/>
  <c r="CL15" i="1"/>
  <c r="CX15" i="1"/>
  <c r="DJ15" i="1"/>
  <c r="DV15" i="1"/>
  <c r="EH15" i="1"/>
  <c r="ET15" i="1"/>
  <c r="FR15" i="1"/>
  <c r="AR16" i="1"/>
  <c r="BD16" i="1"/>
  <c r="BP16" i="1"/>
  <c r="CB16" i="1"/>
  <c r="CZ16" i="1"/>
  <c r="DL16" i="1"/>
  <c r="DX16" i="1"/>
  <c r="EJ16" i="1"/>
  <c r="EV16" i="1"/>
  <c r="FH16" i="1"/>
  <c r="FH25" i="1" s="1"/>
  <c r="AH17" i="1"/>
  <c r="AT17" i="1"/>
  <c r="BF17" i="1"/>
  <c r="BR17" i="1"/>
  <c r="CD17" i="1"/>
  <c r="CP17" i="1"/>
  <c r="DN17" i="1"/>
  <c r="DZ17" i="1"/>
  <c r="EL17" i="1"/>
  <c r="EX17" i="1"/>
  <c r="FJ17" i="1"/>
  <c r="FV17" i="1"/>
  <c r="AV18" i="1"/>
  <c r="BH18" i="1"/>
  <c r="BT18" i="1"/>
  <c r="CF18" i="1"/>
  <c r="CR18" i="1"/>
  <c r="DD18" i="1"/>
  <c r="EB18" i="1"/>
  <c r="EN18" i="1"/>
  <c r="EZ18" i="1"/>
  <c r="FL18" i="1"/>
  <c r="FX18" i="1"/>
  <c r="Z19" i="1"/>
  <c r="AJ19" i="1" s="1"/>
  <c r="AX19" i="1" s="1"/>
  <c r="AL19" i="1"/>
  <c r="AW19" i="1" s="1"/>
  <c r="BJ19" i="1"/>
  <c r="BV19" i="1"/>
  <c r="CH19" i="1"/>
  <c r="CT19" i="1"/>
  <c r="DF19" i="1"/>
  <c r="DR19" i="1"/>
  <c r="EP19" i="1"/>
  <c r="FB19" i="1"/>
  <c r="FN19" i="1"/>
  <c r="FZ19" i="1"/>
  <c r="EB22" i="1"/>
  <c r="EC22" i="1" s="1"/>
  <c r="ED22" i="1" s="1"/>
  <c r="EN22" i="1"/>
  <c r="EZ22" i="1"/>
  <c r="FL22" i="1"/>
  <c r="FX22" i="1"/>
  <c r="FD23" i="1"/>
  <c r="FP23" i="1"/>
  <c r="DF31" i="1"/>
  <c r="CJ28" i="1"/>
  <c r="DN28" i="1"/>
  <c r="FR28" i="1"/>
  <c r="FR31" i="1" s="1"/>
  <c r="EG35" i="1"/>
  <c r="FQ35" i="1"/>
  <c r="AA13" i="1"/>
  <c r="AM13" i="1"/>
  <c r="AY13" i="1"/>
  <c r="BW13" i="1"/>
  <c r="CI13" i="1"/>
  <c r="CU13" i="1"/>
  <c r="DG13" i="1"/>
  <c r="DS13" i="1"/>
  <c r="EE13" i="1"/>
  <c r="FC13" i="1"/>
  <c r="FO13" i="1"/>
  <c r="AE15" i="1"/>
  <c r="AQ15" i="1"/>
  <c r="BC15" i="1"/>
  <c r="BO15" i="1"/>
  <c r="BY15" i="1" s="1"/>
  <c r="CA15" i="1"/>
  <c r="CY15" i="1"/>
  <c r="DK15" i="1"/>
  <c r="DW15" i="1"/>
  <c r="EI15" i="1"/>
  <c r="EU15" i="1"/>
  <c r="FG15" i="1"/>
  <c r="AG16" i="1"/>
  <c r="AS16" i="1"/>
  <c r="BE16" i="1"/>
  <c r="BQ16" i="1"/>
  <c r="CC16" i="1"/>
  <c r="CO16" i="1"/>
  <c r="DM16" i="1"/>
  <c r="DY16" i="1"/>
  <c r="EK16" i="1"/>
  <c r="EW16" i="1"/>
  <c r="FI16" i="1"/>
  <c r="FU16" i="1"/>
  <c r="W17" i="1"/>
  <c r="AU17" i="1"/>
  <c r="BG17" i="1"/>
  <c r="BS17" i="1"/>
  <c r="CE17" i="1"/>
  <c r="CQ17" i="1"/>
  <c r="DC17" i="1"/>
  <c r="EA17" i="1"/>
  <c r="EM17" i="1"/>
  <c r="EY17" i="1"/>
  <c r="FK17" i="1"/>
  <c r="FW17" i="1"/>
  <c r="AK18" i="1"/>
  <c r="BI18" i="1"/>
  <c r="BU18" i="1"/>
  <c r="CG18" i="1"/>
  <c r="CS18" i="1"/>
  <c r="DE18" i="1"/>
  <c r="DQ18" i="1"/>
  <c r="EO18" i="1"/>
  <c r="FA18" i="1"/>
  <c r="FM18" i="1"/>
  <c r="FY18" i="1"/>
  <c r="AM19" i="1"/>
  <c r="AY19" i="1"/>
  <c r="BW19" i="1"/>
  <c r="CI19" i="1"/>
  <c r="CU19" i="1"/>
  <c r="DG19" i="1"/>
  <c r="DS19" i="1"/>
  <c r="EE19" i="1"/>
  <c r="FC19" i="1"/>
  <c r="FO19" i="1"/>
  <c r="EO22" i="1"/>
  <c r="FA22" i="1"/>
  <c r="FM22" i="1"/>
  <c r="FY22" i="1"/>
  <c r="FQ23" i="1"/>
  <c r="CL28" i="1"/>
  <c r="DR28" i="1"/>
  <c r="FV28" i="1"/>
  <c r="CB31" i="1"/>
  <c r="FX33" i="1"/>
  <c r="FL33" i="1"/>
  <c r="EZ33" i="1"/>
  <c r="EN33" i="1"/>
  <c r="EB33" i="1"/>
  <c r="FW33" i="1"/>
  <c r="FK33" i="1"/>
  <c r="EY33" i="1"/>
  <c r="EM33" i="1"/>
  <c r="EA33" i="1"/>
  <c r="EA42" i="1" s="1"/>
  <c r="FV33" i="1"/>
  <c r="FJ33" i="1"/>
  <c r="EX33" i="1"/>
  <c r="EL33" i="1"/>
  <c r="DZ33" i="1"/>
  <c r="FH33" i="1"/>
  <c r="EV33" i="1"/>
  <c r="EJ33" i="1"/>
  <c r="DX33" i="1"/>
  <c r="DX42" i="1" s="1"/>
  <c r="FG33" i="1"/>
  <c r="EU33" i="1"/>
  <c r="EU42" i="1" s="1"/>
  <c r="EI33" i="1"/>
  <c r="DW33" i="1"/>
  <c r="DW42" i="1" s="1"/>
  <c r="H42" i="1"/>
  <c r="FR33" i="1"/>
  <c r="ET33" i="1"/>
  <c r="EH33" i="1"/>
  <c r="DV33" i="1"/>
  <c r="FQ33" i="1"/>
  <c r="ES33" i="1"/>
  <c r="EG33" i="1"/>
  <c r="DU33" i="1"/>
  <c r="FP33" i="1"/>
  <c r="FD33" i="1"/>
  <c r="EF33" i="1"/>
  <c r="DT33" i="1"/>
  <c r="FA33" i="1"/>
  <c r="EM35" i="1"/>
  <c r="FW35" i="1"/>
  <c r="FQ38" i="1"/>
  <c r="FP38" i="1"/>
  <c r="FO38" i="1"/>
  <c r="FZ38" i="1"/>
  <c r="FN38" i="1"/>
  <c r="FY38" i="1"/>
  <c r="FM38" i="1"/>
  <c r="FX38" i="1"/>
  <c r="FL38" i="1"/>
  <c r="FW38" i="1"/>
  <c r="FK38" i="1"/>
  <c r="FV38" i="1"/>
  <c r="FJ38" i="1"/>
  <c r="FU38" i="1"/>
  <c r="FI38" i="1"/>
  <c r="X17" i="1"/>
  <c r="AV17" i="1"/>
  <c r="BH17" i="1"/>
  <c r="BT17" i="1"/>
  <c r="CF17" i="1"/>
  <c r="CR17" i="1"/>
  <c r="DD17" i="1"/>
  <c r="EB17" i="1"/>
  <c r="EN17" i="1"/>
  <c r="EZ17" i="1"/>
  <c r="FL17" i="1"/>
  <c r="FX17" i="1"/>
  <c r="EP22" i="1"/>
  <c r="FB22" i="1"/>
  <c r="FN22" i="1"/>
  <c r="FZ22" i="1"/>
  <c r="AC13" i="1"/>
  <c r="AO13" i="1"/>
  <c r="BA13" i="1"/>
  <c r="BM13" i="1"/>
  <c r="CK13" i="1"/>
  <c r="CW13" i="1"/>
  <c r="DI13" i="1"/>
  <c r="DU13" i="1"/>
  <c r="EG13" i="1"/>
  <c r="ES13" i="1"/>
  <c r="FE13" i="1" s="1"/>
  <c r="AG15" i="1"/>
  <c r="AS15" i="1"/>
  <c r="BE15" i="1"/>
  <c r="BQ15" i="1"/>
  <c r="CC15" i="1"/>
  <c r="CO15" i="1"/>
  <c r="DM15" i="1"/>
  <c r="DY15" i="1"/>
  <c r="EK15" i="1"/>
  <c r="EW15" i="1"/>
  <c r="FI15" i="1"/>
  <c r="W16" i="1"/>
  <c r="AU16" i="1"/>
  <c r="BG16" i="1"/>
  <c r="BS16" i="1"/>
  <c r="CE16" i="1"/>
  <c r="CQ16" i="1"/>
  <c r="DC16" i="1"/>
  <c r="EA16" i="1"/>
  <c r="EM16" i="1"/>
  <c r="EY16" i="1"/>
  <c r="FK16" i="1"/>
  <c r="Y17" i="1"/>
  <c r="AK17" i="1"/>
  <c r="BI17" i="1"/>
  <c r="BU17" i="1"/>
  <c r="CG17" i="1"/>
  <c r="CS17" i="1"/>
  <c r="DE17" i="1"/>
  <c r="DQ17" i="1"/>
  <c r="EO17" i="1"/>
  <c r="FA17" i="1"/>
  <c r="FM17" i="1"/>
  <c r="AM18" i="1"/>
  <c r="AY18" i="1"/>
  <c r="BW18" i="1"/>
  <c r="CI18" i="1"/>
  <c r="CU18" i="1"/>
  <c r="DG18" i="1"/>
  <c r="DS18" i="1"/>
  <c r="EE18" i="1"/>
  <c r="FC18" i="1"/>
  <c r="AO19" i="1"/>
  <c r="BA19" i="1"/>
  <c r="BM19" i="1"/>
  <c r="CK19" i="1"/>
  <c r="CW19" i="1"/>
  <c r="DI19" i="1"/>
  <c r="DU19" i="1"/>
  <c r="EG19" i="1"/>
  <c r="ES19" i="1"/>
  <c r="EE22" i="1"/>
  <c r="FC22" i="1"/>
  <c r="EI23" i="1"/>
  <c r="EU23" i="1"/>
  <c r="FD24" i="1"/>
  <c r="BS31" i="1"/>
  <c r="CT28" i="1"/>
  <c r="CT31" i="1" s="1"/>
  <c r="DT28" i="1"/>
  <c r="EX28" i="1"/>
  <c r="DS33" i="1"/>
  <c r="FC33" i="1"/>
  <c r="FH38" i="1"/>
  <c r="FO40" i="1"/>
  <c r="FZ40" i="1"/>
  <c r="FN40" i="1"/>
  <c r="FY40" i="1"/>
  <c r="FM40" i="1"/>
  <c r="FX40" i="1"/>
  <c r="FL40" i="1"/>
  <c r="FW40" i="1"/>
  <c r="FK40" i="1"/>
  <c r="FV40" i="1"/>
  <c r="FJ40" i="1"/>
  <c r="FU40" i="1"/>
  <c r="FI40" i="1"/>
  <c r="FH40" i="1"/>
  <c r="FG40" i="1"/>
  <c r="CD27" i="1"/>
  <c r="CD31" i="1" s="1"/>
  <c r="CP27" i="1"/>
  <c r="CP31" i="1" s="1"/>
  <c r="DN27" i="1"/>
  <c r="DZ27" i="1"/>
  <c r="EL27" i="1"/>
  <c r="EX27" i="1"/>
  <c r="FJ27" i="1"/>
  <c r="FV27" i="1"/>
  <c r="DN29" i="1"/>
  <c r="DZ29" i="1"/>
  <c r="EL29" i="1"/>
  <c r="EX29" i="1"/>
  <c r="FJ29" i="1"/>
  <c r="FV29" i="1"/>
  <c r="DZ34" i="1"/>
  <c r="EL34" i="1"/>
  <c r="EX34" i="1"/>
  <c r="FJ34" i="1"/>
  <c r="FV34" i="1"/>
  <c r="GA34" i="1" s="1"/>
  <c r="EP36" i="1"/>
  <c r="EP42" i="1" s="1"/>
  <c r="FB36" i="1"/>
  <c r="FN36" i="1"/>
  <c r="FZ36" i="1"/>
  <c r="EL37" i="1"/>
  <c r="EX37" i="1"/>
  <c r="FJ37" i="1"/>
  <c r="FV37" i="1"/>
  <c r="FR41" i="1"/>
  <c r="G60" i="1"/>
  <c r="DT44" i="1"/>
  <c r="EM44" i="1"/>
  <c r="FC36" i="1"/>
  <c r="FO36" i="1"/>
  <c r="EM37" i="1"/>
  <c r="EY37" i="1"/>
  <c r="FK37" i="1"/>
  <c r="FW37" i="1"/>
  <c r="H60" i="1"/>
  <c r="FO44" i="1"/>
  <c r="FC44" i="1"/>
  <c r="EE44" i="1"/>
  <c r="DS44" i="1"/>
  <c r="FZ44" i="1"/>
  <c r="FN44" i="1"/>
  <c r="FB44" i="1"/>
  <c r="EP44" i="1"/>
  <c r="FY44" i="1"/>
  <c r="FM44" i="1"/>
  <c r="FA44" i="1"/>
  <c r="EO44" i="1"/>
  <c r="FW44" i="1"/>
  <c r="FK44" i="1"/>
  <c r="FV44" i="1"/>
  <c r="FJ44" i="1"/>
  <c r="EX44" i="1"/>
  <c r="EL44" i="1"/>
  <c r="FH44" i="1"/>
  <c r="EV44" i="1"/>
  <c r="EJ44" i="1"/>
  <c r="FG44" i="1"/>
  <c r="EU44" i="1"/>
  <c r="EI44" i="1"/>
  <c r="DW44" i="1"/>
  <c r="DK44" i="1"/>
  <c r="DU44" i="1"/>
  <c r="EN44" i="1"/>
  <c r="FP44" i="1"/>
  <c r="CR27" i="1"/>
  <c r="CR31" i="1" s="1"/>
  <c r="DD27" i="1"/>
  <c r="EB27" i="1"/>
  <c r="EN27" i="1"/>
  <c r="EZ27" i="1"/>
  <c r="FL27" i="1"/>
  <c r="FX27" i="1"/>
  <c r="EB29" i="1"/>
  <c r="EN29" i="1"/>
  <c r="EZ29" i="1"/>
  <c r="FL29" i="1"/>
  <c r="FX29" i="1"/>
  <c r="EB34" i="1"/>
  <c r="EN34" i="1"/>
  <c r="EZ34" i="1"/>
  <c r="FL34" i="1"/>
  <c r="FX34" i="1"/>
  <c r="EF36" i="1"/>
  <c r="FD36" i="1"/>
  <c r="FP36" i="1"/>
  <c r="EN37" i="1"/>
  <c r="EZ37" i="1"/>
  <c r="FL37" i="1"/>
  <c r="FX37" i="1"/>
  <c r="DH44" i="1"/>
  <c r="DV44" i="1"/>
  <c r="FQ44" i="1"/>
  <c r="N52" i="1"/>
  <c r="J60" i="1"/>
  <c r="J169" i="1" s="1"/>
  <c r="BU27" i="1"/>
  <c r="BU31" i="1" s="1"/>
  <c r="CG27" i="1"/>
  <c r="CG31" i="1" s="1"/>
  <c r="CS27" i="1"/>
  <c r="CS31" i="1" s="1"/>
  <c r="DE27" i="1"/>
  <c r="DQ27" i="1"/>
  <c r="EO27" i="1"/>
  <c r="FA27" i="1"/>
  <c r="FM27" i="1"/>
  <c r="FY27" i="1"/>
  <c r="DE29" i="1"/>
  <c r="DQ29" i="1"/>
  <c r="EO29" i="1"/>
  <c r="FA29" i="1"/>
  <c r="FM29" i="1"/>
  <c r="FY29" i="1"/>
  <c r="EO34" i="1"/>
  <c r="FA34" i="1"/>
  <c r="FM34" i="1"/>
  <c r="FY34" i="1"/>
  <c r="EG36" i="1"/>
  <c r="ES36" i="1"/>
  <c r="FQ36" i="1"/>
  <c r="EO37" i="1"/>
  <c r="FA37" i="1"/>
  <c r="FM37" i="1"/>
  <c r="FY37" i="1"/>
  <c r="FU41" i="1"/>
  <c r="DI44" i="1"/>
  <c r="DX44" i="1"/>
  <c r="ES44" i="1"/>
  <c r="FR44" i="1"/>
  <c r="FW84" i="1"/>
  <c r="FR84" i="1"/>
  <c r="ET84" i="1"/>
  <c r="EH84" i="1"/>
  <c r="FQ84" i="1"/>
  <c r="ES84" i="1"/>
  <c r="EG84" i="1"/>
  <c r="FP84" i="1"/>
  <c r="FD84" i="1"/>
  <c r="EF84" i="1"/>
  <c r="FO84" i="1"/>
  <c r="FC84" i="1"/>
  <c r="EE84" i="1"/>
  <c r="FN84" i="1"/>
  <c r="FB84" i="1"/>
  <c r="EP84" i="1"/>
  <c r="FM84" i="1"/>
  <c r="FA84" i="1"/>
  <c r="EO84" i="1"/>
  <c r="FL84" i="1"/>
  <c r="EZ84" i="1"/>
  <c r="EN84" i="1"/>
  <c r="EB84" i="1"/>
  <c r="FY84" i="1"/>
  <c r="FJ84" i="1"/>
  <c r="EX84" i="1"/>
  <c r="EL84" i="1"/>
  <c r="DZ84" i="1"/>
  <c r="FX84" i="1"/>
  <c r="FI84" i="1"/>
  <c r="EW84" i="1"/>
  <c r="EK84" i="1"/>
  <c r="DY84" i="1"/>
  <c r="FK84" i="1"/>
  <c r="FH84" i="1"/>
  <c r="FG84" i="1"/>
  <c r="EY84" i="1"/>
  <c r="EV84" i="1"/>
  <c r="EU84" i="1"/>
  <c r="EM84" i="1"/>
  <c r="EI84" i="1"/>
  <c r="FZ84" i="1"/>
  <c r="EA84" i="1"/>
  <c r="FV84" i="1"/>
  <c r="EJ84" i="1"/>
  <c r="DX84" i="1"/>
  <c r="EP27" i="1"/>
  <c r="FB27" i="1"/>
  <c r="FN27" i="1"/>
  <c r="FZ27" i="1"/>
  <c r="DR29" i="1"/>
  <c r="EP29" i="1"/>
  <c r="FB29" i="1"/>
  <c r="FN29" i="1"/>
  <c r="FZ29" i="1"/>
  <c r="EH36" i="1"/>
  <c r="ET36" i="1"/>
  <c r="FR36" i="1"/>
  <c r="EP37" i="1"/>
  <c r="FB37" i="1"/>
  <c r="FB42" i="1" s="1"/>
  <c r="FN37" i="1"/>
  <c r="FZ37" i="1"/>
  <c r="DJ44" i="1"/>
  <c r="DY44" i="1"/>
  <c r="ET44" i="1"/>
  <c r="FU44" i="1"/>
  <c r="FC37" i="1"/>
  <c r="FO37" i="1"/>
  <c r="FR56" i="1"/>
  <c r="FQ56" i="1"/>
  <c r="FP56" i="1"/>
  <c r="FO56" i="1"/>
  <c r="FY56" i="1"/>
  <c r="FM56" i="1"/>
  <c r="FX56" i="1"/>
  <c r="FL56" i="1"/>
  <c r="BX27" i="1"/>
  <c r="BX31" i="1" s="1"/>
  <c r="CJ27" i="1"/>
  <c r="CV27" i="1"/>
  <c r="CV31" i="1" s="1"/>
  <c r="DH27" i="1"/>
  <c r="DT27" i="1"/>
  <c r="EF27" i="1"/>
  <c r="FD27" i="1"/>
  <c r="FP27" i="1"/>
  <c r="FP31" i="1" s="1"/>
  <c r="DH29" i="1"/>
  <c r="DT29" i="1"/>
  <c r="EF29" i="1"/>
  <c r="FD29" i="1"/>
  <c r="FP29" i="1"/>
  <c r="DT34" i="1"/>
  <c r="EF34" i="1"/>
  <c r="FD34" i="1"/>
  <c r="FP34" i="1"/>
  <c r="EJ36" i="1"/>
  <c r="EV36" i="1"/>
  <c r="FH36" i="1"/>
  <c r="EF37" i="1"/>
  <c r="FD37" i="1"/>
  <c r="FP37" i="1"/>
  <c r="FL41" i="1"/>
  <c r="FX41" i="1"/>
  <c r="DM44" i="1"/>
  <c r="EA44" i="1"/>
  <c r="EY44" i="1"/>
  <c r="FN56" i="1"/>
  <c r="CK27" i="1"/>
  <c r="CK31" i="1" s="1"/>
  <c r="CW27" i="1"/>
  <c r="CW31" i="1" s="1"/>
  <c r="DI27" i="1"/>
  <c r="DU27" i="1"/>
  <c r="EG27" i="1"/>
  <c r="ES27" i="1"/>
  <c r="FQ27" i="1"/>
  <c r="DI29" i="1"/>
  <c r="DU29" i="1"/>
  <c r="EG29" i="1"/>
  <c r="ES29" i="1"/>
  <c r="FQ29" i="1"/>
  <c r="DU34" i="1"/>
  <c r="EG34" i="1"/>
  <c r="ES34" i="1"/>
  <c r="FQ34" i="1"/>
  <c r="EK36" i="1"/>
  <c r="EW36" i="1"/>
  <c r="FI36" i="1"/>
  <c r="FU36" i="1"/>
  <c r="EG37" i="1"/>
  <c r="ES37" i="1"/>
  <c r="FQ37" i="1"/>
  <c r="FM41" i="1"/>
  <c r="FY41" i="1"/>
  <c r="DN44" i="1"/>
  <c r="EB44" i="1"/>
  <c r="EZ44" i="1"/>
  <c r="FU56" i="1"/>
  <c r="FZ67" i="1"/>
  <c r="FN67" i="1"/>
  <c r="FB67" i="1"/>
  <c r="EP67" i="1"/>
  <c r="DR67" i="1"/>
  <c r="FY67" i="1"/>
  <c r="FM67" i="1"/>
  <c r="FA67" i="1"/>
  <c r="EO67" i="1"/>
  <c r="DQ67" i="1"/>
  <c r="FX67" i="1"/>
  <c r="FL67" i="1"/>
  <c r="EZ67" i="1"/>
  <c r="EN67" i="1"/>
  <c r="EB67" i="1"/>
  <c r="FW67" i="1"/>
  <c r="FK67" i="1"/>
  <c r="EY67" i="1"/>
  <c r="EM67" i="1"/>
  <c r="EA67" i="1"/>
  <c r="FV67" i="1"/>
  <c r="FJ67" i="1"/>
  <c r="EX67" i="1"/>
  <c r="EL67" i="1"/>
  <c r="DZ67" i="1"/>
  <c r="DN67" i="1"/>
  <c r="FU67" i="1"/>
  <c r="FI67" i="1"/>
  <c r="EW67" i="1"/>
  <c r="EK67" i="1"/>
  <c r="DY67" i="1"/>
  <c r="DM67" i="1"/>
  <c r="FH67" i="1"/>
  <c r="FS67" i="1" s="1"/>
  <c r="EV67" i="1"/>
  <c r="EJ67" i="1"/>
  <c r="DX67" i="1"/>
  <c r="DL67" i="1"/>
  <c r="FR67" i="1"/>
  <c r="ET67" i="1"/>
  <c r="EH67" i="1"/>
  <c r="DV67" i="1"/>
  <c r="DJ67" i="1"/>
  <c r="FQ67" i="1"/>
  <c r="ES67" i="1"/>
  <c r="EG67" i="1"/>
  <c r="DU67" i="1"/>
  <c r="DI67" i="1"/>
  <c r="FC67" i="1"/>
  <c r="EU67" i="1"/>
  <c r="EI67" i="1"/>
  <c r="EF67" i="1"/>
  <c r="DW67" i="1"/>
  <c r="FP67" i="1"/>
  <c r="DT67" i="1"/>
  <c r="CL27" i="1"/>
  <c r="CL31" i="1" s="1"/>
  <c r="CX27" i="1"/>
  <c r="CX31" i="1" s="1"/>
  <c r="DJ27" i="1"/>
  <c r="DV27" i="1"/>
  <c r="EH27" i="1"/>
  <c r="ET27" i="1"/>
  <c r="DJ29" i="1"/>
  <c r="DV29" i="1"/>
  <c r="EH29" i="1"/>
  <c r="ET29" i="1"/>
  <c r="DV34" i="1"/>
  <c r="EH34" i="1"/>
  <c r="ET34" i="1"/>
  <c r="EL36" i="1"/>
  <c r="EX36" i="1"/>
  <c r="FJ36" i="1"/>
  <c r="EH37" i="1"/>
  <c r="ET37" i="1"/>
  <c r="FN41" i="1"/>
  <c r="EF44" i="1"/>
  <c r="FD44" i="1"/>
  <c r="FV56" i="1"/>
  <c r="DK67" i="1"/>
  <c r="FZ71" i="1"/>
  <c r="FN71" i="1"/>
  <c r="FB71" i="1"/>
  <c r="EP71" i="1"/>
  <c r="FY71" i="1"/>
  <c r="FM71" i="1"/>
  <c r="FA71" i="1"/>
  <c r="EO71" i="1"/>
  <c r="FX71" i="1"/>
  <c r="FL71" i="1"/>
  <c r="EZ71" i="1"/>
  <c r="FW71" i="1"/>
  <c r="FK71" i="1"/>
  <c r="EY71" i="1"/>
  <c r="EM71" i="1"/>
  <c r="FU71" i="1"/>
  <c r="FI71" i="1"/>
  <c r="EW71" i="1"/>
  <c r="FH71" i="1"/>
  <c r="EV71" i="1"/>
  <c r="FR71" i="1"/>
  <c r="ES71" i="1"/>
  <c r="DR71" i="1"/>
  <c r="FQ71" i="1"/>
  <c r="DQ71" i="1"/>
  <c r="FP71" i="1"/>
  <c r="EB71" i="1"/>
  <c r="FO71" i="1"/>
  <c r="EN71" i="1"/>
  <c r="EA71" i="1"/>
  <c r="FJ71" i="1"/>
  <c r="EL71" i="1"/>
  <c r="DZ71" i="1"/>
  <c r="DN71" i="1"/>
  <c r="FG71" i="1"/>
  <c r="EK71" i="1"/>
  <c r="DY71" i="1"/>
  <c r="DM71" i="1"/>
  <c r="EJ71" i="1"/>
  <c r="DX71" i="1"/>
  <c r="DL71" i="1"/>
  <c r="FC71" i="1"/>
  <c r="EH71" i="1"/>
  <c r="DV71" i="1"/>
  <c r="DJ71" i="1"/>
  <c r="EX71" i="1"/>
  <c r="EG71" i="1"/>
  <c r="DU71" i="1"/>
  <c r="DI71" i="1"/>
  <c r="FD71" i="1"/>
  <c r="EU71" i="1"/>
  <c r="ET71" i="1"/>
  <c r="EI71" i="1"/>
  <c r="EF71" i="1"/>
  <c r="EE71" i="1"/>
  <c r="DT71" i="1"/>
  <c r="DS71" i="1"/>
  <c r="DS45" i="1"/>
  <c r="EE45" i="1"/>
  <c r="FC45" i="1"/>
  <c r="FO45" i="1"/>
  <c r="EB46" i="1"/>
  <c r="EN46" i="1"/>
  <c r="EZ46" i="1"/>
  <c r="FL46" i="1"/>
  <c r="FX46" i="1"/>
  <c r="DV47" i="1"/>
  <c r="EH47" i="1"/>
  <c r="ET47" i="1"/>
  <c r="FR47" i="1"/>
  <c r="EO48" i="1"/>
  <c r="FA48" i="1"/>
  <c r="FM48" i="1"/>
  <c r="FY48" i="1"/>
  <c r="GA48" i="1" s="1"/>
  <c r="EP49" i="1"/>
  <c r="FB49" i="1"/>
  <c r="FN49" i="1"/>
  <c r="FZ49" i="1"/>
  <c r="EE50" i="1"/>
  <c r="FC50" i="1"/>
  <c r="FO50" i="1"/>
  <c r="EM51" i="1"/>
  <c r="EY51" i="1"/>
  <c r="FK51" i="1"/>
  <c r="FW51" i="1"/>
  <c r="GA51" i="1" s="1"/>
  <c r="FD52" i="1"/>
  <c r="FP52" i="1"/>
  <c r="FR53" i="1"/>
  <c r="FG54" i="1"/>
  <c r="FR57" i="1"/>
  <c r="FZ58" i="1"/>
  <c r="FV59" i="1"/>
  <c r="EI63" i="1"/>
  <c r="EN68" i="1"/>
  <c r="DH45" i="1"/>
  <c r="DT45" i="1"/>
  <c r="EF45" i="1"/>
  <c r="FD45" i="1"/>
  <c r="FP45" i="1"/>
  <c r="EO46" i="1"/>
  <c r="FA46" i="1"/>
  <c r="FM46" i="1"/>
  <c r="FY46" i="1"/>
  <c r="DW47" i="1"/>
  <c r="EI47" i="1"/>
  <c r="EU47" i="1"/>
  <c r="FG47" i="1"/>
  <c r="EP48" i="1"/>
  <c r="FB48" i="1"/>
  <c r="FN48" i="1"/>
  <c r="FZ48" i="1"/>
  <c r="EE49" i="1"/>
  <c r="FC49" i="1"/>
  <c r="FO49" i="1"/>
  <c r="EF50" i="1"/>
  <c r="FD50" i="1"/>
  <c r="FP50" i="1"/>
  <c r="EN51" i="1"/>
  <c r="EZ51" i="1"/>
  <c r="FL51" i="1"/>
  <c r="FX51" i="1"/>
  <c r="FQ52" i="1"/>
  <c r="FH54" i="1"/>
  <c r="FW59" i="1"/>
  <c r="FW64" i="1"/>
  <c r="FK64" i="1"/>
  <c r="EY64" i="1"/>
  <c r="EM64" i="1"/>
  <c r="EA64" i="1"/>
  <c r="FV64" i="1"/>
  <c r="FJ64" i="1"/>
  <c r="EX64" i="1"/>
  <c r="EL64" i="1"/>
  <c r="EL168" i="1" s="1"/>
  <c r="DZ64" i="1"/>
  <c r="DN64" i="1"/>
  <c r="FU64" i="1"/>
  <c r="FI64" i="1"/>
  <c r="EW64" i="1"/>
  <c r="EK64" i="1"/>
  <c r="DY64" i="1"/>
  <c r="DM64" i="1"/>
  <c r="FH64" i="1"/>
  <c r="EV64" i="1"/>
  <c r="EJ64" i="1"/>
  <c r="DX64" i="1"/>
  <c r="DL64" i="1"/>
  <c r="FG64" i="1"/>
  <c r="EU64" i="1"/>
  <c r="EI64" i="1"/>
  <c r="DW64" i="1"/>
  <c r="DK64" i="1"/>
  <c r="FR64" i="1"/>
  <c r="ET64" i="1"/>
  <c r="EH64" i="1"/>
  <c r="DV64" i="1"/>
  <c r="DJ64" i="1"/>
  <c r="FQ64" i="1"/>
  <c r="ES64" i="1"/>
  <c r="EG64" i="1"/>
  <c r="DU64" i="1"/>
  <c r="DI64" i="1"/>
  <c r="FO64" i="1"/>
  <c r="FC64" i="1"/>
  <c r="EE64" i="1"/>
  <c r="DS64" i="1"/>
  <c r="FZ64" i="1"/>
  <c r="FN64" i="1"/>
  <c r="FB64" i="1"/>
  <c r="EP64" i="1"/>
  <c r="DR64" i="1"/>
  <c r="FD64" i="1"/>
  <c r="FV82" i="1"/>
  <c r="FJ82" i="1"/>
  <c r="EX82" i="1"/>
  <c r="EL82" i="1"/>
  <c r="DZ82" i="1"/>
  <c r="FU82" i="1"/>
  <c r="FI82" i="1"/>
  <c r="EW82" i="1"/>
  <c r="EK82" i="1"/>
  <c r="DY82" i="1"/>
  <c r="FH82" i="1"/>
  <c r="EV82" i="1"/>
  <c r="EJ82" i="1"/>
  <c r="DX82" i="1"/>
  <c r="FG82" i="1"/>
  <c r="EU82" i="1"/>
  <c r="EI82" i="1"/>
  <c r="DW82" i="1"/>
  <c r="FR82" i="1"/>
  <c r="ET82" i="1"/>
  <c r="EH82" i="1"/>
  <c r="DV82" i="1"/>
  <c r="FQ82" i="1"/>
  <c r="ES82" i="1"/>
  <c r="EG82" i="1"/>
  <c r="DU82" i="1"/>
  <c r="FP82" i="1"/>
  <c r="FD82" i="1"/>
  <c r="EF82" i="1"/>
  <c r="DT82" i="1"/>
  <c r="FZ82" i="1"/>
  <c r="FN82" i="1"/>
  <c r="FB82" i="1"/>
  <c r="EP82" i="1"/>
  <c r="FY82" i="1"/>
  <c r="FM82" i="1"/>
  <c r="FA82" i="1"/>
  <c r="EO82" i="1"/>
  <c r="FK82" i="1"/>
  <c r="FC82" i="1"/>
  <c r="EZ82" i="1"/>
  <c r="EY82" i="1"/>
  <c r="EN82" i="1"/>
  <c r="EM82" i="1"/>
  <c r="FX82" i="1"/>
  <c r="EB82" i="1"/>
  <c r="FW82" i="1"/>
  <c r="EA82" i="1"/>
  <c r="DJ45" i="1"/>
  <c r="DV45" i="1"/>
  <c r="EH45" i="1"/>
  <c r="ET45" i="1"/>
  <c r="FR45" i="1"/>
  <c r="DS46" i="1"/>
  <c r="EE46" i="1"/>
  <c r="FC46" i="1"/>
  <c r="FO46" i="1"/>
  <c r="DY47" i="1"/>
  <c r="EK47" i="1"/>
  <c r="EW47" i="1"/>
  <c r="FI47" i="1"/>
  <c r="FU47" i="1"/>
  <c r="DT48" i="1"/>
  <c r="EF48" i="1"/>
  <c r="FD48" i="1"/>
  <c r="FP48" i="1"/>
  <c r="EG49" i="1"/>
  <c r="ES49" i="1"/>
  <c r="FQ49" i="1"/>
  <c r="EH50" i="1"/>
  <c r="ET50" i="1"/>
  <c r="FR50" i="1"/>
  <c r="EP51" i="1"/>
  <c r="FB51" i="1"/>
  <c r="FN51" i="1"/>
  <c r="FZ51" i="1"/>
  <c r="FG52" i="1"/>
  <c r="FI53" i="1"/>
  <c r="FU53" i="1"/>
  <c r="EX54" i="1"/>
  <c r="FJ54" i="1"/>
  <c r="FV54" i="1"/>
  <c r="GA54" i="1" s="1"/>
  <c r="FQ58" i="1"/>
  <c r="FY59" i="1"/>
  <c r="EU63" i="1"/>
  <c r="DQ64" i="1"/>
  <c r="FM64" i="1"/>
  <c r="EZ68" i="1"/>
  <c r="DO70" i="1"/>
  <c r="DP70" i="1" s="1"/>
  <c r="FL82" i="1"/>
  <c r="DW45" i="1"/>
  <c r="EI45" i="1"/>
  <c r="EU45" i="1"/>
  <c r="FG45" i="1"/>
  <c r="DT46" i="1"/>
  <c r="EF46" i="1"/>
  <c r="FD46" i="1"/>
  <c r="FP46" i="1"/>
  <c r="DZ47" i="1"/>
  <c r="EL47" i="1"/>
  <c r="EX47" i="1"/>
  <c r="FJ47" i="1"/>
  <c r="FV47" i="1"/>
  <c r="DU48" i="1"/>
  <c r="EG48" i="1"/>
  <c r="ES48" i="1"/>
  <c r="FQ48" i="1"/>
  <c r="EH49" i="1"/>
  <c r="ET49" i="1"/>
  <c r="FR49" i="1"/>
  <c r="EI50" i="1"/>
  <c r="EU50" i="1"/>
  <c r="FG50" i="1"/>
  <c r="FC51" i="1"/>
  <c r="FO51" i="1"/>
  <c r="EV52" i="1"/>
  <c r="FH52" i="1"/>
  <c r="EX53" i="1"/>
  <c r="FJ53" i="1"/>
  <c r="FV53" i="1"/>
  <c r="EY54" i="1"/>
  <c r="FK54" i="1"/>
  <c r="FW54" i="1"/>
  <c r="FR58" i="1"/>
  <c r="FZ59" i="1"/>
  <c r="DT64" i="1"/>
  <c r="FP64" i="1"/>
  <c r="FO82" i="1"/>
  <c r="EJ50" i="1"/>
  <c r="EV50" i="1"/>
  <c r="FH50" i="1"/>
  <c r="FZ63" i="1"/>
  <c r="FN63" i="1"/>
  <c r="FB63" i="1"/>
  <c r="EP63" i="1"/>
  <c r="DR63" i="1"/>
  <c r="FY63" i="1"/>
  <c r="FM63" i="1"/>
  <c r="FA63" i="1"/>
  <c r="EO63" i="1"/>
  <c r="DQ63" i="1"/>
  <c r="FX63" i="1"/>
  <c r="FL63" i="1"/>
  <c r="EZ63" i="1"/>
  <c r="EN63" i="1"/>
  <c r="EB63" i="1"/>
  <c r="FW63" i="1"/>
  <c r="FK63" i="1"/>
  <c r="EY63" i="1"/>
  <c r="EM63" i="1"/>
  <c r="EA63" i="1"/>
  <c r="FV63" i="1"/>
  <c r="FJ63" i="1"/>
  <c r="EX63" i="1"/>
  <c r="EL63" i="1"/>
  <c r="DZ63" i="1"/>
  <c r="DN63" i="1"/>
  <c r="FU63" i="1"/>
  <c r="FI63" i="1"/>
  <c r="EW63" i="1"/>
  <c r="EK63" i="1"/>
  <c r="DY63" i="1"/>
  <c r="DM63" i="1"/>
  <c r="FH63" i="1"/>
  <c r="EV63" i="1"/>
  <c r="EJ63" i="1"/>
  <c r="DX63" i="1"/>
  <c r="DL63" i="1"/>
  <c r="FR63" i="1"/>
  <c r="ET63" i="1"/>
  <c r="EH63" i="1"/>
  <c r="DV63" i="1"/>
  <c r="DJ63" i="1"/>
  <c r="FQ63" i="1"/>
  <c r="ES63" i="1"/>
  <c r="EG63" i="1"/>
  <c r="DU63" i="1"/>
  <c r="DI63" i="1"/>
  <c r="FD63" i="1"/>
  <c r="EB64" i="1"/>
  <c r="FX64" i="1"/>
  <c r="FW68" i="1"/>
  <c r="FK68" i="1"/>
  <c r="EY68" i="1"/>
  <c r="EM68" i="1"/>
  <c r="EA68" i="1"/>
  <c r="FV68" i="1"/>
  <c r="FJ68" i="1"/>
  <c r="EX68" i="1"/>
  <c r="EL68" i="1"/>
  <c r="DZ68" i="1"/>
  <c r="DN68" i="1"/>
  <c r="FU68" i="1"/>
  <c r="FI68" i="1"/>
  <c r="EW68" i="1"/>
  <c r="EK68" i="1"/>
  <c r="DY68" i="1"/>
  <c r="DM68" i="1"/>
  <c r="FH68" i="1"/>
  <c r="EV68" i="1"/>
  <c r="EJ68" i="1"/>
  <c r="DX68" i="1"/>
  <c r="DL68" i="1"/>
  <c r="FG68" i="1"/>
  <c r="EU68" i="1"/>
  <c r="EI68" i="1"/>
  <c r="DW68" i="1"/>
  <c r="DK68" i="1"/>
  <c r="FR68" i="1"/>
  <c r="ET68" i="1"/>
  <c r="EH68" i="1"/>
  <c r="DV68" i="1"/>
  <c r="DJ68" i="1"/>
  <c r="FQ68" i="1"/>
  <c r="ES68" i="1"/>
  <c r="EG68" i="1"/>
  <c r="DU68" i="1"/>
  <c r="DI68" i="1"/>
  <c r="FO68" i="1"/>
  <c r="FC68" i="1"/>
  <c r="EE68" i="1"/>
  <c r="DS68" i="1"/>
  <c r="FZ68" i="1"/>
  <c r="FN68" i="1"/>
  <c r="FB68" i="1"/>
  <c r="EP68" i="1"/>
  <c r="DR68" i="1"/>
  <c r="FD68" i="1"/>
  <c r="DM45" i="1"/>
  <c r="DY45" i="1"/>
  <c r="EK45" i="1"/>
  <c r="EW45" i="1"/>
  <c r="FI45" i="1"/>
  <c r="FU45" i="1"/>
  <c r="DI46" i="1"/>
  <c r="DV46" i="1"/>
  <c r="EH46" i="1"/>
  <c r="ET46" i="1"/>
  <c r="FE46" i="1" s="1"/>
  <c r="FR46" i="1"/>
  <c r="EB47" i="1"/>
  <c r="EN47" i="1"/>
  <c r="EZ47" i="1"/>
  <c r="FL47" i="1"/>
  <c r="FX47" i="1"/>
  <c r="DW48" i="1"/>
  <c r="EI48" i="1"/>
  <c r="EU48" i="1"/>
  <c r="FG48" i="1"/>
  <c r="EJ49" i="1"/>
  <c r="EV49" i="1"/>
  <c r="FH49" i="1"/>
  <c r="DY50" i="1"/>
  <c r="EK50" i="1"/>
  <c r="EW50" i="1"/>
  <c r="FI50" i="1"/>
  <c r="FU50" i="1"/>
  <c r="ES51" i="1"/>
  <c r="FQ51" i="1"/>
  <c r="EX52" i="1"/>
  <c r="FJ52" i="1"/>
  <c r="FV52" i="1"/>
  <c r="EZ53" i="1"/>
  <c r="FL53" i="1"/>
  <c r="FX53" i="1"/>
  <c r="FA54" i="1"/>
  <c r="FM54" i="1"/>
  <c r="FY54" i="1"/>
  <c r="FZ55" i="1"/>
  <c r="GA55" i="1" s="1"/>
  <c r="FX57" i="1"/>
  <c r="FP59" i="1"/>
  <c r="DK63" i="1"/>
  <c r="FG63" i="1"/>
  <c r="FY64" i="1"/>
  <c r="FL68" i="1"/>
  <c r="DN45" i="1"/>
  <c r="DZ45" i="1"/>
  <c r="EL45" i="1"/>
  <c r="EX45" i="1"/>
  <c r="FJ45" i="1"/>
  <c r="FV45" i="1"/>
  <c r="DJ46" i="1"/>
  <c r="DW46" i="1"/>
  <c r="EI46" i="1"/>
  <c r="EU46" i="1"/>
  <c r="FG46" i="1"/>
  <c r="EO47" i="1"/>
  <c r="FA47" i="1"/>
  <c r="FM47" i="1"/>
  <c r="FY47" i="1"/>
  <c r="DX48" i="1"/>
  <c r="EJ48" i="1"/>
  <c r="EV48" i="1"/>
  <c r="FH48" i="1"/>
  <c r="DY49" i="1"/>
  <c r="EK49" i="1"/>
  <c r="EW49" i="1"/>
  <c r="FI49" i="1"/>
  <c r="FU49" i="1"/>
  <c r="DZ50" i="1"/>
  <c r="EL50" i="1"/>
  <c r="EX50" i="1"/>
  <c r="FJ50" i="1"/>
  <c r="FV50" i="1"/>
  <c r="ET51" i="1"/>
  <c r="FR51" i="1"/>
  <c r="EY52" i="1"/>
  <c r="FK52" i="1"/>
  <c r="FW52" i="1"/>
  <c r="FA53" i="1"/>
  <c r="FM53" i="1"/>
  <c r="FY53" i="1"/>
  <c r="FB54" i="1"/>
  <c r="FN54" i="1"/>
  <c r="FZ54" i="1"/>
  <c r="FY57" i="1"/>
  <c r="FU58" i="1"/>
  <c r="GA58" i="1" s="1"/>
  <c r="FQ59" i="1"/>
  <c r="DS63" i="1"/>
  <c r="FO63" i="1"/>
  <c r="EF64" i="1"/>
  <c r="DQ68" i="1"/>
  <c r="DQ168" i="1" s="1"/>
  <c r="FM68" i="1"/>
  <c r="EA45" i="1"/>
  <c r="EM45" i="1"/>
  <c r="EY45" i="1"/>
  <c r="FK45" i="1"/>
  <c r="DK46" i="1"/>
  <c r="DX46" i="1"/>
  <c r="EJ46" i="1"/>
  <c r="EV46" i="1"/>
  <c r="DR47" i="1"/>
  <c r="EP47" i="1"/>
  <c r="FB47" i="1"/>
  <c r="FN47" i="1"/>
  <c r="DY48" i="1"/>
  <c r="EK48" i="1"/>
  <c r="EW48" i="1"/>
  <c r="FI48" i="1"/>
  <c r="DZ49" i="1"/>
  <c r="EL49" i="1"/>
  <c r="EX49" i="1"/>
  <c r="FJ49" i="1"/>
  <c r="EA50" i="1"/>
  <c r="EM50" i="1"/>
  <c r="EY50" i="1"/>
  <c r="FK50" i="1"/>
  <c r="EI51" i="1"/>
  <c r="EU51" i="1"/>
  <c r="EZ52" i="1"/>
  <c r="FL52" i="1"/>
  <c r="FB53" i="1"/>
  <c r="FN53" i="1"/>
  <c r="FC54" i="1"/>
  <c r="FN57" i="1"/>
  <c r="DT63" i="1"/>
  <c r="FP63" i="1"/>
  <c r="EN64" i="1"/>
  <c r="DT68" i="1"/>
  <c r="FP68" i="1"/>
  <c r="DL62" i="1"/>
  <c r="DX62" i="1"/>
  <c r="EJ62" i="1"/>
  <c r="EV62" i="1"/>
  <c r="FH62" i="1"/>
  <c r="EA65" i="1"/>
  <c r="EM65" i="1"/>
  <c r="EY65" i="1"/>
  <c r="FK65" i="1"/>
  <c r="FW65" i="1"/>
  <c r="GA65" i="1" s="1"/>
  <c r="DL66" i="1"/>
  <c r="DX66" i="1"/>
  <c r="EJ66" i="1"/>
  <c r="EV66" i="1"/>
  <c r="FH66" i="1"/>
  <c r="EA69" i="1"/>
  <c r="EM69" i="1"/>
  <c r="EY69" i="1"/>
  <c r="FK69" i="1"/>
  <c r="FW69" i="1"/>
  <c r="EE72" i="1"/>
  <c r="GA80" i="1"/>
  <c r="EB65" i="1"/>
  <c r="EN65" i="1"/>
  <c r="EZ65" i="1"/>
  <c r="FL65" i="1"/>
  <c r="FX65" i="1"/>
  <c r="EB69" i="1"/>
  <c r="EN69" i="1"/>
  <c r="EZ69" i="1"/>
  <c r="FL69" i="1"/>
  <c r="FX69" i="1"/>
  <c r="EU81" i="1"/>
  <c r="FE93" i="1"/>
  <c r="EA62" i="1"/>
  <c r="EM62" i="1"/>
  <c r="EY62" i="1"/>
  <c r="FK62" i="1"/>
  <c r="FW62" i="1"/>
  <c r="DR65" i="1"/>
  <c r="EP65" i="1"/>
  <c r="FB65" i="1"/>
  <c r="FN65" i="1"/>
  <c r="FZ65" i="1"/>
  <c r="EA66" i="1"/>
  <c r="EM66" i="1"/>
  <c r="EY66" i="1"/>
  <c r="FK66" i="1"/>
  <c r="FW66" i="1"/>
  <c r="DR69" i="1"/>
  <c r="EP69" i="1"/>
  <c r="FB69" i="1"/>
  <c r="FN69" i="1"/>
  <c r="FZ69" i="1"/>
  <c r="FX72" i="1"/>
  <c r="FL72" i="1"/>
  <c r="EZ72" i="1"/>
  <c r="EN72" i="1"/>
  <c r="EB72" i="1"/>
  <c r="FW72" i="1"/>
  <c r="FK72" i="1"/>
  <c r="EY72" i="1"/>
  <c r="EM72" i="1"/>
  <c r="EA72" i="1"/>
  <c r="FV72" i="1"/>
  <c r="FJ72" i="1"/>
  <c r="EX72" i="1"/>
  <c r="EL72" i="1"/>
  <c r="DZ72" i="1"/>
  <c r="DN72" i="1"/>
  <c r="FU72" i="1"/>
  <c r="FI72" i="1"/>
  <c r="EW72" i="1"/>
  <c r="EK72" i="1"/>
  <c r="DY72" i="1"/>
  <c r="DM72" i="1"/>
  <c r="FG72" i="1"/>
  <c r="EU72" i="1"/>
  <c r="EI72" i="1"/>
  <c r="DW72" i="1"/>
  <c r="DK72" i="1"/>
  <c r="FR72" i="1"/>
  <c r="ET72" i="1"/>
  <c r="EH72" i="1"/>
  <c r="DV72" i="1"/>
  <c r="DJ72" i="1"/>
  <c r="FP72" i="1"/>
  <c r="FD72" i="1"/>
  <c r="EF72" i="1"/>
  <c r="DT72" i="1"/>
  <c r="EO72" i="1"/>
  <c r="FO72" i="1"/>
  <c r="FZ78" i="1"/>
  <c r="FN78" i="1"/>
  <c r="FB78" i="1"/>
  <c r="EP78" i="1"/>
  <c r="FY78" i="1"/>
  <c r="FM78" i="1"/>
  <c r="FA78" i="1"/>
  <c r="EO78" i="1"/>
  <c r="FX78" i="1"/>
  <c r="FL78" i="1"/>
  <c r="EZ78" i="1"/>
  <c r="EN78" i="1"/>
  <c r="EB78" i="1"/>
  <c r="FW78" i="1"/>
  <c r="FK78" i="1"/>
  <c r="EY78" i="1"/>
  <c r="EM78" i="1"/>
  <c r="EA78" i="1"/>
  <c r="FV78" i="1"/>
  <c r="FJ78" i="1"/>
  <c r="EX78" i="1"/>
  <c r="EL78" i="1"/>
  <c r="DZ78" i="1"/>
  <c r="FU78" i="1"/>
  <c r="FI78" i="1"/>
  <c r="EW78" i="1"/>
  <c r="EK78" i="1"/>
  <c r="DY78" i="1"/>
  <c r="FH78" i="1"/>
  <c r="EV78" i="1"/>
  <c r="EJ78" i="1"/>
  <c r="DX78" i="1"/>
  <c r="FR78" i="1"/>
  <c r="ET78" i="1"/>
  <c r="EH78" i="1"/>
  <c r="DV78" i="1"/>
  <c r="FQ78" i="1"/>
  <c r="ES78" i="1"/>
  <c r="EG78" i="1"/>
  <c r="DU78" i="1"/>
  <c r="EC78" i="1" s="1"/>
  <c r="ED78" i="1" s="1"/>
  <c r="FO78" i="1"/>
  <c r="DT65" i="1"/>
  <c r="EF65" i="1"/>
  <c r="FD65" i="1"/>
  <c r="FP65" i="1"/>
  <c r="DT69" i="1"/>
  <c r="EF69" i="1"/>
  <c r="FD69" i="1"/>
  <c r="FP69" i="1"/>
  <c r="FZ81" i="1"/>
  <c r="FN81" i="1"/>
  <c r="FB81" i="1"/>
  <c r="EP81" i="1"/>
  <c r="FY81" i="1"/>
  <c r="FM81" i="1"/>
  <c r="FA81" i="1"/>
  <c r="EO81" i="1"/>
  <c r="FX81" i="1"/>
  <c r="FL81" i="1"/>
  <c r="EZ81" i="1"/>
  <c r="EN81" i="1"/>
  <c r="EB81" i="1"/>
  <c r="FW81" i="1"/>
  <c r="FK81" i="1"/>
  <c r="EY81" i="1"/>
  <c r="EM81" i="1"/>
  <c r="EA81" i="1"/>
  <c r="FV81" i="1"/>
  <c r="FJ81" i="1"/>
  <c r="EX81" i="1"/>
  <c r="EL81" i="1"/>
  <c r="DZ81" i="1"/>
  <c r="FU81" i="1"/>
  <c r="GA81" i="1" s="1"/>
  <c r="FI81" i="1"/>
  <c r="EW81" i="1"/>
  <c r="EK81" i="1"/>
  <c r="DY81" i="1"/>
  <c r="FH81" i="1"/>
  <c r="EV81" i="1"/>
  <c r="EJ81" i="1"/>
  <c r="DX81" i="1"/>
  <c r="FR81" i="1"/>
  <c r="ET81" i="1"/>
  <c r="EH81" i="1"/>
  <c r="DV81" i="1"/>
  <c r="FQ81" i="1"/>
  <c r="ES81" i="1"/>
  <c r="EG81" i="1"/>
  <c r="DU81" i="1"/>
  <c r="FO81" i="1"/>
  <c r="DR62" i="1"/>
  <c r="EC62" i="1" s="1"/>
  <c r="EP62" i="1"/>
  <c r="FB62" i="1"/>
  <c r="FN62" i="1"/>
  <c r="FZ62" i="1"/>
  <c r="DI65" i="1"/>
  <c r="DU65" i="1"/>
  <c r="EG65" i="1"/>
  <c r="ES65" i="1"/>
  <c r="FQ65" i="1"/>
  <c r="DR66" i="1"/>
  <c r="EP66" i="1"/>
  <c r="FB66" i="1"/>
  <c r="FN66" i="1"/>
  <c r="FZ66" i="1"/>
  <c r="DI69" i="1"/>
  <c r="DU69" i="1"/>
  <c r="EG69" i="1"/>
  <c r="ES69" i="1"/>
  <c r="FQ69" i="1"/>
  <c r="FN70" i="1"/>
  <c r="FZ70" i="1"/>
  <c r="GA70" i="1" s="1"/>
  <c r="DR72" i="1"/>
  <c r="ES72" i="1"/>
  <c r="FY72" i="1"/>
  <c r="EE78" i="1"/>
  <c r="FC79" i="1"/>
  <c r="DT81" i="1"/>
  <c r="FP81" i="1"/>
  <c r="G168" i="1"/>
  <c r="DS62" i="1"/>
  <c r="EE62" i="1"/>
  <c r="FC62" i="1"/>
  <c r="DJ65" i="1"/>
  <c r="DV65" i="1"/>
  <c r="EH65" i="1"/>
  <c r="ET65" i="1"/>
  <c r="FR65" i="1"/>
  <c r="DS66" i="1"/>
  <c r="EE66" i="1"/>
  <c r="FC66" i="1"/>
  <c r="FO66" i="1"/>
  <c r="DJ69" i="1"/>
  <c r="DV69" i="1"/>
  <c r="EH69" i="1"/>
  <c r="ET69" i="1"/>
  <c r="FR69" i="1"/>
  <c r="DS72" i="1"/>
  <c r="EV72" i="1"/>
  <c r="FZ72" i="1"/>
  <c r="EF78" i="1"/>
  <c r="DW81" i="1"/>
  <c r="H168" i="1"/>
  <c r="DT62" i="1"/>
  <c r="EF62" i="1"/>
  <c r="FD62" i="1"/>
  <c r="FP62" i="1"/>
  <c r="DK65" i="1"/>
  <c r="DW65" i="1"/>
  <c r="EI65" i="1"/>
  <c r="EU65" i="1"/>
  <c r="FG65" i="1"/>
  <c r="DT66" i="1"/>
  <c r="EF66" i="1"/>
  <c r="FD66" i="1"/>
  <c r="FP66" i="1"/>
  <c r="DK69" i="1"/>
  <c r="DW69" i="1"/>
  <c r="EI69" i="1"/>
  <c r="EU69" i="1"/>
  <c r="FG69" i="1"/>
  <c r="DT70" i="1"/>
  <c r="EC70" i="1" s="1"/>
  <c r="EF70" i="1"/>
  <c r="EQ70" i="1" s="1"/>
  <c r="FD70" i="1"/>
  <c r="FP70" i="1"/>
  <c r="DU72" i="1"/>
  <c r="FA72" i="1"/>
  <c r="DO76" i="1"/>
  <c r="DP76" i="1" s="1"/>
  <c r="EI78" i="1"/>
  <c r="EE81" i="1"/>
  <c r="DI62" i="1"/>
  <c r="DU62" i="1"/>
  <c r="EG62" i="1"/>
  <c r="ES62" i="1"/>
  <c r="FQ62" i="1"/>
  <c r="DL65" i="1"/>
  <c r="DX65" i="1"/>
  <c r="EJ65" i="1"/>
  <c r="EV65" i="1"/>
  <c r="DI66" i="1"/>
  <c r="DO66" i="1" s="1"/>
  <c r="DP66" i="1" s="1"/>
  <c r="DU66" i="1"/>
  <c r="EG66" i="1"/>
  <c r="ES66" i="1"/>
  <c r="DL69" i="1"/>
  <c r="DX69" i="1"/>
  <c r="EJ69" i="1"/>
  <c r="EV69" i="1"/>
  <c r="DX72" i="1"/>
  <c r="FB72" i="1"/>
  <c r="FV79" i="1"/>
  <c r="FJ79" i="1"/>
  <c r="EX79" i="1"/>
  <c r="EL79" i="1"/>
  <c r="DZ79" i="1"/>
  <c r="FU79" i="1"/>
  <c r="FI79" i="1"/>
  <c r="EW79" i="1"/>
  <c r="EK79" i="1"/>
  <c r="DY79" i="1"/>
  <c r="FH79" i="1"/>
  <c r="EV79" i="1"/>
  <c r="EJ79" i="1"/>
  <c r="DX79" i="1"/>
  <c r="FG79" i="1"/>
  <c r="EU79" i="1"/>
  <c r="EI79" i="1"/>
  <c r="DW79" i="1"/>
  <c r="FR79" i="1"/>
  <c r="ET79" i="1"/>
  <c r="EH79" i="1"/>
  <c r="DV79" i="1"/>
  <c r="FQ79" i="1"/>
  <c r="ES79" i="1"/>
  <c r="EG79" i="1"/>
  <c r="DU79" i="1"/>
  <c r="FP79" i="1"/>
  <c r="FD79" i="1"/>
  <c r="EF79" i="1"/>
  <c r="DT79" i="1"/>
  <c r="FZ79" i="1"/>
  <c r="FN79" i="1"/>
  <c r="FB79" i="1"/>
  <c r="EP79" i="1"/>
  <c r="FY79" i="1"/>
  <c r="FM79" i="1"/>
  <c r="FA79" i="1"/>
  <c r="EO79" i="1"/>
  <c r="FO79" i="1"/>
  <c r="EF81" i="1"/>
  <c r="EP73" i="1"/>
  <c r="FB73" i="1"/>
  <c r="FN73" i="1"/>
  <c r="FZ73" i="1"/>
  <c r="FA74" i="1"/>
  <c r="FM74" i="1"/>
  <c r="FY74" i="1"/>
  <c r="GA74" i="1" s="1"/>
  <c r="EB75" i="1"/>
  <c r="EN75" i="1"/>
  <c r="EZ75" i="1"/>
  <c r="FL75" i="1"/>
  <c r="FX75" i="1"/>
  <c r="DT73" i="1"/>
  <c r="EF73" i="1"/>
  <c r="EQ73" i="1" s="1"/>
  <c r="FD73" i="1"/>
  <c r="FP73" i="1"/>
  <c r="DS74" i="1"/>
  <c r="EC74" i="1" s="1"/>
  <c r="EE74" i="1"/>
  <c r="FC74" i="1"/>
  <c r="FO74" i="1"/>
  <c r="DR75" i="1"/>
  <c r="EP75" i="1"/>
  <c r="FB75" i="1"/>
  <c r="FN75" i="1"/>
  <c r="FZ75" i="1"/>
  <c r="DQ76" i="1"/>
  <c r="EO76" i="1"/>
  <c r="FA76" i="1"/>
  <c r="FM76" i="1"/>
  <c r="FS76" i="1" s="1"/>
  <c r="FY76" i="1"/>
  <c r="GA76" i="1" s="1"/>
  <c r="EB77" i="1"/>
  <c r="EN77" i="1"/>
  <c r="EZ77" i="1"/>
  <c r="FL77" i="1"/>
  <c r="FX77" i="1"/>
  <c r="GA77" i="1" s="1"/>
  <c r="EB80" i="1"/>
  <c r="EN80" i="1"/>
  <c r="EZ80" i="1"/>
  <c r="FL80" i="1"/>
  <c r="FX80" i="1"/>
  <c r="FL83" i="1"/>
  <c r="FX83" i="1"/>
  <c r="FG97" i="1"/>
  <c r="DU73" i="1"/>
  <c r="EG73" i="1"/>
  <c r="ES73" i="1"/>
  <c r="FQ73" i="1"/>
  <c r="DT74" i="1"/>
  <c r="EF74" i="1"/>
  <c r="FD74" i="1"/>
  <c r="FP74" i="1"/>
  <c r="DS75" i="1"/>
  <c r="EE75" i="1"/>
  <c r="FC75" i="1"/>
  <c r="FO75" i="1"/>
  <c r="DR76" i="1"/>
  <c r="EP76" i="1"/>
  <c r="FB76" i="1"/>
  <c r="FN76" i="1"/>
  <c r="FZ76" i="1"/>
  <c r="DQ77" i="1"/>
  <c r="EO77" i="1"/>
  <c r="FA77" i="1"/>
  <c r="FM77" i="1"/>
  <c r="FY77" i="1"/>
  <c r="EO80" i="1"/>
  <c r="FA80" i="1"/>
  <c r="FM80" i="1"/>
  <c r="FY80" i="1"/>
  <c r="EO83" i="1"/>
  <c r="FA83" i="1"/>
  <c r="FM83" i="1"/>
  <c r="FY83" i="1"/>
  <c r="FI97" i="1"/>
  <c r="DK73" i="1"/>
  <c r="DW73" i="1"/>
  <c r="EI73" i="1"/>
  <c r="EU73" i="1"/>
  <c r="FG73" i="1"/>
  <c r="DV74" i="1"/>
  <c r="EH74" i="1"/>
  <c r="ET74" i="1"/>
  <c r="FR74" i="1"/>
  <c r="DU75" i="1"/>
  <c r="EG75" i="1"/>
  <c r="ES75" i="1"/>
  <c r="FQ75" i="1"/>
  <c r="DT76" i="1"/>
  <c r="EF76" i="1"/>
  <c r="FD76" i="1"/>
  <c r="FP76" i="1"/>
  <c r="DS77" i="1"/>
  <c r="EE77" i="1"/>
  <c r="FC77" i="1"/>
  <c r="FO77" i="1"/>
  <c r="EE80" i="1"/>
  <c r="FC80" i="1"/>
  <c r="FO80" i="1"/>
  <c r="EE83" i="1"/>
  <c r="FC83" i="1"/>
  <c r="FO83" i="1"/>
  <c r="FG74" i="1"/>
  <c r="DV75" i="1"/>
  <c r="EH75" i="1"/>
  <c r="ET75" i="1"/>
  <c r="FR75" i="1"/>
  <c r="FP97" i="1"/>
  <c r="FD97" i="1"/>
  <c r="EF97" i="1"/>
  <c r="FO97" i="1"/>
  <c r="FC97" i="1"/>
  <c r="EE97" i="1"/>
  <c r="FZ97" i="1"/>
  <c r="FN97" i="1"/>
  <c r="FB97" i="1"/>
  <c r="EP97" i="1"/>
  <c r="FY97" i="1"/>
  <c r="FM97" i="1"/>
  <c r="FA97" i="1"/>
  <c r="EO97" i="1"/>
  <c r="FX97" i="1"/>
  <c r="FL97" i="1"/>
  <c r="EZ97" i="1"/>
  <c r="EN97" i="1"/>
  <c r="EB97" i="1"/>
  <c r="FW97" i="1"/>
  <c r="FK97" i="1"/>
  <c r="EY97" i="1"/>
  <c r="EM97" i="1"/>
  <c r="EA97" i="1"/>
  <c r="FV97" i="1"/>
  <c r="FJ97" i="1"/>
  <c r="EX97" i="1"/>
  <c r="EL97" i="1"/>
  <c r="DZ97" i="1"/>
  <c r="FH97" i="1"/>
  <c r="EV97" i="1"/>
  <c r="EJ97" i="1"/>
  <c r="FR97" i="1"/>
  <c r="ET97" i="1"/>
  <c r="EH97" i="1"/>
  <c r="FU97" i="1"/>
  <c r="DM73" i="1"/>
  <c r="DY73" i="1"/>
  <c r="EK73" i="1"/>
  <c r="EW73" i="1"/>
  <c r="FI73" i="1"/>
  <c r="FU73" i="1"/>
  <c r="GA73" i="1" s="1"/>
  <c r="DL74" i="1"/>
  <c r="DX74" i="1"/>
  <c r="EJ74" i="1"/>
  <c r="EV74" i="1"/>
  <c r="FH74" i="1"/>
  <c r="DK75" i="1"/>
  <c r="DW75" i="1"/>
  <c r="EI75" i="1"/>
  <c r="EU75" i="1"/>
  <c r="FG75" i="1"/>
  <c r="DV76" i="1"/>
  <c r="EH76" i="1"/>
  <c r="ET76" i="1"/>
  <c r="FR76" i="1"/>
  <c r="DU77" i="1"/>
  <c r="EG77" i="1"/>
  <c r="ES77" i="1"/>
  <c r="FQ77" i="1"/>
  <c r="DU80" i="1"/>
  <c r="EG80" i="1"/>
  <c r="ES80" i="1"/>
  <c r="DU83" i="1"/>
  <c r="EC83" i="1" s="1"/>
  <c r="ED83" i="1" s="1"/>
  <c r="EG83" i="1"/>
  <c r="ES83" i="1"/>
  <c r="FE83" i="1" s="1"/>
  <c r="EG97" i="1"/>
  <c r="FU116" i="1"/>
  <c r="FI116" i="1"/>
  <c r="EW116" i="1"/>
  <c r="FG116" i="1"/>
  <c r="FR116" i="1"/>
  <c r="FQ116" i="1"/>
  <c r="FP116" i="1"/>
  <c r="FD116" i="1"/>
  <c r="FO116" i="1"/>
  <c r="FC116" i="1"/>
  <c r="FZ116" i="1"/>
  <c r="FN116" i="1"/>
  <c r="FB116" i="1"/>
  <c r="FY116" i="1"/>
  <c r="FM116" i="1"/>
  <c r="FA116" i="1"/>
  <c r="FV116" i="1"/>
  <c r="FL116" i="1"/>
  <c r="FK116" i="1"/>
  <c r="FJ116" i="1"/>
  <c r="FH116" i="1"/>
  <c r="EZ116" i="1"/>
  <c r="EX116" i="1"/>
  <c r="FX116" i="1"/>
  <c r="DN73" i="1"/>
  <c r="DZ73" i="1"/>
  <c r="EL73" i="1"/>
  <c r="EX73" i="1"/>
  <c r="FJ73" i="1"/>
  <c r="DM74" i="1"/>
  <c r="DY74" i="1"/>
  <c r="EK74" i="1"/>
  <c r="EW74" i="1"/>
  <c r="FI74" i="1"/>
  <c r="DL75" i="1"/>
  <c r="DX75" i="1"/>
  <c r="EJ75" i="1"/>
  <c r="EV75" i="1"/>
  <c r="DW76" i="1"/>
  <c r="EI76" i="1"/>
  <c r="EU76" i="1"/>
  <c r="DV77" i="1"/>
  <c r="EH77" i="1"/>
  <c r="ET77" i="1"/>
  <c r="EI97" i="1"/>
  <c r="FZ163" i="1"/>
  <c r="FY163" i="1"/>
  <c r="FX163" i="1"/>
  <c r="FW163" i="1"/>
  <c r="FV163" i="1"/>
  <c r="FU163" i="1"/>
  <c r="FR163" i="1"/>
  <c r="FS163" i="1" s="1"/>
  <c r="FT163" i="1" s="1"/>
  <c r="FB85" i="1"/>
  <c r="FN85" i="1"/>
  <c r="FZ85" i="1"/>
  <c r="FU102" i="1"/>
  <c r="EF85" i="1"/>
  <c r="EQ85" i="1" s="1"/>
  <c r="FD85" i="1"/>
  <c r="FP85" i="1"/>
  <c r="EF86" i="1"/>
  <c r="FD86" i="1"/>
  <c r="FP86" i="1"/>
  <c r="EF87" i="1"/>
  <c r="FD87" i="1"/>
  <c r="FP87" i="1"/>
  <c r="EF88" i="1"/>
  <c r="FD88" i="1"/>
  <c r="FP88" i="1"/>
  <c r="EF89" i="1"/>
  <c r="FD89" i="1"/>
  <c r="FP89" i="1"/>
  <c r="EF90" i="1"/>
  <c r="FD90" i="1"/>
  <c r="FP90" i="1"/>
  <c r="EF91" i="1"/>
  <c r="FD91" i="1"/>
  <c r="FP91" i="1"/>
  <c r="EF92" i="1"/>
  <c r="FD92" i="1"/>
  <c r="FP92" i="1"/>
  <c r="EF93" i="1"/>
  <c r="FD93" i="1"/>
  <c r="FP93" i="1"/>
  <c r="EF94" i="1"/>
  <c r="FD94" i="1"/>
  <c r="FP94" i="1"/>
  <c r="FD95" i="1"/>
  <c r="FP95" i="1"/>
  <c r="FR96" i="1"/>
  <c r="FC100" i="1"/>
  <c r="EW102" i="1"/>
  <c r="FW102" i="1"/>
  <c r="FC103" i="1"/>
  <c r="FK105" i="1"/>
  <c r="FH112" i="1"/>
  <c r="FX121" i="1"/>
  <c r="FL121" i="1"/>
  <c r="FW121" i="1"/>
  <c r="FK121" i="1"/>
  <c r="FV121" i="1"/>
  <c r="FJ121" i="1"/>
  <c r="FU121" i="1"/>
  <c r="FI121" i="1"/>
  <c r="FH121" i="1"/>
  <c r="FG121" i="1"/>
  <c r="FR121" i="1"/>
  <c r="FQ121" i="1"/>
  <c r="FP121" i="1"/>
  <c r="FD121" i="1"/>
  <c r="FE121" i="1" s="1"/>
  <c r="FF121" i="1" s="1"/>
  <c r="EH85" i="1"/>
  <c r="ET85" i="1"/>
  <c r="FR85" i="1"/>
  <c r="EH86" i="1"/>
  <c r="ET86" i="1"/>
  <c r="FR86" i="1"/>
  <c r="EH87" i="1"/>
  <c r="ET87" i="1"/>
  <c r="FR87" i="1"/>
  <c r="EH88" i="1"/>
  <c r="ET88" i="1"/>
  <c r="FR88" i="1"/>
  <c r="EH89" i="1"/>
  <c r="ET89" i="1"/>
  <c r="FR89" i="1"/>
  <c r="EH90" i="1"/>
  <c r="ET90" i="1"/>
  <c r="FR90" i="1"/>
  <c r="EH91" i="1"/>
  <c r="ET91" i="1"/>
  <c r="FR91" i="1"/>
  <c r="EH92" i="1"/>
  <c r="ET92" i="1"/>
  <c r="FE92" i="1" s="1"/>
  <c r="FR92" i="1"/>
  <c r="EH93" i="1"/>
  <c r="ET93" i="1"/>
  <c r="FR93" i="1"/>
  <c r="EH94" i="1"/>
  <c r="ET94" i="1"/>
  <c r="FR94" i="1"/>
  <c r="EH95" i="1"/>
  <c r="ET95" i="1"/>
  <c r="FR95" i="1"/>
  <c r="EJ96" i="1"/>
  <c r="EV96" i="1"/>
  <c r="FE96" i="1" s="1"/>
  <c r="FH96" i="1"/>
  <c r="EY102" i="1"/>
  <c r="FM105" i="1"/>
  <c r="FN121" i="1"/>
  <c r="EI85" i="1"/>
  <c r="EU85" i="1"/>
  <c r="FG85" i="1"/>
  <c r="EI86" i="1"/>
  <c r="EU86" i="1"/>
  <c r="FG86" i="1"/>
  <c r="EI87" i="1"/>
  <c r="EU87" i="1"/>
  <c r="FG87" i="1"/>
  <c r="EI88" i="1"/>
  <c r="EU88" i="1"/>
  <c r="FG88" i="1"/>
  <c r="EI89" i="1"/>
  <c r="EU89" i="1"/>
  <c r="FG89" i="1"/>
  <c r="EI90" i="1"/>
  <c r="EU90" i="1"/>
  <c r="FG90" i="1"/>
  <c r="EI91" i="1"/>
  <c r="EU91" i="1"/>
  <c r="FG91" i="1"/>
  <c r="EI92" i="1"/>
  <c r="EU92" i="1"/>
  <c r="FG92" i="1"/>
  <c r="EI93" i="1"/>
  <c r="EU93" i="1"/>
  <c r="FG93" i="1"/>
  <c r="EI94" i="1"/>
  <c r="EU94" i="1"/>
  <c r="FG94" i="1"/>
  <c r="EI95" i="1"/>
  <c r="EU95" i="1"/>
  <c r="FG95" i="1"/>
  <c r="EK96" i="1"/>
  <c r="EW96" i="1"/>
  <c r="FI96" i="1"/>
  <c r="FU96" i="1"/>
  <c r="FX100" i="1"/>
  <c r="FL100" i="1"/>
  <c r="EZ100" i="1"/>
  <c r="FV100" i="1"/>
  <c r="FJ100" i="1"/>
  <c r="EX100" i="1"/>
  <c r="FU100" i="1"/>
  <c r="FI100" i="1"/>
  <c r="EW100" i="1"/>
  <c r="FG100" i="1"/>
  <c r="EU100" i="1"/>
  <c r="FR100" i="1"/>
  <c r="ET100" i="1"/>
  <c r="FQ100" i="1"/>
  <c r="ES100" i="1"/>
  <c r="FP100" i="1"/>
  <c r="FD100" i="1"/>
  <c r="FM100" i="1"/>
  <c r="FD102" i="1"/>
  <c r="FX103" i="1"/>
  <c r="FL103" i="1"/>
  <c r="EZ103" i="1"/>
  <c r="FV103" i="1"/>
  <c r="FJ103" i="1"/>
  <c r="EX103" i="1"/>
  <c r="FU103" i="1"/>
  <c r="FI103" i="1"/>
  <c r="EW103" i="1"/>
  <c r="FG103" i="1"/>
  <c r="EU103" i="1"/>
  <c r="FR103" i="1"/>
  <c r="ET103" i="1"/>
  <c r="FQ103" i="1"/>
  <c r="ES103" i="1"/>
  <c r="FP103" i="1"/>
  <c r="FD103" i="1"/>
  <c r="FM103" i="1"/>
  <c r="FO121" i="1"/>
  <c r="FG102" i="1"/>
  <c r="FY121" i="1"/>
  <c r="DY85" i="1"/>
  <c r="EK85" i="1"/>
  <c r="EW85" i="1"/>
  <c r="FI85" i="1"/>
  <c r="FU85" i="1"/>
  <c r="DY86" i="1"/>
  <c r="EK86" i="1"/>
  <c r="EW86" i="1"/>
  <c r="FI86" i="1"/>
  <c r="FU86" i="1"/>
  <c r="GA86" i="1" s="1"/>
  <c r="DY87" i="1"/>
  <c r="EK87" i="1"/>
  <c r="EW87" i="1"/>
  <c r="FI87" i="1"/>
  <c r="FU87" i="1"/>
  <c r="GA87" i="1" s="1"/>
  <c r="DY88" i="1"/>
  <c r="EK88" i="1"/>
  <c r="EW88" i="1"/>
  <c r="FI88" i="1"/>
  <c r="FU88" i="1"/>
  <c r="GA88" i="1" s="1"/>
  <c r="DY89" i="1"/>
  <c r="EK89" i="1"/>
  <c r="EW89" i="1"/>
  <c r="FI89" i="1"/>
  <c r="FU89" i="1"/>
  <c r="GA89" i="1" s="1"/>
  <c r="DY90" i="1"/>
  <c r="EK90" i="1"/>
  <c r="EW90" i="1"/>
  <c r="FI90" i="1"/>
  <c r="FU90" i="1"/>
  <c r="GA90" i="1" s="1"/>
  <c r="DY91" i="1"/>
  <c r="EK91" i="1"/>
  <c r="EW91" i="1"/>
  <c r="FI91" i="1"/>
  <c r="FU91" i="1"/>
  <c r="GA91" i="1" s="1"/>
  <c r="DY92" i="1"/>
  <c r="EK92" i="1"/>
  <c r="EW92" i="1"/>
  <c r="FI92" i="1"/>
  <c r="FU92" i="1"/>
  <c r="DY93" i="1"/>
  <c r="EK93" i="1"/>
  <c r="EW93" i="1"/>
  <c r="FI93" i="1"/>
  <c r="FU93" i="1"/>
  <c r="DY94" i="1"/>
  <c r="EK94" i="1"/>
  <c r="EW94" i="1"/>
  <c r="FI94" i="1"/>
  <c r="FU94" i="1"/>
  <c r="GA94" i="1" s="1"/>
  <c r="DY95" i="1"/>
  <c r="EK95" i="1"/>
  <c r="EW95" i="1"/>
  <c r="FI95" i="1"/>
  <c r="FU95" i="1"/>
  <c r="GA95" i="1" s="1"/>
  <c r="EA96" i="1"/>
  <c r="EC96" i="1" s="1"/>
  <c r="ED96" i="1" s="1"/>
  <c r="EM96" i="1"/>
  <c r="EY96" i="1"/>
  <c r="FK96" i="1"/>
  <c r="FW96" i="1"/>
  <c r="EO100" i="1"/>
  <c r="EQ100" i="1" s="1"/>
  <c r="ER100" i="1" s="1"/>
  <c r="FO100" i="1"/>
  <c r="FI102" i="1"/>
  <c r="EO103" i="1"/>
  <c r="EQ103" i="1" s="1"/>
  <c r="ER103" i="1" s="1"/>
  <c r="FO103" i="1"/>
  <c r="FV105" i="1"/>
  <c r="FJ105" i="1"/>
  <c r="EX105" i="1"/>
  <c r="FH105" i="1"/>
  <c r="EV105" i="1"/>
  <c r="FG105" i="1"/>
  <c r="EU105" i="1"/>
  <c r="FQ105" i="1"/>
  <c r="FP105" i="1"/>
  <c r="FD105" i="1"/>
  <c r="FO105" i="1"/>
  <c r="FC105" i="1"/>
  <c r="FZ105" i="1"/>
  <c r="FN105" i="1"/>
  <c r="FB105" i="1"/>
  <c r="FW105" i="1"/>
  <c r="FZ121" i="1"/>
  <c r="FJ102" i="1"/>
  <c r="EA85" i="1"/>
  <c r="EM85" i="1"/>
  <c r="EY85" i="1"/>
  <c r="FK85" i="1"/>
  <c r="EA86" i="1"/>
  <c r="EM86" i="1"/>
  <c r="EY86" i="1"/>
  <c r="FK86" i="1"/>
  <c r="EA87" i="1"/>
  <c r="EM87" i="1"/>
  <c r="EY87" i="1"/>
  <c r="FK87" i="1"/>
  <c r="EA88" i="1"/>
  <c r="EM88" i="1"/>
  <c r="EY88" i="1"/>
  <c r="FK88" i="1"/>
  <c r="EA89" i="1"/>
  <c r="EM89" i="1"/>
  <c r="EY89" i="1"/>
  <c r="FK89" i="1"/>
  <c r="EA90" i="1"/>
  <c r="EM90" i="1"/>
  <c r="EY90" i="1"/>
  <c r="FK90" i="1"/>
  <c r="EA91" i="1"/>
  <c r="EM91" i="1"/>
  <c r="EY91" i="1"/>
  <c r="FK91" i="1"/>
  <c r="EA92" i="1"/>
  <c r="EM92" i="1"/>
  <c r="EY92" i="1"/>
  <c r="FK92" i="1"/>
  <c r="EA93" i="1"/>
  <c r="EM93" i="1"/>
  <c r="EY93" i="1"/>
  <c r="FK93" i="1"/>
  <c r="EA94" i="1"/>
  <c r="EM94" i="1"/>
  <c r="EY94" i="1"/>
  <c r="FK94" i="1"/>
  <c r="EA95" i="1"/>
  <c r="EM95" i="1"/>
  <c r="EY95" i="1"/>
  <c r="FK95" i="1"/>
  <c r="EO96" i="1"/>
  <c r="FA96" i="1"/>
  <c r="FM96" i="1"/>
  <c r="FH99" i="1"/>
  <c r="EV99" i="1"/>
  <c r="FR99" i="1"/>
  <c r="ET99" i="1"/>
  <c r="FQ99" i="1"/>
  <c r="ES99" i="1"/>
  <c r="FO99" i="1"/>
  <c r="FC99" i="1"/>
  <c r="FZ99" i="1"/>
  <c r="FN99" i="1"/>
  <c r="FB99" i="1"/>
  <c r="EP99" i="1"/>
  <c r="EQ99" i="1" s="1"/>
  <c r="ER99" i="1" s="1"/>
  <c r="FY99" i="1"/>
  <c r="FM99" i="1"/>
  <c r="FA99" i="1"/>
  <c r="FX99" i="1"/>
  <c r="FL99" i="1"/>
  <c r="EZ99" i="1"/>
  <c r="FK99" i="1"/>
  <c r="FW100" i="1"/>
  <c r="FW103" i="1"/>
  <c r="EY105" i="1"/>
  <c r="FY105" i="1"/>
  <c r="FR113" i="1"/>
  <c r="FP113" i="1"/>
  <c r="FD113" i="1"/>
  <c r="FO113" i="1"/>
  <c r="FC113" i="1"/>
  <c r="FZ113" i="1"/>
  <c r="FN113" i="1"/>
  <c r="FB113" i="1"/>
  <c r="FY113" i="1"/>
  <c r="FM113" i="1"/>
  <c r="FA113" i="1"/>
  <c r="FX113" i="1"/>
  <c r="FL113" i="1"/>
  <c r="EZ113" i="1"/>
  <c r="FW113" i="1"/>
  <c r="FK113" i="1"/>
  <c r="EY113" i="1"/>
  <c r="FV113" i="1"/>
  <c r="GA113" i="1" s="1"/>
  <c r="FJ113" i="1"/>
  <c r="EX113" i="1"/>
  <c r="FG114" i="1"/>
  <c r="FQ114" i="1"/>
  <c r="FP114" i="1"/>
  <c r="FD114" i="1"/>
  <c r="FO114" i="1"/>
  <c r="FC114" i="1"/>
  <c r="FZ114" i="1"/>
  <c r="FN114" i="1"/>
  <c r="FB114" i="1"/>
  <c r="FY114" i="1"/>
  <c r="FM114" i="1"/>
  <c r="FA114" i="1"/>
  <c r="FX114" i="1"/>
  <c r="FL114" i="1"/>
  <c r="EZ114" i="1"/>
  <c r="FW114" i="1"/>
  <c r="GA114" i="1" s="1"/>
  <c r="FK114" i="1"/>
  <c r="EY114" i="1"/>
  <c r="FE114" i="1" s="1"/>
  <c r="FF114" i="1" s="1"/>
  <c r="FH102" i="1"/>
  <c r="EV102" i="1"/>
  <c r="FR102" i="1"/>
  <c r="ET102" i="1"/>
  <c r="FQ102" i="1"/>
  <c r="ES102" i="1"/>
  <c r="FO102" i="1"/>
  <c r="FC102" i="1"/>
  <c r="FZ102" i="1"/>
  <c r="FN102" i="1"/>
  <c r="FB102" i="1"/>
  <c r="EP102" i="1"/>
  <c r="FY102" i="1"/>
  <c r="FM102" i="1"/>
  <c r="FA102" i="1"/>
  <c r="EO102" i="1"/>
  <c r="EQ102" i="1" s="1"/>
  <c r="ER102" i="1" s="1"/>
  <c r="FX102" i="1"/>
  <c r="FL102" i="1"/>
  <c r="EZ102" i="1"/>
  <c r="FP102" i="1"/>
  <c r="FQ112" i="1"/>
  <c r="FO112" i="1"/>
  <c r="FC112" i="1"/>
  <c r="FZ112" i="1"/>
  <c r="FN112" i="1"/>
  <c r="FB112" i="1"/>
  <c r="FY112" i="1"/>
  <c r="FM112" i="1"/>
  <c r="FA112" i="1"/>
  <c r="FX112" i="1"/>
  <c r="FL112" i="1"/>
  <c r="EZ112" i="1"/>
  <c r="FW112" i="1"/>
  <c r="FK112" i="1"/>
  <c r="EY112" i="1"/>
  <c r="FV112" i="1"/>
  <c r="FJ112" i="1"/>
  <c r="EX112" i="1"/>
  <c r="FU112" i="1"/>
  <c r="FI112" i="1"/>
  <c r="FS112" i="1" s="1"/>
  <c r="EW112" i="1"/>
  <c r="EV101" i="1"/>
  <c r="FH101" i="1"/>
  <c r="FC104" i="1"/>
  <c r="FO104" i="1"/>
  <c r="FC106" i="1"/>
  <c r="FO106" i="1"/>
  <c r="FD107" i="1"/>
  <c r="FP107" i="1"/>
  <c r="FQ108" i="1"/>
  <c r="FR109" i="1"/>
  <c r="FG110" i="1"/>
  <c r="FH111" i="1"/>
  <c r="EZ115" i="1"/>
  <c r="FE115" i="1" s="1"/>
  <c r="FF115" i="1" s="1"/>
  <c r="FL115" i="1"/>
  <c r="FX115" i="1"/>
  <c r="FB117" i="1"/>
  <c r="FN117" i="1"/>
  <c r="FZ117" i="1"/>
  <c r="GA117" i="1" s="1"/>
  <c r="FR118" i="1"/>
  <c r="FL119" i="1"/>
  <c r="FX119" i="1"/>
  <c r="FH120" i="1"/>
  <c r="FP122" i="1"/>
  <c r="FP123" i="1"/>
  <c r="FP124" i="1"/>
  <c r="FI173" i="1"/>
  <c r="EW101" i="1"/>
  <c r="FI101" i="1"/>
  <c r="FU101" i="1"/>
  <c r="FD104" i="1"/>
  <c r="FP104" i="1"/>
  <c r="FD106" i="1"/>
  <c r="FP106" i="1"/>
  <c r="FQ107" i="1"/>
  <c r="FR108" i="1"/>
  <c r="FG109" i="1"/>
  <c r="FH110" i="1"/>
  <c r="EW111" i="1"/>
  <c r="FI111" i="1"/>
  <c r="FU111" i="1"/>
  <c r="FA115" i="1"/>
  <c r="FM115" i="1"/>
  <c r="FY115" i="1"/>
  <c r="FC117" i="1"/>
  <c r="FO117" i="1"/>
  <c r="FG118" i="1"/>
  <c r="FM119" i="1"/>
  <c r="FY119" i="1"/>
  <c r="FI120" i="1"/>
  <c r="FU120" i="1"/>
  <c r="FQ122" i="1"/>
  <c r="FQ123" i="1"/>
  <c r="FQ124" i="1"/>
  <c r="FS147" i="1"/>
  <c r="FT147" i="1" s="1"/>
  <c r="GA166" i="1"/>
  <c r="GB166" i="1" s="1"/>
  <c r="GC166" i="1" s="1"/>
  <c r="EX101" i="1"/>
  <c r="FJ101" i="1"/>
  <c r="FV101" i="1"/>
  <c r="FQ104" i="1"/>
  <c r="FQ106" i="1"/>
  <c r="FR107" i="1"/>
  <c r="FG108" i="1"/>
  <c r="FH109" i="1"/>
  <c r="EW110" i="1"/>
  <c r="FI110" i="1"/>
  <c r="FU110" i="1"/>
  <c r="EX111" i="1"/>
  <c r="FJ111" i="1"/>
  <c r="FV111" i="1"/>
  <c r="FB115" i="1"/>
  <c r="FN115" i="1"/>
  <c r="FZ115" i="1"/>
  <c r="FD117" i="1"/>
  <c r="FP117" i="1"/>
  <c r="FH118" i="1"/>
  <c r="FB119" i="1"/>
  <c r="FE119" i="1" s="1"/>
  <c r="FF119" i="1" s="1"/>
  <c r="FN119" i="1"/>
  <c r="FZ119" i="1"/>
  <c r="FJ120" i="1"/>
  <c r="FV120" i="1"/>
  <c r="FR122" i="1"/>
  <c r="FR123" i="1"/>
  <c r="FR124" i="1"/>
  <c r="EY101" i="1"/>
  <c r="FK101" i="1"/>
  <c r="FW101" i="1"/>
  <c r="FR104" i="1"/>
  <c r="FR106" i="1"/>
  <c r="FG107" i="1"/>
  <c r="FH108" i="1"/>
  <c r="EW109" i="1"/>
  <c r="FI109" i="1"/>
  <c r="FU109" i="1"/>
  <c r="EX110" i="1"/>
  <c r="FJ110" i="1"/>
  <c r="FV110" i="1"/>
  <c r="EY111" i="1"/>
  <c r="FK111" i="1"/>
  <c r="FW111" i="1"/>
  <c r="FC115" i="1"/>
  <c r="FO115" i="1"/>
  <c r="FI118" i="1"/>
  <c r="FU118" i="1"/>
  <c r="FK120" i="1"/>
  <c r="FW120" i="1"/>
  <c r="FW125" i="1"/>
  <c r="FU125" i="1"/>
  <c r="FY125" i="1"/>
  <c r="FH107" i="1"/>
  <c r="FL120" i="1"/>
  <c r="FX120" i="1"/>
  <c r="FQ126" i="1"/>
  <c r="FP126" i="1"/>
  <c r="FO126" i="1"/>
  <c r="FZ126" i="1"/>
  <c r="FN126" i="1"/>
  <c r="FY126" i="1"/>
  <c r="FV126" i="1"/>
  <c r="FU126" i="1"/>
  <c r="FR126" i="1"/>
  <c r="FZ167" i="1"/>
  <c r="FY167" i="1"/>
  <c r="FW167" i="1"/>
  <c r="FV167" i="1"/>
  <c r="FU173" i="1"/>
  <c r="EO101" i="1"/>
  <c r="EQ101" i="1" s="1"/>
  <c r="ER101" i="1" s="1"/>
  <c r="FA101" i="1"/>
  <c r="FM101" i="1"/>
  <c r="FY101" i="1"/>
  <c r="EV104" i="1"/>
  <c r="FH104" i="1"/>
  <c r="FH106" i="1"/>
  <c r="EW107" i="1"/>
  <c r="FI107" i="1"/>
  <c r="FU107" i="1"/>
  <c r="EX108" i="1"/>
  <c r="FJ108" i="1"/>
  <c r="FV108" i="1"/>
  <c r="GA108" i="1" s="1"/>
  <c r="FK109" i="1"/>
  <c r="FW109" i="1"/>
  <c r="FK118" i="1"/>
  <c r="FW118" i="1"/>
  <c r="FM120" i="1"/>
  <c r="FY120" i="1"/>
  <c r="FX167" i="1"/>
  <c r="EP101" i="1"/>
  <c r="FB101" i="1"/>
  <c r="FN101" i="1"/>
  <c r="FZ101" i="1"/>
  <c r="EW104" i="1"/>
  <c r="FI104" i="1"/>
  <c r="FU104" i="1"/>
  <c r="GA104" i="1" s="1"/>
  <c r="EW106" i="1"/>
  <c r="FI106" i="1"/>
  <c r="FU106" i="1"/>
  <c r="EX107" i="1"/>
  <c r="FJ107" i="1"/>
  <c r="FV107" i="1"/>
  <c r="EY108" i="1"/>
  <c r="FK108" i="1"/>
  <c r="FW108" i="1"/>
  <c r="EZ109" i="1"/>
  <c r="FL109" i="1"/>
  <c r="FX109" i="1"/>
  <c r="FA110" i="1"/>
  <c r="FM110" i="1"/>
  <c r="FB111" i="1"/>
  <c r="FN111" i="1"/>
  <c r="FR115" i="1"/>
  <c r="EZ118" i="1"/>
  <c r="FL118" i="1"/>
  <c r="FX118" i="1"/>
  <c r="FN120" i="1"/>
  <c r="FZ120" i="1"/>
  <c r="FJ122" i="1"/>
  <c r="FJ123" i="1"/>
  <c r="FJ124" i="1"/>
  <c r="FS124" i="1" s="1"/>
  <c r="FT124" i="1" s="1"/>
  <c r="FP125" i="1"/>
  <c r="FW126" i="1"/>
  <c r="FS149" i="1"/>
  <c r="FT149" i="1" s="1"/>
  <c r="FX173" i="1"/>
  <c r="FO120" i="1"/>
  <c r="FD101" i="1"/>
  <c r="EY104" i="1"/>
  <c r="FK104" i="1"/>
  <c r="EY106" i="1"/>
  <c r="FK106" i="1"/>
  <c r="EZ107" i="1"/>
  <c r="FL107" i="1"/>
  <c r="FA108" i="1"/>
  <c r="FM108" i="1"/>
  <c r="FN109" i="1"/>
  <c r="FB118" i="1"/>
  <c r="FN118" i="1"/>
  <c r="FD120" i="1"/>
  <c r="FE120" i="1" s="1"/>
  <c r="FF120" i="1" s="1"/>
  <c r="FX127" i="1"/>
  <c r="FR128" i="1"/>
  <c r="FX129" i="1"/>
  <c r="FR130" i="1"/>
  <c r="FX131" i="1"/>
  <c r="FR132" i="1"/>
  <c r="FX133" i="1"/>
  <c r="FR134" i="1"/>
  <c r="FX135" i="1"/>
  <c r="FR136" i="1"/>
  <c r="FX137" i="1"/>
  <c r="FR138" i="1"/>
  <c r="FX139" i="1"/>
  <c r="FX141" i="1"/>
  <c r="FR142" i="1"/>
  <c r="FX143" i="1"/>
  <c r="FR144" i="1"/>
  <c r="FX145" i="1"/>
  <c r="FR146" i="1"/>
  <c r="FX147" i="1"/>
  <c r="FR148" i="1"/>
  <c r="FX149" i="1"/>
  <c r="FR150" i="1"/>
  <c r="FX151" i="1"/>
  <c r="FR152" i="1"/>
  <c r="FX153" i="1"/>
  <c r="FR154" i="1"/>
  <c r="FX155" i="1"/>
  <c r="FR156" i="1"/>
  <c r="FS156" i="1" s="1"/>
  <c r="FT156" i="1" s="1"/>
  <c r="FX157" i="1"/>
  <c r="FR158" i="1"/>
  <c r="FX159" i="1"/>
  <c r="FU160" i="1"/>
  <c r="FY164" i="1"/>
  <c r="FY127" i="1"/>
  <c r="FY129" i="1"/>
  <c r="FY131" i="1"/>
  <c r="FY133" i="1"/>
  <c r="FY135" i="1"/>
  <c r="FY137" i="1"/>
  <c r="FY139" i="1"/>
  <c r="FY141" i="1"/>
  <c r="FY143" i="1"/>
  <c r="FY145" i="1"/>
  <c r="FY147" i="1"/>
  <c r="FY149" i="1"/>
  <c r="FY151" i="1"/>
  <c r="FY153" i="1"/>
  <c r="FY155" i="1"/>
  <c r="FY157" i="1"/>
  <c r="FY159" i="1"/>
  <c r="FZ164" i="1"/>
  <c r="H173" i="1"/>
  <c r="FO127" i="1"/>
  <c r="FU128" i="1"/>
  <c r="FO129" i="1"/>
  <c r="FU130" i="1"/>
  <c r="FO131" i="1"/>
  <c r="FU132" i="1"/>
  <c r="FO133" i="1"/>
  <c r="FU134" i="1"/>
  <c r="FU138" i="1"/>
  <c r="FO139" i="1"/>
  <c r="FU140" i="1"/>
  <c r="FO141" i="1"/>
  <c r="FU142" i="1"/>
  <c r="FU144" i="1"/>
  <c r="FO145" i="1"/>
  <c r="FU152" i="1"/>
  <c r="FO153" i="1"/>
  <c r="FU154" i="1"/>
  <c r="FP127" i="1"/>
  <c r="FV128" i="1"/>
  <c r="FP129" i="1"/>
  <c r="FV130" i="1"/>
  <c r="FP131" i="1"/>
  <c r="FV132" i="1"/>
  <c r="FP133" i="1"/>
  <c r="FS133" i="1" s="1"/>
  <c r="FT133" i="1" s="1"/>
  <c r="FV134" i="1"/>
  <c r="FP135" i="1"/>
  <c r="FS135" i="1" s="1"/>
  <c r="FT135" i="1" s="1"/>
  <c r="FV136" i="1"/>
  <c r="GA136" i="1" s="1"/>
  <c r="FP137" i="1"/>
  <c r="FS137" i="1" s="1"/>
  <c r="FT137" i="1" s="1"/>
  <c r="FV138" i="1"/>
  <c r="FP139" i="1"/>
  <c r="FP141" i="1"/>
  <c r="FS141" i="1" s="1"/>
  <c r="FT141" i="1" s="1"/>
  <c r="FV142" i="1"/>
  <c r="FP143" i="1"/>
  <c r="FV144" i="1"/>
  <c r="FP145" i="1"/>
  <c r="FV146" i="1"/>
  <c r="FV148" i="1"/>
  <c r="FV150" i="1"/>
  <c r="FV152" i="1"/>
  <c r="FP153" i="1"/>
  <c r="FV154" i="1"/>
  <c r="FP155" i="1"/>
  <c r="FS155" i="1" s="1"/>
  <c r="FT155" i="1" s="1"/>
  <c r="FV156" i="1"/>
  <c r="GA156" i="1" s="1"/>
  <c r="FP157" i="1"/>
  <c r="FS157" i="1" s="1"/>
  <c r="FT157" i="1" s="1"/>
  <c r="FV158" i="1"/>
  <c r="FP159" i="1"/>
  <c r="FS159" i="1" s="1"/>
  <c r="FT159" i="1" s="1"/>
  <c r="FY160" i="1"/>
  <c r="FW161" i="1"/>
  <c r="GA161" i="1" s="1"/>
  <c r="GB161" i="1" s="1"/>
  <c r="GC161" i="1" s="1"/>
  <c r="FU162" i="1"/>
  <c r="FK171" i="1"/>
  <c r="FS171" i="1" s="1"/>
  <c r="FW171" i="1"/>
  <c r="FK172" i="1"/>
  <c r="FW172" i="1"/>
  <c r="GA172" i="1" s="1"/>
  <c r="FM171" i="1"/>
  <c r="FY171" i="1"/>
  <c r="FY173" i="1" s="1"/>
  <c r="FM172" i="1"/>
  <c r="FY172" i="1"/>
  <c r="FY128" i="1"/>
  <c r="FY130" i="1"/>
  <c r="FY132" i="1"/>
  <c r="FY134" i="1"/>
  <c r="FY136" i="1"/>
  <c r="FY138" i="1"/>
  <c r="FY140" i="1"/>
  <c r="FY142" i="1"/>
  <c r="FY144" i="1"/>
  <c r="FY146" i="1"/>
  <c r="FY148" i="1"/>
  <c r="FY150" i="1"/>
  <c r="FY152" i="1"/>
  <c r="FY154" i="1"/>
  <c r="FY158" i="1"/>
  <c r="FX162" i="1"/>
  <c r="FV165" i="1"/>
  <c r="FX166" i="1"/>
  <c r="FN171" i="1"/>
  <c r="FN173" i="1" s="1"/>
  <c r="FZ171" i="1"/>
  <c r="FN172" i="1"/>
  <c r="FZ172" i="1"/>
  <c r="FN128" i="1"/>
  <c r="FZ128" i="1"/>
  <c r="FN130" i="1"/>
  <c r="FZ130" i="1"/>
  <c r="FN132" i="1"/>
  <c r="FZ132" i="1"/>
  <c r="FN134" i="1"/>
  <c r="FZ134" i="1"/>
  <c r="FN136" i="1"/>
  <c r="FZ136" i="1"/>
  <c r="FN138" i="1"/>
  <c r="FZ138" i="1"/>
  <c r="FN140" i="1"/>
  <c r="FS140" i="1" s="1"/>
  <c r="FT140" i="1" s="1"/>
  <c r="FN142" i="1"/>
  <c r="FZ142" i="1"/>
  <c r="FN144" i="1"/>
  <c r="FZ144" i="1"/>
  <c r="FN146" i="1"/>
  <c r="FS146" i="1" s="1"/>
  <c r="FT146" i="1" s="1"/>
  <c r="FZ146" i="1"/>
  <c r="FN148" i="1"/>
  <c r="FZ148" i="1"/>
  <c r="FN150" i="1"/>
  <c r="FZ150" i="1"/>
  <c r="FN152" i="1"/>
  <c r="FS152" i="1" s="1"/>
  <c r="FT152" i="1" s="1"/>
  <c r="FZ152" i="1"/>
  <c r="FN154" i="1"/>
  <c r="FS154" i="1" s="1"/>
  <c r="FT154" i="1" s="1"/>
  <c r="FZ154" i="1"/>
  <c r="FZ158" i="1"/>
  <c r="FQ160" i="1"/>
  <c r="FS160" i="1" s="1"/>
  <c r="FT160" i="1" s="1"/>
  <c r="FY162" i="1"/>
  <c r="FU164" i="1"/>
  <c r="FW165" i="1"/>
  <c r="FY166" i="1"/>
  <c r="FU127" i="1"/>
  <c r="FO128" i="1"/>
  <c r="FU129" i="1"/>
  <c r="GA129" i="1" s="1"/>
  <c r="FO130" i="1"/>
  <c r="FU131" i="1"/>
  <c r="FO132" i="1"/>
  <c r="FU133" i="1"/>
  <c r="FO134" i="1"/>
  <c r="FU135" i="1"/>
  <c r="GA135" i="1" s="1"/>
  <c r="FO136" i="1"/>
  <c r="FU137" i="1"/>
  <c r="FO138" i="1"/>
  <c r="FU139" i="1"/>
  <c r="FU141" i="1"/>
  <c r="FO142" i="1"/>
  <c r="FU143" i="1"/>
  <c r="FO144" i="1"/>
  <c r="FU145" i="1"/>
  <c r="FO146" i="1"/>
  <c r="FU147" i="1"/>
  <c r="FO148" i="1"/>
  <c r="FU149" i="1"/>
  <c r="FO150" i="1"/>
  <c r="FU151" i="1"/>
  <c r="GA151" i="1" s="1"/>
  <c r="FO152" i="1"/>
  <c r="FU153" i="1"/>
  <c r="GA153" i="1" s="1"/>
  <c r="FU157" i="1"/>
  <c r="FO158" i="1"/>
  <c r="FU159" i="1"/>
  <c r="GA159" i="1" s="1"/>
  <c r="FV164" i="1"/>
  <c r="FX165" i="1"/>
  <c r="FP171" i="1"/>
  <c r="FP172" i="1"/>
  <c r="FV127" i="1"/>
  <c r="FP128" i="1"/>
  <c r="FV129" i="1"/>
  <c r="FP130" i="1"/>
  <c r="FV131" i="1"/>
  <c r="FP132" i="1"/>
  <c r="FV133" i="1"/>
  <c r="FP134" i="1"/>
  <c r="FV135" i="1"/>
  <c r="FP136" i="1"/>
  <c r="FV137" i="1"/>
  <c r="FP138" i="1"/>
  <c r="FV139" i="1"/>
  <c r="FV141" i="1"/>
  <c r="FQ171" i="1"/>
  <c r="FQ173" i="1" s="1"/>
  <c r="FQ172" i="1"/>
  <c r="FM173" i="1" l="1"/>
  <c r="EQ96" i="1"/>
  <c r="EQ94" i="1"/>
  <c r="EQ86" i="1"/>
  <c r="GA83" i="1"/>
  <c r="EQ74" i="1"/>
  <c r="FE70" i="1"/>
  <c r="FS78" i="1"/>
  <c r="GA52" i="1"/>
  <c r="FJ168" i="1"/>
  <c r="DT31" i="1"/>
  <c r="EO42" i="1"/>
  <c r="FS34" i="1"/>
  <c r="DR31" i="1"/>
  <c r="EQ35" i="1"/>
  <c r="ER35" i="1" s="1"/>
  <c r="FF35" i="1" s="1"/>
  <c r="FT35" i="1" s="1"/>
  <c r="AX18" i="1"/>
  <c r="DO15" i="1"/>
  <c r="AJ12" i="1"/>
  <c r="AX12" i="1" s="1"/>
  <c r="CZ25" i="1"/>
  <c r="CS25" i="1"/>
  <c r="CA25" i="1"/>
  <c r="DO11" i="1"/>
  <c r="FB25" i="1"/>
  <c r="FB169" i="1" s="1"/>
  <c r="AI19" i="1"/>
  <c r="FE11" i="1"/>
  <c r="EC9" i="1"/>
  <c r="GA122" i="1"/>
  <c r="DO77" i="1"/>
  <c r="DP77" i="1" s="1"/>
  <c r="FE108" i="1"/>
  <c r="FF108" i="1" s="1"/>
  <c r="FS117" i="1"/>
  <c r="EC87" i="1"/>
  <c r="ED87" i="1" s="1"/>
  <c r="FS103" i="1"/>
  <c r="FS94" i="1"/>
  <c r="FS90" i="1"/>
  <c r="FS86" i="1"/>
  <c r="FE76" i="1"/>
  <c r="EQ76" i="1"/>
  <c r="FS83" i="1"/>
  <c r="GA66" i="1"/>
  <c r="EQ69" i="1"/>
  <c r="FO168" i="1"/>
  <c r="GA69" i="1"/>
  <c r="EC47" i="1"/>
  <c r="ED47" i="1" s="1"/>
  <c r="FS63" i="1"/>
  <c r="EQ63" i="1"/>
  <c r="FV168" i="1"/>
  <c r="FE54" i="1"/>
  <c r="FF54" i="1" s="1"/>
  <c r="FE49" i="1"/>
  <c r="GA41" i="1"/>
  <c r="GA17" i="1"/>
  <c r="FS19" i="1"/>
  <c r="CB25" i="1"/>
  <c r="CG25" i="1"/>
  <c r="BO25" i="1"/>
  <c r="GA30" i="1"/>
  <c r="AK25" i="1"/>
  <c r="AI18" i="1"/>
  <c r="FE12" i="1"/>
  <c r="FX168" i="1"/>
  <c r="FS136" i="1"/>
  <c r="FT136" i="1" s="1"/>
  <c r="FS172" i="1"/>
  <c r="FT172" i="1" s="1"/>
  <c r="GB172" i="1" s="1"/>
  <c r="GC172" i="1" s="1"/>
  <c r="FS153" i="1"/>
  <c r="FT153" i="1" s="1"/>
  <c r="GB153" i="1" s="1"/>
  <c r="GC153" i="1" s="1"/>
  <c r="FS131" i="1"/>
  <c r="FT131" i="1" s="1"/>
  <c r="FE117" i="1"/>
  <c r="FF117" i="1" s="1"/>
  <c r="EC94" i="1"/>
  <c r="ED94" i="1" s="1"/>
  <c r="FE95" i="1"/>
  <c r="EH168" i="1"/>
  <c r="EP168" i="1"/>
  <c r="DK168" i="1"/>
  <c r="DO46" i="1"/>
  <c r="DP46" i="1" s="1"/>
  <c r="FA168" i="1"/>
  <c r="FS51" i="1"/>
  <c r="EC45" i="1"/>
  <c r="EQ67" i="1"/>
  <c r="GA67" i="1"/>
  <c r="GA36" i="1"/>
  <c r="EQ34" i="1"/>
  <c r="FY42" i="1"/>
  <c r="AW17" i="1"/>
  <c r="DU42" i="1"/>
  <c r="EY42" i="1"/>
  <c r="EI31" i="1"/>
  <c r="CM13" i="1"/>
  <c r="BP25" i="1"/>
  <c r="BU25" i="1"/>
  <c r="BC25" i="1"/>
  <c r="CM9" i="1"/>
  <c r="FC31" i="1"/>
  <c r="FW173" i="1"/>
  <c r="GA160" i="1"/>
  <c r="FE118" i="1"/>
  <c r="FF118" i="1" s="1"/>
  <c r="FS122" i="1"/>
  <c r="FT122" i="1" s="1"/>
  <c r="GB122" i="1" s="1"/>
  <c r="GC122" i="1" s="1"/>
  <c r="GA115" i="1"/>
  <c r="GA93" i="1"/>
  <c r="EQ95" i="1"/>
  <c r="DW168" i="1"/>
  <c r="EC49" i="1"/>
  <c r="ED49" i="1" s="1"/>
  <c r="FS53" i="1"/>
  <c r="EC46" i="1"/>
  <c r="DN168" i="1"/>
  <c r="EC34" i="1"/>
  <c r="ED34" i="1" s="1"/>
  <c r="GA37" i="1"/>
  <c r="BK19" i="1"/>
  <c r="BL19" i="1" s="1"/>
  <c r="BZ19" i="1" s="1"/>
  <c r="CN19" i="1" s="1"/>
  <c r="DB19" i="1" s="1"/>
  <c r="DP19" i="1" s="1"/>
  <c r="ED19" i="1" s="1"/>
  <c r="ER19" i="1" s="1"/>
  <c r="EK42" i="1"/>
  <c r="EW31" i="1"/>
  <c r="DO13" i="1"/>
  <c r="BD25" i="1"/>
  <c r="AQ25" i="1"/>
  <c r="DF25" i="1"/>
  <c r="FW25" i="1"/>
  <c r="AJ14" i="1"/>
  <c r="AX14" i="1" s="1"/>
  <c r="DO12" i="1"/>
  <c r="CM6" i="1"/>
  <c r="GB135" i="1"/>
  <c r="GC135" i="1" s="1"/>
  <c r="FS145" i="1"/>
  <c r="FT145" i="1" s="1"/>
  <c r="FS129" i="1"/>
  <c r="FT129" i="1" s="1"/>
  <c r="GB129" i="1" s="1"/>
  <c r="GC129" i="1" s="1"/>
  <c r="FE111" i="1"/>
  <c r="FF111" i="1" s="1"/>
  <c r="FS115" i="1"/>
  <c r="FS101" i="1"/>
  <c r="FE74" i="1"/>
  <c r="GA79" i="1"/>
  <c r="GA57" i="1"/>
  <c r="FI60" i="1"/>
  <c r="DJ168" i="1"/>
  <c r="EQ82" i="1"/>
  <c r="DY168" i="1"/>
  <c r="GA59" i="1"/>
  <c r="EQ47" i="1"/>
  <c r="FS37" i="1"/>
  <c r="CM19" i="1"/>
  <c r="GA16" i="1"/>
  <c r="FS15" i="1"/>
  <c r="EW42" i="1"/>
  <c r="BK16" i="1"/>
  <c r="CT25" i="1"/>
  <c r="AR25" i="1"/>
  <c r="AE25" i="1"/>
  <c r="FM25" i="1"/>
  <c r="DA21" i="1"/>
  <c r="DB21" i="1" s="1"/>
  <c r="FH173" i="1"/>
  <c r="DL25" i="1"/>
  <c r="FN25" i="1"/>
  <c r="GA148" i="1"/>
  <c r="GA144" i="1"/>
  <c r="GA128" i="1"/>
  <c r="FS106" i="1"/>
  <c r="EC91" i="1"/>
  <c r="ED91" i="1" s="1"/>
  <c r="FE94" i="1"/>
  <c r="FE90" i="1"/>
  <c r="FE86" i="1"/>
  <c r="GA75" i="1"/>
  <c r="EC73" i="1"/>
  <c r="EI168" i="1"/>
  <c r="EC66" i="1"/>
  <c r="FS81" i="1"/>
  <c r="EQ65" i="1"/>
  <c r="GB55" i="1"/>
  <c r="GC55" i="1" s="1"/>
  <c r="EW60" i="1"/>
  <c r="DV168" i="1"/>
  <c r="EQ48" i="1"/>
  <c r="FE45" i="1"/>
  <c r="EG31" i="1"/>
  <c r="FS41" i="1"/>
  <c r="FT41" i="1" s="1"/>
  <c r="GB41" i="1" s="1"/>
  <c r="GC41" i="1" s="1"/>
  <c r="FS29" i="1"/>
  <c r="BY27" i="1"/>
  <c r="BY19" i="1"/>
  <c r="EB42" i="1"/>
  <c r="AW13" i="1"/>
  <c r="FI42" i="1"/>
  <c r="BK17" i="1"/>
  <c r="AW16" i="1"/>
  <c r="CH25" i="1"/>
  <c r="AF25" i="1"/>
  <c r="AA25" i="1"/>
  <c r="Y25" i="1"/>
  <c r="AJ9" i="1"/>
  <c r="AX9" i="1" s="1"/>
  <c r="AN25" i="1"/>
  <c r="AM25" i="1"/>
  <c r="CM14" i="1"/>
  <c r="FS12" i="1"/>
  <c r="GA12" i="1"/>
  <c r="CM11" i="1"/>
  <c r="BY10" i="1"/>
  <c r="BK9" i="1"/>
  <c r="BI25" i="1"/>
  <c r="CU31" i="1"/>
  <c r="FS97" i="1"/>
  <c r="FS132" i="1"/>
  <c r="FT132" i="1" s="1"/>
  <c r="GA146" i="1"/>
  <c r="GA142" i="1"/>
  <c r="FS127" i="1"/>
  <c r="FT127" i="1" s="1"/>
  <c r="GA106" i="1"/>
  <c r="GA105" i="1"/>
  <c r="EC86" i="1"/>
  <c r="ED86" i="1" s="1"/>
  <c r="ER86" i="1" s="1"/>
  <c r="FF86" i="1" s="1"/>
  <c r="GA96" i="1"/>
  <c r="GA62" i="1"/>
  <c r="FS66" i="1"/>
  <c r="GA46" i="1"/>
  <c r="EW168" i="1"/>
  <c r="EH31" i="1"/>
  <c r="EQ29" i="1"/>
  <c r="FE24" i="1"/>
  <c r="CM28" i="1"/>
  <c r="CN28" i="1" s="1"/>
  <c r="DB28" i="1" s="1"/>
  <c r="FU42" i="1"/>
  <c r="FS39" i="1"/>
  <c r="FT39" i="1" s="1"/>
  <c r="FS23" i="1"/>
  <c r="AJ20" i="1"/>
  <c r="FG25" i="1"/>
  <c r="AJ11" i="1"/>
  <c r="AX11" i="1" s="1"/>
  <c r="BV25" i="1"/>
  <c r="BK10" i="1"/>
  <c r="AW9" i="1"/>
  <c r="AW8" i="1"/>
  <c r="AS25" i="1"/>
  <c r="GB160" i="1"/>
  <c r="GC160" i="1" s="1"/>
  <c r="FS125" i="1"/>
  <c r="FT125" i="1" s="1"/>
  <c r="FE104" i="1"/>
  <c r="FF104" i="1" s="1"/>
  <c r="EC80" i="1"/>
  <c r="ED80" i="1" s="1"/>
  <c r="DM168" i="1"/>
  <c r="FS79" i="1"/>
  <c r="FS70" i="1"/>
  <c r="EK168" i="1"/>
  <c r="EC69" i="1"/>
  <c r="FI168" i="1"/>
  <c r="ET168" i="1"/>
  <c r="EB168" i="1"/>
  <c r="FL60" i="1"/>
  <c r="FY168" i="1"/>
  <c r="FE34" i="1"/>
  <c r="FE36" i="1"/>
  <c r="FS40" i="1"/>
  <c r="FT40" i="1" s="1"/>
  <c r="FE23" i="1"/>
  <c r="EH42" i="1"/>
  <c r="DZ42" i="1"/>
  <c r="EZ42" i="1"/>
  <c r="EC19" i="1"/>
  <c r="GA15" i="1"/>
  <c r="EP25" i="1"/>
  <c r="BJ25" i="1"/>
  <c r="ET25" i="1"/>
  <c r="EU25" i="1"/>
  <c r="FY25" i="1"/>
  <c r="EX168" i="1"/>
  <c r="GA147" i="1"/>
  <c r="GA155" i="1"/>
  <c r="GB124" i="1"/>
  <c r="GC124" i="1" s="1"/>
  <c r="FS113" i="1"/>
  <c r="GA92" i="1"/>
  <c r="EC88" i="1"/>
  <c r="ED88" i="1" s="1"/>
  <c r="DO75" i="1"/>
  <c r="DP75" i="1" s="1"/>
  <c r="FS77" i="1"/>
  <c r="FR168" i="1"/>
  <c r="EN168" i="1"/>
  <c r="EU168" i="1"/>
  <c r="GA84" i="1"/>
  <c r="EQ23" i="1"/>
  <c r="ER23" i="1" s="1"/>
  <c r="FF23" i="1" s="1"/>
  <c r="FT23" i="1" s="1"/>
  <c r="GB23" i="1" s="1"/>
  <c r="GC23" i="1" s="1"/>
  <c r="ET42" i="1"/>
  <c r="FL42" i="1"/>
  <c r="DK25" i="1"/>
  <c r="DO18" i="1"/>
  <c r="FS13" i="1"/>
  <c r="AZ25" i="1"/>
  <c r="AL25" i="1"/>
  <c r="X25" i="1"/>
  <c r="EV25" i="1"/>
  <c r="FA25" i="1"/>
  <c r="EI25" i="1"/>
  <c r="CJ25" i="1"/>
  <c r="FS9" i="1"/>
  <c r="FE8" i="1"/>
  <c r="GA10" i="1"/>
  <c r="GA150" i="1"/>
  <c r="GA158" i="1"/>
  <c r="FS143" i="1"/>
  <c r="FT143" i="1" s="1"/>
  <c r="FS139" i="1"/>
  <c r="FT139" i="1" s="1"/>
  <c r="FS123" i="1"/>
  <c r="FT123" i="1" s="1"/>
  <c r="GB123" i="1" s="1"/>
  <c r="GC123" i="1" s="1"/>
  <c r="FS126" i="1"/>
  <c r="FT126" i="1" s="1"/>
  <c r="GA119" i="1"/>
  <c r="EC95" i="1"/>
  <c r="ED95" i="1" s="1"/>
  <c r="EQ87" i="1"/>
  <c r="FE77" i="1"/>
  <c r="EQ77" i="1"/>
  <c r="EC75" i="1"/>
  <c r="EQ51" i="1"/>
  <c r="ER51" i="1" s="1"/>
  <c r="EZ168" i="1"/>
  <c r="FS36" i="1"/>
  <c r="FB31" i="1"/>
  <c r="FP60" i="1"/>
  <c r="EX60" i="1"/>
  <c r="FN42" i="1"/>
  <c r="EV31" i="1"/>
  <c r="Z25" i="1"/>
  <c r="EJ25" i="1"/>
  <c r="EQ11" i="1"/>
  <c r="EO25" i="1"/>
  <c r="DW25" i="1"/>
  <c r="FS6" i="1"/>
  <c r="FS158" i="1"/>
  <c r="FT158" i="1" s="1"/>
  <c r="FS119" i="1"/>
  <c r="FT119" i="1" s="1"/>
  <c r="GB119" i="1" s="1"/>
  <c r="GC119" i="1" s="1"/>
  <c r="GA99" i="1"/>
  <c r="FE91" i="1"/>
  <c r="FS96" i="1"/>
  <c r="FE97" i="1"/>
  <c r="EQ66" i="1"/>
  <c r="FM168" i="1"/>
  <c r="FS49" i="1"/>
  <c r="FL168" i="1"/>
  <c r="FS58" i="1"/>
  <c r="FT58" i="1" s="1"/>
  <c r="GB58" i="1" s="1"/>
  <c r="GC58" i="1" s="1"/>
  <c r="FE50" i="1"/>
  <c r="FE64" i="1"/>
  <c r="DZ168" i="1"/>
  <c r="FM42" i="1"/>
  <c r="EC44" i="1"/>
  <c r="FV31" i="1"/>
  <c r="DA16" i="1"/>
  <c r="FE22" i="1"/>
  <c r="DX25" i="1"/>
  <c r="DA14" i="1"/>
  <c r="EQ10" i="1"/>
  <c r="AB25" i="1"/>
  <c r="AJ10" i="1"/>
  <c r="AX10" i="1" s="1"/>
  <c r="FZ25" i="1"/>
  <c r="FV25" i="1"/>
  <c r="FV169" i="1" s="1"/>
  <c r="AH281" i="2"/>
  <c r="AH288" i="2" s="1"/>
  <c r="AF288" i="2"/>
  <c r="W288" i="2"/>
  <c r="AA288" i="2"/>
  <c r="AD281" i="2"/>
  <c r="AD288" i="2" s="1"/>
  <c r="AI44" i="2"/>
  <c r="AI288" i="2" s="1"/>
  <c r="Z281" i="2"/>
  <c r="AH193" i="2"/>
  <c r="Y281" i="2"/>
  <c r="Y288" i="2" s="1"/>
  <c r="Z73" i="2"/>
  <c r="Z288" i="2" s="1"/>
  <c r="AB281" i="2"/>
  <c r="AB288" i="2" s="1"/>
  <c r="AC288" i="2"/>
  <c r="L126" i="2"/>
  <c r="L288" i="2" s="1"/>
  <c r="AI34" i="2"/>
  <c r="AG44" i="2"/>
  <c r="AG288" i="2" s="1"/>
  <c r="ER34" i="1"/>
  <c r="FF34" i="1" s="1"/>
  <c r="FT34" i="1" s="1"/>
  <c r="GB34" i="1" s="1"/>
  <c r="GC34" i="1" s="1"/>
  <c r="GB156" i="1"/>
  <c r="GC156" i="1" s="1"/>
  <c r="GB158" i="1"/>
  <c r="GC158" i="1" s="1"/>
  <c r="FT117" i="1"/>
  <c r="GB117" i="1" s="1"/>
  <c r="GC117" i="1" s="1"/>
  <c r="GB155" i="1"/>
  <c r="GC155" i="1" s="1"/>
  <c r="GB146" i="1"/>
  <c r="GC146" i="1" s="1"/>
  <c r="BY14" i="1"/>
  <c r="BE25" i="1"/>
  <c r="ED66" i="1"/>
  <c r="ER66" i="1" s="1"/>
  <c r="DO63" i="1"/>
  <c r="DP63" i="1" s="1"/>
  <c r="EL42" i="1"/>
  <c r="FS21" i="1"/>
  <c r="GA133" i="1"/>
  <c r="GB133" i="1" s="1"/>
  <c r="GC133" i="1" s="1"/>
  <c r="FS144" i="1"/>
  <c r="FT144" i="1" s="1"/>
  <c r="GB144" i="1" s="1"/>
  <c r="GC144" i="1" s="1"/>
  <c r="GA171" i="1"/>
  <c r="GA173" i="1" s="1"/>
  <c r="EC90" i="1"/>
  <c r="ED90" i="1" s="1"/>
  <c r="FS75" i="1"/>
  <c r="EC97" i="1"/>
  <c r="ED97" i="1" s="1"/>
  <c r="EQ75" i="1"/>
  <c r="EF168" i="1"/>
  <c r="DR168" i="1"/>
  <c r="EC63" i="1"/>
  <c r="FS50" i="1"/>
  <c r="GA53" i="1"/>
  <c r="EQ46" i="1"/>
  <c r="GA71" i="1"/>
  <c r="ET31" i="1"/>
  <c r="FQ31" i="1"/>
  <c r="EY60" i="1"/>
  <c r="DH31" i="1"/>
  <c r="ET60" i="1"/>
  <c r="FX31" i="1"/>
  <c r="FV60" i="1"/>
  <c r="EQ44" i="1"/>
  <c r="FA42" i="1"/>
  <c r="FR42" i="1"/>
  <c r="EX42" i="1"/>
  <c r="FX42" i="1"/>
  <c r="K60" i="1"/>
  <c r="K169" i="1" s="1"/>
  <c r="M52" i="1"/>
  <c r="DW31" i="1"/>
  <c r="GA39" i="1"/>
  <c r="FS98" i="1"/>
  <c r="AW15" i="1"/>
  <c r="DV25" i="1"/>
  <c r="EC10" i="1"/>
  <c r="CW25" i="1"/>
  <c r="AW20" i="1"/>
  <c r="EC11" i="1"/>
  <c r="CI25" i="1"/>
  <c r="EN25" i="1"/>
  <c r="FS16" i="1"/>
  <c r="EY25" i="1"/>
  <c r="AI12" i="1"/>
  <c r="EX25" i="1"/>
  <c r="AI8" i="1"/>
  <c r="AI7" i="1"/>
  <c r="AG25" i="1"/>
  <c r="FS173" i="1"/>
  <c r="FT173" i="1" s="1"/>
  <c r="FT171" i="1"/>
  <c r="ER48" i="1"/>
  <c r="FE21" i="1"/>
  <c r="FL25" i="1"/>
  <c r="GA120" i="1"/>
  <c r="ER96" i="1"/>
  <c r="FF96" i="1" s="1"/>
  <c r="BY17" i="1"/>
  <c r="BK20" i="1"/>
  <c r="GA21" i="1"/>
  <c r="FF24" i="1"/>
  <c r="FT24" i="1" s="1"/>
  <c r="GB24" i="1" s="1"/>
  <c r="GC24" i="1" s="1"/>
  <c r="EZ25" i="1"/>
  <c r="FK25" i="1"/>
  <c r="GA145" i="1"/>
  <c r="GB145" i="1" s="1"/>
  <c r="GC145" i="1" s="1"/>
  <c r="FS130" i="1"/>
  <c r="FT130" i="1" s="1"/>
  <c r="GA140" i="1"/>
  <c r="GA107" i="1"/>
  <c r="GA167" i="1"/>
  <c r="GB167" i="1" s="1"/>
  <c r="GC167" i="1" s="1"/>
  <c r="GA109" i="1"/>
  <c r="FS109" i="1"/>
  <c r="FS99" i="1"/>
  <c r="EC85" i="1"/>
  <c r="ED85" i="1" s="1"/>
  <c r="ER85" i="1" s="1"/>
  <c r="FE100" i="1"/>
  <c r="FE80" i="1"/>
  <c r="EQ83" i="1"/>
  <c r="ER83" i="1" s="1"/>
  <c r="FF83" i="1" s="1"/>
  <c r="FT83" i="1" s="1"/>
  <c r="GB83" i="1" s="1"/>
  <c r="GC83" i="1" s="1"/>
  <c r="DO73" i="1"/>
  <c r="DP73" i="1" s="1"/>
  <c r="ED73" i="1" s="1"/>
  <c r="ER73" i="1" s="1"/>
  <c r="FE79" i="1"/>
  <c r="ED76" i="1"/>
  <c r="ER76" i="1" s="1"/>
  <c r="FF76" i="1" s="1"/>
  <c r="FT76" i="1" s="1"/>
  <c r="GB76" i="1" s="1"/>
  <c r="GC76" i="1" s="1"/>
  <c r="DT168" i="1"/>
  <c r="FC168" i="1"/>
  <c r="FE72" i="1"/>
  <c r="FS59" i="1"/>
  <c r="FT59" i="1" s="1"/>
  <c r="GB59" i="1" s="1"/>
  <c r="GC59" i="1" s="1"/>
  <c r="GA45" i="1"/>
  <c r="ED70" i="1"/>
  <c r="ER70" i="1" s="1"/>
  <c r="FF70" i="1" s="1"/>
  <c r="FT70" i="1" s="1"/>
  <c r="GB70" i="1" s="1"/>
  <c r="GC70" i="1" s="1"/>
  <c r="EC82" i="1"/>
  <c r="ED82" i="1" s="1"/>
  <c r="ER82" i="1" s="1"/>
  <c r="GA82" i="1"/>
  <c r="GA56" i="1"/>
  <c r="ES31" i="1"/>
  <c r="FE27" i="1"/>
  <c r="EQ36" i="1"/>
  <c r="ER36" i="1" s="1"/>
  <c r="FF36" i="1" s="1"/>
  <c r="FT36" i="1" s="1"/>
  <c r="GB36" i="1" s="1"/>
  <c r="GC36" i="1" s="1"/>
  <c r="FL31" i="1"/>
  <c r="FK60" i="1"/>
  <c r="FC60" i="1"/>
  <c r="DT42" i="1"/>
  <c r="FJ42" i="1"/>
  <c r="EQ19" i="1"/>
  <c r="EC18" i="1"/>
  <c r="DO17" i="1"/>
  <c r="CM16" i="1"/>
  <c r="DA19" i="1"/>
  <c r="CM18" i="1"/>
  <c r="AI15" i="1"/>
  <c r="DJ25" i="1"/>
  <c r="DO9" i="1"/>
  <c r="CK25" i="1"/>
  <c r="CM20" i="1"/>
  <c r="GA20" i="1"/>
  <c r="BK14" i="1"/>
  <c r="BL14" i="1" s="1"/>
  <c r="DO10" i="1"/>
  <c r="BW25" i="1"/>
  <c r="EQ7" i="1"/>
  <c r="FS30" i="1"/>
  <c r="EC30" i="1"/>
  <c r="EB25" i="1"/>
  <c r="GA11" i="1"/>
  <c r="FS10" i="1"/>
  <c r="FE9" i="1"/>
  <c r="EQ8" i="1"/>
  <c r="EM25" i="1"/>
  <c r="EL25" i="1"/>
  <c r="EQ12" i="1"/>
  <c r="FU25" i="1"/>
  <c r="GA6" i="1"/>
  <c r="H169" i="1"/>
  <c r="AJ7" i="1"/>
  <c r="AX7" i="1" s="1"/>
  <c r="DU25" i="1"/>
  <c r="EQ81" i="1"/>
  <c r="GA78" i="1"/>
  <c r="DI25" i="1"/>
  <c r="CU25" i="1"/>
  <c r="FE105" i="1"/>
  <c r="FF105" i="1" s="1"/>
  <c r="EC92" i="1"/>
  <c r="ED92" i="1" s="1"/>
  <c r="GA103" i="1"/>
  <c r="FS93" i="1"/>
  <c r="FS89" i="1"/>
  <c r="FS85" i="1"/>
  <c r="FE87" i="1"/>
  <c r="EQ90" i="1"/>
  <c r="GA163" i="1"/>
  <c r="GB163" i="1" s="1"/>
  <c r="GC163" i="1" s="1"/>
  <c r="FE75" i="1"/>
  <c r="FS80" i="1"/>
  <c r="EE168" i="1"/>
  <c r="EQ62" i="1"/>
  <c r="EC72" i="1"/>
  <c r="FS72" i="1"/>
  <c r="FU168" i="1"/>
  <c r="FE51" i="1"/>
  <c r="FF51" i="1" s="1"/>
  <c r="FT51" i="1" s="1"/>
  <c r="GB51" i="1" s="1"/>
  <c r="GC51" i="1" s="1"/>
  <c r="EQ68" i="1"/>
  <c r="FE63" i="1"/>
  <c r="FS52" i="1"/>
  <c r="DV31" i="1"/>
  <c r="DO67" i="1"/>
  <c r="DP67" i="1" s="1"/>
  <c r="CJ31" i="1"/>
  <c r="FX60" i="1"/>
  <c r="EC29" i="1"/>
  <c r="EZ31" i="1"/>
  <c r="FW60" i="1"/>
  <c r="FO60" i="1"/>
  <c r="GA40" i="1"/>
  <c r="GB40" i="1" s="1"/>
  <c r="GC40" i="1" s="1"/>
  <c r="FS38" i="1"/>
  <c r="FT38" i="1" s="1"/>
  <c r="EC17" i="1"/>
  <c r="DO16" i="1"/>
  <c r="DA15" i="1"/>
  <c r="BY13" i="1"/>
  <c r="EF42" i="1"/>
  <c r="FV42" i="1"/>
  <c r="GA33" i="1"/>
  <c r="CM15" i="1"/>
  <c r="DO19" i="1"/>
  <c r="DA18" i="1"/>
  <c r="CM17" i="1"/>
  <c r="BY16" i="1"/>
  <c r="BK15" i="1"/>
  <c r="GA98" i="1"/>
  <c r="BY18" i="1"/>
  <c r="GA13" i="1"/>
  <c r="CX25" i="1"/>
  <c r="DA8" i="1"/>
  <c r="CM7" i="1"/>
  <c r="BM25" i="1"/>
  <c r="BY6" i="1"/>
  <c r="FE20" i="1"/>
  <c r="EC6" i="1"/>
  <c r="DA9" i="1"/>
  <c r="CM8" i="1"/>
  <c r="BY7" i="1"/>
  <c r="AY25" i="1"/>
  <c r="BK6" i="1"/>
  <c r="DD25" i="1"/>
  <c r="EC7" i="1"/>
  <c r="EA25" i="1"/>
  <c r="DZ25" i="1"/>
  <c r="DO14" i="1"/>
  <c r="EC12" i="1"/>
  <c r="FI25" i="1"/>
  <c r="FI169" i="1" s="1"/>
  <c r="AI11" i="1"/>
  <c r="EO168" i="1"/>
  <c r="FG168" i="1"/>
  <c r="EQ97" i="1"/>
  <c r="EH25" i="1"/>
  <c r="GA131" i="1"/>
  <c r="GB131" i="1" s="1"/>
  <c r="GC131" i="1" s="1"/>
  <c r="FS142" i="1"/>
  <c r="FT142" i="1" s="1"/>
  <c r="GB142" i="1" s="1"/>
  <c r="GC142" i="1" s="1"/>
  <c r="GA143" i="1"/>
  <c r="GB143" i="1" s="1"/>
  <c r="GC143" i="1" s="1"/>
  <c r="GB140" i="1"/>
  <c r="GC140" i="1" s="1"/>
  <c r="FS128" i="1"/>
  <c r="FT128" i="1" s="1"/>
  <c r="GB128" i="1" s="1"/>
  <c r="GC128" i="1" s="1"/>
  <c r="GA138" i="1"/>
  <c r="FE107" i="1"/>
  <c r="FF107" i="1" s="1"/>
  <c r="GA118" i="1"/>
  <c r="FE109" i="1"/>
  <c r="FF109" i="1" s="1"/>
  <c r="FT109" i="1" s="1"/>
  <c r="GB109" i="1" s="1"/>
  <c r="GC109" i="1" s="1"/>
  <c r="FS118" i="1"/>
  <c r="FT118" i="1" s="1"/>
  <c r="FE101" i="1"/>
  <c r="FF101" i="1" s="1"/>
  <c r="FS105" i="1"/>
  <c r="EC76" i="1"/>
  <c r="DS168" i="1"/>
  <c r="EC65" i="1"/>
  <c r="FH168" i="1"/>
  <c r="FS62" i="1"/>
  <c r="GA50" i="1"/>
  <c r="FS47" i="1"/>
  <c r="DO45" i="1"/>
  <c r="DP45" i="1" s="1"/>
  <c r="ED45" i="1" s="1"/>
  <c r="ER45" i="1" s="1"/>
  <c r="FF45" i="1" s="1"/>
  <c r="DO71" i="1"/>
  <c r="DP71" i="1" s="1"/>
  <c r="EC71" i="1"/>
  <c r="DJ31" i="1"/>
  <c r="EC67" i="1"/>
  <c r="EZ60" i="1"/>
  <c r="DU31" i="1"/>
  <c r="FZ31" i="1"/>
  <c r="DO29" i="1"/>
  <c r="DP29" i="1" s="1"/>
  <c r="ED29" i="1" s="1"/>
  <c r="ER29" i="1" s="1"/>
  <c r="N60" i="1"/>
  <c r="N169" i="1" s="1"/>
  <c r="P52" i="1"/>
  <c r="EN31" i="1"/>
  <c r="FJ31" i="1"/>
  <c r="FJ169" i="1" s="1"/>
  <c r="FS27" i="1"/>
  <c r="EQ18" i="1"/>
  <c r="FD42" i="1"/>
  <c r="EI42" i="1"/>
  <c r="BK13" i="1"/>
  <c r="FS28" i="1"/>
  <c r="FG31" i="1"/>
  <c r="CL25" i="1"/>
  <c r="BA25" i="1"/>
  <c r="CR25" i="1"/>
  <c r="DC25" i="1"/>
  <c r="DO6" i="1"/>
  <c r="DN25" i="1"/>
  <c r="EC14" i="1"/>
  <c r="EW25" i="1"/>
  <c r="EW169" i="1" s="1"/>
  <c r="CO31" i="1"/>
  <c r="ER94" i="1"/>
  <c r="FF94" i="1" s="1"/>
  <c r="FT94" i="1" s="1"/>
  <c r="GB94" i="1" s="1"/>
  <c r="GC94" i="1" s="1"/>
  <c r="ED75" i="1"/>
  <c r="ER75" i="1" s="1"/>
  <c r="EQ80" i="1"/>
  <c r="ER80" i="1" s="1"/>
  <c r="FF80" i="1" s="1"/>
  <c r="FT80" i="1" s="1"/>
  <c r="GB80" i="1" s="1"/>
  <c r="GC80" i="1" s="1"/>
  <c r="EC77" i="1"/>
  <c r="ED77" i="1" s="1"/>
  <c r="ER77" i="1" s="1"/>
  <c r="FF77" i="1" s="1"/>
  <c r="FQ168" i="1"/>
  <c r="FE65" i="1"/>
  <c r="FW168" i="1"/>
  <c r="EV168" i="1"/>
  <c r="ER47" i="1"/>
  <c r="EC64" i="1"/>
  <c r="FS82" i="1"/>
  <c r="EQ64" i="1"/>
  <c r="DI31" i="1"/>
  <c r="FN31" i="1"/>
  <c r="EQ84" i="1"/>
  <c r="FY31" i="1"/>
  <c r="FQ60" i="1"/>
  <c r="EB31" i="1"/>
  <c r="EU60" i="1"/>
  <c r="EU169" i="1" s="1"/>
  <c r="FA60" i="1"/>
  <c r="EX31" i="1"/>
  <c r="FC42" i="1"/>
  <c r="EQ22" i="1"/>
  <c r="FP42" i="1"/>
  <c r="EM42" i="1"/>
  <c r="GA28" i="1"/>
  <c r="AI13" i="1"/>
  <c r="FS22" i="1"/>
  <c r="BN25" i="1"/>
  <c r="AO25" i="1"/>
  <c r="DQ25" i="1"/>
  <c r="CF25" i="1"/>
  <c r="CQ25" i="1"/>
  <c r="CM27" i="1"/>
  <c r="CP25" i="1"/>
  <c r="FE14" i="1"/>
  <c r="FS14" i="1"/>
  <c r="CM12" i="1"/>
  <c r="DA12" i="1"/>
  <c r="FS11" i="1"/>
  <c r="FE10" i="1"/>
  <c r="EQ9" i="1"/>
  <c r="EK25" i="1"/>
  <c r="EQ49" i="1"/>
  <c r="ER49" i="1" s="1"/>
  <c r="FF49" i="1" s="1"/>
  <c r="FT49" i="1" s="1"/>
  <c r="FZ60" i="1"/>
  <c r="DG25" i="1"/>
  <c r="BY11" i="1"/>
  <c r="FF100" i="1"/>
  <c r="FT100" i="1" s="1"/>
  <c r="FE88" i="1"/>
  <c r="FE84" i="1"/>
  <c r="FJ60" i="1"/>
  <c r="FS138" i="1"/>
  <c r="FT138" i="1" s="1"/>
  <c r="GB138" i="1" s="1"/>
  <c r="GC138" i="1" s="1"/>
  <c r="FS104" i="1"/>
  <c r="FT104" i="1" s="1"/>
  <c r="GB104" i="1" s="1"/>
  <c r="GC104" i="1" s="1"/>
  <c r="FT115" i="1"/>
  <c r="GB115" i="1" s="1"/>
  <c r="GC115" i="1" s="1"/>
  <c r="EC89" i="1"/>
  <c r="ED89" i="1" s="1"/>
  <c r="ER89" i="1" s="1"/>
  <c r="FS92" i="1"/>
  <c r="FS88" i="1"/>
  <c r="FS121" i="1"/>
  <c r="FT121" i="1" s="1"/>
  <c r="GB121" i="1" s="1"/>
  <c r="GC121" i="1" s="1"/>
  <c r="EQ93" i="1"/>
  <c r="EQ89" i="1"/>
  <c r="FS116" i="1"/>
  <c r="GA97" i="1"/>
  <c r="ES168" i="1"/>
  <c r="FE62" i="1"/>
  <c r="FS65" i="1"/>
  <c r="DO72" i="1"/>
  <c r="DP72" i="1" s="1"/>
  <c r="ED72" i="1" s="1"/>
  <c r="FK168" i="1"/>
  <c r="EJ168" i="1"/>
  <c r="FS57" i="1"/>
  <c r="FT57" i="1" s="1"/>
  <c r="GB57" i="1" s="1"/>
  <c r="GC57" i="1" s="1"/>
  <c r="EC68" i="1"/>
  <c r="DO68" i="1"/>
  <c r="DP68" i="1" s="1"/>
  <c r="GA47" i="1"/>
  <c r="EQ45" i="1"/>
  <c r="FS71" i="1"/>
  <c r="FE67" i="1"/>
  <c r="FS84" i="1"/>
  <c r="FM31" i="1"/>
  <c r="DD31" i="1"/>
  <c r="DO27" i="1"/>
  <c r="FG60" i="1"/>
  <c r="FS44" i="1"/>
  <c r="FM60" i="1"/>
  <c r="EL31" i="1"/>
  <c r="EC33" i="1"/>
  <c r="DS42" i="1"/>
  <c r="FE19" i="1"/>
  <c r="FS33" i="1"/>
  <c r="FS42" i="1" s="1"/>
  <c r="FG42" i="1"/>
  <c r="DA17" i="1"/>
  <c r="GA35" i="1"/>
  <c r="GB35" i="1" s="1"/>
  <c r="GC35" i="1" s="1"/>
  <c r="GA22" i="1"/>
  <c r="FE17" i="1"/>
  <c r="EQ16" i="1"/>
  <c r="BB25" i="1"/>
  <c r="BK11" i="1"/>
  <c r="BL11" i="1" s="1"/>
  <c r="BZ11" i="1" s="1"/>
  <c r="CN11" i="1" s="1"/>
  <c r="AC25" i="1"/>
  <c r="EQ20" i="1"/>
  <c r="AW6" i="1"/>
  <c r="DA10" i="1"/>
  <c r="DO30" i="1"/>
  <c r="DP30" i="1" s="1"/>
  <c r="ED30" i="1" s="1"/>
  <c r="FE30" i="1"/>
  <c r="BT25" i="1"/>
  <c r="CE25" i="1"/>
  <c r="CD25" i="1"/>
  <c r="EC8" i="1"/>
  <c r="DY25" i="1"/>
  <c r="BZ27" i="1"/>
  <c r="BY31" i="1"/>
  <c r="GA134" i="1"/>
  <c r="GA141" i="1"/>
  <c r="GB141" i="1" s="1"/>
  <c r="GC141" i="1" s="1"/>
  <c r="GB159" i="1"/>
  <c r="GC159" i="1" s="1"/>
  <c r="FS107" i="1"/>
  <c r="GA110" i="1"/>
  <c r="FS110" i="1"/>
  <c r="GA139" i="1"/>
  <c r="GA127" i="1"/>
  <c r="FS150" i="1"/>
  <c r="FT150" i="1" s="1"/>
  <c r="GB150" i="1" s="1"/>
  <c r="GC150" i="1" s="1"/>
  <c r="FZ173" i="1"/>
  <c r="GA154" i="1"/>
  <c r="GB154" i="1" s="1"/>
  <c r="GC154" i="1" s="1"/>
  <c r="GA132" i="1"/>
  <c r="GB132" i="1" s="1"/>
  <c r="GC132" i="1" s="1"/>
  <c r="GB147" i="1"/>
  <c r="GC147" i="1" s="1"/>
  <c r="FS120" i="1"/>
  <c r="FE102" i="1"/>
  <c r="FS114" i="1"/>
  <c r="FT114" i="1" s="1"/>
  <c r="GB114" i="1" s="1"/>
  <c r="GC114" i="1" s="1"/>
  <c r="FE103" i="1"/>
  <c r="FF103" i="1" s="1"/>
  <c r="FT103" i="1" s="1"/>
  <c r="GB103" i="1" s="1"/>
  <c r="GC103" i="1" s="1"/>
  <c r="FS100" i="1"/>
  <c r="FE116" i="1"/>
  <c r="FF116" i="1" s="1"/>
  <c r="FT116" i="1" s="1"/>
  <c r="EG168" i="1"/>
  <c r="FE69" i="1"/>
  <c r="EY168" i="1"/>
  <c r="DX168" i="1"/>
  <c r="GA49" i="1"/>
  <c r="GA68" i="1"/>
  <c r="FE71" i="1"/>
  <c r="FS56" i="1"/>
  <c r="FT56" i="1" s="1"/>
  <c r="GB56" i="1" s="1"/>
  <c r="GC56" i="1" s="1"/>
  <c r="EP31" i="1"/>
  <c r="FR60" i="1"/>
  <c r="FA31" i="1"/>
  <c r="DO44" i="1"/>
  <c r="FY60" i="1"/>
  <c r="DZ31" i="1"/>
  <c r="EG42" i="1"/>
  <c r="FK42" i="1"/>
  <c r="FE15" i="1"/>
  <c r="DO28" i="1"/>
  <c r="EQ17" i="1"/>
  <c r="EC16" i="1"/>
  <c r="EC15" i="1"/>
  <c r="AP25" i="1"/>
  <c r="AW10" i="1"/>
  <c r="EC20" i="1"/>
  <c r="DO21" i="1"/>
  <c r="DP21" i="1" s="1"/>
  <c r="AW11" i="1"/>
  <c r="FO25" i="1"/>
  <c r="EQ30" i="1"/>
  <c r="BH25" i="1"/>
  <c r="BS25" i="1"/>
  <c r="BR25" i="1"/>
  <c r="DO8" i="1"/>
  <c r="DO7" i="1"/>
  <c r="DM25" i="1"/>
  <c r="AJ15" i="1"/>
  <c r="AX15" i="1" s="1"/>
  <c r="EF31" i="1"/>
  <c r="EQ27" i="1"/>
  <c r="FS111" i="1"/>
  <c r="FT111" i="1" s="1"/>
  <c r="FE106" i="1"/>
  <c r="FF106" i="1" s="1"/>
  <c r="FT106" i="1" s="1"/>
  <c r="GB106" i="1" s="1"/>
  <c r="GC106" i="1" s="1"/>
  <c r="FE110" i="1"/>
  <c r="FF110" i="1" s="1"/>
  <c r="FT110" i="1" s="1"/>
  <c r="FE112" i="1"/>
  <c r="FF112" i="1" s="1"/>
  <c r="FT112" i="1" s="1"/>
  <c r="FE113" i="1"/>
  <c r="FF113" i="1" s="1"/>
  <c r="FT113" i="1" s="1"/>
  <c r="GB113" i="1" s="1"/>
  <c r="GC113" i="1" s="1"/>
  <c r="FE73" i="1"/>
  <c r="EC79" i="1"/>
  <c r="ED79" i="1" s="1"/>
  <c r="DU168" i="1"/>
  <c r="EC81" i="1"/>
  <c r="ED81" i="1" s="1"/>
  <c r="ER81" i="1" s="1"/>
  <c r="DO65" i="1"/>
  <c r="DP65" i="1" s="1"/>
  <c r="ED65" i="1" s="1"/>
  <c r="ER65" i="1" s="1"/>
  <c r="FF65" i="1" s="1"/>
  <c r="EM168" i="1"/>
  <c r="DL168" i="1"/>
  <c r="FS46" i="1"/>
  <c r="EC50" i="1"/>
  <c r="ED50" i="1" s="1"/>
  <c r="FS68" i="1"/>
  <c r="GA63" i="1"/>
  <c r="FE53" i="1"/>
  <c r="FF53" i="1" s="1"/>
  <c r="FT53" i="1" s="1"/>
  <c r="GB53" i="1" s="1"/>
  <c r="GC53" i="1" s="1"/>
  <c r="FE48" i="1"/>
  <c r="FS45" i="1"/>
  <c r="FE82" i="1"/>
  <c r="DO64" i="1"/>
  <c r="DP64" i="1" s="1"/>
  <c r="FE47" i="1"/>
  <c r="EQ37" i="1"/>
  <c r="ER37" i="1" s="1"/>
  <c r="EC84" i="1"/>
  <c r="ED84" i="1" s="1"/>
  <c r="ER84" i="1" s="1"/>
  <c r="FF84" i="1" s="1"/>
  <c r="ES60" i="1"/>
  <c r="FE44" i="1"/>
  <c r="EO31" i="1"/>
  <c r="EV60" i="1"/>
  <c r="DN31" i="1"/>
  <c r="FE33" i="1"/>
  <c r="FE42" i="1" s="1"/>
  <c r="ES42" i="1"/>
  <c r="EJ42" i="1"/>
  <c r="FW42" i="1"/>
  <c r="FW169" i="1" s="1"/>
  <c r="AW18" i="1"/>
  <c r="AJ17" i="1"/>
  <c r="AX17" i="1" s="1"/>
  <c r="BL17" i="1" s="1"/>
  <c r="BZ17" i="1" s="1"/>
  <c r="AI17" i="1"/>
  <c r="ER22" i="1"/>
  <c r="FF22" i="1" s="1"/>
  <c r="FT22" i="1" s="1"/>
  <c r="FE98" i="1"/>
  <c r="FO42" i="1"/>
  <c r="GA19" i="1"/>
  <c r="FS18" i="1"/>
  <c r="AD25" i="1"/>
  <c r="AX20" i="1"/>
  <c r="BL20" i="1" s="1"/>
  <c r="AI9" i="1"/>
  <c r="FQ25" i="1"/>
  <c r="DA20" i="1"/>
  <c r="DO20" i="1"/>
  <c r="AI10" i="1"/>
  <c r="FC25" i="1"/>
  <c r="EC21" i="1"/>
  <c r="BK7" i="1"/>
  <c r="AV25" i="1"/>
  <c r="DA11" i="1"/>
  <c r="CM10" i="1"/>
  <c r="BY9" i="1"/>
  <c r="BK8" i="1"/>
  <c r="BL8" i="1" s="1"/>
  <c r="BZ8" i="1" s="1"/>
  <c r="BG25" i="1"/>
  <c r="BF25" i="1"/>
  <c r="GA14" i="1"/>
  <c r="BK12" i="1"/>
  <c r="BL12" i="1" s="1"/>
  <c r="BZ12" i="1" s="1"/>
  <c r="CN12" i="1" s="1"/>
  <c r="DB12" i="1" s="1"/>
  <c r="DP12" i="1" s="1"/>
  <c r="ED12" i="1" s="1"/>
  <c r="ER12" i="1" s="1"/>
  <c r="FF12" i="1" s="1"/>
  <c r="FT12" i="1" s="1"/>
  <c r="GB12" i="1" s="1"/>
  <c r="GC12" i="1" s="1"/>
  <c r="CO25" i="1"/>
  <c r="DA6" i="1"/>
  <c r="AJ13" i="1"/>
  <c r="AX13" i="1" s="1"/>
  <c r="BL13" i="1" s="1"/>
  <c r="BZ13" i="1" s="1"/>
  <c r="CN13" i="1" s="1"/>
  <c r="GA162" i="1"/>
  <c r="GB162" i="1" s="1"/>
  <c r="GC162" i="1" s="1"/>
  <c r="FS102" i="1"/>
  <c r="FB168" i="1"/>
  <c r="FP173" i="1"/>
  <c r="GA125" i="1"/>
  <c r="GB125" i="1" s="1"/>
  <c r="GC125" i="1" s="1"/>
  <c r="ER95" i="1"/>
  <c r="FF95" i="1" s="1"/>
  <c r="FD168" i="1"/>
  <c r="EQ72" i="1"/>
  <c r="GA44" i="1"/>
  <c r="FU60" i="1"/>
  <c r="GA157" i="1"/>
  <c r="GB157" i="1" s="1"/>
  <c r="GC157" i="1" s="1"/>
  <c r="GB136" i="1"/>
  <c r="GC136" i="1" s="1"/>
  <c r="FT120" i="1"/>
  <c r="GA137" i="1"/>
  <c r="GB137" i="1" s="1"/>
  <c r="GC137" i="1" s="1"/>
  <c r="GA152" i="1"/>
  <c r="GB152" i="1" s="1"/>
  <c r="GC152" i="1" s="1"/>
  <c r="GA101" i="1"/>
  <c r="FF102" i="1"/>
  <c r="FE99" i="1"/>
  <c r="FF99" i="1" s="1"/>
  <c r="FT99" i="1" s="1"/>
  <c r="GB99" i="1" s="1"/>
  <c r="GC99" i="1" s="1"/>
  <c r="FS95" i="1"/>
  <c r="FS91" i="1"/>
  <c r="FS87" i="1"/>
  <c r="FE89" i="1"/>
  <c r="FE85" i="1"/>
  <c r="GA121" i="1"/>
  <c r="EQ92" i="1"/>
  <c r="EQ88" i="1"/>
  <c r="ER88" i="1" s="1"/>
  <c r="FF88" i="1" s="1"/>
  <c r="FT88" i="1" s="1"/>
  <c r="GB88" i="1" s="1"/>
  <c r="GC88" i="1" s="1"/>
  <c r="GA102" i="1"/>
  <c r="GA116" i="1"/>
  <c r="EQ79" i="1"/>
  <c r="FE66" i="1"/>
  <c r="DI168" i="1"/>
  <c r="DO62" i="1"/>
  <c r="FS69" i="1"/>
  <c r="FZ168" i="1"/>
  <c r="FE81" i="1"/>
  <c r="GA72" i="1"/>
  <c r="EA168" i="1"/>
  <c r="FE68" i="1"/>
  <c r="GA64" i="1"/>
  <c r="FE29" i="1"/>
  <c r="DQ31" i="1"/>
  <c r="EC27" i="1"/>
  <c r="FH60" i="1"/>
  <c r="FB60" i="1"/>
  <c r="GA29" i="1"/>
  <c r="AI16" i="1"/>
  <c r="AJ16" i="1"/>
  <c r="AX16" i="1" s="1"/>
  <c r="BL16" i="1" s="1"/>
  <c r="BZ16" i="1" s="1"/>
  <c r="CN16" i="1" s="1"/>
  <c r="DB16" i="1" s="1"/>
  <c r="DP16" i="1" s="1"/>
  <c r="ED16" i="1" s="1"/>
  <c r="ER16" i="1" s="1"/>
  <c r="FF16" i="1" s="1"/>
  <c r="GA38" i="1"/>
  <c r="FQ42" i="1"/>
  <c r="EV42" i="1"/>
  <c r="EV169" i="1" s="1"/>
  <c r="FE28" i="1"/>
  <c r="GA18" i="1"/>
  <c r="FS17" i="1"/>
  <c r="FE16" i="1"/>
  <c r="EQ15" i="1"/>
  <c r="EQ98" i="1"/>
  <c r="ER98" i="1" s="1"/>
  <c r="FF98" i="1" s="1"/>
  <c r="FT98" i="1" s="1"/>
  <c r="GB98" i="1" s="1"/>
  <c r="GC98" i="1" s="1"/>
  <c r="EQ33" i="1"/>
  <c r="EE42" i="1"/>
  <c r="FE18" i="1"/>
  <c r="DA13" i="1"/>
  <c r="GA8" i="1"/>
  <c r="FS7" i="1"/>
  <c r="ES25" i="1"/>
  <c r="ES169" i="1" s="1"/>
  <c r="FE6" i="1"/>
  <c r="BY20" i="1"/>
  <c r="GA9" i="1"/>
  <c r="FS8" i="1"/>
  <c r="FE7" i="1"/>
  <c r="EE25" i="1"/>
  <c r="EQ6" i="1"/>
  <c r="GA7" i="1"/>
  <c r="FS20" i="1"/>
  <c r="AJ6" i="1"/>
  <c r="AW7" i="1"/>
  <c r="AU25" i="1"/>
  <c r="AT25" i="1"/>
  <c r="AI14" i="1"/>
  <c r="CC25" i="1"/>
  <c r="FP168" i="1"/>
  <c r="GB39" i="1"/>
  <c r="GC39" i="1" s="1"/>
  <c r="GB126" i="1"/>
  <c r="GC126" i="1" s="1"/>
  <c r="EQ91" i="1"/>
  <c r="ER91" i="1" s="1"/>
  <c r="FF91" i="1" s="1"/>
  <c r="FT91" i="1" s="1"/>
  <c r="GB91" i="1" s="1"/>
  <c r="GC91" i="1" s="1"/>
  <c r="FS48" i="1"/>
  <c r="FS54" i="1"/>
  <c r="FT54" i="1" s="1"/>
  <c r="GB54" i="1" s="1"/>
  <c r="GC54" i="1" s="1"/>
  <c r="FS148" i="1"/>
  <c r="FT148" i="1" s="1"/>
  <c r="GB148" i="1" s="1"/>
  <c r="GC148" i="1" s="1"/>
  <c r="GA130" i="1"/>
  <c r="GA126" i="1"/>
  <c r="GA149" i="1"/>
  <c r="GB149" i="1" s="1"/>
  <c r="GC149" i="1" s="1"/>
  <c r="GA164" i="1"/>
  <c r="GB164" i="1" s="1"/>
  <c r="GC164" i="1" s="1"/>
  <c r="FS134" i="1"/>
  <c r="FT134" i="1" s="1"/>
  <c r="GB134" i="1" s="1"/>
  <c r="GC134" i="1" s="1"/>
  <c r="GA165" i="1"/>
  <c r="GB165" i="1" s="1"/>
  <c r="GC165" i="1" s="1"/>
  <c r="FK173" i="1"/>
  <c r="FS108" i="1"/>
  <c r="FT108" i="1" s="1"/>
  <c r="GB108" i="1" s="1"/>
  <c r="GC108" i="1" s="1"/>
  <c r="GA111" i="1"/>
  <c r="GA112" i="1"/>
  <c r="EC93" i="1"/>
  <c r="ED93" i="1" s="1"/>
  <c r="ER93" i="1" s="1"/>
  <c r="FF93" i="1" s="1"/>
  <c r="FT93" i="1" s="1"/>
  <c r="GB93" i="1" s="1"/>
  <c r="GC93" i="1" s="1"/>
  <c r="GA85" i="1"/>
  <c r="GA100" i="1"/>
  <c r="DO74" i="1"/>
  <c r="DP74" i="1" s="1"/>
  <c r="ED74" i="1" s="1"/>
  <c r="ER74" i="1" s="1"/>
  <c r="FF74" i="1" s="1"/>
  <c r="FS74" i="1"/>
  <c r="FS73" i="1"/>
  <c r="EQ78" i="1"/>
  <c r="ER78" i="1" s="1"/>
  <c r="FF78" i="1" s="1"/>
  <c r="FT78" i="1" s="1"/>
  <c r="GB78" i="1" s="1"/>
  <c r="GC78" i="1" s="1"/>
  <c r="DO69" i="1"/>
  <c r="DP69" i="1" s="1"/>
  <c r="ED69" i="1" s="1"/>
  <c r="ER69" i="1" s="1"/>
  <c r="FN168" i="1"/>
  <c r="FE78" i="1"/>
  <c r="FE52" i="1"/>
  <c r="FF52" i="1" s="1"/>
  <c r="FS64" i="1"/>
  <c r="EQ50" i="1"/>
  <c r="EQ71" i="1"/>
  <c r="FD60" i="1"/>
  <c r="FE37" i="1"/>
  <c r="FD31" i="1"/>
  <c r="DE31" i="1"/>
  <c r="FN60" i="1"/>
  <c r="BK18" i="1"/>
  <c r="BL18" i="1" s="1"/>
  <c r="BZ18" i="1" s="1"/>
  <c r="CN18" i="1" s="1"/>
  <c r="DB18" i="1" s="1"/>
  <c r="DP18" i="1" s="1"/>
  <c r="ED18" i="1" s="1"/>
  <c r="ER18" i="1" s="1"/>
  <c r="FF18" i="1" s="1"/>
  <c r="FT18" i="1" s="1"/>
  <c r="GB18" i="1" s="1"/>
  <c r="GC18" i="1" s="1"/>
  <c r="DV42" i="1"/>
  <c r="FH42" i="1"/>
  <c r="EN42" i="1"/>
  <c r="EQ13" i="1"/>
  <c r="EC28" i="1"/>
  <c r="EQ28" i="1"/>
  <c r="FR25" i="1"/>
  <c r="GA27" i="1"/>
  <c r="EG25" i="1"/>
  <c r="DA27" i="1"/>
  <c r="DA31" i="1" s="1"/>
  <c r="EQ21" i="1"/>
  <c r="DS25" i="1"/>
  <c r="DA7" i="1"/>
  <c r="FX25" i="1"/>
  <c r="FX169" i="1" s="1"/>
  <c r="W25" i="1"/>
  <c r="AI6" i="1"/>
  <c r="AH25" i="1"/>
  <c r="AW14" i="1"/>
  <c r="BQ25" i="1"/>
  <c r="FS25" i="1" l="1"/>
  <c r="FT107" i="1"/>
  <c r="GB107" i="1" s="1"/>
  <c r="GC107" i="1" s="1"/>
  <c r="FL169" i="1"/>
  <c r="ET169" i="1"/>
  <c r="ED46" i="1"/>
  <c r="ER46" i="1" s="1"/>
  <c r="FF46" i="1" s="1"/>
  <c r="FT46" i="1" s="1"/>
  <c r="GB46" i="1" s="1"/>
  <c r="GC46" i="1" s="1"/>
  <c r="GB120" i="1"/>
  <c r="GC120" i="1" s="1"/>
  <c r="GA168" i="1"/>
  <c r="FM169" i="1"/>
  <c r="EC25" i="1"/>
  <c r="BL10" i="1"/>
  <c r="BZ10" i="1" s="1"/>
  <c r="CM25" i="1"/>
  <c r="DB13" i="1"/>
  <c r="DP13" i="1" s="1"/>
  <c r="ED13" i="1" s="1"/>
  <c r="ER13" i="1" s="1"/>
  <c r="FF13" i="1" s="1"/>
  <c r="FT13" i="1" s="1"/>
  <c r="GB13" i="1" s="1"/>
  <c r="GC13" i="1" s="1"/>
  <c r="FY169" i="1"/>
  <c r="FT77" i="1"/>
  <c r="GB77" i="1" s="1"/>
  <c r="GC77" i="1" s="1"/>
  <c r="FF48" i="1"/>
  <c r="FT48" i="1" s="1"/>
  <c r="GB48" i="1" s="1"/>
  <c r="GC48" i="1" s="1"/>
  <c r="BL9" i="1"/>
  <c r="BZ9" i="1" s="1"/>
  <c r="CN9" i="1" s="1"/>
  <c r="DB9" i="1" s="1"/>
  <c r="DP9" i="1" s="1"/>
  <c r="ED9" i="1" s="1"/>
  <c r="ER9" i="1" s="1"/>
  <c r="FF9" i="1" s="1"/>
  <c r="FT9" i="1" s="1"/>
  <c r="GB9" i="1" s="1"/>
  <c r="GC9" i="1" s="1"/>
  <c r="FT16" i="1"/>
  <c r="GB16" i="1" s="1"/>
  <c r="GC16" i="1" s="1"/>
  <c r="ER50" i="1"/>
  <c r="FF50" i="1" s="1"/>
  <c r="FT50" i="1" s="1"/>
  <c r="GB110" i="1"/>
  <c r="GC110" i="1" s="1"/>
  <c r="DP28" i="1"/>
  <c r="ED28" i="1" s="1"/>
  <c r="ER28" i="1" s="1"/>
  <c r="FF28" i="1" s="1"/>
  <c r="FT28" i="1" s="1"/>
  <c r="GB28" i="1" s="1"/>
  <c r="GC28" i="1" s="1"/>
  <c r="ER87" i="1"/>
  <c r="FF87" i="1" s="1"/>
  <c r="FT87" i="1" s="1"/>
  <c r="GB87" i="1" s="1"/>
  <c r="GC87" i="1" s="1"/>
  <c r="FH169" i="1"/>
  <c r="EQ25" i="1"/>
  <c r="GB22" i="1"/>
  <c r="GC22" i="1" s="1"/>
  <c r="FN169" i="1"/>
  <c r="FG169" i="1"/>
  <c r="FZ169" i="1"/>
  <c r="FF82" i="1"/>
  <c r="FT82" i="1" s="1"/>
  <c r="GB82" i="1" s="1"/>
  <c r="GC82" i="1" s="1"/>
  <c r="FK169" i="1"/>
  <c r="EQ42" i="1"/>
  <c r="FT105" i="1"/>
  <c r="GB105" i="1" s="1"/>
  <c r="GC105" i="1" s="1"/>
  <c r="BZ14" i="1"/>
  <c r="CN14" i="1" s="1"/>
  <c r="DB14" i="1" s="1"/>
  <c r="DP14" i="1" s="1"/>
  <c r="ED14" i="1" s="1"/>
  <c r="ER14" i="1" s="1"/>
  <c r="FF14" i="1" s="1"/>
  <c r="FT14" i="1" s="1"/>
  <c r="GB14" i="1" s="1"/>
  <c r="GC14" i="1" s="1"/>
  <c r="EZ169" i="1"/>
  <c r="ED63" i="1"/>
  <c r="ER63" i="1" s="1"/>
  <c r="FF63" i="1" s="1"/>
  <c r="FT63" i="1" s="1"/>
  <c r="GB63" i="1" s="1"/>
  <c r="GC63" i="1" s="1"/>
  <c r="GB111" i="1"/>
  <c r="GC111" i="1" s="1"/>
  <c r="FP169" i="1"/>
  <c r="DB11" i="1"/>
  <c r="DP11" i="1" s="1"/>
  <c r="ED11" i="1" s="1"/>
  <c r="ER11" i="1" s="1"/>
  <c r="FF11" i="1" s="1"/>
  <c r="FT11" i="1" s="1"/>
  <c r="GB11" i="1" s="1"/>
  <c r="GC11" i="1" s="1"/>
  <c r="CN10" i="1"/>
  <c r="DB10" i="1" s="1"/>
  <c r="DP10" i="1" s="1"/>
  <c r="ED10" i="1" s="1"/>
  <c r="ER10" i="1" s="1"/>
  <c r="FF10" i="1" s="1"/>
  <c r="FT10" i="1" s="1"/>
  <c r="GB10" i="1" s="1"/>
  <c r="GC10" i="1" s="1"/>
  <c r="FT95" i="1"/>
  <c r="GB95" i="1" s="1"/>
  <c r="GC95" i="1" s="1"/>
  <c r="FQ169" i="1"/>
  <c r="EQ31" i="1"/>
  <c r="ED21" i="1"/>
  <c r="ER21" i="1" s="1"/>
  <c r="FF21" i="1" s="1"/>
  <c r="FT21" i="1" s="1"/>
  <c r="GB21" i="1" s="1"/>
  <c r="GC21" i="1" s="1"/>
  <c r="GB127" i="1"/>
  <c r="GC127" i="1" s="1"/>
  <c r="CM31" i="1"/>
  <c r="EC168" i="1"/>
  <c r="FT101" i="1"/>
  <c r="GB101" i="1" s="1"/>
  <c r="GC101" i="1" s="1"/>
  <c r="ED67" i="1"/>
  <c r="ER67" i="1" s="1"/>
  <c r="FF67" i="1" s="1"/>
  <c r="FT67" i="1" s="1"/>
  <c r="GB67" i="1" s="1"/>
  <c r="GC67" i="1" s="1"/>
  <c r="FT86" i="1"/>
  <c r="GB86" i="1" s="1"/>
  <c r="GC86" i="1" s="1"/>
  <c r="FD169" i="1"/>
  <c r="CN8" i="1"/>
  <c r="DB8" i="1" s="1"/>
  <c r="DP8" i="1" s="1"/>
  <c r="ED8" i="1" s="1"/>
  <c r="ER8" i="1" s="1"/>
  <c r="FF8" i="1" s="1"/>
  <c r="FT8" i="1" s="1"/>
  <c r="GB8" i="1" s="1"/>
  <c r="GC8" i="1" s="1"/>
  <c r="GB116" i="1"/>
  <c r="GC116" i="1" s="1"/>
  <c r="GB139" i="1"/>
  <c r="GC139" i="1" s="1"/>
  <c r="FF47" i="1"/>
  <c r="FT47" i="1" s="1"/>
  <c r="GB47" i="1" s="1"/>
  <c r="GC47" i="1" s="1"/>
  <c r="GB118" i="1"/>
  <c r="GC118" i="1" s="1"/>
  <c r="ER79" i="1"/>
  <c r="FF79" i="1" s="1"/>
  <c r="FT79" i="1" s="1"/>
  <c r="GB79" i="1" s="1"/>
  <c r="GC79" i="1" s="1"/>
  <c r="BL15" i="1"/>
  <c r="BZ15" i="1" s="1"/>
  <c r="CN15" i="1" s="1"/>
  <c r="DB15" i="1" s="1"/>
  <c r="DP15" i="1" s="1"/>
  <c r="ED15" i="1" s="1"/>
  <c r="ER15" i="1" s="1"/>
  <c r="FF15" i="1" s="1"/>
  <c r="FT15" i="1" s="1"/>
  <c r="GB15" i="1" s="1"/>
  <c r="GC15" i="1" s="1"/>
  <c r="FA169" i="1"/>
  <c r="GB49" i="1"/>
  <c r="GC49" i="1" s="1"/>
  <c r="FT96" i="1"/>
  <c r="GB96" i="1" s="1"/>
  <c r="GC96" i="1" s="1"/>
  <c r="FF69" i="1"/>
  <c r="FT69" i="1" s="1"/>
  <c r="GB69" i="1" s="1"/>
  <c r="GC69" i="1" s="1"/>
  <c r="GA60" i="1"/>
  <c r="DA25" i="1"/>
  <c r="GB112" i="1"/>
  <c r="GC112" i="1" s="1"/>
  <c r="FF29" i="1"/>
  <c r="FT29" i="1" s="1"/>
  <c r="GB29" i="1" s="1"/>
  <c r="GC29" i="1" s="1"/>
  <c r="BY25" i="1"/>
  <c r="DO168" i="1"/>
  <c r="DP62" i="1"/>
  <c r="FC169" i="1"/>
  <c r="FE60" i="1"/>
  <c r="GB50" i="1"/>
  <c r="GC50" i="1" s="1"/>
  <c r="EC42" i="1"/>
  <c r="ED33" i="1"/>
  <c r="FF85" i="1"/>
  <c r="FT85" i="1" s="1"/>
  <c r="GB85" i="1" s="1"/>
  <c r="GC85" i="1" s="1"/>
  <c r="AW25" i="1"/>
  <c r="GA31" i="1"/>
  <c r="EC31" i="1"/>
  <c r="BZ31" i="1"/>
  <c r="CN27" i="1"/>
  <c r="GA42" i="1"/>
  <c r="FR169" i="1"/>
  <c r="CN17" i="1"/>
  <c r="DB17" i="1" s="1"/>
  <c r="DP17" i="1" s="1"/>
  <c r="ED17" i="1" s="1"/>
  <c r="ER17" i="1" s="1"/>
  <c r="FF17" i="1" s="1"/>
  <c r="FT17" i="1" s="1"/>
  <c r="GB17" i="1" s="1"/>
  <c r="GC17" i="1" s="1"/>
  <c r="FT84" i="1"/>
  <c r="GB84" i="1" s="1"/>
  <c r="GC84" i="1" s="1"/>
  <c r="BL7" i="1"/>
  <c r="BZ7" i="1" s="1"/>
  <c r="CN7" i="1" s="1"/>
  <c r="DB7" i="1" s="1"/>
  <c r="DP7" i="1" s="1"/>
  <c r="ED7" i="1" s="1"/>
  <c r="ER7" i="1" s="1"/>
  <c r="FF7" i="1" s="1"/>
  <c r="FT7" i="1" s="1"/>
  <c r="GB7" i="1" s="1"/>
  <c r="GC7" i="1" s="1"/>
  <c r="DP44" i="1"/>
  <c r="FT74" i="1"/>
  <c r="GB74" i="1" s="1"/>
  <c r="GC74" i="1" s="1"/>
  <c r="FE25" i="1"/>
  <c r="FT102" i="1"/>
  <c r="GB102" i="1" s="1"/>
  <c r="GC102" i="1" s="1"/>
  <c r="FF37" i="1"/>
  <c r="FT37" i="1" s="1"/>
  <c r="GB37" i="1" s="1"/>
  <c r="GC37" i="1" s="1"/>
  <c r="FS60" i="1"/>
  <c r="ED68" i="1"/>
  <c r="ER68" i="1" s="1"/>
  <c r="FF68" i="1" s="1"/>
  <c r="FT68" i="1" s="1"/>
  <c r="GB68" i="1" s="1"/>
  <c r="GC68" i="1" s="1"/>
  <c r="DO25" i="1"/>
  <c r="FS31" i="1"/>
  <c r="FS169" i="1" s="1"/>
  <c r="ER92" i="1"/>
  <c r="FF92" i="1" s="1"/>
  <c r="FT92" i="1" s="1"/>
  <c r="GB92" i="1" s="1"/>
  <c r="GC92" i="1" s="1"/>
  <c r="EX169" i="1"/>
  <c r="FT65" i="1"/>
  <c r="GB65" i="1" s="1"/>
  <c r="GC65" i="1" s="1"/>
  <c r="GB100" i="1"/>
  <c r="GC100" i="1" s="1"/>
  <c r="BK25" i="1"/>
  <c r="EQ168" i="1"/>
  <c r="GA25" i="1"/>
  <c r="GA169" i="1" s="1"/>
  <c r="FS168" i="1"/>
  <c r="GB171" i="1"/>
  <c r="AI25" i="1"/>
  <c r="ED64" i="1"/>
  <c r="ER64" i="1" s="1"/>
  <c r="FF64" i="1" s="1"/>
  <c r="FT64" i="1" s="1"/>
  <c r="GB64" i="1" s="1"/>
  <c r="GC64" i="1" s="1"/>
  <c r="FF81" i="1"/>
  <c r="FT81" i="1" s="1"/>
  <c r="GB81" i="1" s="1"/>
  <c r="GC81" i="1" s="1"/>
  <c r="FO169" i="1"/>
  <c r="DO31" i="1"/>
  <c r="FU169" i="1"/>
  <c r="FE31" i="1"/>
  <c r="EY169" i="1"/>
  <c r="FF66" i="1"/>
  <c r="FT66" i="1" s="1"/>
  <c r="GB66" i="1" s="1"/>
  <c r="GC66" i="1" s="1"/>
  <c r="AJ25" i="1"/>
  <c r="AX6" i="1"/>
  <c r="BZ20" i="1"/>
  <c r="CN20" i="1" s="1"/>
  <c r="DB20" i="1" s="1"/>
  <c r="DP20" i="1" s="1"/>
  <c r="ED20" i="1" s="1"/>
  <c r="ER20" i="1" s="1"/>
  <c r="FF20" i="1" s="1"/>
  <c r="FT20" i="1" s="1"/>
  <c r="GB20" i="1" s="1"/>
  <c r="GC20" i="1" s="1"/>
  <c r="FF75" i="1"/>
  <c r="FT75" i="1" s="1"/>
  <c r="GB75" i="1" s="1"/>
  <c r="GC75" i="1" s="1"/>
  <c r="ED71" i="1"/>
  <c r="ER71" i="1" s="1"/>
  <c r="FF71" i="1" s="1"/>
  <c r="FT71" i="1" s="1"/>
  <c r="GB71" i="1" s="1"/>
  <c r="GC71" i="1" s="1"/>
  <c r="FF73" i="1"/>
  <c r="FT73" i="1" s="1"/>
  <c r="GB73" i="1" s="1"/>
  <c r="GC73" i="1" s="1"/>
  <c r="O52" i="1"/>
  <c r="M60" i="1"/>
  <c r="M169" i="1" s="1"/>
  <c r="ER97" i="1"/>
  <c r="FF97" i="1" s="1"/>
  <c r="FT97" i="1" s="1"/>
  <c r="GB97" i="1" s="1"/>
  <c r="GC97" i="1" s="1"/>
  <c r="FE168" i="1"/>
  <c r="FF89" i="1"/>
  <c r="FT89" i="1" s="1"/>
  <c r="GB89" i="1" s="1"/>
  <c r="GC89" i="1" s="1"/>
  <c r="FT45" i="1"/>
  <c r="GB45" i="1" s="1"/>
  <c r="GC45" i="1" s="1"/>
  <c r="FF19" i="1"/>
  <c r="FT19" i="1" s="1"/>
  <c r="GB19" i="1" s="1"/>
  <c r="GC19" i="1" s="1"/>
  <c r="GB130" i="1"/>
  <c r="GC130" i="1" s="1"/>
  <c r="R52" i="1"/>
  <c r="P60" i="1"/>
  <c r="P169" i="1" s="1"/>
  <c r="FT52" i="1"/>
  <c r="GB52" i="1" s="1"/>
  <c r="GC52" i="1" s="1"/>
  <c r="ER30" i="1"/>
  <c r="FF30" i="1" s="1"/>
  <c r="FT30" i="1" s="1"/>
  <c r="GB30" i="1" s="1"/>
  <c r="GC30" i="1" s="1"/>
  <c r="ER72" i="1"/>
  <c r="FF72" i="1" s="1"/>
  <c r="FT72" i="1" s="1"/>
  <c r="GB72" i="1" s="1"/>
  <c r="GC72" i="1" s="1"/>
  <c r="GB38" i="1"/>
  <c r="GC38" i="1" s="1"/>
  <c r="ER90" i="1"/>
  <c r="FF90" i="1" s="1"/>
  <c r="FT90" i="1" s="1"/>
  <c r="GB90" i="1" s="1"/>
  <c r="GC90" i="1" s="1"/>
  <c r="Q52" i="1" l="1"/>
  <c r="O60" i="1"/>
  <c r="O169" i="1" s="1"/>
  <c r="DP168" i="1"/>
  <c r="ED62" i="1"/>
  <c r="GB173" i="1"/>
  <c r="GC171" i="1"/>
  <c r="GC173" i="1" s="1"/>
  <c r="DB27" i="1"/>
  <c r="CN31" i="1"/>
  <c r="ED42" i="1"/>
  <c r="ER33" i="1"/>
  <c r="FE169" i="1"/>
  <c r="AX25" i="1"/>
  <c r="BL6" i="1"/>
  <c r="R60" i="1"/>
  <c r="R169" i="1" s="1"/>
  <c r="T52" i="1"/>
  <c r="ED44" i="1"/>
  <c r="DP27" i="1" l="1"/>
  <c r="DB31" i="1"/>
  <c r="ER44" i="1"/>
  <c r="T60" i="1"/>
  <c r="T169" i="1" s="1"/>
  <c r="V52" i="1"/>
  <c r="ED168" i="1"/>
  <c r="ER62" i="1"/>
  <c r="BL25" i="1"/>
  <c r="BZ6" i="1"/>
  <c r="Q60" i="1"/>
  <c r="Q169" i="1" s="1"/>
  <c r="S52" i="1"/>
  <c r="FF33" i="1"/>
  <c r="FT33" i="1" s="1"/>
  <c r="GB33" i="1" s="1"/>
  <c r="ER42" i="1"/>
  <c r="FF42" i="1" s="1"/>
  <c r="FT42" i="1" s="1"/>
  <c r="BZ25" i="1" l="1"/>
  <c r="CN6" i="1"/>
  <c r="ER168" i="1"/>
  <c r="FF62" i="1"/>
  <c r="V60" i="1"/>
  <c r="V169" i="1" s="1"/>
  <c r="X52" i="1"/>
  <c r="ER60" i="1"/>
  <c r="FF44" i="1"/>
  <c r="GC33" i="1"/>
  <c r="GC42" i="1" s="1"/>
  <c r="GB42" i="1"/>
  <c r="S60" i="1"/>
  <c r="S169" i="1" s="1"/>
  <c r="U52" i="1"/>
  <c r="ED27" i="1"/>
  <c r="DP31" i="1"/>
  <c r="FF60" i="1" l="1"/>
  <c r="FT44" i="1"/>
  <c r="X60" i="1"/>
  <c r="X169" i="1" s="1"/>
  <c r="Z52" i="1"/>
  <c r="FF168" i="1"/>
  <c r="FT62" i="1"/>
  <c r="ER27" i="1"/>
  <c r="ED31" i="1"/>
  <c r="CN25" i="1"/>
  <c r="DB6" i="1"/>
  <c r="U60" i="1"/>
  <c r="U169" i="1" s="1"/>
  <c r="W52" i="1"/>
  <c r="W60" i="1" l="1"/>
  <c r="W169" i="1" s="1"/>
  <c r="Y52" i="1"/>
  <c r="DB25" i="1"/>
  <c r="DP6" i="1"/>
  <c r="FT168" i="1"/>
  <c r="GB62" i="1"/>
  <c r="FF27" i="1"/>
  <c r="FT27" i="1" s="1"/>
  <c r="GB27" i="1" s="1"/>
  <c r="ER31" i="1"/>
  <c r="FF31" i="1" s="1"/>
  <c r="FT31" i="1" s="1"/>
  <c r="Z60" i="1"/>
  <c r="Z169" i="1" s="1"/>
  <c r="AB52" i="1"/>
  <c r="FT60" i="1"/>
  <c r="GB44" i="1"/>
  <c r="Y60" i="1" l="1"/>
  <c r="Y169" i="1" s="1"/>
  <c r="AA52" i="1"/>
  <c r="GB168" i="1"/>
  <c r="GC62" i="1"/>
  <c r="GC168" i="1" s="1"/>
  <c r="GC27" i="1"/>
  <c r="GC31" i="1" s="1"/>
  <c r="GB31" i="1"/>
  <c r="DP25" i="1"/>
  <c r="ED6" i="1"/>
  <c r="AB60" i="1"/>
  <c r="AB169" i="1" s="1"/>
  <c r="AD52" i="1"/>
  <c r="GB60" i="1"/>
  <c r="GC44" i="1"/>
  <c r="GC60" i="1" s="1"/>
  <c r="AD60" i="1" l="1"/>
  <c r="AD169" i="1" s="1"/>
  <c r="AF52" i="1"/>
  <c r="AA60" i="1"/>
  <c r="AA169" i="1" s="1"/>
  <c r="AC52" i="1"/>
  <c r="ED25" i="1"/>
  <c r="ER6" i="1"/>
  <c r="AF60" i="1" l="1"/>
  <c r="AF169" i="1" s="1"/>
  <c r="AH52" i="1"/>
  <c r="ER25" i="1"/>
  <c r="ER169" i="1" s="1"/>
  <c r="FF6" i="1"/>
  <c r="AC60" i="1"/>
  <c r="AC169" i="1" s="1"/>
  <c r="AE52" i="1"/>
  <c r="FF25" i="1" l="1"/>
  <c r="FF169" i="1" s="1"/>
  <c r="FT6" i="1"/>
  <c r="AE60" i="1"/>
  <c r="AE169" i="1" s="1"/>
  <c r="AG52" i="1"/>
  <c r="AJ52" i="1"/>
  <c r="AH60" i="1"/>
  <c r="AH169" i="1" s="1"/>
  <c r="AJ60" i="1" l="1"/>
  <c r="AJ169" i="1" s="1"/>
  <c r="AL52" i="1"/>
  <c r="AG60" i="1"/>
  <c r="AG169" i="1" s="1"/>
  <c r="AI52" i="1"/>
  <c r="GB6" i="1"/>
  <c r="FT25" i="1"/>
  <c r="FT169" i="1" s="1"/>
  <c r="GB25" i="1" l="1"/>
  <c r="GB169" i="1" s="1"/>
  <c r="GC6" i="1"/>
  <c r="GC25" i="1" s="1"/>
  <c r="GC169" i="1" s="1"/>
  <c r="AL60" i="1"/>
  <c r="AL169" i="1" s="1"/>
  <c r="AN52" i="1"/>
  <c r="AI60" i="1"/>
  <c r="AI169" i="1" s="1"/>
  <c r="AK52" i="1"/>
  <c r="AM52" i="1" l="1"/>
  <c r="AK60" i="1"/>
  <c r="AK169" i="1" s="1"/>
  <c r="AP52" i="1"/>
  <c r="AN60" i="1"/>
  <c r="AN169" i="1" s="1"/>
  <c r="AP60" i="1" l="1"/>
  <c r="AP169" i="1" s="1"/>
  <c r="AR52" i="1"/>
  <c r="AO52" i="1"/>
  <c r="AM60" i="1"/>
  <c r="AM169" i="1" s="1"/>
  <c r="AO60" i="1" l="1"/>
  <c r="AO169" i="1" s="1"/>
  <c r="AQ52" i="1"/>
  <c r="AR60" i="1"/>
  <c r="AR169" i="1" s="1"/>
  <c r="AT52" i="1"/>
  <c r="AT60" i="1" l="1"/>
  <c r="AT169" i="1" s="1"/>
  <c r="AV52" i="1"/>
  <c r="AQ60" i="1"/>
  <c r="AQ169" i="1" s="1"/>
  <c r="AS52" i="1"/>
  <c r="AS60" i="1" l="1"/>
  <c r="AS169" i="1" s="1"/>
  <c r="AU52" i="1"/>
  <c r="AV60" i="1"/>
  <c r="AV169" i="1" s="1"/>
  <c r="AX52" i="1"/>
  <c r="AU60" i="1" l="1"/>
  <c r="AU169" i="1" s="1"/>
  <c r="AW52" i="1"/>
  <c r="AX60" i="1"/>
  <c r="AX169" i="1" s="1"/>
  <c r="AZ52" i="1"/>
  <c r="AZ60" i="1" l="1"/>
  <c r="AZ169" i="1" s="1"/>
  <c r="BB52" i="1"/>
  <c r="AW60" i="1"/>
  <c r="AW169" i="1" s="1"/>
  <c r="AY52" i="1"/>
  <c r="BB60" i="1" l="1"/>
  <c r="BB169" i="1" s="1"/>
  <c r="BD52" i="1"/>
  <c r="AY60" i="1"/>
  <c r="AY169" i="1" s="1"/>
  <c r="BA52" i="1"/>
  <c r="BA60" i="1" l="1"/>
  <c r="BA169" i="1" s="1"/>
  <c r="BC52" i="1"/>
  <c r="BD60" i="1"/>
  <c r="BD169" i="1" s="1"/>
  <c r="BF52" i="1"/>
  <c r="BH52" i="1" l="1"/>
  <c r="BF60" i="1"/>
  <c r="BF169" i="1" s="1"/>
  <c r="BC60" i="1"/>
  <c r="BC169" i="1" s="1"/>
  <c r="BE52" i="1"/>
  <c r="BG52" i="1" l="1"/>
  <c r="BE60" i="1"/>
  <c r="BE169" i="1" s="1"/>
  <c r="BH60" i="1"/>
  <c r="BH169" i="1" s="1"/>
  <c r="BJ52" i="1"/>
  <c r="BJ60" i="1" l="1"/>
  <c r="BJ169" i="1" s="1"/>
  <c r="BL52" i="1"/>
  <c r="BG60" i="1"/>
  <c r="BG169" i="1" s="1"/>
  <c r="BI52" i="1"/>
  <c r="BK52" i="1" l="1"/>
  <c r="BI60" i="1"/>
  <c r="BI169" i="1" s="1"/>
  <c r="BN52" i="1"/>
  <c r="BL60" i="1"/>
  <c r="BL169" i="1" s="1"/>
  <c r="BN60" i="1" l="1"/>
  <c r="BN169" i="1" s="1"/>
  <c r="BP52" i="1"/>
  <c r="BM52" i="1"/>
  <c r="BK60" i="1"/>
  <c r="BK169" i="1" s="1"/>
  <c r="BM60" i="1" l="1"/>
  <c r="BM169" i="1" s="1"/>
  <c r="BO52" i="1"/>
  <c r="BP60" i="1"/>
  <c r="BP169" i="1" s="1"/>
  <c r="BR52" i="1"/>
  <c r="BO60" i="1" l="1"/>
  <c r="BO169" i="1" s="1"/>
  <c r="BQ52" i="1"/>
  <c r="BR60" i="1"/>
  <c r="BR169" i="1" s="1"/>
  <c r="BT52" i="1"/>
  <c r="BQ60" i="1" l="1"/>
  <c r="BQ169" i="1" s="1"/>
  <c r="BS52" i="1"/>
  <c r="BT60" i="1"/>
  <c r="BT169" i="1" s="1"/>
  <c r="BV52" i="1"/>
  <c r="BV60" i="1" l="1"/>
  <c r="BV169" i="1" s="1"/>
  <c r="BX52" i="1"/>
  <c r="BS60" i="1"/>
  <c r="BS169" i="1" s="1"/>
  <c r="BU52" i="1"/>
  <c r="BU60" i="1" l="1"/>
  <c r="BU169" i="1" s="1"/>
  <c r="BW52" i="1"/>
  <c r="BX60" i="1"/>
  <c r="BX169" i="1" s="1"/>
  <c r="BZ52" i="1"/>
  <c r="BZ60" i="1" l="1"/>
  <c r="BZ169" i="1" s="1"/>
  <c r="CB52" i="1"/>
  <c r="BW60" i="1"/>
  <c r="BW169" i="1" s="1"/>
  <c r="BY52" i="1"/>
  <c r="BY60" i="1" l="1"/>
  <c r="BY169" i="1" s="1"/>
  <c r="CA52" i="1"/>
  <c r="CB60" i="1"/>
  <c r="CB169" i="1" s="1"/>
  <c r="CD52" i="1"/>
  <c r="CD60" i="1" l="1"/>
  <c r="CD169" i="1" s="1"/>
  <c r="CF52" i="1"/>
  <c r="CA60" i="1"/>
  <c r="CA169" i="1" s="1"/>
  <c r="CC52" i="1"/>
  <c r="CC60" i="1" l="1"/>
  <c r="CC169" i="1" s="1"/>
  <c r="CE52" i="1"/>
  <c r="CF60" i="1"/>
  <c r="CF169" i="1" s="1"/>
  <c r="CH52" i="1"/>
  <c r="CH60" i="1" l="1"/>
  <c r="CH169" i="1" s="1"/>
  <c r="CJ52" i="1"/>
  <c r="CE60" i="1"/>
  <c r="CE169" i="1" s="1"/>
  <c r="CG52" i="1"/>
  <c r="CI52" i="1" l="1"/>
  <c r="CG60" i="1"/>
  <c r="CG169" i="1" s="1"/>
  <c r="CL52" i="1"/>
  <c r="CJ60" i="1"/>
  <c r="CJ169" i="1" s="1"/>
  <c r="CL60" i="1" l="1"/>
  <c r="CL169" i="1" s="1"/>
  <c r="CN52" i="1"/>
  <c r="CK52" i="1"/>
  <c r="CI60" i="1"/>
  <c r="CI169" i="1" s="1"/>
  <c r="CK60" i="1" l="1"/>
  <c r="CK169" i="1" s="1"/>
  <c r="CM52" i="1"/>
  <c r="CN60" i="1"/>
  <c r="CN169" i="1" s="1"/>
  <c r="CP52" i="1"/>
  <c r="CP60" i="1" l="1"/>
  <c r="CP169" i="1" s="1"/>
  <c r="CR52" i="1"/>
  <c r="CM60" i="1"/>
  <c r="CM169" i="1" s="1"/>
  <c r="CO52" i="1"/>
  <c r="CO60" i="1" l="1"/>
  <c r="CO169" i="1" s="1"/>
  <c r="CQ52" i="1"/>
  <c r="CR60" i="1"/>
  <c r="CR169" i="1" s="1"/>
  <c r="CT52" i="1"/>
  <c r="CQ60" i="1" l="1"/>
  <c r="CQ169" i="1" s="1"/>
  <c r="CS52" i="1"/>
  <c r="CT60" i="1"/>
  <c r="CT169" i="1" s="1"/>
  <c r="CV52" i="1"/>
  <c r="CU52" i="1" l="1"/>
  <c r="CS60" i="1"/>
  <c r="CS169" i="1" s="1"/>
  <c r="CX52" i="1"/>
  <c r="CV60" i="1"/>
  <c r="CV169" i="1" s="1"/>
  <c r="CX60" i="1" l="1"/>
  <c r="CX169" i="1" s="1"/>
  <c r="CZ52" i="1"/>
  <c r="CW52" i="1"/>
  <c r="CU60" i="1"/>
  <c r="CU169" i="1" s="1"/>
  <c r="CZ60" i="1" l="1"/>
  <c r="CZ169" i="1" s="1"/>
  <c r="DB52" i="1"/>
  <c r="CW60" i="1"/>
  <c r="CW169" i="1" s="1"/>
  <c r="CY52" i="1"/>
  <c r="DB60" i="1" l="1"/>
  <c r="DB169" i="1" s="1"/>
  <c r="DD52" i="1"/>
  <c r="CY60" i="1"/>
  <c r="CY169" i="1" s="1"/>
  <c r="DA52" i="1"/>
  <c r="DA60" i="1" l="1"/>
  <c r="DA169" i="1" s="1"/>
  <c r="DC52" i="1"/>
  <c r="DD60" i="1"/>
  <c r="DD169" i="1" s="1"/>
  <c r="DF52" i="1"/>
  <c r="DF60" i="1" l="1"/>
  <c r="DF169" i="1" s="1"/>
  <c r="DH52" i="1"/>
  <c r="DC60" i="1"/>
  <c r="DC169" i="1" s="1"/>
  <c r="DE52" i="1"/>
  <c r="DJ52" i="1" l="1"/>
  <c r="DH60" i="1"/>
  <c r="DH169" i="1" s="1"/>
  <c r="DE60" i="1"/>
  <c r="DE169" i="1" s="1"/>
  <c r="DG52" i="1"/>
  <c r="DG60" i="1" l="1"/>
  <c r="DG169" i="1" s="1"/>
  <c r="DI52" i="1"/>
  <c r="DL52" i="1"/>
  <c r="DJ60" i="1"/>
  <c r="DJ169" i="1" s="1"/>
  <c r="DK52" i="1" l="1"/>
  <c r="DI60" i="1"/>
  <c r="DI169" i="1" s="1"/>
  <c r="DN52" i="1"/>
  <c r="DL60" i="1"/>
  <c r="DL169" i="1" s="1"/>
  <c r="DP52" i="1" l="1"/>
  <c r="DN60" i="1"/>
  <c r="DN169" i="1" s="1"/>
  <c r="DM52" i="1"/>
  <c r="DK60" i="1"/>
  <c r="DK169" i="1" s="1"/>
  <c r="DO52" i="1" l="1"/>
  <c r="DM60" i="1"/>
  <c r="DM169" i="1" s="1"/>
  <c r="DR52" i="1"/>
  <c r="DP60" i="1"/>
  <c r="DP169" i="1" s="1"/>
  <c r="DT52" i="1" l="1"/>
  <c r="DR60" i="1"/>
  <c r="DR169" i="1" s="1"/>
  <c r="DQ52" i="1"/>
  <c r="DO60" i="1"/>
  <c r="DO169" i="1" s="1"/>
  <c r="DS52" i="1" l="1"/>
  <c r="DQ60" i="1"/>
  <c r="DQ169" i="1" s="1"/>
  <c r="DV52" i="1"/>
  <c r="DT60" i="1"/>
  <c r="DT169" i="1" s="1"/>
  <c r="DX52" i="1" l="1"/>
  <c r="DV60" i="1"/>
  <c r="DV169" i="1" s="1"/>
  <c r="DU52" i="1"/>
  <c r="DS60" i="1"/>
  <c r="DS169" i="1" s="1"/>
  <c r="DW52" i="1" l="1"/>
  <c r="DU60" i="1"/>
  <c r="DU169" i="1" s="1"/>
  <c r="DZ52" i="1"/>
  <c r="DX60" i="1"/>
  <c r="DX169" i="1" s="1"/>
  <c r="EB52" i="1" l="1"/>
  <c r="DZ60" i="1"/>
  <c r="DZ169" i="1" s="1"/>
  <c r="DY52" i="1"/>
  <c r="DW60" i="1"/>
  <c r="DW169" i="1" s="1"/>
  <c r="EA52" i="1" l="1"/>
  <c r="DY60" i="1"/>
  <c r="DY169" i="1" s="1"/>
  <c r="ED52" i="1"/>
  <c r="EB60" i="1"/>
  <c r="EB169" i="1" s="1"/>
  <c r="EF52" i="1" l="1"/>
  <c r="ED60" i="1"/>
  <c r="ED169" i="1" s="1"/>
  <c r="EC52" i="1"/>
  <c r="EA60" i="1"/>
  <c r="EA169" i="1" s="1"/>
  <c r="EE52" i="1" l="1"/>
  <c r="EC60" i="1"/>
  <c r="EC169" i="1" s="1"/>
  <c r="EH52" i="1"/>
  <c r="EF60" i="1"/>
  <c r="EF169" i="1" s="1"/>
  <c r="EJ52" i="1" l="1"/>
  <c r="EH60" i="1"/>
  <c r="EH169" i="1" s="1"/>
  <c r="EG52" i="1"/>
  <c r="EE60" i="1"/>
  <c r="EE169" i="1" s="1"/>
  <c r="EI52" i="1" l="1"/>
  <c r="EG60" i="1"/>
  <c r="EG169" i="1" s="1"/>
  <c r="EL52" i="1"/>
  <c r="EJ60" i="1"/>
  <c r="EJ169" i="1" s="1"/>
  <c r="EN52" i="1" l="1"/>
  <c r="EL60" i="1"/>
  <c r="EL169" i="1" s="1"/>
  <c r="EK52" i="1"/>
  <c r="EI60" i="1"/>
  <c r="EI169" i="1" s="1"/>
  <c r="EM52" i="1" l="1"/>
  <c r="EK60" i="1"/>
  <c r="EK169" i="1" s="1"/>
  <c r="EP52" i="1"/>
  <c r="EP60" i="1" s="1"/>
  <c r="EP169" i="1" s="1"/>
  <c r="EN60" i="1"/>
  <c r="EN169" i="1" s="1"/>
  <c r="EO52" i="1" l="1"/>
  <c r="EM60" i="1"/>
  <c r="EM169" i="1" s="1"/>
  <c r="EQ52" i="1" l="1"/>
  <c r="EQ60" i="1" s="1"/>
  <c r="EQ169" i="1" s="1"/>
  <c r="EO60" i="1"/>
  <c r="EO169" i="1" s="1"/>
</calcChain>
</file>

<file path=xl/sharedStrings.xml><?xml version="1.0" encoding="utf-8"?>
<sst xmlns="http://schemas.openxmlformats.org/spreadsheetml/2006/main" count="2004" uniqueCount="1172">
  <si>
    <t>INVENTARIO DE  ACTIVO FIJO  CON SU RESPECTIVA DEPRECIACIÓN AL 30 DE JUNIO DEL 2023</t>
  </si>
  <si>
    <t>FECHA</t>
  </si>
  <si>
    <t>CLASE</t>
  </si>
  <si>
    <t>CARACTERISTICAS</t>
  </si>
  <si>
    <t>NUMERO DE INVENTARIO</t>
  </si>
  <si>
    <t>VALOR DE ADQUISICIÓN</t>
  </si>
  <si>
    <t>VALOR RESIDUAL</t>
  </si>
  <si>
    <t>VALOR A DEPRECIAR</t>
  </si>
  <si>
    <t>$</t>
  </si>
  <si>
    <t>TOTAL</t>
  </si>
  <si>
    <t xml:space="preserve">TOTAL </t>
  </si>
  <si>
    <t>DEPREC.</t>
  </si>
  <si>
    <t>DIC. 20</t>
  </si>
  <si>
    <t>enero-dic 2020</t>
  </si>
  <si>
    <t>TOTAL 1999-2020</t>
  </si>
  <si>
    <t>enero</t>
  </si>
  <si>
    <t>febrero</t>
  </si>
  <si>
    <t>marzo</t>
  </si>
  <si>
    <t>abril</t>
  </si>
  <si>
    <t>mayo</t>
  </si>
  <si>
    <t>junio</t>
  </si>
  <si>
    <t>julio</t>
  </si>
  <si>
    <t>agosto</t>
  </si>
  <si>
    <t>septiembre</t>
  </si>
  <si>
    <t>octubre</t>
  </si>
  <si>
    <t>noviembre</t>
  </si>
  <si>
    <t>diciembre</t>
  </si>
  <si>
    <t>enero- dic. 2021</t>
  </si>
  <si>
    <t>TOTAL 1999-2021</t>
  </si>
  <si>
    <t>Abril</t>
  </si>
  <si>
    <t>Mayo</t>
  </si>
  <si>
    <t>TOTAL JUNIO</t>
  </si>
  <si>
    <t>TOTAL JULIO</t>
  </si>
  <si>
    <t>TOTAL AGOSTO</t>
  </si>
  <si>
    <t>TOTAL SEPTIEMBRE</t>
  </si>
  <si>
    <t>TOTAL OCTUBRE</t>
  </si>
  <si>
    <t>TOTAL NOVIEMBRE</t>
  </si>
  <si>
    <t>TOTAL DICIEMBRE</t>
  </si>
  <si>
    <t>enero- dic. 2022</t>
  </si>
  <si>
    <t>TOTAL 1999-2022</t>
  </si>
  <si>
    <t>TOTAL ENERO</t>
  </si>
  <si>
    <t>TOTAL FEBRERO</t>
  </si>
  <si>
    <t>TOTAL MARZO</t>
  </si>
  <si>
    <t>TOTAL ABRIL</t>
  </si>
  <si>
    <t>TOTAL MAYO</t>
  </si>
  <si>
    <t>ENERO- DIC. 2023</t>
  </si>
  <si>
    <t>TOTAL ACUMULADO</t>
  </si>
  <si>
    <t xml:space="preserve">VALOR ACTUAL </t>
  </si>
  <si>
    <t>1999</t>
  </si>
  <si>
    <t>2003</t>
  </si>
  <si>
    <t>2004</t>
  </si>
  <si>
    <t>2005</t>
  </si>
  <si>
    <t>2006</t>
  </si>
  <si>
    <t>2007</t>
  </si>
  <si>
    <t>2009</t>
  </si>
  <si>
    <t>1999-2011</t>
  </si>
  <si>
    <t>ENE-12</t>
  </si>
  <si>
    <t>FEB-12</t>
  </si>
  <si>
    <t>MAR-12</t>
  </si>
  <si>
    <t>ABR-12</t>
  </si>
  <si>
    <t>MAY-12</t>
  </si>
  <si>
    <t>JUN-12</t>
  </si>
  <si>
    <t>JUL-12</t>
  </si>
  <si>
    <t>AGO-12</t>
  </si>
  <si>
    <t>SEPT-12</t>
  </si>
  <si>
    <t>OCT-12</t>
  </si>
  <si>
    <t>NOV-12</t>
  </si>
  <si>
    <t>DIC-12</t>
  </si>
  <si>
    <t>2012</t>
  </si>
  <si>
    <t>1999-2012</t>
  </si>
  <si>
    <t>ENERO</t>
  </si>
  <si>
    <t>FEB.</t>
  </si>
  <si>
    <t>MARZO</t>
  </si>
  <si>
    <t>ABRIL</t>
  </si>
  <si>
    <t>MAYO</t>
  </si>
  <si>
    <t>JUNIO</t>
  </si>
  <si>
    <t>JULIO</t>
  </si>
  <si>
    <t>AGOSTO</t>
  </si>
  <si>
    <t>SEPTIEMBRE</t>
  </si>
  <si>
    <t>OCTUBRE</t>
  </si>
  <si>
    <t>NOVIEMBRE</t>
  </si>
  <si>
    <t>DICIEMBRE</t>
  </si>
  <si>
    <t>2013</t>
  </si>
  <si>
    <t>1999-2013</t>
  </si>
  <si>
    <t>1999-2014</t>
  </si>
  <si>
    <t>1999-2015</t>
  </si>
  <si>
    <t>1999-2016</t>
  </si>
  <si>
    <t>1999-2017</t>
  </si>
  <si>
    <t>1999-2018</t>
  </si>
  <si>
    <t>1999-2019</t>
  </si>
  <si>
    <t>oct. 2020</t>
  </si>
  <si>
    <t>INFRAESTRUCTURA</t>
  </si>
  <si>
    <t>24/06/1999</t>
  </si>
  <si>
    <t>CASA SAN MIGUEL</t>
  </si>
  <si>
    <t>Ubicado en la ciudad de san miguel, quinta avenida norte no 800, barrio san francisco.</t>
  </si>
  <si>
    <t>455-181</t>
  </si>
  <si>
    <t>30001-01</t>
  </si>
  <si>
    <t>19/12/2005</t>
  </si>
  <si>
    <t>EDIFICIO  CAJA MUTUAL, SAN SALVADOR</t>
  </si>
  <si>
    <t>Edificio de 4 plantas, Inmueble ubicado en la ciudad de San Salvador, calle Guadalupe boulevar Maria Cristina, Barrio Santa Lucia</t>
  </si>
  <si>
    <t>30001-03</t>
  </si>
  <si>
    <t>MAS COSTO ACUMULADOS DE  INVER.DEL EDIF.  DE LA CAJA</t>
  </si>
  <si>
    <t>07/03/2007</t>
  </si>
  <si>
    <t>MAS COSTO DE INVERSION SUBESTACION ELECTRICA</t>
  </si>
  <si>
    <t xml:space="preserve">Ubicado en la ciudad de San Salvador, calle Guadalupe boulevar Maria Cristina, Barrio Santa Lucia Edificio de caja mutual de los empleados del MINED, primer nivel </t>
  </si>
  <si>
    <t>05/02/2008</t>
  </si>
  <si>
    <t>CASETA DE VIGILANCIA</t>
  </si>
  <si>
    <t xml:space="preserve">Caseta de vigilancia de 2 mts de largo x 1.20 ubicado en la ciudad de San Salvador, calle Guadalupe boulevar Maria Cristina, Barrio Santa Lucia Edificio de caja mutual de los empleados del MINED, area de parqueo. </t>
  </si>
  <si>
    <t>27/02/2008</t>
  </si>
  <si>
    <t>PASAMANOS</t>
  </si>
  <si>
    <t>Pasamanos empotrado a pared ubicado en edificio de Oficina Central de Caja Mutual de los empleados del MINED</t>
  </si>
  <si>
    <t>02/06/2008</t>
  </si>
  <si>
    <t>CONTADOR DE EVENTOS DE RAYOS</t>
  </si>
  <si>
    <t>Contador de eventos de rayos, marca indelec ubicado en edificio de Oficina Central de Caja Mutual de los empleados del MINED</t>
  </si>
  <si>
    <t>29/08/2008</t>
  </si>
  <si>
    <t>SISTEMA ELECTRICO</t>
  </si>
  <si>
    <t>Ubicado en edificio de Oficina Central de Caja Mutual de los empleados del MINED</t>
  </si>
  <si>
    <t>25/02/2009</t>
  </si>
  <si>
    <t>BANCO DE CAPACITORES DE 48.3 KVAR</t>
  </si>
  <si>
    <t>Banco de capacitores, marca Eaton Cutler hammer de 3 0-60kvar-240v-60hz Ubicado en edificio de Oficina Central de Caja Mutual de los empleados del MINED</t>
  </si>
  <si>
    <t>07/12/2009</t>
  </si>
  <si>
    <t>TRANSFORMADOR SECO Y SUPRESOR DE TRASCIENTES</t>
  </si>
  <si>
    <t>Transformador: federal pacifc modelo: t242t1505: supresor de trascientes: liebert Powers ure modelo: lpm240h160 Ubicado en edificio de Oficina Central de Caja Mutual de los empleados del MINED, primer nivel</t>
  </si>
  <si>
    <t>18/12/2009</t>
  </si>
  <si>
    <t>DIVISIONES PARA ARCHIVO GENERAL EN 4º NIVEL</t>
  </si>
  <si>
    <t>Ubicado en edificio de Oficina Central de Caja Mutual de los empleados del MINED, cuarto nivel.</t>
  </si>
  <si>
    <t>16/12/2010</t>
  </si>
  <si>
    <t>EQUIPO DE PROTECCION TRIFASICA</t>
  </si>
  <si>
    <t>Marca general electric - de 240v, 1250 amperios, 3 fases compatible con abb, Ubicado en edificio de Oficina Central de Caja Mutual de los empleados del MINED, primer nivel.</t>
  </si>
  <si>
    <t>30/12/2011</t>
  </si>
  <si>
    <t>TAPIAL</t>
  </si>
  <si>
    <t>Construcción de tapial, suministro e instalación de portones de acceso vehicular y puertas de acceso peatonal en sectores norte y sur, Ubicado en edificio de Oficina Central de Caja Mutual de los empleados del MINED</t>
  </si>
  <si>
    <t>23/11/2012</t>
  </si>
  <si>
    <t>ABRIDORES ANTIPÁNICO</t>
  </si>
  <si>
    <t>Abridores antipánico ubicados en edificio de Oficina Central de Caja Mutual de los empleados del MINED: dos en puerta principal de acceso al edificio; uno en puerta oriente y uno en puerta de emergencia del segundo nivel</t>
  </si>
  <si>
    <t>08/06/2017</t>
  </si>
  <si>
    <t>PANELES FOTOVOLTAICOS (12 módulos)</t>
  </si>
  <si>
    <t>Paneles fotovoltaicos capacidad nominal de 3kwp, consiste en paneles solares fotovoltaicos y un inversor monofásico, estructura de montaje sobre el techo del edificio es de aluminio y la tornillería de acero inoxidable. el sistema está conectado en tablero en las fases a y b, cuenta con un sistema de monitoreo de energía generada por el sistema. Ubicado en edificio de Oficina Central de Caja Mutual de los empleados del MINED, area de azotea.</t>
  </si>
  <si>
    <t>12/12/2019</t>
  </si>
  <si>
    <t>MOTO OPERADOR</t>
  </si>
  <si>
    <t>Motor operador para el tablero de distribución eléctrica del edifico de oficinas centrales, ubicado en primer nivel.</t>
  </si>
  <si>
    <t>12/08/2019</t>
  </si>
  <si>
    <t xml:space="preserve">CASA SANTA ANA </t>
  </si>
  <si>
    <t xml:space="preserve">Escritura pública de compraventa otorgada por constructora Lopez Urrutia, sociedad anónima de capital variable a favor de la caja mutual de los empleados del Ministerio de educación, número nueve, libro quince del día 29 de julio del año dos mil diecinueve, matricula: 1-20020162-00000. ubicada en Santa Ana. barrio san miguelito, sobre la 2a avenida sur, casa no. 94, entre la 23 y 25 calle poniente. </t>
  </si>
  <si>
    <t>30001-05</t>
  </si>
  <si>
    <t>03/03/2020</t>
  </si>
  <si>
    <t>PANELES FOTOVOLTAICOS (8 módulos)</t>
  </si>
  <si>
    <t>Paneles fotovoltaicos capacidad nominal de 3kwp, consiste en paneles solares fotovoltaicos y un inversor monofásico. la estructura de montaje sobre el techo del edificio es de aluminio y la tornillería de acero inoxidable. el sistema está conectado en tablero en las fases a y b, y cuenta con un sistema de monitoreo de energía generada por el sistema. Ubicado en edificio de Oficina Central de Caja Mutual de los empleados del MINED, area de azotea.</t>
  </si>
  <si>
    <t xml:space="preserve">TOTAL              </t>
  </si>
  <si>
    <t>EQUIPO AUTOMOTRIZ</t>
  </si>
  <si>
    <t>PICK UP  (N- 7849), DOBLE CABINA, COLOR GRIS*</t>
  </si>
  <si>
    <t>marca Mazda, modelo BT 50, color gris, año 2015, clase pick up, tracción 4x4, tipo cabina doble, número de motor wlat1397309, número de chasis grabado mm7unyow4f0941340.</t>
  </si>
  <si>
    <t>455-210</t>
  </si>
  <si>
    <t>36104-05</t>
  </si>
  <si>
    <t>MARCA CHEVROLET,COLOR GRIS, AÑO 2016</t>
  </si>
  <si>
    <t>microbús, modelo acc16p, chasis vin sin número, chasis grabado: lzwacaga366072685; número de motor: laqug42220875; cilindraje/motor:1200cc; color: plata metálico; año: 2016, combustible: gasolina; inventario: 00020735, placa no.n-9576.</t>
  </si>
  <si>
    <t>36103-03</t>
  </si>
  <si>
    <t>ASCENSOR DE PASAJEROS*</t>
  </si>
  <si>
    <t>suministro e instalación de un elevador de pasajeros, para el edificio de oficinas centrales, con las características siguientes: marca MP, tipo de elevador:  hidráulico de pasajeros, velocidad: 0.4m/s, capacidad en personas:10, paradas: 4, capacidad de motor: 5.3 kW; voltaje: 110v, voltaje principal: 208-230v/60hz/trifásico, techo: iluminación led y ventilación.</t>
  </si>
  <si>
    <t>36107-01</t>
  </si>
  <si>
    <t>PICK UP  (N12560-2011), CABINA DOBLE , COLOR GRIS</t>
  </si>
  <si>
    <t>marca Nissan, modelo np 300, color gris, año 2019, capacidad 1.50 ton., clase pick up, placa. (n12560-2011), tracción 4x4, tipo cabina doble, propiedad dominio, número de motor: yd25689256p, número de chasis:  doble cab mid 4x4 t7m dsl, color gris, año 2015, clase pick up, tracción 4x4, tipo cabina doble, número de motor: wlat1397309, número de chasis: 3n6cd33b8zk398772, número vin: n/t de fábrica.</t>
  </si>
  <si>
    <t>36104-06</t>
  </si>
  <si>
    <t xml:space="preserve"> MOBILIARIO </t>
  </si>
  <si>
    <t>ARCHIVO DE ALTA DENSIDAD</t>
  </si>
  <si>
    <t>Archivo de alta densidad para resguardo de información de contabilidad, el cual consta de:   dos carro móviles de archivo, en módulos de 1.20 cm/90 cm/120cms/(mecánico)de  3.90mts de longitud y 2.4mts altura ( 5 niveles)para bandejas tamaño oficio.</t>
  </si>
  <si>
    <t>455-162</t>
  </si>
  <si>
    <t>30105-147</t>
  </si>
  <si>
    <t>30105-148</t>
  </si>
  <si>
    <t xml:space="preserve">ARCHIVO DE ALTA DENSIDAD. </t>
  </si>
  <si>
    <t>455-171</t>
  </si>
  <si>
    <t>30105-155</t>
  </si>
  <si>
    <t>30105-156</t>
  </si>
  <si>
    <t>30105-157</t>
  </si>
  <si>
    <t>Archivo de alta densidad para resguardo, carros móviles dobles de 3.72 metros de longitud (3 cuerpos 124/124/124) sistema de bandejas ajustables, profundidad 16´´, cinco niveles de bandeja, altura del carro 214 metros, paneles frontales y posteriores de melamina de 5/8´´, color cerezo.</t>
  </si>
  <si>
    <t>30105-163</t>
  </si>
  <si>
    <t>30105-164</t>
  </si>
  <si>
    <t>30105-165</t>
  </si>
  <si>
    <t>455-200</t>
  </si>
  <si>
    <t>30105-166</t>
  </si>
  <si>
    <t xml:space="preserve">MAQUINARIA Y EQUIPO </t>
  </si>
  <si>
    <t>AIRE ACONDICIONADO</t>
  </si>
  <si>
    <t>Equipo de aire acondicionado marca confort star, tipo mini Split, de 9,000 BTU/h; seer 13, gas refrigerante r-410a; 220 voltios/1hp/60hz, control remoto. serie de condensador: 240454194027a290130004, serie evaporador: 3404822480182070120031, modelo: cpso9cd(i)</t>
  </si>
  <si>
    <t>455-161</t>
  </si>
  <si>
    <t>30301-81</t>
  </si>
  <si>
    <t>Equipo de aire acondicionado marca Mabe, tipo mini Split, de 12,000 BTU/h; seer 13, gas refrigerante r-410a; 220 voltios/1hp/60hz, control remoto y suministro e instalación de bomba de condensado. serie de condensador: st15082329gwe0127, serie evaporador:  st150823329gwf0143.</t>
  </si>
  <si>
    <t>30301-82</t>
  </si>
  <si>
    <t>Equipo de aire acondicionado marca Mabe, tipo mini Split, de 12,000 BTU/h; seer 13, gas refrigerante r-410a; 220 voltios/1hp/60hz, control remoto y suministro e instalación de bomba de condensado. serie de condensador: st15082329gweoo58, serie evaporador:  st150823329gwf0100.</t>
  </si>
  <si>
    <t>30301-83</t>
  </si>
  <si>
    <t>COMPRESOR  DE EQUIPO DE AIRE ACONDICIONADO</t>
  </si>
  <si>
    <t>Compresor marca sanyo, para sustituir a compresor de equipo con serie de evaporador no. d202021100113110160067, código del equipo 455-181-30301-57, asignado a la unidad de logística, ubicada en el tercer nivel del edificio.</t>
  </si>
  <si>
    <t>455-181*</t>
  </si>
  <si>
    <t>30301-57*</t>
  </si>
  <si>
    <t>GRABADOR DE VIDEO DIGITAL</t>
  </si>
  <si>
    <t>Grabador de video digital, reemplazo de seis cámaras de video según detalle: un grabador de video digital de 16 canales; cuatro cámaras de video, tipo domo y dos cámaras de video tipo bullet.</t>
  </si>
  <si>
    <t>455-150</t>
  </si>
  <si>
    <t>30305-03</t>
  </si>
  <si>
    <t xml:space="preserve">Aire acondicionado de 24,000 BTU, tipo mini Split, marca confort star. serie condensador: 11837wj4470560200067, serie evaporador: 11438nj4910j52600146.  </t>
  </si>
  <si>
    <t>30301-85</t>
  </si>
  <si>
    <t>Aire acondicionado de 24,000 BTU, tipo mini Split, marca confort star. serie condensador: 11837wj4470j6020011, serie evaporador: 11438nj4910j52600145.</t>
  </si>
  <si>
    <t>30301-86</t>
  </si>
  <si>
    <t>AIRE ACONDICIONADO/ COMPRESOR ADQUIRIDO  EL 11/02/2020</t>
  </si>
  <si>
    <t>Compresor marca Panasonic, para sustituir a compresor de equipo con serie de condensador   no. 1301512735, código del equipo 455-184-30301-55, asignado a la unidad de gestión documental, ubicada en el primer nivel del edificio.</t>
  </si>
  <si>
    <t>455-184</t>
  </si>
  <si>
    <t>30301-55*</t>
  </si>
  <si>
    <t>EQUIPO DE AIRE ACONDICIONADO.</t>
  </si>
  <si>
    <t>marca CIAC, modelo:ch43sx024-h3u1c, serie condensador: cg43s024ph3u1c, serie evaporador: ch43sx024-h3uc</t>
  </si>
  <si>
    <t>455-120</t>
  </si>
  <si>
    <t>30301-87</t>
  </si>
  <si>
    <t xml:space="preserve">equipo de aire acondicionado, marca MDV midea, modelo: mova-36hdn1-mg20, serie evaporador: sffoddk4n9q178000031-860-12098604, serie condensador: 34va643860105210100029. </t>
  </si>
  <si>
    <t>30301-88</t>
  </si>
  <si>
    <t>equipo de aire acondicionado, marca MDV midea, modelo: mova-36hdn1-mg20, serie evaporador: sffoddk4n9q178000041 860-12098604, serie condensador: 34va643860105210100054.</t>
  </si>
  <si>
    <t>455-173C</t>
  </si>
  <si>
    <t>30301-89</t>
  </si>
  <si>
    <t>SUMINISTRO DE SISTEMA MODULAR DE VIDEOCONFERENCIA</t>
  </si>
  <si>
    <t>suministro de sistema modular de videoconferencia marca Logitech modelo rally plus, Serie: 2306LZ511JZ9 incluye: 1 Cámara 2 micrófonos, 2 altavoces con bocinas de alto rendimiento, 1 concentrador de pantalla, 1 concentrador de sobremesa, 1 kit de montaje en pared, garantía de dos años por desperfectos de fábrica.</t>
  </si>
  <si>
    <t>30319-05</t>
  </si>
  <si>
    <t>PANTALLA SMART TV</t>
  </si>
  <si>
    <t>pantalla Smart tv marca Sony, modelo xbr85x805h lcd con led de retroiluminación, pantalla plana 85" incluye servicio de instalación en pared, rack de pared ajustable, garantía de un año.</t>
  </si>
  <si>
    <t>30308-11</t>
  </si>
  <si>
    <t>suministro e instalación de un equipo de aire acondicionado para las oficinas del cuarto nivel del edificio de caja mutual de los empleados del ministerio de educación, marca comfort star, de 60,000 BTU, inverter 230/160, r410 seer 18. modelo, NEO60SC-T</t>
  </si>
  <si>
    <t>30301-90</t>
  </si>
  <si>
    <t>11/10/2022</t>
  </si>
  <si>
    <t>Suministro e instalación de equipo de aire acondicionado tipo mini Split de 24,000 BTU. marca confort star, refrigerante r410a, inverter seer 17 incluye control remoto, bomba de condensado e instalación electromecánica.</t>
  </si>
  <si>
    <t>30301-91</t>
  </si>
  <si>
    <t>12/10/2022</t>
  </si>
  <si>
    <t>PARARRAYOS Y CONTADOR DE EVENTOS</t>
  </si>
  <si>
    <t>Suministro e instalación de equipo de un pararrayos y contador de eventos para el edificio de la caja mutual de los empleados del ministerio de educación contrato n°41/2022.</t>
  </si>
  <si>
    <t>35503-02</t>
  </si>
  <si>
    <t>SUBTOTAL</t>
  </si>
  <si>
    <t>EQUIPO INFORMATICO</t>
  </si>
  <si>
    <t>COMPUTADORA DE ESCRITORIO</t>
  </si>
  <si>
    <t>pc de escritorio Dell ssf Intel Core i5- 7500, marca Dell, monitor:  modelo de e1916h, serie cn-oxj5tr-fcc00-849-dntu, service tag jcoykn2. CPU: modelo optiplex 3050 sff, serie cn0dv6km0ccc684nzaco, serie tag 3820mp2. teclado: serie cn-of2jv2-lo300-832-00lo; mouse: serie cn-odv0rh-lo300-82r-0uvy.</t>
  </si>
  <si>
    <t>30201-149</t>
  </si>
  <si>
    <t>pc de escritorio Dell ssf Intel Core i5- 7500, marca Dell, monitor:  modelo de e1916h, serie cn-oxj5tr-fcc00-849-dnru, service tag hcoykn2; CPU: modelo optiplex 3050 sff, serie cn0dv6km0ccc684nzac2; service tag 385ylp2; teclado: serie cn-of2jv2-lo300-832-00ks; mouse: serie cn-odv0rh-lo300-82r-0uvp.</t>
  </si>
  <si>
    <t>455-172</t>
  </si>
  <si>
    <t>30201-150</t>
  </si>
  <si>
    <t>pc de escritorio Dell ssf Intel Core i5- 7500, marca dell,monitor:  modelo de  e1916h, serie cn-oxj5tr-fcc00-849-dr0u, service tag 2goykn2; CPU: modelo optiplex 3050 sff, serie cn0dv6km0ccc684nzz35, serie tag 33q0mp2; teclado: serie cn-of2jv2-lo300-832-01g5; mouse: serie cn-odv0rh-lo300-832-1jp4.</t>
  </si>
  <si>
    <t>455-140</t>
  </si>
  <si>
    <t>30201-151</t>
  </si>
  <si>
    <t>pc de escritorio Dell ssf Intel Core i5- 7500, marca Dell, monitor:  modelo de e1916h, serie cn-oxj5tr-fcc00-849-dpdu, service tag 1foykn2; CPU: modelo optiplex 3050 sff, serie cn0dv6km0ccc684nzz31, service tag 33k1mp2. teclado: serie cn-of2jv2-lo300-832-00si; mouse: serie cn-odv0rh-lo300-82r-0syd.</t>
  </si>
  <si>
    <t>30201-152</t>
  </si>
  <si>
    <t>pc de escritorio Dell ssf Intel Core i5- 7500, marca Dell, monitor:  modelo de e1916h, serie cn-oxj5tr-fcc00-849-dr3u, service tag 5goykn2; CPU: modelo optiplex 3050 sff, serie cn0dv6km0ccc684nzz54; service tag 34dwlp2.  teclado: serie cn-of2jv2-lo300-833-12yj; mouse: serie cn-odv0rh-lo300-82r-0szx.</t>
  </si>
  <si>
    <t>30201-153</t>
  </si>
  <si>
    <t>pc de escritorio Dell ssf Intel Core i5- 7500, marca Dell, monitor:  modelo de e1916h, serie cn-oxj5tr-fcc00-849-dpwu, service tag jf0ykn2; CPU: modelo optiplex 3050 sff, serie cn0dv6km0ccc684nzz51; service tag 34wlp2; teclado: serie cn-of2jv2-lo300-832-00d4; mouse: serie cn-odv0rh-lo300-82r-0tib.</t>
  </si>
  <si>
    <t>30201-154</t>
  </si>
  <si>
    <t>pc de escritorio Dell ssf Intel Core i5- 7500, marca Dell, monitor:  modelo de e1916h, serie cn-oxj5tr-fcc00-849-dr4u, service tag 6goykn2; CPU: modelo optiplex 3050 sff, serie cn0dv6km0ccc684nzz99, servi tag 36g1mp2; teclado: serie cn-of2jv2-lo300-832-01g7; mouse: serie cn-odv0rh-lo300-82r-1jnz.</t>
  </si>
  <si>
    <t>30201-155</t>
  </si>
  <si>
    <t>pc de escritorio Dell ssf Intel Core i5- 7500, marca Dell, monitor:  modelo de e1916h, serie cn-oxj5tr-fcc00-849-d5pu, service tag 6fzxkn2; CPU: modelo optiplex 3050 sff, serie cn-0dv6km0ccc684nzac1, serví tag 36w0p2; teclado: serie cn-of2jv2-lo300-832-00sh; mouse: serie cn-odv0rh-lo300-82q-ohfu.</t>
  </si>
  <si>
    <t>30201-156</t>
  </si>
  <si>
    <t>pc de escritorio Dell ssf Intel Core i5- 7500, marca Dell, monitor:  modelo de e1916h, serie cn-oxj5tr-fcc00-849-dp2u, service tag 7d0ykn2; CPU: modelo optiplex 3050 sff, serie cn0dv6km0ccc684nzaa1, serie tag 36gwlp2; teclado: serie cn-of2jv2-lo300-832-00sx; mouse: serie cn-odv0rh-lo300-82r-0sy3.</t>
  </si>
  <si>
    <t>30201-157</t>
  </si>
  <si>
    <t>pc de escritorio Dell ssf Intel Core i5- 7500, marca Dell, monitor:  modelo de e1916h, serie cn-oxj5tr-fcc00-849-drfu, service tag jgoykn2; CPU: modelo optiplex 3050 sff, serie cn0dv6km0ccc684nzz61, service tag 36nyp2; teclado: serie cn-of2jv2-lo300-832-00t1; mouse: serie cn-odv0rh-lo300-82r-1jp3.</t>
  </si>
  <si>
    <t>30201-158</t>
  </si>
  <si>
    <t xml:space="preserve">DISPOSITIVO PARA PUNTO DE ACCESO INALAMBRICO. </t>
  </si>
  <si>
    <t>dispositivo para punto de acceso inalámbrico. serie número: fp221etf13711</t>
  </si>
  <si>
    <t>30203-54</t>
  </si>
  <si>
    <t>dispositivo para punto de acceso inalámbrico. serie número: fp221etf18014546</t>
  </si>
  <si>
    <t>30203-55</t>
  </si>
  <si>
    <t>IMPRESOR DE PVC, DATACARD SD360</t>
  </si>
  <si>
    <t>impresor de PVC, datacard, modelo: sd360; serie: b43681</t>
  </si>
  <si>
    <t>30124-131</t>
  </si>
  <si>
    <t>impresor de PVC, datacard, modelo: sd360; serie: b43683</t>
  </si>
  <si>
    <t>455-173F</t>
  </si>
  <si>
    <t>30124-132</t>
  </si>
  <si>
    <t>impresor de PVC, datacard, modelo: sd360; serie: b43686</t>
  </si>
  <si>
    <t>455-173G</t>
  </si>
  <si>
    <t>30124-133</t>
  </si>
  <si>
    <t>impresor de PVC, datacard, modelo: sd360; serie: b43697</t>
  </si>
  <si>
    <t>455-173A</t>
  </si>
  <si>
    <t>30124-134</t>
  </si>
  <si>
    <t>DISCO DURO PARA ALMACENAMIENTO CENTRALIZADO IBM V3700</t>
  </si>
  <si>
    <t>disco duro para almacenamiento centralizado IBM v3700 (instalado en red de almacenamiento masivo (san)), en slot 7, serie: 11s00d5302yxxxsom211yx.</t>
  </si>
  <si>
    <t>30205-01*₁</t>
  </si>
  <si>
    <t>DISCO DURO PARA ALMACENAMIENTO CENTRALIZADO IBM V3701</t>
  </si>
  <si>
    <t>disco duro para almacenamiento centralizado IBM v3700 (instalado en red de almacenamiento masivo (san)), en slot 8, serie: 11s00d5302yxxxsom21dwn.</t>
  </si>
  <si>
    <t>30205-01*₂</t>
  </si>
  <si>
    <t>DISCO DURO PARA ALMACENAMIENTO CENTRALIZADO IBM V3702</t>
  </si>
  <si>
    <t>disco duro para almacenamiento centralizado IBM v3700 (instalado en red de almacenamiento masivo (san)), en slot 9, serie: 11s00d5302yxxxsom21fon.</t>
  </si>
  <si>
    <t>30205-01*₃</t>
  </si>
  <si>
    <t>DISCO DURO PARA ALMACENAMIENTO CENTRALIZADO IBM V3703</t>
  </si>
  <si>
    <t>disco duro para almacenamiento centralizado IBM v3700 (instalado en red de almacenamiento masivo (san)), en slot 10, serie: 11s00d5302yxxxsom218xf.</t>
  </si>
  <si>
    <t>30205-01*₄</t>
  </si>
  <si>
    <t>DISCO DURO PARA ALMACENAMIENTO CENTRALIZADO IBM V3704</t>
  </si>
  <si>
    <t>disco duro para almacenamiento centralizado IBM v3700 (instalado en red de almacenamiento masivo (san)), en slot 11, serie: 11s00d5302yxxxsom216fg.</t>
  </si>
  <si>
    <t>30205-01*₅</t>
  </si>
  <si>
    <t>DISCO DURO PARA ALMACENAMIENTO CENTRALIZADO IBM V3705</t>
  </si>
  <si>
    <t>disco duro para almacenamiento centralizado IBM v3700 (instalado en red de almacenamiento masivo (san)), en slot 12, serie: 11s00d5302yxxxsom21d4b.</t>
  </si>
  <si>
    <t>30205-01*₆</t>
  </si>
  <si>
    <t>computadora de escritorio, marca hp, modelo prodesk 400 GHz, procesador Intel corei5-8500, disco duro 1tb de 7200rpm, monitor de 18.5" led, marca hp serie CPU: mxl9215vov; monitor: 1cr83711br; teclado: bexjl0b5yc21kc; mouse: fcmhhoc9zbx86k; office 2016: bbh8x-wqngv-68fgp.2m3y3-qrvh6, incluye el costo de licencia office 2019 64 bits home &amp; business ESD $50.00.</t>
  </si>
  <si>
    <t>30201-159</t>
  </si>
  <si>
    <t>computadora de escritorio, marca hp, modelo prodesk 400 GHz, procesador Intel corei5-8500, disco duro 1tb de 7200rpm, monitor de 18.5" led, marca hp serie CPU: mxl9221phd; monitor: 1cr837116s; teclado: bexjl0b5yc11oc; mouse: fcmhhocqwbxpsj; office 2016: 3hn8p-d9t3g-2ykcv-cvdcx-h6frg.incluye el costo de licencia office 2019 64 bits home &amp; business ESD $50.00.</t>
  </si>
  <si>
    <t>30201-160</t>
  </si>
  <si>
    <t>computadora de escritorio, marca hp, modelo prodesk 400 GHz, procesador Intel corei5-8500, disco duro 1tb de 7200rpm, monitor de 18.5" led, marca hp serie CPU: mxl9215soh; monitor: 1cr83711kx; teclado: bexjlb5yc20zs; mouse: fcmhh0cqwbxxan; office 2016: 2yvnh-r7xtw-vhytd-ytphw-k2gmt. incluye el costo de licencia office 2019 64 bist home &amp; business ESD $50.00.</t>
  </si>
  <si>
    <t>455-182</t>
  </si>
  <si>
    <t>30201-161</t>
  </si>
  <si>
    <t>computadora de escritorio, marca hp, modelo prodesk 400 GHz, procesador Intel corei5-8500, disco duro 1tb de 7200rpm, monitor de 18.5" led, marca hp serie CPU: mxl9215ty5; monitor: 1cr83711jv; teclado: bexjl0btjbucdu; mouse: fcmhh0c9zbx7zy; office 2016: 23d4n-fb478-xry37-4vjh3-8k976.  incluye el costo de licencia office 2019 64 bits home &amp; business ESD $50.00.</t>
  </si>
  <si>
    <t>30201-162</t>
  </si>
  <si>
    <t>computadora de escritorio, marca hp, modelo prodesk 400 GHz, procesador Intel corei5-8500, disco duro 1tb de 7200rpm, monitor de 18.5" led, marca hp serie CPU: mxl9221p5h; monitor: 1cr83711l2; teclado: bexjl0btjbu3kv; mouse: fcmhh0akzbziq6; office 2016: w7yn9-hh78r8-fjy8j-44d4q-kky4g.incluye el costo de licencia office 2019 64 bits home &amp; business ESD $50.00.</t>
  </si>
  <si>
    <t>30201-163</t>
  </si>
  <si>
    <t>computadora de escritorio, marca hp, modelo prodesk 400 GHz, procesador Intel corei5-8500, disco duro 1tb de 7200rpm, monitor de 18.5" led, marca hp serie CPU: mxl9215shj; monitor: 1cr837116l; teclado: bexjl0b5yc2136; mouse: fcmhh0cqwbxvbk; office 2016: jkrp3-gn6hq-tgm87-phjcy-vqx76.68fgp.2m3y3-qrvh6.incluye el costo de licencia office 2019 64 bits home &amp; business ESD $50.00.</t>
  </si>
  <si>
    <t>455-170</t>
  </si>
  <si>
    <t>30201-164</t>
  </si>
  <si>
    <t>computadora de escritorio, marca hp, modelo prodesk 400 GHz, procesador Intel corei5-8500, disco duro 1tb de 7200rpm, monitor de 18.5" led, marca hp serie CPU: mxl9221pfh; monitor: 1cr83711c5; teclado: bexjl0b5yc11ov; mouse: fcmhh0cqwbxpsec9zbx86k; office 2016: hqckr-9n7r7-r4wqw-xghbj-cprrg. incluye el costo de licencia office 2019 64 bits home &amp; business ESD $50.00.</t>
  </si>
  <si>
    <t>455-180</t>
  </si>
  <si>
    <t>30201-165</t>
  </si>
  <si>
    <t>computadora de escritorio, marca hp, modelo prodesk 400 GHz, procesador Intel corei5-8500, disco duro 1tb de 7200rpm, monitor de 18.5" led, marca hp serie CPU: mxl9221vwg; monitor: 1cr83711cc; teclado: bexjl0awyyc1xjp ;mouse:fcmhh0cafabz4yp; office 2016: wpvcg-dn6dy-hw7vy-fbxwy-8fjfg.68fgp.2m3y3-qrvh6.incluye el costo de licencia office 2019 64 bits home &amp; business ESD $50.00 .</t>
  </si>
  <si>
    <t>30201-166</t>
  </si>
  <si>
    <t>PROYECTOR  PARA INTEMPERIE</t>
  </si>
  <si>
    <t>proyector para intemperie, marca Epson, modelo home cinema ls 1003lcd, serie number: x5698x0089l.</t>
  </si>
  <si>
    <t>30324-07</t>
  </si>
  <si>
    <t xml:space="preserve">FIREWALL PERIMETRAL </t>
  </si>
  <si>
    <t>firewall perimetral, marca Fortinet, modelo fortigate 30e, serie fgt30e5619005695</t>
  </si>
  <si>
    <t>30203-56</t>
  </si>
  <si>
    <t>dispositivo para punto de acceso, modelo Fortinet, modelo forti ap. 221e, serie número: fp221etf18059389</t>
  </si>
  <si>
    <t>30203-57</t>
  </si>
  <si>
    <t>dispositivo para punto de acceso, modelo Fortinet, modelo forti ap. 221e, serie número: fp221etf18049593.</t>
  </si>
  <si>
    <t>30203-58</t>
  </si>
  <si>
    <t>IMPRESOR DE PVC</t>
  </si>
  <si>
    <t>impresor de PVC, marca valid, modelo p5500s, serie no.x12303</t>
  </si>
  <si>
    <t>455-173K</t>
  </si>
  <si>
    <t>30124-145</t>
  </si>
  <si>
    <t>impresor de PVC, marca valid, modelo p5500s, serie no.x12160</t>
  </si>
  <si>
    <t>455-173D</t>
  </si>
  <si>
    <t>30124-146</t>
  </si>
  <si>
    <t xml:space="preserve">DISCO DURO PARA INSTALAR EN SERVIDOR DE ALMACENAMIENTO CENTRALIZADO IBM V3700 CON : CAPACIDAD DE 600GB, 10KRPM, 6GB,SAS 2.5" </t>
  </si>
  <si>
    <t>disco duro, serie 11s01ym850y0lmtaw22k3a.</t>
  </si>
  <si>
    <t>30205-02*1</t>
  </si>
  <si>
    <t xml:space="preserve">disco duro, serie 11s01ym850y0lmtaw3mnjn </t>
  </si>
  <si>
    <t>30205-02*2</t>
  </si>
  <si>
    <t>disco duro, serie 11s01ym850y0lmtaw3mnp2</t>
  </si>
  <si>
    <t>30205-02*3</t>
  </si>
  <si>
    <t>disco duro, serie 11s01ym850y0lmtaw24a62</t>
  </si>
  <si>
    <t>30205-02*4</t>
  </si>
  <si>
    <t>disco duro, serie 11s01ym850y0lmtaw24a9s</t>
  </si>
  <si>
    <t>30205-02*5</t>
  </si>
  <si>
    <t>disco duro, serie 11s01ym850y0lmtaw3k2se</t>
  </si>
  <si>
    <t>30205-02*6</t>
  </si>
  <si>
    <t xml:space="preserve">"UPS" SISTEMA DEPOTENCIA ININTERRUMPIDA DE 10KVA, MARCA: MARUSON, MODELO: ULT-10KRTD, FACTOR DE FORMA:RACK/TORRE, CAPACIDAD.10,000VA-10,000W, FACTOR DE POTENCIA:1.0. </t>
  </si>
  <si>
    <t>"ups” s/n: ups1: 83922006100550, iso pack 1: 90002006100092, banco 1: 95162006100106.</t>
  </si>
  <si>
    <t>30122-222</t>
  </si>
  <si>
    <t>"UPS" SISTEMA D EPOTENCIA ININTERRUMPIDA DE 10KVA, MARCA: MARUSON, MODELO: ULT-10KRTD, FACTOR DE FORMA:RACK/TORRE, CAPACIDAD.10,000VA-10,000W, FACTOR DE POTENCIA:1.0. S/N: UPS 2: 83922006100551, ISO PACK 2: 900020061000091, BANCO 2: 95162006100107.</t>
  </si>
  <si>
    <t>"ups” s/n: ups2: 83922006100551, iso pack 2: 900020061000091, banco 2: 95162006100107.</t>
  </si>
  <si>
    <t>30122-223</t>
  </si>
  <si>
    <t xml:space="preserve">COMPUTADORA LAPTOP </t>
  </si>
  <si>
    <t>computadora laptop marca hp, modelo probook 450 g7, serie 5cd11347z4</t>
  </si>
  <si>
    <t>30202-30</t>
  </si>
  <si>
    <t>computadora laptop marca hp, modelo probook 450 g7, serie 5cd1134853</t>
  </si>
  <si>
    <t>30202-31</t>
  </si>
  <si>
    <t>computadora laptop marca hp, modelo probook 450 g7, serie 5cd1134825</t>
  </si>
  <si>
    <t>30202-32</t>
  </si>
  <si>
    <t>computadora laptop marca hp, modelo probook 450 g7, serie 5cd113481z</t>
  </si>
  <si>
    <t>455-160</t>
  </si>
  <si>
    <t>30202-33</t>
  </si>
  <si>
    <t>computadora laptop marca hp, modelo probook 450 g7, serie 5cd1134804</t>
  </si>
  <si>
    <t>30202-34</t>
  </si>
  <si>
    <t>computadora laptop marca hp, modelo probook 450 g7, serie 5cd11347wj</t>
  </si>
  <si>
    <t>30202-35</t>
  </si>
  <si>
    <t>computadora laptop marca hp, modelo probook 450 g7, serie 5cd113485l</t>
  </si>
  <si>
    <t>30202-36</t>
  </si>
  <si>
    <t>computadora laptop marca hp, modelo probook 450 g7, serie 5cd1134809</t>
  </si>
  <si>
    <t>455-173</t>
  </si>
  <si>
    <t>30202-37</t>
  </si>
  <si>
    <t>computadora laptop marca hp, modelo probook 450 g7, serie 5cd11347v0</t>
  </si>
  <si>
    <t>455-220</t>
  </si>
  <si>
    <t>30202-38</t>
  </si>
  <si>
    <t>computadora laptop marca hp, modelo probook 450 g7, serie 5cd11347xf</t>
  </si>
  <si>
    <t>455-190</t>
  </si>
  <si>
    <t>30202-39</t>
  </si>
  <si>
    <t>computadora laptop marca hp, modelo probook 450 g7, serie 5cd11347wx</t>
  </si>
  <si>
    <t>455-110</t>
  </si>
  <si>
    <t>30202-40</t>
  </si>
  <si>
    <t>computadora laptop marca hp, modelo probook 450 g7, serie 5cd11347v6</t>
  </si>
  <si>
    <t>30202-41</t>
  </si>
  <si>
    <t xml:space="preserve">UPS  </t>
  </si>
  <si>
    <r>
      <t xml:space="preserve">ups, marca apc, modelo srt2200xla de 2,200va/kilovatios, </t>
    </r>
    <r>
      <rPr>
        <b/>
        <sz val="8"/>
        <rFont val="Museo 300"/>
      </rPr>
      <t>serie: as2107191403.</t>
    </r>
  </si>
  <si>
    <t>30122-230</t>
  </si>
  <si>
    <t>computadora de escritorio, estación de trabajo, marca Lenovo, modelo: think station p340 sff, s/n CPU: mjofgwbx, s/n monitor: vy238268, s/n teclado: 1660bnz.</t>
  </si>
  <si>
    <t>30201-167</t>
  </si>
  <si>
    <t>IMPRESOR DE CARNET EN PVC</t>
  </si>
  <si>
    <t>impresor de carnet en PVC, marca Zebra, modelo zc300, s/n: c3j205200416</t>
  </si>
  <si>
    <t>455-173N</t>
  </si>
  <si>
    <t>30124-147</t>
  </si>
  <si>
    <t>impresor de carnet en pvc, marca Zebra, modelo zc300, s/n: c3j212000398</t>
  </si>
  <si>
    <t>30124-148</t>
  </si>
  <si>
    <t>EQUIPO DE SEGURIDAD FIREWALL</t>
  </si>
  <si>
    <t>equipo de seguridad firewall de última generación, marca Fortinet, modelo fortigate-200f, número de serie: fg200ft921919474, con licenciamiento utp incluido por un año, instalación, configuración y soporte local por 1 año</t>
  </si>
  <si>
    <t>30203-59</t>
  </si>
  <si>
    <t>equipo de seguridad firewall de última generación, marca Fortinet, modelo fortigate-200f, número de serie: fg200ft921919484, con licenciamiento utp incluido por un año, instalación, configuración y soporte local por 1 año</t>
  </si>
  <si>
    <t>30203-60</t>
  </si>
  <si>
    <t>SERVIDOR DE CORREO ELECTRÓNICO</t>
  </si>
  <si>
    <t>servidor de correo electrónico, marca Fortinet, modelo fortimail 200f, número de serie:  fe200ft92000434</t>
  </si>
  <si>
    <t>30201-168</t>
  </si>
  <si>
    <t>computadora de escritorio marca hp, modelo: prodesk 400 g7sff, número de serie: mxl21451kh se le asigno monitor marca hp modelo p22v g4 FHD 21.5", serie: cn41391s6k con numero de inventario 455-183-31531-01</t>
  </si>
  <si>
    <t>455-183</t>
  </si>
  <si>
    <t>30201-169</t>
  </si>
  <si>
    <t>computadora de escritorio marca hp, modelo: prodesk 400 g7sff, número de serie: mxl21451k9 se le asigno monitor marca hp modelo p22v g4 FHD 21.5", serie: cn41391s82 con numero de inventario 455-161-31531-03</t>
  </si>
  <si>
    <t>30201-170</t>
  </si>
  <si>
    <t>computadora de escritorio marca hp, modelo: prodesk 400 g7sff, número de serie: mxl21451k7 se le asigno monitor marca hp modelo p22v g4 FHD 21.5", serie: cn41391s6z con numero de inventario 455-160-31531-04</t>
  </si>
  <si>
    <t>30201-171</t>
  </si>
  <si>
    <t>computadora de escritorio marca hp, modelo: prodesk 400 g7sff, número de serie: mxl21451k2 se le asigno monitor marca hp modelo p22v g4 FHD 21.5", serie: cn41391s8v con numero de inventario 455-181-31531-05</t>
  </si>
  <si>
    <t>30201-172</t>
  </si>
  <si>
    <t>computadora de escritorio marca hp, modelo: prodesk 400 g7sff, número de serie: mxl21451jn se le asigno monitor marca hp modelo p22v g4 FHD 21.5", serie: cn41391s6p con numero de inventario 455-162-31531-06</t>
  </si>
  <si>
    <t>30201-173</t>
  </si>
  <si>
    <t>computadora de escritorio marca hp, modelo: prodesk 400 g7sff, número de serie: mxl21643qv se le asigno monitor marca hp modelo p22v g4 FHD 21.5", serie: cn41391s8s con numero de inventario 455-161-31531-07</t>
  </si>
  <si>
    <t>30201-174</t>
  </si>
  <si>
    <t>computadora de escritorio marca hp, modelo: prodesk 400 g7sff, número de serie: mxl2164408 se le asigno monitor marca hp modelo p22v g4 FHD 21.5", serie: cn41391s7k con numero de inventario 455-162-31531-09</t>
  </si>
  <si>
    <t>30201-175</t>
  </si>
  <si>
    <t>computadora de escritorio marca hp, modelo: prodesk 400 g7sff, número de serie: mxl21643qt se le asigno monitor marca hp modelo p22v g4 FHD 21.5", serie: cn41391s8k con numero de inventario 455-163-31531-10</t>
  </si>
  <si>
    <t>455-163</t>
  </si>
  <si>
    <t>30201-176</t>
  </si>
  <si>
    <t>computadora de escritorio marca hp, modelo: prodesk 400 g7sff, número de serie: mxl21451k6 se le asigno monitor marca hp modelo p22v g4 FHD 21.5", serie: cn41391s8t con numero de inventario 455-171-31531-02</t>
  </si>
  <si>
    <t>30201-177</t>
  </si>
  <si>
    <t>computadora de escritorio marca hp, modelo: prodesk 400 g7sff, número de serie: mxl21451jv se le asigno monitor marca hp modelo p22v g4 FHD 21.5", serie: cn41391s80 con numero de inventario 455-183-31531-11</t>
  </si>
  <si>
    <t>30201-178</t>
  </si>
  <si>
    <t>computadora de escritorio marca hp, modelo: prodesk 400 g7sff, número de serie: mxl21451hn se le asigno monitor marca hp modelo p22v g4 FHD 21.5", serie: cn41391s7l con numero de inventario 455-184-31531-18</t>
  </si>
  <si>
    <t>30201-179</t>
  </si>
  <si>
    <t>computadora de escritorio marca hp, modelo: prodesk 400 g7sff, número de serie: mxl21451jz se le asigno monitor marca hp modelo p22v g4 FHD 21.5", serie: cn41391s7r con numero de inventario 455-171-31531-12</t>
  </si>
  <si>
    <t>30201-180</t>
  </si>
  <si>
    <t>computadora de escritorio marca hp, modelo: prodesk 400 g7sff, número de serie: mxl21451jw se le asigno monitor marca hp modelo p22v g4 FHD 21.5", serie: cn41391s8d con numero de inventario 455-173o-31531-14</t>
  </si>
  <si>
    <t>455-173O</t>
  </si>
  <si>
    <t>30201-181</t>
  </si>
  <si>
    <t>computadora de escritorio marca hp, modelo: prodesk 400 g7sff, número de serie: mxl21643qw se le asigno monitor marca hp modelo p22v g4 FHD 21.5", serie: cn41391s8b con numero de inventario 455-173a-31531-15</t>
  </si>
  <si>
    <t>30201-182</t>
  </si>
  <si>
    <t>computadora de escritorio marca hp, modelo: prodesk 400 g7sff, número de serie: mxl21451k3 se le asigno monitor marca hp modelo p22v g4 FHD 21.5", serie: cn41391s8f con numero de inventario 455-173f-31531-16</t>
  </si>
  <si>
    <t>30201-183</t>
  </si>
  <si>
    <t>computadora de escritorio marca hp, modelo: prodesk 400 g7sff, número de serie: mxl21451kl se le asigno monitor marca hp modelo p22v g4 FHD 21.5", serie: cn41391s7x con numero de inventario 455-173c-31531-17</t>
  </si>
  <si>
    <t>30201-184</t>
  </si>
  <si>
    <t>computadora de escritorio marca hp, modelo: prodesk 400 g7sff, número de serie: mxl21451k1 se le asigno monitor marca hp modelo p22v g4 FHD 21.5", serie: cn41391s77 con numero de inventario 455-173e-31531-19</t>
  </si>
  <si>
    <t>455-173E</t>
  </si>
  <si>
    <t>30201-185</t>
  </si>
  <si>
    <t>computadora de escritorio marca hp, modelo: prodesk 400 g7sff, número de serie: mxl21643zh se le asigno monitor marca hp modelo p22v g4 FHD 21.5", serie: cn41391s8y con numero de inventario 455-173b-31531-20</t>
  </si>
  <si>
    <t>455-173B</t>
  </si>
  <si>
    <t>30201-186</t>
  </si>
  <si>
    <t>computadora de escritorio marca hp, modelo: prodesk 400 g7sff, número de serie: mxl21643r0 se le asigno monitor marca hp modelo p22v g4 FHD 21.5", serie: cn41391s7w con numero de inventario 455-173d-31531-22</t>
  </si>
  <si>
    <t>30201-187</t>
  </si>
  <si>
    <t>computadora de escritorio marca hp, modelo: prodesk 400 g7sff, número de serie: mxl21643zt se le asigno monitor marca hp modelo p22v g4 FHD 21.5", serie: cn41391s7c con numero de inventario 455-173n-31531-23</t>
  </si>
  <si>
    <t>30201-188</t>
  </si>
  <si>
    <t>computadora de escritorio marca hp, modelo: prodesk 400 g7sff, número de serie: mxl21451hv se le asigno monitor marca hp modelo p22v g4 FHD 21.5", serie: cn41391s7d con numero de inventario 455-173m-31531-24</t>
  </si>
  <si>
    <t>455-173M</t>
  </si>
  <si>
    <t>30201-189</t>
  </si>
  <si>
    <t>computadora de escritorio marca hp, modelo: prodesk 400 g7sff, número de serie: mxl2164449 se le asigno monitor marca hp modelo p22v g4 FHD 21.5", serie: cn41391s8x con numero de inventario 455-173k-31531-25</t>
  </si>
  <si>
    <t>30201-190</t>
  </si>
  <si>
    <t>computadora de escritorio marca hp, modelo: prodesk 400 g7sff, número de serie: mxl2216444h se le asigno monitor marca hp modelo p22v g4 FHD 21.5", serie: cn41391s5w con numero de inventario 455-173g-31531-26</t>
  </si>
  <si>
    <t>30201-191</t>
  </si>
  <si>
    <t>computadora de escritorio marca hp, modelo: prodesk 400 g7sff, número de serie: mxl21643nz se le asigno monitor marca hp modelo p22va g4 FHD 21.5", serie: cn41520gjp con numero de inventario 455-173j-31531-27</t>
  </si>
  <si>
    <t>455-173J</t>
  </si>
  <si>
    <t>30201-192</t>
  </si>
  <si>
    <t>computadora de escritorio marca hp, modelo: prodesk 400 g7sff, número de serie: mxl21643zv se le asigno monitor marca hp modelo p22va g4 FHD 21.5", serie: cn41520glh con numero de inventario 455-173i-31531-28</t>
  </si>
  <si>
    <t>455-173I</t>
  </si>
  <si>
    <t>30201-193</t>
  </si>
  <si>
    <t>computadora de escritorio marca hp, modelo: prodesk 400 g7sff, número de serie: mxl216443b se le asigno monitor marca hp modelo p22va g4 FHD 21.5", serie: cn41520gkx con numero de inventario 455-173h-31531-29</t>
  </si>
  <si>
    <t>455-173H</t>
  </si>
  <si>
    <t>30201-194</t>
  </si>
  <si>
    <t>computadora de escritorio marca hp, modelo: prodesk 400 g7sff, número de serie: mxl21451kc se le asigno monitor marca hp modelo p22va g4 FHD 21.5", serie: cn41520gjl con numero de inventario 455-173l-31531-30</t>
  </si>
  <si>
    <t>455-173L</t>
  </si>
  <si>
    <t>30201-195</t>
  </si>
  <si>
    <t>computadora de escritorio marca hp, modelo: prodesk 400 g7sff, número de serie: mxl21451hz se le asigno monitor marca hp modelo p22va g4 FHD 21.5", serie: cn41520b26 con numero de inventario 455-173d-31531-31</t>
  </si>
  <si>
    <t>30201-196</t>
  </si>
  <si>
    <t>computadora de escritorio marca hp, modelo: prodesk 400 g7sff, número de serie: mxl21643r2 se le asigno monitor marca hp modelo p22va g4 FHD 21.5", serie: cn41520b2j con numero de inventario 455-173m-31531-32</t>
  </si>
  <si>
    <t>30201-197</t>
  </si>
  <si>
    <t>computadora de escritorio marca hp, modelo: prodesk 400 g7sff, número de serie: mxl2164406 se le asigno monitor marca hp modelo p22v g4 FHD 21.5", serie: cn41391s88 con numero de inventario 455-181-31531-21</t>
  </si>
  <si>
    <t>30201-198</t>
  </si>
  <si>
    <t>computadora de escritorio marca hp, modelo: prodesk 400 g7sff, número de serie: mxl21451j4 se le asigno monitor marca hp modelo p22v g4 FHD 21.5", serie: cn41391s89 con numero de inventario 455-171-31531-13</t>
  </si>
  <si>
    <t>30201-199</t>
  </si>
  <si>
    <t>computadora de escritorio marca hp, modelo: prodesk 400 g7sff, número de serie: mxl21451gf se le asigno monitor marca hp modelo p22v g4 FHD 21.5", serie: cn41391s6w con numero de inventario 455-183-31531-08</t>
  </si>
  <si>
    <t>30201-200</t>
  </si>
  <si>
    <t>computadora de escritorio marca hp, modelo: prodesk 400 g7sff, número de serie: mxl21451gh se le asigno monitor marca hp modelo p22va g4 FHD 21.5", serie: cn41520gjs con numero de inventario 455-173g-31531-33</t>
  </si>
  <si>
    <t>30201-201</t>
  </si>
  <si>
    <t>computadora de escritorio marca hp, modelo: prodesk 400 g7sff, número de serie: mxl21451jp se le asigno monitor marca hp modelo p22va g4 FHD 21.5", serie: cn41520b2l con numero de inventario 455-173-31531-34</t>
  </si>
  <si>
    <t>30201-202</t>
  </si>
  <si>
    <t>computadora de escritorio marca hp, modelo: prodesk 400 g7sff, número de serie: mxl21643rh se le asigno monitor marca hp modelo p22va g4 FHD 21.5", serie: cn41520jg8 con numero de inventario 455-173o-31531-35</t>
  </si>
  <si>
    <t>30201-203</t>
  </si>
  <si>
    <t xml:space="preserve">Switch tipo POE </t>
  </si>
  <si>
    <t>Switch tipo POE de 24 puertos para Red de datos, con los siguientes conponentes: Switch tipo POE de 24 puertos para Red de datos y voz, incluye ademas: con transceiver SFP+ para interconexión, serie: CN21KPF2DH, marca: ARUBA. Contrato NO. 35/2022 suministro de equipos Switchespara red de datos y renovación de cableado estructurado para red de datos de la Oficina Central de La Caja Mutual de los Empleados del Ministerio de Educación.</t>
  </si>
  <si>
    <t>30203-64</t>
  </si>
  <si>
    <t>Switch de 48 puertos, 1GE con POE, incluye transceiver SFP+ para interconexión. Número de serie: S148FFTF21014051 Marca Fortinet</t>
  </si>
  <si>
    <t>30203-65</t>
  </si>
  <si>
    <t>Switch de 48 puertos, 1GE con POE, incluye transceiver SFP+ para interconexión. Número de serie: S148FFTF21014057 Marca Fortinet</t>
  </si>
  <si>
    <t>30203-66</t>
  </si>
  <si>
    <t>Switch de 48 puertos, 1GE con POE, incluye transceiver SFP+ para interconexión. Número de serie: S148FFTF21014063 Marca Fortinet</t>
  </si>
  <si>
    <t>30203-67</t>
  </si>
  <si>
    <t>Switch de 48 puertos, 1GE con POE, incluye transceiver SFP+ para interconexión. Número de serie: S148FFTF21014087 Marca Fortinet</t>
  </si>
  <si>
    <t>30203-68</t>
  </si>
  <si>
    <t>Switch tipo CORE</t>
  </si>
  <si>
    <t>Switch tipo CORE de 24 puertos SPP/SFP  con SLOT GE/10 G5, incluye fuente redundante y 5 TRANSCEIVER SFP+ serie: FS1D24T422000434</t>
  </si>
  <si>
    <t>30203-70</t>
  </si>
  <si>
    <t>Switch tipo CORE de 24 puertos SPP/SFP  con SLOT GE/10 G5, incluye fuente redundante y 5 TRANSCEIVER SFP+ serie: FS1D24T422000436</t>
  </si>
  <si>
    <t>30203-71</t>
  </si>
  <si>
    <t>16/02/20223</t>
  </si>
  <si>
    <t>Switch de 48 puertos, 1GE con POE, incluye transceiver SFP+ para interconexión. Número de serie: S148FFTF21023992 Marca Fortinet</t>
  </si>
  <si>
    <t>30203-72</t>
  </si>
  <si>
    <t xml:space="preserve">SUB TOTAL </t>
  </si>
  <si>
    <t>EQUIPO INFORMATICO VIRTUAL</t>
  </si>
  <si>
    <t>02/02/2022</t>
  </si>
  <si>
    <t>EQUIPO DE SEGURIDAD PARA PROTECCIÓN DE APLICACIONES WEB</t>
  </si>
  <si>
    <t>EQUIPO DE SEGURIDAD  VIRTUAL PARA PROTECCIÓN DE APLICACIONES WEB, MARCA FORTINET, MODELO FORTIWEB VM02, CON LICENCIAMIENTO ENTERPRISE POR 1 AÑO, INSTALACIÓN, CONFIGURACIÓN Y SOPORTE LOCAL POR 1 AÑO.</t>
  </si>
  <si>
    <t>DISPOSITIVO REPORTEADOR PARA EQUIPOS DE SEGURIDAD FIREWALLS</t>
  </si>
  <si>
    <t>DISPOSITIVO REPORTEADOR VIRTUAL PARA EQUIPOS DE SEGURIDAD FIREWALLS, MARCA FORTINET, MODELO FORTIANALYZER VM GB5, INSTALACIÓN, CONFIGURACIÓN Y SOPORTE LOCAL POR 1 AÑO</t>
  </si>
  <si>
    <t>SUB TOTAL</t>
  </si>
  <si>
    <t>REVISÓ:____________________________</t>
  </si>
  <si>
    <t>CONCILIÓ:________________________</t>
  </si>
  <si>
    <t xml:space="preserve">                                                  </t>
  </si>
  <si>
    <t xml:space="preserve"> ELABORÓ:__________________________________________</t>
  </si>
  <si>
    <t>ELABORÓ:__________________________</t>
  </si>
  <si>
    <t>LCDA. SONIA DAYSI MENA DURÁN</t>
  </si>
  <si>
    <t>LCDA. CECI MARIBEL SÁNCHEZ DE RAMÍREZ</t>
  </si>
  <si>
    <t xml:space="preserve">                                         </t>
  </si>
  <si>
    <t>DAVID ALEXANDER APARICIO MANCIA</t>
  </si>
  <si>
    <t>JEFE DE LOGISTICA Y ACTIVOS</t>
  </si>
  <si>
    <t>JEFE CONTABILIDAD</t>
  </si>
  <si>
    <t xml:space="preserve">                          </t>
  </si>
  <si>
    <t xml:space="preserve">AUXILIAR DE MANTENIMIENTO Y ENCARGADO DE ACTIVO FIJO. </t>
  </si>
  <si>
    <t>INVENTARIO DE  ACTIVO FIJO E INTANGIBLES YA DEPRECIADOS  AL 30 DE JUNIO DEL 2023</t>
  </si>
  <si>
    <t>TOTAL 1999-2023</t>
  </si>
  <si>
    <t>22615003  DERECHOS DE PROPIEDAD INTELECTUAL</t>
  </si>
  <si>
    <t xml:space="preserve"> 11/03/1997</t>
  </si>
  <si>
    <t>SOTWARE DE MAGIC</t>
  </si>
  <si>
    <t xml:space="preserve">2 LICENCIAS </t>
  </si>
  <si>
    <t>MICROSOFT VISUAL FOX PRO 6,0</t>
  </si>
  <si>
    <t>02/12/2002</t>
  </si>
  <si>
    <t>DESARROLLADOR DE MAGIC VER. 9.30</t>
  </si>
  <si>
    <t>02/03/2005</t>
  </si>
  <si>
    <t>BASE DE DATOS IBM DB2 UDB 8.2</t>
  </si>
  <si>
    <t>24/09/2009</t>
  </si>
  <si>
    <t>VMWARE V13 FOUNDATION</t>
  </si>
  <si>
    <t>(1 LICENCIA)</t>
  </si>
  <si>
    <t>WINDOWS SERVER 2008</t>
  </si>
  <si>
    <t>STANDARD ( 5 LICENCIAS )</t>
  </si>
  <si>
    <t>SOFTWARE DE RESPALDO</t>
  </si>
  <si>
    <t>TIVOLI STOREGE MANAGER ( 1 )</t>
  </si>
  <si>
    <t>04/01/2010</t>
  </si>
  <si>
    <t>LICENCIA ADOBE CREATIVE SUITE 4 MASTER COLLECTION</t>
  </si>
  <si>
    <t>( 1 LICENCIA )</t>
  </si>
  <si>
    <t>MAGIC (ACTUALIZACION DE LICENCIAS)</t>
  </si>
  <si>
    <t>1 ACTUALIZACION MAGIC P/ENTERPRISE STUDIO SINGLE SEAT UNIPAAS 1.9; ($5,182.94);                               ACTUALIZACION DE MAGIC P/ENTERPRISE OPEN CLIENT DEPLOYMENT VERSION SEAT UNIPASAS 1.9 PARA 50 USUARIOS SINGLE SEAT UNIPASS 1.9; ($ 11,392.06)</t>
  </si>
  <si>
    <t>23/12/2010</t>
  </si>
  <si>
    <t>DB2 ( ACTUALIZACION DE LICENCIAS )</t>
  </si>
  <si>
    <t xml:space="preserve">1 ACTUALIZACION DE LICENCIA IBM DB2 WORKGROUP SERVER EDITION PROCESOR VALUS UNIT (PVUS) </t>
  </si>
  <si>
    <t>30/06/2017</t>
  </si>
  <si>
    <t>LICENCIA MAGIC XPA 2.5, 20 USUARIOS</t>
  </si>
  <si>
    <t>20/12/2017</t>
  </si>
  <si>
    <t xml:space="preserve">PROGRAMA PARA PRESTAMOS </t>
  </si>
  <si>
    <t>SUB-TOTAL</t>
  </si>
  <si>
    <t>AUTOMOVIL ( N-5 819 )</t>
  </si>
  <si>
    <t>Marca Toyota; modelo rav4; color gris claro; año 2012; capacidad 5.00 ass; clase automóvil; tracción 4x4; tipo rustico; nº motor:2azh856748; nº de chasis grabado: jtmbd33vx0d027656; nº de chasis vin:n/t.</t>
  </si>
  <si>
    <t>36106-02</t>
  </si>
  <si>
    <t>PICK UP  (N- 7515), DOBLE CABINA, COLOR GRIS CLARO.</t>
  </si>
  <si>
    <t>marca: Toyota, modelo kun 25l-hrmdh; tipo pick up doble cabina; clase pick up; chasis vin: sin número; chasis grabado: mrofr22g400686938; número de motor: 2kd5830740; cilindraje de motor:2,500cc; color gris claro; año 2013; combustible: Diesel; inventario: 00104943.</t>
  </si>
  <si>
    <t>36104-04</t>
  </si>
  <si>
    <t xml:space="preserve">24113001 MAQUINARIA Y EQUIPO DE PRODUCCIÓN </t>
  </si>
  <si>
    <t>aire acondicionado marca Panasonic; tipo pared; capacidad: 18,000btu/hr; modelo: cs-ps18mkq; refrigerante r 410a, eficiencia serr 13</t>
  </si>
  <si>
    <t>30301-53</t>
  </si>
  <si>
    <t>aire acondicionado marca Panasonic; tipo pared; capacidad: 18,000btu/hr; modelo: cs-ps18mkq; refrigerante r 410a, eficiencia serr 13. no. de serie 2441205236.</t>
  </si>
  <si>
    <t>30301-54</t>
  </si>
  <si>
    <t>REFRIGERADORA</t>
  </si>
  <si>
    <t>refrigeradora marca 1frigidaire, modelo fftr1814lm, congelador seco superior, color blanco de 18 pies cúbicos, dos puertas, dos gavetas.</t>
  </si>
  <si>
    <t>455-181-01</t>
  </si>
  <si>
    <t>30310-05</t>
  </si>
  <si>
    <t>aire acondicionado marca Lennox; capacidad: uno punto cinco toneladas, mini Split monofásico; modelo condensador: lxg ahtc118130p4; modelo evaporador: lxg ahtc018130p4; serie condensador: 1233500c2200155; serie evaporador: 123350019300c2200105, eficiencia 410a 13.0.</t>
  </si>
  <si>
    <t>455-192</t>
  </si>
  <si>
    <t>30301-42</t>
  </si>
  <si>
    <t>aire acondicionado marca Lennox; capacidad: uno punto cinco toneladas, mini Split monofásico; modelo condensador: lxg ahtc118130p4; modelo evaporador: lxg ahtc018130p4; serie condensador: 12350054900c8080012; serie evaporador: 123350055000c8090004, eficiencia 410a 13.0.</t>
  </si>
  <si>
    <t>30301-43</t>
  </si>
  <si>
    <t>aire acondicionado marca Lennox; capacidad: uno punto cinco toneladas, mini Split monofásico; modelo condensador: lxg ahtc118130p4; modelo evaporador: lxg ahtc018130p4; eficiencia 410a 13.0.</t>
  </si>
  <si>
    <t>455-191</t>
  </si>
  <si>
    <t>30301-44</t>
  </si>
  <si>
    <t>aire acondicionado marca Lennox; capacidad:  cinco toneladas, central, trifásico; modelo condensador: tsa060s4; modelo evaporador: cbx26uh-60; eficiencia 410a 13.0.</t>
  </si>
  <si>
    <t>30301-45</t>
  </si>
  <si>
    <t>30301-46</t>
  </si>
  <si>
    <t>aire acondicionado marca Lennox; capacidad: uno punto cinco toneladas, mini Split monofásico; modelo condensador: lxg sctco18130p4; modelo evaporador: lxg ahtc018130p4; eficiencia 410a 13.0.</t>
  </si>
  <si>
    <t>30301-47</t>
  </si>
  <si>
    <t>30301-48</t>
  </si>
  <si>
    <t>30301-49</t>
  </si>
  <si>
    <t>aire acondicionado marca Lennox; capacidad:  cuatro toneladas, central, monofásico modelo condensador: 13acx-048; modelo evaporador: lxgucgro48100u2; eficiencia 410a 13.0.</t>
  </si>
  <si>
    <t>30301-50</t>
  </si>
  <si>
    <t>aire acondicionado marca Lennox; capacidad:  cuatro toneladas, central, monofásico modelo condensador: 13acx-048; modelo evaporador: lxgucgro48100u2; serie condensador: 1912j12849; serie evaporador: c9266220000064, eficiencia 410a 13.0.</t>
  </si>
  <si>
    <t>30301-51</t>
  </si>
  <si>
    <t>30301-52</t>
  </si>
  <si>
    <t>aire acondicionado marca: Westinghouse; tipo mini Split; capacidad de 60,000btu; eficiencia seer 13; refrigerante ecologico410a. modelo: vsx130601ba, serie condensador no. 1301512735; serie evaporador no. d202021100113110160009.</t>
  </si>
  <si>
    <t>30301-55</t>
  </si>
  <si>
    <t>aire acondicionado marca: Westinghouse; tipo mini Split; capacidad de 60,000btu; eficiencia seer 13; refrigerante ecologico410a. modelo: vsx130601ba, serie condensador no. 1301512768; serie evaporador no. d202021100113110160008.</t>
  </si>
  <si>
    <t>30301-56</t>
  </si>
  <si>
    <t>aire acondicionado marca: Westinghouse; tipo mini Split; capacidad de 60,000btu; eficiencia seer 13; refrigerante ecologico410a. modelo: vsx130601ba, serie condensador no. 1301512769, serie evaporador no. d202021100113110160067.</t>
  </si>
  <si>
    <t>30301-57</t>
  </si>
  <si>
    <t>aire acondicionado marca: Westinghouse; tipo mini Split; capacidad de 60,000btu; eficiencia seer 13; refrigerante ecologico410a. modelo: vsx130601ba, serie condensador no. 1301512720, serie evaporador no. d202021100113110160024.</t>
  </si>
  <si>
    <t>30301-58</t>
  </si>
  <si>
    <t>TANQUE ELEVADO</t>
  </si>
  <si>
    <t>tanque elevado para centro cultural y recreativo de la caja (casa de san miguel).</t>
  </si>
  <si>
    <t>35503-01</t>
  </si>
  <si>
    <t>refrigeradora de 18 pies cúbicos, marca frigidaire, modelo fftr1814lm. numero de puertas :2 puertas, gavetas para verduras y frutas.</t>
  </si>
  <si>
    <t>30310-06</t>
  </si>
  <si>
    <t>24119001  MOBILIARIOS</t>
  </si>
  <si>
    <t>ESCRITORIO EJECUTIVO</t>
  </si>
  <si>
    <t>escritorio ejecutivo en cedro, con ala</t>
  </si>
  <si>
    <t>30114-09</t>
  </si>
  <si>
    <t>LIBRERA DE MADERA</t>
  </si>
  <si>
    <t>librera de madera elaborada en cedro</t>
  </si>
  <si>
    <t>31104-01</t>
  </si>
  <si>
    <t>MUEBLE PARA APARATOS DE SONIDO</t>
  </si>
  <si>
    <t>mueble para aparatos de sonido de madera, con rodos</t>
  </si>
  <si>
    <t>31133-01</t>
  </si>
  <si>
    <t>JUEGO DE SALA</t>
  </si>
  <si>
    <t>juego de sala de 3 piezas: sofá p/3 personas, sofá p/2 personas y un sillón</t>
  </si>
  <si>
    <t>31131-01</t>
  </si>
  <si>
    <t xml:space="preserve"> 22/05/1996</t>
  </si>
  <si>
    <t xml:space="preserve">LIBRERA </t>
  </si>
  <si>
    <t>librera de madera, en forma de L</t>
  </si>
  <si>
    <t>31104-02</t>
  </si>
  <si>
    <t xml:space="preserve"> 05/12/1996</t>
  </si>
  <si>
    <t>librera de madera línea de oro, ft 2.1 mt, alto 2 mt., fondo 0.35 mt.</t>
  </si>
  <si>
    <t>31104-04</t>
  </si>
  <si>
    <t>09/02/2009</t>
  </si>
  <si>
    <t>CREDENZA</t>
  </si>
  <si>
    <t>credenza modular, consta de 2 muebles</t>
  </si>
  <si>
    <t>31110-06</t>
  </si>
  <si>
    <t>03/12/2001</t>
  </si>
  <si>
    <t>MODULO MUEBLE COMPUTADORA Y ESCRITORIO</t>
  </si>
  <si>
    <t>modulo mueble computadora y escritorio con archivo de 2 gavetas incorporadas. Color azul negro y amarillo</t>
  </si>
  <si>
    <t>31140-01</t>
  </si>
  <si>
    <t>MUEBLE DE MADERA TIPO LIBRERA</t>
  </si>
  <si>
    <t>mueble de estructura de madera de cedro, base de plywood forrado con formica, respaldo de fibra, cinco entrepaños,3 puertas con bisagras, jaladeras y chapa con llave. Una puerta de vidrio de 5mm de grosor con chapa y llave medidas 1.75 metros de largo x 2.25 metros de alto y 0.55 metros de ancho; sujeto a pared o piso.</t>
  </si>
  <si>
    <t>31104-07</t>
  </si>
  <si>
    <t>mueble de estructura de madera de cedro, base de plywood forrado con formica, respaldo de fibra, 2 entrepaños, puertas corredizas con rieles, jaladeras y chapa con llave medidas 3.00 metros de largo x 1.40 metros de alto y 0.70 metros de ancho</t>
  </si>
  <si>
    <t>31104-08</t>
  </si>
  <si>
    <t>JUEGO DE MUEBLES DE SALA</t>
  </si>
  <si>
    <t>juego de muebles de sala de 3 piezas, color café oscuro mod: Ipanema; marca: Boal</t>
  </si>
  <si>
    <t>31131-02</t>
  </si>
  <si>
    <t>STAND PARA RECEPCIÓN</t>
  </si>
  <si>
    <t>stand para recepción material: estructura de madera aglomerada, forros de plásticos laminados, bisagras ocultas, llavines y pasadores, tornillos con tapones, medidas mínimas 2.00 metros de largo</t>
  </si>
  <si>
    <t>31142-01</t>
  </si>
  <si>
    <t>09/03/2006</t>
  </si>
  <si>
    <t>MESA DE CONFERENCIA</t>
  </si>
  <si>
    <t>mesa de conferencia para 6 personas, color Cherry, madera laminada, forma ovalada</t>
  </si>
  <si>
    <t>31107-03</t>
  </si>
  <si>
    <t>24/05/2006</t>
  </si>
  <si>
    <t xml:space="preserve">MESA DE REUNIONES MODULAR </t>
  </si>
  <si>
    <t>mesa de reuniones modular en chapa de madera fina barnizada, 4 módulos rectos y 1 semi circular</t>
  </si>
  <si>
    <t>31107-04</t>
  </si>
  <si>
    <t>MESA DE REUNIONES</t>
  </si>
  <si>
    <t xml:space="preserve">mueble de madera con capacidad para 18 personas, el mueble cuenta con un área de 6.50 metros de largo y 2.20 metros de ancho, cada mesa cuenta con 0.75 metros de profundidad, tiene al centro abertura de 0.70 metros, cuenta con ocho módulos: seis de 1.66 metros x 0.75 metros, y dos de 2.20 metros x 0.75 metros. </t>
  </si>
  <si>
    <t>31107-05</t>
  </si>
  <si>
    <t>RACK  PARA SERVER</t>
  </si>
  <si>
    <t>rack para server, marca new link; modelo:  new-09785014</t>
  </si>
  <si>
    <t>31141-02</t>
  </si>
  <si>
    <t>archivo de alta densidad para resguardo de información contable.</t>
  </si>
  <si>
    <t>30105-130</t>
  </si>
  <si>
    <t>30105-131</t>
  </si>
  <si>
    <t>30105-132</t>
  </si>
  <si>
    <t>archivo de alta densidad para resguardo de información contable:  un carro móvil de 3.30m de longitud (/1.20/0.9/1.20) y 2.4m altura para bandejas tamaño oficio (15"), cinco niveles.</t>
  </si>
  <si>
    <t>30105-139</t>
  </si>
  <si>
    <t>30105-140</t>
  </si>
  <si>
    <t>archivo de alta densidad para resguardo de información de afiliación:   un carro móvil de 3.90m de longitud (/1.3/1.3/1.3) y 2.0m altura para bandejas tamaño oficio (15"), con respaldo, cinco niveles.</t>
  </si>
  <si>
    <t>30105-141</t>
  </si>
  <si>
    <t>30105-142</t>
  </si>
  <si>
    <t>30105-143</t>
  </si>
  <si>
    <t>30105-144</t>
  </si>
  <si>
    <t>30105-145</t>
  </si>
  <si>
    <t xml:space="preserve">MUEBLE DE COCINA DE PLYWOOD BANACK E 3/4" DE 3 METROS DE LARGO X0.90 METROS DE ALTURA EN FORMA DE L, </t>
  </si>
  <si>
    <t xml:space="preserve">mueble de cocina de plywood banack e 3/4" de 3 metros de largo x0.90 metros de altura en forma de l, con cubierta de lámina pos formada, boceles, faldones, puertas y gavetas con acabado de formica de primera calidad: entrepaños, bisagras de vaivén, jaladeras y rieles metálicos; entintado en su interior, zócalo de pino curado de 7 cms con acabado de pintura de aceite color café; incluye lavatrastos empotrado, tubo de abasto, sifón y todo accesorio necesario para su funcionamiento. </t>
  </si>
  <si>
    <t>31111-13</t>
  </si>
  <si>
    <t>24119002 MAQUINARIA Y EQUIPOS</t>
  </si>
  <si>
    <t>MAQUINA DE ESCRIBIR ELECTRONICA</t>
  </si>
  <si>
    <t>máquina de escribir electrónica canon ap7500 serie BB 2310083</t>
  </si>
  <si>
    <t>30109-06</t>
  </si>
  <si>
    <t>CAJA FUERTE</t>
  </si>
  <si>
    <t>caja fuerte centinela modelo 507 serie 1208, de hierro</t>
  </si>
  <si>
    <t>30118-01</t>
  </si>
  <si>
    <t>ARMA DE FUEGO</t>
  </si>
  <si>
    <t>arma de fuego pistola Smith &amp; Wesson 357 mágnum Springfield mass, mod 356-3</t>
  </si>
  <si>
    <t>31301-02</t>
  </si>
  <si>
    <t>APARATOS DE SONIDO</t>
  </si>
  <si>
    <t>aparatos de sonido cd piooner, radio piooner, consola peavey, doble casetera</t>
  </si>
  <si>
    <t>30319-01</t>
  </si>
  <si>
    <t>07/05/2001</t>
  </si>
  <si>
    <t>PROTECTORA DE CHEQUES</t>
  </si>
  <si>
    <t>protectora de cheques m/uchida, modelo p-15 multimoneda, serie p15230103129</t>
  </si>
  <si>
    <t>30110-02</t>
  </si>
  <si>
    <t>13/05/2003</t>
  </si>
  <si>
    <t>aire acondicionado tempstar, tipo mini Split, 18,000 BTU, control remoto</t>
  </si>
  <si>
    <t>30301-22</t>
  </si>
  <si>
    <t>19/07/2006</t>
  </si>
  <si>
    <t>PROYECTOR DE CAÑON</t>
  </si>
  <si>
    <t>proyector de cañón marca Dell modelo 2400mp, serie dtw4081</t>
  </si>
  <si>
    <t>30324-02</t>
  </si>
  <si>
    <t>24/08/2007</t>
  </si>
  <si>
    <t>aire acondicionado marca Carrier, de 60000 BTU, evaporador mod 42xq-060m-30125, serie mfuo 7121714, condensador mod.38 CKS 060-x-5, serie 2407x82093</t>
  </si>
  <si>
    <t>30301-25</t>
  </si>
  <si>
    <t>aire acondicionado marca Carrier, de 60000 BTU, evaporador mod 42xq-060m-30125, serie mfuo 7121653, condensador mod.38 CKS 060-x-5, serie 2407x82077</t>
  </si>
  <si>
    <t>30301-26</t>
  </si>
  <si>
    <t>aire acondicionado marca Carrier, de 60000 BTU, evaporador mod 42xq-060m-30125, serie mfuo 7121677, condensador mod.38 CKS 060-x-5, serie 2407x82026</t>
  </si>
  <si>
    <t>30301.-27</t>
  </si>
  <si>
    <t>aire acondicionado marca Carrier, de 60000 BTU, evaporador mod 42xq-060m-30125, serie mfuo 7162951, condensador mod.38 CKS 060-x-5, serie 2407x82067</t>
  </si>
  <si>
    <t>30301-28</t>
  </si>
  <si>
    <t>aire acondicionado marca Carrier, de 60000 BTU, evaporador mod 42xq-060m-30125, serie mfuo 7162907, condensador mod.38 ckc036-x-5, serie 2407x82114</t>
  </si>
  <si>
    <t>30301-29</t>
  </si>
  <si>
    <t>aire acondicionado marca Carrier, de 60000 BTU, evaporador mod 42xq-060m-30125, serie mfuo 7101766, condensador mod.38 ckc036-x-5, serie 4106x77379</t>
  </si>
  <si>
    <t>30301-30</t>
  </si>
  <si>
    <t>01/11/2008</t>
  </si>
  <si>
    <t>aire acondicionado marca Miller, de 60,000 BTU, evaporador modelo number nfx7060sw2, serial, number ebu5100891; condensador modelo number js4bd-060ca, serie jsa080800224</t>
  </si>
  <si>
    <t>30301-31</t>
  </si>
  <si>
    <t>aire acondicionado marca Miller, de 60,000 BTU, evaporador modelo number nfx7060sw2, serial, number ebu5101394; condensador modelo number js4bd-060ca, serie jsa080703811</t>
  </si>
  <si>
    <t>30301-32</t>
  </si>
  <si>
    <t>aire acondicionado marca Miller, de 60,000 BTU, evaporador modelo number nfx7060svw2, serial, number ebu5100911; condensador modelo number js4bd-060ca, serie jsa080800221</t>
  </si>
  <si>
    <t>455-130</t>
  </si>
  <si>
    <t>30301-34</t>
  </si>
  <si>
    <t>aire acondicionado marca Miller, de 36,000 BTU, evaporador modelo number nfx7036svw2, serial, number ebu5010269; condensador modelo number js4bd-036ca, serie jsa080702963</t>
  </si>
  <si>
    <t>30301-35</t>
  </si>
  <si>
    <t>aire acondicionado marca Miller, de 60,000 BTU, evaporador modelo number nfx7060svw2, serial, number ebu5101378; condensador modelo number js4bd-060ca, serie jsa080800222</t>
  </si>
  <si>
    <t>30301-36</t>
  </si>
  <si>
    <t>15/10/2009</t>
  </si>
  <si>
    <t>aire acondicionado marca Westinghouse, tipo cassette de 48,000 BTU, modelo condensador js4bd-048ca; modelo evaporador wicxf-48kvw2.serie de condensador nºjsa090706799, serie evaporador nºwigo90800311</t>
  </si>
  <si>
    <t>30301-37</t>
  </si>
  <si>
    <t>aire acondicionado marca Westinghouse, tipo cassette de 48,000 BTU, modelo condensador js4bd-048ca; modelo evaporador wicxd-48kvw2.serie de condensador nºjsa090800233, serie evaporador nºwigo90800310</t>
  </si>
  <si>
    <t>30301-39</t>
  </si>
  <si>
    <t>aire acondicionado marca Lennox - tipo Split-ducto de 5 toneladas condensador: modelo tsa060s43y, serie 5810g14701; evaporador:  modelo cbx26uh-060-230-2, serie 6010j16886.</t>
  </si>
  <si>
    <t>30301-40</t>
  </si>
  <si>
    <t>aire acondicionado marca Lennox - tipo Split-ducto de 5 toneladas condensador: modelo tsa060s43y, serie 5810g14698; evaporador: modelo cbx26uh-060-230-2, serie 6010j16899.</t>
  </si>
  <si>
    <t>30301-41</t>
  </si>
  <si>
    <t>PLASMA</t>
  </si>
  <si>
    <t>Plasma Sony c1, cld, modelo: KDL 40bx420, serie nº5302631</t>
  </si>
  <si>
    <t>30308-05</t>
  </si>
  <si>
    <t>Plasma Sony c1, cld, modelo: KDL 40bx420, serie nº5303725</t>
  </si>
  <si>
    <t>30308-06</t>
  </si>
  <si>
    <t>PLANTA TELEFONICA</t>
  </si>
  <si>
    <t>planta telefónica incluye 2 tarjetas p/servicios de e1, 4 TK análogas, 8 exts, digitales, 60 exts, análogas, 20 usuarios ip, 1 teléfono digital alcatel-lucent 4029, 3 teléfonos digitales 4019, 15 teléfonos ip touch 4018, 23 teléfonos senc 1 llos tc50, operadora automática estándar de 2 accesos simultáneos, 1 guarnición Plantronics s12, 1 tarificador software telefax para 85 exts, 1 bateia para 4 horas, 75 licencias softphone pimphony pc telefonía licencias y software</t>
  </si>
  <si>
    <t>35301-02</t>
  </si>
  <si>
    <t>aire acondicionado marca: Lennox, tipo mini Split, capacidad de 12,000btu eficiencia seer 13, refrigerante ecológico 410a. modelo de evaporador ahgr12130p4, serie: 3a70320000224. modelo de condensador mcgro12130.</t>
  </si>
  <si>
    <t>30301-59</t>
  </si>
  <si>
    <t>aire acondicionado marca: Lennox, tipo mini Split, capacidad de 12,000btu eficiencia seer 13, refrigerante ecológico 410a. modelo de evaporador ahgr12130p4, serie: 3a70320000308. modelo de condensador mcgro12130.</t>
  </si>
  <si>
    <t>30301-60</t>
  </si>
  <si>
    <t>aire acondicionado marca: Lennox, tipo mini Split, capacidad de 12,000btu eficiencia seer 13, refrigerante ecológico 410a. modelo de evaporador ahgr12130p4, serie: 3a70320000319. modelo de condensador mcgro12130, serie:</t>
  </si>
  <si>
    <t>30301-61</t>
  </si>
  <si>
    <t>aire acondicionado marca: Lennox, tipo mini Split, capacidad de 12,000btu eficiencia seer 13, refrigerante ecológico 410a. modelo de evaporador ahgr12130p4, serie: 3a70320000314. modelo de condensador mcgro12130.</t>
  </si>
  <si>
    <t>30301-62</t>
  </si>
  <si>
    <t>aire acondicionado marca: Lennox, tipo mini Split, capacidad de 12,000btu eficiencia seer 13, refrigerante ecológico 410a. modelo de evaporador ahgr12130p4, serie: modelo de condensador mcgro12130.</t>
  </si>
  <si>
    <t>30301-63</t>
  </si>
  <si>
    <t>aire acondicionado condensador: marca innovar, modelo hoe24c2mr83, serie hoe202115130413903150056; evaporador: marca innovar, modelo ev1302db6, serie d202115130213903120249. capacidad 24,000 BTU.  ubicado en área de reuniones de comisiones de consejo directivo en tercer nivel.</t>
  </si>
  <si>
    <t>30301-64</t>
  </si>
  <si>
    <t>aire acondicionado condensador: marca innovar, modelo c70c2ab1, serie c703154750513729400152; evaporador: marca innovar, modelo c70c2ab1, serie 105170101121100052. capacidad 60,000btu. ubicado en sala de reuniones de consejo directivo en el tercer nivel.</t>
  </si>
  <si>
    <t>30301-65</t>
  </si>
  <si>
    <t>aire acondicionado equipo de aire acondicionado marca confort star, 220-230/1ph/60hz con gas refrigerante. modelo cci18cd (0) condensador y cci18cd (2) evaporador.</t>
  </si>
  <si>
    <t>30301-66</t>
  </si>
  <si>
    <t>aparatos de sonido equipo de sonido, con los componentes siguientes: consola estero  12 canales como mínimo; amplificador de fuerza estéreo; tornamesa sencilla con cd,usb,mp3 2 unidades como rack, como  mínimo; rack para equipo de 10x12 espacios, material playwood con plásticos PVC, orillas protectoras de aluminio; bocinas pasivas 2 vías para escenarios, monitor de piso, altavoz de escenarios pasivo dual15"2-vías1400w;bocinas pasivas 2 vías para trípode; pedestal para bocina, marca stinger, cable balanceado para micrófono, marca proel; cable para bocina y acondicionador de corriente con capacidad de 15 amperios.</t>
  </si>
  <si>
    <t>30319-03</t>
  </si>
  <si>
    <t>AIRE ACONDICIONADO*</t>
  </si>
  <si>
    <t>aire acondicionado equipo de aire acondicionado tipo mini Split de 18,000 BTU/h, gas r-410a,220v/hp/60hz, marca confort star, serie no. b31936186901n00389.</t>
  </si>
  <si>
    <t>455-173AA</t>
  </si>
  <si>
    <t>30301-67</t>
  </si>
  <si>
    <t>aire acondicionado equipo de aire acondicionado tipo mini Split de 12,000 BTU/h, gas r-410a,220v/hp/60hz, marca confort star, serie no. b31956186903n00003.</t>
  </si>
  <si>
    <t>30301-68</t>
  </si>
  <si>
    <t xml:space="preserve">CAMARA DE VIDEO PROFESIONAL </t>
  </si>
  <si>
    <t>Cámara de video profesional Cámara de video profesional full hd, marca Sony, modelo hxr-mc2500, serie 1201233</t>
  </si>
  <si>
    <t>35901-34</t>
  </si>
  <si>
    <t>MICROFONOS</t>
  </si>
  <si>
    <t>Micrófonos sistema de micrófonos inalámbrico de mano marca shure, modelo blx24/pg58, series no. 3og0109283 y 30l1165960.</t>
  </si>
  <si>
    <t>30330-02</t>
  </si>
  <si>
    <t>aire acondicionado equipo de aire acondicionado de 24,000 BTU/h, gas r-410a,220v/hp/60hz, marca confort star, condensador modelo: cc24cd-m (0), serie no. a19186329803w00079; evaporador modelo: cce24cd-m(i), serie no. b31966186902n00147.</t>
  </si>
  <si>
    <t>30301-69</t>
  </si>
  <si>
    <t>aire acondicionado equipo de aire acondicionado de 9,000 BTU/h, gas r-410a,220v/hp/60hz, marca confort star, condensador modelo: cce09cd-n (0), serie no. 3495560000911; evaporador modelo: cce09-n(i), serie no. 3497160000090.</t>
  </si>
  <si>
    <t>30301-70</t>
  </si>
  <si>
    <t>aire acondicionado equipo de aire acondicionado de 9,000 btu/h, gas r-410a,220v/hp/60hz, marca confort star, condensador modelo: cce09cd-n (0), serie no. 3495560000900; evaporador modelo: cce09cd-n(i), serie no. 3497460000058.</t>
  </si>
  <si>
    <t>30301-71</t>
  </si>
  <si>
    <t>aire acondicionado equipo de aire acondicionado de 9,000 BTU/h, gas r-410a,220v/hp/60hz, marca confort star, condensador modelo: cce09cd-n (0), serie no. 3495560000926; evaporador modelo: cce09cd-n(i), serie no. 3497460000059.</t>
  </si>
  <si>
    <t>30301-72</t>
  </si>
  <si>
    <t>aire acondicionado equipo de aire acondicionado de 9,000 BTU/h, gas r-410a,220v/hp/60hz, marca confort star, condensador modelo: cce09cd-n (0), serie no. 3495560000901; evaporador modelo: cce09cd-n(i), serie no. 3497460000063.</t>
  </si>
  <si>
    <t>30301-73</t>
  </si>
  <si>
    <t>APARATOS DE SONIDO/ SISTEMA DE PERIFONEO PARA VEHÍCULO.</t>
  </si>
  <si>
    <t>Aparatos de sonido/ sistema de perifoneo para vehículo, marca sky, modelompa-60.</t>
  </si>
  <si>
    <t>30319-04</t>
  </si>
  <si>
    <t>aire acondicionado equipo de aire acondicionado tipo mini Split de 12,000btu/h, seer 13, r-410a,220v/1hp/60hz, marca confort star</t>
  </si>
  <si>
    <t>30301-74</t>
  </si>
  <si>
    <t>EQUIPO DE AIRE ACONDCIONADO</t>
  </si>
  <si>
    <t>equipo de aire acondicionado equipo de aire acondicionado, marca confort star, tipo mini Split, de 12,000 BTU/h; seer 13, gas refrigerante 410, 220v/1hp/60hz., serie evaporador: a19176186903vv00011.</t>
  </si>
  <si>
    <t>30301-75</t>
  </si>
  <si>
    <t>Equipo de aire acondicionado, marca confort star, tipo mini Split, de 12,000 BTU/h; seer 13, gas refrigerante 410modelo cle 12cd-410(1), evaporador serie 3e64470002988 y condensador serie3021870003020</t>
  </si>
  <si>
    <t>30301-76</t>
  </si>
  <si>
    <t>Equipo de aire acondicionado, marca confort star, tipo mini Split, de 12,000 BTU/h; seer 13, gas refrigerante 410modelo cle 12cd-410(1), evaporador serie 3e64470002988 y condensador serie 24-51029964489</t>
  </si>
  <si>
    <t>455-1730O</t>
  </si>
  <si>
    <t>30301-77</t>
  </si>
  <si>
    <t>Condensador de 5 toneladas, marca daikini, serie: 1703123398, modelo: dx135a0603ad. refrigerante ecológico r-410a, trifásico, para sustituir condensador de equipo con código número 455-181-30301-36</t>
  </si>
  <si>
    <t>30301-36*</t>
  </si>
  <si>
    <t>Equipo de aire acondicionado marca Lennox, tipo mini Split, de 18,000btu/h, seer 13, gas 410a, 220v/1hp/60h2; serie evaporador s2817j22816, serie condensador s2817j72801</t>
  </si>
  <si>
    <t>30301-79</t>
  </si>
  <si>
    <t>Equipo de aire acondicionado marca lenox, tipo mini Split, de 18,000btu/h, seer 13, gas 410a, 220v/1hp/60h2; serie evaporador s2817l17102, serie condensador s2816j63397.</t>
  </si>
  <si>
    <t>30301-80</t>
  </si>
  <si>
    <t>24119004 EQUIPOS INFORMATICOS</t>
  </si>
  <si>
    <t xml:space="preserve"> 23/12/1998</t>
  </si>
  <si>
    <t>ESCRITOR DE DISCO COMPACTO, (CD WRITTER</t>
  </si>
  <si>
    <t>escritor de disco compacto, (cd writter hewlett packard, modelo surestore 7200e, serie hu8333q5358mx62400168</t>
  </si>
  <si>
    <t>30138-01</t>
  </si>
  <si>
    <t>14/03/2003</t>
  </si>
  <si>
    <t>SWITCH - EQUIPO DE COMUNICACIÓN</t>
  </si>
  <si>
    <t>switch - equipo de comunicación marca hewlett packard mod2724, de 24 puertos de 10/100/1000mbps, rj45, s/j4897a</t>
  </si>
  <si>
    <t>30203-01</t>
  </si>
  <si>
    <t>switch - equipo de comunicación marca hewlett packard mod: 2724.de 24 puertos de 10/100/1000mbps, rj45, s/j4897a</t>
  </si>
  <si>
    <t>30203-02</t>
  </si>
  <si>
    <t>05/05/2003</t>
  </si>
  <si>
    <t>COMPUTADORA - ESTACION DE TRABAJO</t>
  </si>
  <si>
    <t>computadora - estación de trabajo marca Dell, modelo optiplex gx260, negra, CPU: ny80k21</t>
  </si>
  <si>
    <t>30201-48</t>
  </si>
  <si>
    <t>computadora - estación de trabajo marca Dell, modelo optiplex gx260, negra, CPU: az80k21</t>
  </si>
  <si>
    <t>30201-49</t>
  </si>
  <si>
    <t>computadora - estación de trabajo marca Dell, modelo optiplex gx260, negra, CPU: jy80k21</t>
  </si>
  <si>
    <t>455-184*150</t>
  </si>
  <si>
    <t>30201-51</t>
  </si>
  <si>
    <t>computadora - estación de trabajo marca Dell, modelo optiplex gx260, negra, CPU: dx80k21</t>
  </si>
  <si>
    <t>30201-52</t>
  </si>
  <si>
    <t>computadora - estación de trabajo marca Dell, modelo optiplex gx260, negra, CPU: bk80k21</t>
  </si>
  <si>
    <t>30201-55</t>
  </si>
  <si>
    <t>30/10/2003</t>
  </si>
  <si>
    <t xml:space="preserve">COMPUTADORA - SERVIDOR      </t>
  </si>
  <si>
    <t>computadora – servidor marca IBM, modelo x series 235</t>
  </si>
  <si>
    <t>30201-59</t>
  </si>
  <si>
    <t>28/07/2004</t>
  </si>
  <si>
    <t>COMPUTADORA-ESTACION DE TRABAJO</t>
  </si>
  <si>
    <t>computadora-estación de trabajo marca Dell, modelo optplex gx280 torre, CPU s/0045-508-682-469, gtia. 3 años</t>
  </si>
  <si>
    <t>30201-60</t>
  </si>
  <si>
    <t>04/11/2004</t>
  </si>
  <si>
    <t>SONIC WALL TZ 170 UNRESTRICTED NODE</t>
  </si>
  <si>
    <t>Sonic Wall tz 170 unrestricted node marca Sonic</t>
  </si>
  <si>
    <t>30204-01</t>
  </si>
  <si>
    <t>10/12/2004</t>
  </si>
  <si>
    <t>UPS</t>
  </si>
  <si>
    <t>Ups marca apc Smart - ups 3000 v a 120 v, serie: ys0413110573</t>
  </si>
  <si>
    <t>30122-71</t>
  </si>
  <si>
    <t>13/12/2004</t>
  </si>
  <si>
    <t>COMPUTADORA PERSONAL</t>
  </si>
  <si>
    <t>computadora personal marca Dell modelo optiplex gx280 s/b7v8361</t>
  </si>
  <si>
    <t>30201-63</t>
  </si>
  <si>
    <t>computadora personal marca Dell modelo optiplex gx280 s/b8v8361</t>
  </si>
  <si>
    <t>30201-66</t>
  </si>
  <si>
    <t>computadora personal marca Dell modelo optiplex gx280, s/67v8361</t>
  </si>
  <si>
    <t>455-150*191</t>
  </si>
  <si>
    <t>30201-61</t>
  </si>
  <si>
    <t>computadora personal marca Dell modelo optiplex gx280, s/f7v8361</t>
  </si>
  <si>
    <t>30201-67</t>
  </si>
  <si>
    <t>computadora personal marca Dell modelo optiplex gx280, s/78v8361</t>
  </si>
  <si>
    <t>30201-69</t>
  </si>
  <si>
    <t>computadora personal marca Dell modelo optiplex gx280, s/48v8361</t>
  </si>
  <si>
    <t>455-182*150</t>
  </si>
  <si>
    <t>30201-65</t>
  </si>
  <si>
    <t>COMPUTADORA PORTATIL</t>
  </si>
  <si>
    <t>computadora portátil laptop marca Dell mod. Latitude d410 serie s/ bb963b1</t>
  </si>
  <si>
    <t>30202-07</t>
  </si>
  <si>
    <t>COMPUTADORA  - ESTACION DE TRABAJO</t>
  </si>
  <si>
    <t>computadora - estación de trabajo Workstation marca Dell, mod. precisión 380, serie 3x223b1</t>
  </si>
  <si>
    <t>30201-71</t>
  </si>
  <si>
    <t>computadora - estación de trabajo marca Dell, modelo optiplex gx 520 serie hm333b1</t>
  </si>
  <si>
    <t>30201-72</t>
  </si>
  <si>
    <t>computadora - estación de trabajo marca Dell, modelo optiplex gx 520, serie 2n333bj</t>
  </si>
  <si>
    <t>30201-73</t>
  </si>
  <si>
    <t>computadora - estación de trabajo marca Dell, modelo optiplex gx 520, serie 3n333bj</t>
  </si>
  <si>
    <t>30201-74</t>
  </si>
  <si>
    <t>computadora - estación de trabajo pc Dell optiplex gx520 serie CPU- 5n333b1; mon. cn-occ280-71618-644-adw9; tec cn-ow7646-37172-617-03z3</t>
  </si>
  <si>
    <t>30201-75</t>
  </si>
  <si>
    <t>computadora - estación de trabajo marca Dell, modelo optiplex gx 520, serie 6n333bj</t>
  </si>
  <si>
    <t>30201-76</t>
  </si>
  <si>
    <t>computadora - estación de trabajo pc Dell optiplex gx 520, serie cn333bj; mon.cn-occ280-71618-644-advf; cn-ow7382-71616-634-0h8q</t>
  </si>
  <si>
    <t>30201-77</t>
  </si>
  <si>
    <t>computadora - estación de trabajo marca Dell modelo optiplex gx 520, serie dn333b1</t>
  </si>
  <si>
    <t>30201-78</t>
  </si>
  <si>
    <t>04/06/2008</t>
  </si>
  <si>
    <t>computadora - estación de trabajo pc Dell optiplex 330, minitcaver Pentium dual cope, CPU serie: gwgb4g1; monitor serie:  cn-ory9797426183bouwu; teclado serie: cn-odj375-71616-7c1-11ys.</t>
  </si>
  <si>
    <t>30201-79</t>
  </si>
  <si>
    <t>computadora - estación de trabajo pc Dell optiplex 330, minitcaver Pentium dual cope, CPU s/n: jvgb4g1; monitor n/s cn-ory9797426183boynu, cuenta con monitor nuevo con serie: cn-c116q6z4; tec. cn-odj375-71616-7c1-10s8.</t>
  </si>
  <si>
    <t>30201-80</t>
  </si>
  <si>
    <t>computadora - estación de trabajo pc Dell optiplex 330, minitcaver Pentium dual cope, s/n CPU dwgb4g1; monitor n/s cn-ory9797426183boyhu; tec. cn-odjj415-71616-72q-0d25.</t>
  </si>
  <si>
    <t>30201-81</t>
  </si>
  <si>
    <t>computadora - estación de trabajo pc Dell optiplex 330, minitcaver Pentium dual cope, s/n CPU jwgb4g1; monitor n/s cnory9797426183b10mu; tec.cn-odj375-71616-7c1-1061</t>
  </si>
  <si>
    <t>30201-83</t>
  </si>
  <si>
    <t>computadora - estación de trabajo pc Dell optiplex 330, minitcaver Pentium dual cope, s/n CPU bvgb4g1; monitor n/serie: cn-ory9797426183b10gu; tec. serie: cn-odj375-71616-7c1-10sa.</t>
  </si>
  <si>
    <t>30201-84</t>
  </si>
  <si>
    <t>computadora - estación de trabajo pc Dell optiplex 330, minitcaver Pentium dual cope, s/n CPU csgb4g1; monitor n/s cnory9797426183b107u; tec.cn-odj375-71616-7c1-105w</t>
  </si>
  <si>
    <t>30201-85</t>
  </si>
  <si>
    <t>computadora - estación de trabajo pc Dell optiplex 330, minitcaver Pentium dual cope, s/n CPU 2wgb4g1; monitor n/s cn-ory-9797426183a6r7u; tec.cn-odj375-71616-7c1-108d</t>
  </si>
  <si>
    <t>30201-86</t>
  </si>
  <si>
    <t>computadora - estación de trabajo pc Dell optiplex 330, minitcaver Pentium dual cope, s/n CPU 9wgb4g1; monitor n/serie: cn-ory9797426183bou1u; tec. Serie: cn-odj375-71616-7c1-11f2. cuenta actualmente con monitor prestado de informática con serie no. cn-cncg116q75m (monitor comprado en el año 2012). código de monitor no. 455-161-30201-61</t>
  </si>
  <si>
    <t>455-192A</t>
  </si>
  <si>
    <t>30201-87</t>
  </si>
  <si>
    <t>computadora - estación de trabajo pc Dell optiplex 330, minitcaver Pentium dual cope, CPU serie:  3xgb4g1; monitor n/serie:  cn-ory979-74261-83b-oyfu; tec.cn-odj375-71616-7c1-105y</t>
  </si>
  <si>
    <t>30201-88</t>
  </si>
  <si>
    <t>computadora - estación de trabajo Dell optiplex 330, minitcaver Pentium dual cope, s/n CPU fvgb4g1; monitor n/serie:  cn-ory9797426183b0ygu; tec. serie:cn-odj375-71616-7c1-108m</t>
  </si>
  <si>
    <t>30201-89</t>
  </si>
  <si>
    <t>computadora - estación de trabajo Dell optiplex 330, minitcaver Pentium dual cope, CPU serie: 4xgb4g1; monitor n/serie:  cn-ory9797426183boymu; tec.cn-odj375-71616-7c1-10h4.</t>
  </si>
  <si>
    <t>30201-90</t>
  </si>
  <si>
    <t>computadora - estación de trabajo Dell optiplex 330, minitcaver Pentium dual cope, CPU serie: bxgb4g1; monitor n/serie: cn-ory979-74261-83b-oyju; tec cn-odj375-71616-7c1-10h4</t>
  </si>
  <si>
    <t>30201-91</t>
  </si>
  <si>
    <t>computadora - estación de trabajo Dell optiplex 330, minitcaver Pentium dual cope, CPU serie: 5wgb4g1; monitor n/serie:  cn-dry979-74261-83b-1rtu, tec-cn-odj375-71616-7c1-105i</t>
  </si>
  <si>
    <t>30201-92</t>
  </si>
  <si>
    <t>computadora - estación de trabajo Dell optiplex 330, minitcaver Pentium dual cope, s/n CPU 7wgb4g1, monitor n/serie: cn-ory9797426183b10lu; tec. Serie: cn-odj375-71616-7c1-11yr</t>
  </si>
  <si>
    <t>455-185</t>
  </si>
  <si>
    <t>30201-93</t>
  </si>
  <si>
    <t>28/10/2008</t>
  </si>
  <si>
    <t>KIT DE MEMORIA 4 GB (2X2 GB)</t>
  </si>
  <si>
    <t>kit de memoria 4 gb (2x2 gb) marca Kingston 8ktm3037/ag IBM eserv dimm kit xseries 235,235,345 hs20</t>
  </si>
  <si>
    <t>30201-59A</t>
  </si>
  <si>
    <t>28/07/2009</t>
  </si>
  <si>
    <t>computadora - estación de trabajo marca hewlett packard, work station, CPU hp xw4600 serie 2ua9171608; monitor hp l1710, serie 3cq9102q2z; teclado hp serie bc3370gvbwtfuv</t>
  </si>
  <si>
    <t>30201-94</t>
  </si>
  <si>
    <t>computadora - estación de trabajo marca hewlett packard, work station, CPU hp xw4600 serie 2ua917160y; monitor hp l1710, serie 3cq9102q3h; teclado hp serie bc3370gvbwtf04</t>
  </si>
  <si>
    <t>30201-95</t>
  </si>
  <si>
    <t>COMPUTADORA - SERVIDOR</t>
  </si>
  <si>
    <t>computadora-servidor marca IBM: CPU modelo b9u, serie: kqmvpgr; rak mod.4rx, serie 23x6165; ups; modelo 3000bsa, serie gsm33000mjr31; monitor mod.3rx, serie 23bd481</t>
  </si>
  <si>
    <t>30201-96</t>
  </si>
  <si>
    <t>computadora - estación de trabajo marca hp, modelo dc 7900, serie mxj9070bfj; monitor marca hp, modelo l1750, serie 3cq9161thd; teclado serie bc3370gvbwtovo</t>
  </si>
  <si>
    <t>30201-97</t>
  </si>
  <si>
    <t>computadora - estación de trabajo marca hp, modelo dc 7900, serie mxj9070bg7; monitor marca hp, modelo l1750, serie 3cq9161thx; teclado serie bc3370gvbwtotp</t>
  </si>
  <si>
    <t>30201-98</t>
  </si>
  <si>
    <t>computadora - estación de trabajo marca hp, modelo dc 7900, serie mxj9070bft; monitor marca hp, modelo l1750, serie 3cq9161tjt; teclado serie bc3370gvbwt0u2</t>
  </si>
  <si>
    <t>30201-99</t>
  </si>
  <si>
    <t>computadora - estación de trabajo marca hp, modelo dc 7900, serie mxj9070bg8; monitor marca hp, modelo l1750, serie 3cq9161t07; teclado serie bc3370gvbwt0no</t>
  </si>
  <si>
    <t>30201-100</t>
  </si>
  <si>
    <t>computadora - estación de trabajo marca hp, modelo dc 7900, serie mxj9070bgl; monitor marca hp, modelo l1750; serie 3cq9161thn; teclado serie bc3370gvbwt0tr</t>
  </si>
  <si>
    <t>30201-101</t>
  </si>
  <si>
    <t>22/12/2010</t>
  </si>
  <si>
    <t>SWITCH - MARCA 3 COM</t>
  </si>
  <si>
    <t>switch - marca 3 COM marca 3com, modelo 4210g, serie nº210235aofoh106000204,24 ports, cpa2, capa3: cantidad de puertos: ethernet 10 base t, ethernet,100 basetx, ethernet, 1000 base t, slots disponibles 8.8 gbps switching. Capacity (máximum), 65.5 Mbps forwarding rate (máximum), VLA ns 256 port -based vlans (eee 802.1q).</t>
  </si>
  <si>
    <t>30203-24</t>
  </si>
  <si>
    <t>11/05/2011</t>
  </si>
  <si>
    <t>computadora - estación de trabajo CPU: mod. HR pro 3130mt, serie MXL 1071rdl. monitor: mod hple 2001w, serie cnto1571l7</t>
  </si>
  <si>
    <t>30201-102</t>
  </si>
  <si>
    <t>computadora - estación de trabajo CPU: mod, HR pro 3130mt, serie mxl1071rdf.monitor: mod. hple 2001w, serie cnto1571fm</t>
  </si>
  <si>
    <t>30201-103</t>
  </si>
  <si>
    <t>13/05/2011</t>
  </si>
  <si>
    <t>computadora portátil laptop Intel Core, i7-64om marca: Dell, mod latitude 6410 serie s/n cg365q1</t>
  </si>
  <si>
    <t>30202-08</t>
  </si>
  <si>
    <t>computadora portátil laptop Intel Core, i7-64om marca: Dell, mod latitude 6410 serie s/n g8365q1</t>
  </si>
  <si>
    <t>30202-09</t>
  </si>
  <si>
    <t>PROYECTOR PARA REUNIONES</t>
  </si>
  <si>
    <t>proyector para reuniones marca Epson, modelo power lite 1775w, serie: nmwfoyo29il</t>
  </si>
  <si>
    <t>30324-03</t>
  </si>
  <si>
    <t>computadora de escritorio CPU con serie: bl5w6v1: procesador Intel, Core i5 2400 procesador (3.1 GHz, 6 m) disco duro: 500 gb 3.5", sata 3.0 gb/s and 16 MB data burst cache. Monitor con serie cn08xr0v7287221s558s:  monitor de 19", con base de altura ajustable, VGA / DVI. tarjeta de video: integrated video, Intel hd graphis 2000 (1hdmi &amp; 1vga). tarjeta de red: Intel estándar de administración</t>
  </si>
  <si>
    <t>30201-104</t>
  </si>
  <si>
    <t>computadora de escritorio CPU con serie bl717v1: procesador Intel, Core i5 2400 procesador (3.1 GHz, 6 m). sistema operativo Windows 7 profesional original, con medios de 32 bits, español disco duro: 500 gb 3.5", sata 3.0 gb/s and 16 MB data burst cache. Monitor con serie cn08xr0v7287221s557s:  monitor de 19", con base de altura ajustable, VGA / DVI. tarjeta de video: integrated video, Intel hd graphis 2000 (1hdmi &amp; 1vga). tarjeta de red: Intel estándar de administración.</t>
  </si>
  <si>
    <t>30201-105</t>
  </si>
  <si>
    <t>computadora de escritorio CPU con serie bl527v1: procesador Intel, Core i5 2400 procesador (3.1 GHz, 6 m). sistema operativo Windows 7 profesional original, con medios de 32 bits, español disco duro: 500 gb 3.5", sata 3.0 gb/s and 16 MB data burst cache. Monitor con serie cn08xr0v7287221s54rs:  monitor de 19", con base de altura ajustable, VGA / DVI. tarjeta de video: integrated video, Intel hd graphis 2000 (1hdmi &amp; 1vga). tarjeta de red: Intel estándar de administración.</t>
  </si>
  <si>
    <t>30201-106</t>
  </si>
  <si>
    <t>computadora de escritorio CPU con serie bl5x6v1: procesador Intel, Core i5 2400 procesador (3.1 GHz, 6 m). sistema operativo Windows 7 profesional original, con medios de 32 bits, español disco duro: 500 gb 3.5", sata 3.0 gb/s and 16 MB data burst cache. Monitor con serie cn08xr0v7287221s561s:  monitor de 19", con base de altura ajustable, VGA / DVI. tarjeta de video: integrated video, Intel hd graphis 2000 (1hdmi &amp; 1vga). tarjeta de red: Intel estándar de administración.</t>
  </si>
  <si>
    <t>30201-107</t>
  </si>
  <si>
    <t>computadora de escritorio CPU con serie bl6v6v1: procesador Intel, Core i5 2400 procesador (3.1 GHz, 6 m). sistema operativo Windows 7 profesional original, con medios de 32 bits, español disco duro: 500 gb 3.5", sata 3.0 gb/s and 16 MB data burst cache. Monitor con serie cn08xr0v7287221s55es:  monitor de 19", con base de altura ajustable, VGA / DVI. tarjeta de video: integrated video, Intel hd graphis 2000 (1hdmi &amp; 1vga). tarjeta de red: Intel estándar de administración</t>
  </si>
  <si>
    <t>30201-108</t>
  </si>
  <si>
    <t>computadora de escritorio CPU con serie bl4z6v1: procesador Intel, Core i5 2400 procesador (3.1 GHz, 6 m). sistema operativo Windows 7 profesional original, con medios de 32 bits, español. Microsoft office pro original con medios de 232 bits, español disco duro: 500 gb 3.5", sata 3.0 gb/s and 16 MB data burst cache. Monitor con serie cn08xr0v7287221s55cs:  monitor de 19", con base de altura ajustable, VGA / DVI. tarjeta de video: integrated video, Intel hd graphis 2000 (1hdmi &amp; 1vga). tarjeta de red: Intel estándar de administración.</t>
  </si>
  <si>
    <t>30201-109</t>
  </si>
  <si>
    <t>computadora de escritorio CPU con serie bl607v1: procesador Intel, Core i5 2400 procesador (3.1 GHz, 6 m). sistema operativo Windows 7 profesional original, con medios de 32 bits, español disco duro: 500 gb 3.5", sata 3.0 gb/s and 16 MB data burst cache. Monitor con serie cn08xr0v7287221s559s:  monitor de 19", con base de altura ajustable, VGA / DVI. tarjeta de video: integrated video, Intel hd graphis 2000 (1hdmi &amp; 1vga). tarjeta de red: Intel estándar de administración.</t>
  </si>
  <si>
    <t>30201-110</t>
  </si>
  <si>
    <t>computadora de escritorio CPU con serie bl6t6v1: procesador Intel, Core i5 2400 procesador (3.1 GHz, 6 m). sistema operativo Windows 7 profesional original, con medios de 32 bits, español disco duro: 500 gb 3.5", sata 3.0 gb/s and 16 MB data burst cache. Monitor con serie cn08xr0v7287221s55us:  monitor de 19", con base de altura ajustable, VGA / DVI. tarjeta de video: integrated video, Intel hd graphis 2000 (1hdmi &amp; 1vga). tarjeta de red: Intel estándar de administración.</t>
  </si>
  <si>
    <t>30201-111</t>
  </si>
  <si>
    <t>COMPUTADORA LAPTOP</t>
  </si>
  <si>
    <t>computadora laptop computadoras laptop Dell 3460 serie: 1pt5ft1; mouse Dell: cn-0rgr5x-44751-25c-0buq; cargador 1: cn-06kxkh-72438-265-0f5e-a00; cargador 2: cn-0j62h3-71615-26c-0eco-a01. computadoras laptop, marca Dell vostro 3460. procesador: nuevo procesador de tercera generación, Intel Core |7 -3612qm (velocidad de 2,10gh&lt; hasta 3.10ghz de manera dinámica a través de la tecnología turbo bost 2.0 Intel, cache de 6m). sistema operativo: Windows 7 profesional original, con medios de 64- bit (para reconocer los 6gb RAM). español: Microsoft office pro original, con una media por lote, de 64 bit, español. memoria ram: 6gb de ddr3 a 1333mhz, sdram 2 dimm. dispositivo óptico primario:8xdvd+/- RW con roxio y ciber link power DVD con media. pantalla led: retro iluminada antirreflejo de alta definición (hd) de 14 " (1366x768). disco duro: sata de 500 gb (7200 rpm). accesorios: mouse tipo USB del fabricante del equipo, mouse pad del fabricante; maletín para el resguardo del equipo.</t>
  </si>
  <si>
    <t>30202-12</t>
  </si>
  <si>
    <t>computadora laptop computadoras laptop Dell 3460 serie: 7tm5ft1; mouse Dell: cn-0rgr5x-44751-25c-0bu8; cargador 1: cn-0j62h3-71615-26c-0ec6-a01; cargador 2: cn-06kxkh-72438-265-0833-a00. computadoras laptop, marca Dell vostro 3460. procesador: nuevo procesador de tercera generación, Intel Core |7 -3612qm (velocidad de 2,10gh&lt; hasta 3.10ghz de manera dinámica a través de la tecnología turbo bost 2.0 Intel, cache de 6m). sistema operativo: Windows 7 profesional original, con medios de 64- bit (para reconocer los 6gb RAM). español: Microsoft office pro original, con una media por lote, de 64 bit, español. memoria RAM: 6gb de ddr3 a 1333mhz, sdram 2 dimm. dispositivo óptico primario:8xdvd+/- RW con roxio y ciber link power DVD con media. pantalla led: retro iluminada antirreflejo de alta definición (hd) de 14 " (1366x768). disco duro: sata de 500 gb (7200 rpm). accesorios: mouse tipo USB del fabricante del equipo, mouse pad del fabricante; maletín para el resguardo del equipo.</t>
  </si>
  <si>
    <t>30202-13</t>
  </si>
  <si>
    <t>computadora de escritorio marca: hp, modelo 4300. número de serie de CPU mxl245031m; monitor mod. hp: cnc212pdvd; bocinas modelo cnk22101ww; teclado hp ps/2 bauduoovb3bbs7; mouse hp tipo ps</t>
  </si>
  <si>
    <t>30201-112</t>
  </si>
  <si>
    <t>computadora de escritorio marca: hp, modelo 4300. número de serie de CPU mxl245031n; monitor mod. hp: cnc212pgtd; bocinas modelo cnk23405jm; teclado hp ps/2 bauduoovb3bbsq; mouse hp tipo ps</t>
  </si>
  <si>
    <t>30201-113</t>
  </si>
  <si>
    <t>computadora de escritorio marca: hp, modelo 4300. número de serie de CPU mxl245030x; monitor mod. hp: cnc212pfsh; bocinas modelo cnk22101wy; teclado hp ps/2 bauduoovb3bap7; mouse hp tipo ps</t>
  </si>
  <si>
    <t>30201-114</t>
  </si>
  <si>
    <t>computadora de escritorio marca: hp, modelo 4300. número de serie de CPU mxl2450314; monitor mod. hp: cnc212pdvf; bocinas modelo cnk22101lux; teclado hp ps/2 bauduoovb3bbsf; mouse hp tipo ps</t>
  </si>
  <si>
    <t>30201-115</t>
  </si>
  <si>
    <t>computadora de escritorio marca: hp, modelo 4300. número de serie de CPU mxl245031j; monitor mod. hp: cnc212pg48; bocinas modelo cnk22101wz; teclado hp ps/2 bauduoovb3bbsf; mouse hp tipo ps</t>
  </si>
  <si>
    <t>30201-116</t>
  </si>
  <si>
    <t xml:space="preserve">PROYECTOR </t>
  </si>
  <si>
    <t>proyector marca: Epson, modelo: s12</t>
  </si>
  <si>
    <t>30324-04</t>
  </si>
  <si>
    <t xml:space="preserve">SWICH -MARCA DELL POWER CONNECT 2848, </t>
  </si>
  <si>
    <t>Switch -marca Dell power connect 2848, s/ 7bw2vs1</t>
  </si>
  <si>
    <t>30203-27</t>
  </si>
  <si>
    <t>Switch -marca Dell power connect 2848, s/ 1bw2vs1</t>
  </si>
  <si>
    <t>30203-28</t>
  </si>
  <si>
    <t>Switch -marca Dell power connect 2848, s/ 6bw2vs1</t>
  </si>
  <si>
    <t>30203-29</t>
  </si>
  <si>
    <t xml:space="preserve">CORESWICH -MARCA DELL POWER CONNECT 6224, </t>
  </si>
  <si>
    <t>coreswitch -marca Dell power connect 6224, s/ fskzts1</t>
  </si>
  <si>
    <t>30203-30</t>
  </si>
  <si>
    <t>computadora de escritorio s/n monitor: 6cm3241lw3; s/n CPU: mxl3281dmh. procesador Intel Core i3-3220 (3mb cache,3.30ghz), disco duro-sata de 500gb 7200rpm (3.0gb/s) 16mb cache, memoria RAM: 4gb de memoria un solo canalddr3 sdram a 1600mhz, 1 dimm, monitor: 18.5" led hp pantalla amplia (VGA, DVD), altavoces estéreo del fabricante, 3 años de garantía con sustitución de partes, tarjeta de video: gráficos integrados Intel hd, unidad óptica: unidad de 16 x sata (DVD +/- RW), tarjeta de sonido: audio integrado de 5.1, teclado: tipo USB, español, mouse óptico tipo USB. software: Windows 8 pro-32/64 bit, español, licencia Microsoft office profesional 2013 español open licencia tipo gobierno, Nero driver del equipo.</t>
  </si>
  <si>
    <t>30201-117</t>
  </si>
  <si>
    <t>computadora de escritorio s/n monitor: 6cm3241ld9; s/n CPU: mxl3281dmp,procesador Intel Core i3-3220 ( 3mb cache,3.30ghz), disco duro-sata de 500gb 7200rpm (3.0gb/s) 16mb cache, memoria RAM: 4gb de memoria un solo canal dr3 sdram a 1600mhz, 1 dimm, monitor: 18.5" led hp pantalla amplia (VGA, DVD), altavoces estéreo del fabricante, 3 años de garantía con sustitución de partes, tarjeta de video: gráficos integrados Intel hd, unidad óptica: unidad de 16 x sata (DVD +/- RW), tarjeta de sonido: audio integrado de 5.1, teclado: tipo USB, español, mouse óptico tipo USB. software: Windows 8 pro-32/64 bit, español, licencia Microsoft office profesional 2013 español open licencia tipo gobierno, Nero driver del equipo.</t>
  </si>
  <si>
    <t>30201-118</t>
  </si>
  <si>
    <t>COMPUTADORA SERVIDOR</t>
  </si>
  <si>
    <t>computadora servidor server 1: tipo 7895, modelo 23a, serie 21dcc3b</t>
  </si>
  <si>
    <t>30201-119</t>
  </si>
  <si>
    <t>computadora servidor server 2: tipo 7895, modelo 23a, serie 21dcc4b</t>
  </si>
  <si>
    <t>30201-120</t>
  </si>
  <si>
    <t>COMPUTADORA SERVIDOR DE VM-WARE</t>
  </si>
  <si>
    <t>computadora servidor de VMware IBM Flex system x240 compute node, tipo 8737, modelo h1u, serie 06xwgl2</t>
  </si>
  <si>
    <t>30201-121</t>
  </si>
  <si>
    <t>RED DE ALMACENAMIENTO (SAN)</t>
  </si>
  <si>
    <t>red de almacenamiento (san)</t>
  </si>
  <si>
    <t>30205-01</t>
  </si>
  <si>
    <t>RACK PARA SERVER</t>
  </si>
  <si>
    <t>rack para server</t>
  </si>
  <si>
    <t>31141-03</t>
  </si>
  <si>
    <t xml:space="preserve">CAÑÓN  PROYECTOR </t>
  </si>
  <si>
    <t>cañón proyector marca: Epson, modelo: power lite x24+</t>
  </si>
  <si>
    <t>30324-05</t>
  </si>
  <si>
    <t>computadora de escritorio marca Dell, modelo optiplex 3020 sff, n/s. de CPU: 3pnny12; n/s de monitor: cn0hdnh97287244macdb; n/s teclado: cnodj4627158145002z7a01; n/s de mouse: cno9rrc74872946c10x5; n/s parlantes: cnocj3783717476co2xu.</t>
  </si>
  <si>
    <t>30201-122</t>
  </si>
  <si>
    <t>IMPRESOR  DE TARJETAS EN PVC( PARA CARNET DE ASEGURADOS)</t>
  </si>
  <si>
    <t>impresor de tarjetas en PVC (para carnet de asegurados) marca polaroid p5500s, s/n no. x11365.</t>
  </si>
  <si>
    <t>30124-101</t>
  </si>
  <si>
    <t>IMPRESOR LASER MULTIFUNCIONAL</t>
  </si>
  <si>
    <t>impresor laser multifuncional marca kyocera, modelo m2035 dn/l, serie lzk4202506</t>
  </si>
  <si>
    <t>30124-102</t>
  </si>
  <si>
    <t>impresor laser multifuncional marca kyocera, modelo m2035 dn/l, serie lzk4202499</t>
  </si>
  <si>
    <t>30124-103</t>
  </si>
  <si>
    <t>impresor laser multifuncional marca kyocera, modelo m2035 dn/l, serie lzk4202532</t>
  </si>
  <si>
    <t>30124-104</t>
  </si>
  <si>
    <t>impresor laser multifuncional marca kyocera, modelo m2035 dn/l, serie lzk4509531</t>
  </si>
  <si>
    <t>30124-105</t>
  </si>
  <si>
    <t>impresor laser multifuncional marca kyocera, modelo m2035 dn/l, serie lzk4202500</t>
  </si>
  <si>
    <t>30124-106</t>
  </si>
  <si>
    <t>impresor laser multifuncional marca kyocera, modelo m2035 dn/l, serie lzk4202527</t>
  </si>
  <si>
    <t>30124-107</t>
  </si>
  <si>
    <t>TAPE BACK UP</t>
  </si>
  <si>
    <t>tape back up librería tape back, marca IBM, modelo ts3200, s/n:78w5484.</t>
  </si>
  <si>
    <t>30126-05</t>
  </si>
  <si>
    <t>FIREWALL</t>
  </si>
  <si>
    <t>Firewall solución de seguridad</t>
  </si>
  <si>
    <t>455-151</t>
  </si>
  <si>
    <t>30203-32</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</si>
  <si>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3mv9s22; monitor e1941h, serie monitor: cn0ff47641804c74qtb.</t>
  </si>
  <si>
    <t>30201-123</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</si>
  <si>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3n2ms22; monitor e1941h, serie monitor: cn0ff47641804c7501b.</t>
  </si>
  <si>
    <t>30201-124</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</si>
  <si>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3mwhs22; monitor e1941h, serie monitor.cn0ff47641804c74zyb.</t>
  </si>
  <si>
    <t>30201-125</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</si>
  <si>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3n4ms22; monitor e1941h, serie monitor.cn0ff47641804cd1rpb.</t>
  </si>
  <si>
    <t>30201-126</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</si>
  <si>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3mxks22; monitor e1941h, serie monitor.cn0ff47641804cd1jtb.</t>
  </si>
  <si>
    <t>30201-127</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</si>
  <si>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3mwbs22; monitor e1941h, serie monitor.cn0ff47641804cd03db.</t>
  </si>
  <si>
    <t>30201-128</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</si>
  <si>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3npjs22; monitor e1941h, serie monitor.cn0hdnh9728724bhanrm.</t>
  </si>
  <si>
    <t>30201-129</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</si>
  <si>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3nqjs22; monitor e1941h, serie monitor.cn0hdnh9728724bhc4wm.</t>
  </si>
  <si>
    <t>30201-130</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</si>
  <si>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3mv9s22; monitor e1941h, serie monitor:cn0hdnh9728724bhc27m.</t>
  </si>
  <si>
    <t>30201-131</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</si>
  <si>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3nfcs22; monitor e1941h, serie monitor.cn0hdnh9728724bhanem.</t>
  </si>
  <si>
    <t>30201-132</t>
  </si>
  <si>
    <t>computadora de escritorio computadora de escritorio i54690 3.5ghz, procesador Intel Core i5-4690 3.50 GHz con 6mb cache, frecuencia de turbo máximo hasta 3.90ghz, 4gb de memoria RAM ddr3-1600mhz, disco 500gb de 7200rpm, super multi DVD, tarjeta de red 10/100/1000, teclado en español y mouse óptico Dell, garantía 3 años por desperfectos de fábrica. CPU Dell optiplex3020, serie CPU: 3n5ns22; monitor e1941h, serie monitor.cn0hdnh9728724bbarpm.</t>
  </si>
  <si>
    <t>30201-133</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</si>
  <si>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3n8ms22; monitor e1941h, serie monitor.cn0hdnh9728724bhaphm.</t>
  </si>
  <si>
    <t>30201-134</t>
  </si>
  <si>
    <t>impresor laser multifuncional marca kyocera, serie lzk5536983</t>
  </si>
  <si>
    <t>30124-110</t>
  </si>
  <si>
    <t>impresor laser multifuncional marca kyocera, serie lzk5536988</t>
  </si>
  <si>
    <t>30124-111</t>
  </si>
  <si>
    <t>impresor laser multifuncional marca kyocera, serie lzk5130698</t>
  </si>
  <si>
    <t>30124-112</t>
  </si>
  <si>
    <t>DUPLICADOR DE DVD</t>
  </si>
  <si>
    <t>duplicador de DVD marca. Pro-duplicador, serie: em-80862</t>
  </si>
  <si>
    <t>30138-02</t>
  </si>
  <si>
    <t>computadora de escritorio computadora de escritorio marca Dell, modelo optiplex 7040, serie 7jtkqd2; monitor Dell e1916h, serie xj5tr675fe3u, incluye teclado y mouse.</t>
  </si>
  <si>
    <t>30201-135</t>
  </si>
  <si>
    <t>computadora de escritorio computadora de escritorio marca Dell, modelo optiplex 7040, serie 7jrmqd2; monitor Dell e1916h, serie xj5tr675fe4u, incluye teclado y mouse.</t>
  </si>
  <si>
    <t>30201-136</t>
  </si>
  <si>
    <t>computadora portátil laptop marca hp, modelo elite book 840g3, serie 5cg6326y15.</t>
  </si>
  <si>
    <t>30202-24</t>
  </si>
  <si>
    <t>IMPRESOR MULTIFUNCIONAL</t>
  </si>
  <si>
    <t>impresor laser multifuncional monocromático, marca kyocera, modelo: m2035, serie lzk6459474.</t>
  </si>
  <si>
    <t>30124-114</t>
  </si>
  <si>
    <t>30124-115</t>
  </si>
  <si>
    <t>IMPRESOR  LASER</t>
  </si>
  <si>
    <t>impresor laser multifuncional con impresión en color negro, marca kyocera, serie lsm6825197, modelo m3550</t>
  </si>
  <si>
    <t>30124-117</t>
  </si>
  <si>
    <t>computadora de escritorio computadora de escritorio, marca hp pro desk 400 g3, número de serie mxl6504hf1.</t>
  </si>
  <si>
    <t>30201-137</t>
  </si>
  <si>
    <t>computadora de escritorio computadora de escritorio, marca hp pro desk 400 g3, número de serie mxl6504hh2</t>
  </si>
  <si>
    <t>30201-138</t>
  </si>
  <si>
    <t>computadora de escritorio computadora de escritorio, marca hp pro desk 400 g3, número de serie mxl6504hft.</t>
  </si>
  <si>
    <t>30201-139</t>
  </si>
  <si>
    <t>computadora laptop computadora laptop, marca hp, probook450 g4, número de serie5cd7160ths</t>
  </si>
  <si>
    <t>30202-25</t>
  </si>
  <si>
    <t>computadora laptop computadora laptop, marca hp, probook450 g4, número de serie 5cd7160tj2</t>
  </si>
  <si>
    <t>30202-26</t>
  </si>
  <si>
    <t>computadora laptop computadora laptop, marca hp, probook450 g4, número de serie 5cd7160tj5</t>
  </si>
  <si>
    <t>30202-27</t>
  </si>
  <si>
    <t>IMPRESOR LASER SEMI INDUSTRIAL, MULTIFUNCIONAl.</t>
  </si>
  <si>
    <t>impresor laser semi industrial, multifuncional. impresor laser semi industrial, multifuncional, marca kyocera, modelo m3550idn, serie lam6825196.</t>
  </si>
  <si>
    <t>30124-121</t>
  </si>
  <si>
    <t xml:space="preserve">IMPRESOR LASER SEMI INDUSTRIAL MULTIFUNCIONAL, </t>
  </si>
  <si>
    <t>impresor laser semi industrial multifuncional, impresor laser semi industrial, multifuncional, marca kyocera, modelo m2035dn, serie lzk6459504</t>
  </si>
  <si>
    <t>30124-122</t>
  </si>
  <si>
    <t>IMPRESOR LASER SEMI INDUSTRIAL MULTIFUNCIONAL</t>
  </si>
  <si>
    <t>impresor laser semi industrial multifuncional impresor laser semi industrial, multifuncional, marca kyocera, modelo m2035dn, serie lzk6459487</t>
  </si>
  <si>
    <t>30124-123</t>
  </si>
  <si>
    <t>impresor laser semi industrial multifuncional impresor laser semi industrial, multifuncional, marca kyocera, modelo m2035dn, serie lzk6459506</t>
  </si>
  <si>
    <t>30124-124</t>
  </si>
  <si>
    <t>DISPOSITIVOS DE SEGURIDAD FIREWALL</t>
  </si>
  <si>
    <t>dispositivos de seguridad firewall, marca Fortinet, modelo:  fortigate30e, serie: fgt30e3u16026803</t>
  </si>
  <si>
    <t>30203-38</t>
  </si>
  <si>
    <t>dispositivos de seguridad firewall, marca fortigate, modelo: Fortinet 30e, serie: fgt30e3u16026997</t>
  </si>
  <si>
    <t>30203-39</t>
  </si>
  <si>
    <t>dispositivos de seguridad firewall, marca fortigate, modelo: Fortinet 30e, serie: fgt30e3u16026884</t>
  </si>
  <si>
    <t>30203-40</t>
  </si>
  <si>
    <t>dispositivos de seguridad firewall, marca fortigate, modelo: Fortinet 30e, serie: fgt30e3u16026828</t>
  </si>
  <si>
    <t>30203-41</t>
  </si>
  <si>
    <t>dispositivos de seguridad firewall, marca fortigate, modelo: Fortinet 30e, serie: fgt30e3u16026808</t>
  </si>
  <si>
    <t>30203-42</t>
  </si>
  <si>
    <t>dispositivos de seguridad firewall, marca fortigate, modelo: Fortinet 30e, serie: fgt30e3u16026827</t>
  </si>
  <si>
    <t>30203-43</t>
  </si>
  <si>
    <t>dispositivos de seguridad firewall, marca fortigate, modelo: Fortinet 30e, serie: fgt30e3u16027143</t>
  </si>
  <si>
    <t>30203-44</t>
  </si>
  <si>
    <t>dispositivos de seguridad firewall, marca fortigate, modelo: Fortinet 30e, serie: fgt30e3u16030796</t>
  </si>
  <si>
    <t>30203-45</t>
  </si>
  <si>
    <t>dispositivos de seguridad firewall, marca fortigate, modelo: Fortinet 30e, serie: fgt30e3u16027208</t>
  </si>
  <si>
    <t>30203-46</t>
  </si>
  <si>
    <t>dispositivos de seguridad firewall, marca fortigate, modelo: Fortinet 30e, serie: fgt30e3u16027196.</t>
  </si>
  <si>
    <t>30203-47</t>
  </si>
  <si>
    <t>dispositivos de seguridad firewall, marca fortigate, modelo: Fortinet 30e, serie: fgt30e3u16030817</t>
  </si>
  <si>
    <t>30203-48</t>
  </si>
  <si>
    <t>dispositivos de seguridad firewall, marca fortigate, modelo: Fortinet 30e, serie: fgt30e3u16030690</t>
  </si>
  <si>
    <t>30203-49</t>
  </si>
  <si>
    <t>dispositivos de seguridad firewall, marca fortigate, modelo: Fortinet 30e, serie: fgt30e3u16030805</t>
  </si>
  <si>
    <t>30203-50</t>
  </si>
  <si>
    <t>dispositivos de seguridad firewall, marca fortigate, modelo: Fortinet 30e, serie: fgt30e3u16031110</t>
  </si>
  <si>
    <t>30203-51</t>
  </si>
  <si>
    <t>dispositivos de seguridad firewall, marca fortigate, modelo: Fortinet 30e, serie: fgt30e3u16031889</t>
  </si>
  <si>
    <t>30203-52</t>
  </si>
  <si>
    <t>computadora de escritorio "computadora de escritorio, marca Dell optiplex 3050, número de serie de CPU 6zk1kh2. monitor de 18.5", “número de serie cn-0xj5tr-72872-6aq-dcjb”</t>
  </si>
  <si>
    <t>30201-140</t>
  </si>
  <si>
    <t>computadora de escritorio "computadora de escritorio, marca Dell optiplex 3050, número de serie de CPU 597sjh2.  monitor de 18.5", “número de serie cn-0xj5tr-72872-687-cg0b”</t>
  </si>
  <si>
    <t>30201-141</t>
  </si>
  <si>
    <t>computadora de escritorio "computadora de escritorio, marca Dell optiplex 3050, número de serie de CPU 6z24kh2.  monitor de 18.5", “número de serie cn-0xj5tr-72872-6c6-cepb”</t>
  </si>
  <si>
    <t>30201-142</t>
  </si>
  <si>
    <t>computadora de escritorio "computadora de escritorio, marca Dell optiplex 3050, número de serie de CPU 6yq5kh2.  monitor de 18.5", “número de serie cn-0xj5tr-72872-6b7-cfwb”</t>
  </si>
  <si>
    <t>30201-143</t>
  </si>
  <si>
    <t>computadora de escritorio "computadora de escritorio, marca Dell optiplex 3050, número de serie de CPU 6z75kh2.  monitor de 18.5", “número de serie cn-0xj5tr-72872-6aq-de8b”</t>
  </si>
  <si>
    <t>30201-144</t>
  </si>
  <si>
    <t>computadora de escritorio "computadora de escritorio, marca Dell optiplex 3050, número de serie de CPU 6zc1kh2.  monitor de 18.5", “número de serie cn-0xj5tr-72872-6aq-dd4b”</t>
  </si>
  <si>
    <t>30201-145</t>
  </si>
  <si>
    <t>computadora de escritorio "computadora de escritorio, marca Dell optiplex 3050, número de serie de CPU 6z07kh2.  monitor de 18.5", “número de seriecn-0xj5tr-72872-6b7-ca3b”</t>
  </si>
  <si>
    <t>30201-146</t>
  </si>
  <si>
    <t>computadora de escritorio "computadora de escritorio, marca Dell optiplex 3050, número de serie de CPU 6zg6kh2.  monitor de 18.5"", número de serie cn-0xj5tr-72872-6bn-dlab”</t>
  </si>
  <si>
    <t>30201-147</t>
  </si>
  <si>
    <t>computadora laptop computadora laptop, marca hp pro book450 g4, serie 5cd7022vb4, cuenta con maletín de resguardo, cable de seguridad, mouse y teclado inalámbrico, marca Logitech, modelo mk270. licencia de Windows 10 profesional y Microsoft office hogar y empresa 2016.</t>
  </si>
  <si>
    <t>30202-28</t>
  </si>
  <si>
    <t>SERVIDOR DE APLICACIONES</t>
  </si>
  <si>
    <t>computadora servidor, marca Lenovo, modelo Flex system x240, serie: j11kkm9</t>
  </si>
  <si>
    <t>30201-148</t>
  </si>
  <si>
    <t>CONTENEDOR DE DISCOS DUROS DE SAN, INCLUYE 6 DISCOS DUROS CON UN COSTO C/U DE $646.00</t>
  </si>
  <si>
    <t>contenedor de discos duros de san, marca IBM. modelo storwize v3700. serie: 78d2951.; incluye 6 discos duros con un costo c/u de $646.00, series de discos duros: 11s00fj068yxxxw420apa6, 11s00fj068yxxxw420ap76, 11s00fj068yxxxw420apc7, 11s00fj068yxxxw420ap98, 11s00fj068yxxxw420apz5, 11s00fj068yxxxw420apex.</t>
  </si>
  <si>
    <t>30228-01</t>
  </si>
  <si>
    <t>DISPOSITIVO PARA PUNTO DE ACCESO INALAMBRICO. SERIE NÚMERO: FP221C3X14041445</t>
  </si>
  <si>
    <t>dispositivo para punto de acceso inalámbrico. serie número: fp221c3x14041445</t>
  </si>
  <si>
    <t>30203-53</t>
  </si>
  <si>
    <t xml:space="preserve">24119099 BIENES MUEBLES DIVERSOS </t>
  </si>
  <si>
    <t>refrigeradora marca general electric, mod. gsmt2lebfgp; frio seco, 2 puertas</t>
  </si>
  <si>
    <t>30310-04</t>
  </si>
  <si>
    <t>14/11/2005</t>
  </si>
  <si>
    <t>ROTULO CON LOGO</t>
  </si>
  <si>
    <t>rotulo con logo: caja mutual de los empleados del mined, en lámina de bronce</t>
  </si>
  <si>
    <t>31511-03</t>
  </si>
  <si>
    <t>PLACA  CON LOGO DE LA CAJA</t>
  </si>
  <si>
    <t>placa con logo de la caja mym de 70 x 80 cm de cobre</t>
  </si>
  <si>
    <t>31511-04</t>
  </si>
  <si>
    <t>CANNOPY</t>
  </si>
  <si>
    <t>cannopy marco de 10x10 pies, estructura de vidrio anodizado liviano, con cobertura de pintura en polvo resistente al oxido, color blanco.</t>
  </si>
  <si>
    <t>31516-22</t>
  </si>
  <si>
    <t>TOTAL YA DEPRECIADOS</t>
  </si>
  <si>
    <t>AUTORIZÓ:</t>
  </si>
  <si>
    <t>CONCILIÓ:</t>
  </si>
  <si>
    <t>ELABORÓ:</t>
  </si>
  <si>
    <t>LICDA. SONIA DAYSI MENA DURÁN</t>
  </si>
  <si>
    <t>LICDA. CECI MARIBEL SÁNCHEZ DE RAMÍREZ</t>
  </si>
  <si>
    <t>JEFE DE LOGISTICA Y  ACTIVOS</t>
  </si>
  <si>
    <t xml:space="preserve">  JEFE DE CONTABILIDAD</t>
  </si>
  <si>
    <t>AUXILIAR DE MANTENIMIENTO Y ENCARGADO DE ACTIVO FIJO.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</si>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</sst>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_(&quot;$&quot;* #,##0.00_);_(&quot;$&quot;* \(#,##0.00\);_(&quot;$&quot;* &quot;-&quot;??_);_(@_)"/>
    <numFmt numFmtId="165" formatCode="General_)"/>
    <numFmt numFmtId="166" formatCode="_-* #,##0.00\ &quot;DM&quot;_-;\-* #,##0.00\ &quot;DM&quot;_-;_-* &quot;-&quot;??\ &quot;DM&quot;_-;_-@_-"/>
    <numFmt numFmtId="167" formatCode="[$$-409]#,##0.00"/>
    <numFmt numFmtId="168" formatCode="0.000"/>
  </numFmts>
  <fonts count="9" x14ac:knownFonts="1">
    <font>
      <sz val="10"/>
      <name val="Arial"/>
    </font>
    <font>
      <sz val="8"/>
      <name val="Museo 300"/>
      <family val="3"/>
    </font>
    <font>
      <sz val="8"/>
      <name val="Arial"/>
      <family val="2"/>
    </font>
    <font>
      <b/>
      <sz val="8"/>
      <name val="Museo 300"/>
    </font>
    <font>
      <sz val="10"/>
      <name val="Arial"/>
      <family val="2"/>
    </font>
    <font>
      <sz val="8"/>
      <name val="Museo 300"/>
    </font>
    <font>
      <sz val="8"/>
      <color rgb="FFFF0000"/>
      <name val="Museo 300"/>
    </font>
    <font>
      <sz val="8"/>
      <color theme="1"/>
      <name val="Museo 300"/>
    </font>
    <font>
      <sz val="8"/>
      <color theme="3" tint="0.39997558519241921"/>
      <name val="Museo 300"/>
      <family val="3"/>
    </font>
  </fonts>
  <fills count="8">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2"/>
        <bgColor indexed="64"/>
      </patternFill>
    </fill>
    <fill>
      <patternFill patternType="solid">
        <fgColor indexed="9"/>
        <bgColor indexed="9"/>
      </patternFill>
    </fill>
    <fill>
      <patternFill patternType="solid">
        <fgColor indexed="9"/>
        <bgColor indexed="64"/>
      </patternFill>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6" fontId="4" fillId="0" borderId="0" applyFont="0" applyFill="0" applyBorder="0" applyAlignment="0" applyProtection="0"/>
    <xf numFmtId="0" fontId="4" fillId="0" borderId="0"/>
  </cellStyleXfs>
  <cellXfs count="163">
    <xf numFmtId="0" fontId="0" fillId="0" borderId="0" xfId="0"/>
    <xf numFmtId="0" fontId="1" fillId="0" borderId="0" xfId="0" applyFont="1" applyAlignment="1">
      <alignment vertical="top" wrapText="1"/>
    </xf>
    <xf numFmtId="0" fontId="1" fillId="0" borderId="0" xfId="0" applyFont="1" applyAlignment="1">
      <alignment horizontal="left"/>
    </xf>
    <xf numFmtId="164" fontId="1" fillId="0" borderId="0" xfId="0" applyNumberFormat="1" applyFont="1" applyAlignment="1">
      <alignment horizontal="left"/>
    </xf>
    <xf numFmtId="164" fontId="1" fillId="0" borderId="0" xfId="0" applyNumberFormat="1" applyFont="1" applyAlignment="1">
      <alignment horizontal="right"/>
    </xf>
    <xf numFmtId="0" fontId="2" fillId="0" borderId="0" xfId="0" applyFont="1"/>
    <xf numFmtId="165" fontId="3" fillId="2" borderId="4"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164" fontId="3" fillId="2" borderId="4" xfId="0" applyNumberFormat="1" applyFont="1" applyFill="1" applyBorder="1" applyAlignment="1">
      <alignmen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49" fontId="3" fillId="2" borderId="5" xfId="0" applyNumberFormat="1" applyFont="1" applyFill="1" applyBorder="1" applyAlignment="1">
      <alignment horizontal="center" vertical="center"/>
    </xf>
    <xf numFmtId="14" fontId="3" fillId="2" borderId="5" xfId="0" applyNumberFormat="1" applyFont="1" applyFill="1" applyBorder="1" applyAlignment="1">
      <alignment horizontal="center" vertical="center"/>
    </xf>
    <xf numFmtId="164" fontId="3" fillId="2" borderId="5" xfId="0" applyNumberFormat="1" applyFont="1" applyFill="1" applyBorder="1" applyAlignment="1">
      <alignment vertical="center" wrapText="1"/>
    </xf>
    <xf numFmtId="49" fontId="5" fillId="0" borderId="5" xfId="0" applyNumberFormat="1" applyFont="1" applyBorder="1" applyAlignment="1">
      <alignment horizontal="left" vertical="top"/>
    </xf>
    <xf numFmtId="165" fontId="5" fillId="0" borderId="5" xfId="0" applyNumberFormat="1" applyFont="1" applyBorder="1" applyAlignment="1">
      <alignment vertical="top" wrapText="1"/>
    </xf>
    <xf numFmtId="0" fontId="5" fillId="0" borderId="5" xfId="0" applyFont="1" applyBorder="1" applyAlignment="1" applyProtection="1">
      <alignment horizontal="left" vertical="top"/>
      <protection locked="0"/>
    </xf>
    <xf numFmtId="164" fontId="5" fillId="0" borderId="5" xfId="0" applyNumberFormat="1" applyFont="1" applyBorder="1" applyAlignment="1">
      <alignment horizontal="left" vertical="top"/>
    </xf>
    <xf numFmtId="164" fontId="5" fillId="0" borderId="5" xfId="0" applyNumberFormat="1" applyFont="1" applyBorder="1" applyAlignment="1">
      <alignment horizontal="right" vertical="top"/>
    </xf>
    <xf numFmtId="165" fontId="5" fillId="3" borderId="5" xfId="0" applyNumberFormat="1" applyFont="1" applyFill="1" applyBorder="1" applyAlignment="1">
      <alignment vertical="top" wrapText="1"/>
    </xf>
    <xf numFmtId="0" fontId="5" fillId="0" borderId="5" xfId="0" applyFont="1" applyBorder="1" applyAlignment="1">
      <alignment horizontal="left"/>
    </xf>
    <xf numFmtId="164" fontId="5" fillId="0" borderId="5" xfId="0" applyNumberFormat="1" applyFont="1" applyBorder="1" applyAlignment="1">
      <alignment horizontal="left"/>
    </xf>
    <xf numFmtId="0" fontId="5" fillId="0" borderId="5" xfId="0" applyFont="1" applyBorder="1" applyAlignment="1">
      <alignment horizontal="left" vertical="top"/>
    </xf>
    <xf numFmtId="0" fontId="3" fillId="2" borderId="5" xfId="0" applyFont="1" applyFill="1" applyBorder="1" applyAlignment="1" applyProtection="1">
      <alignment horizontal="left" vertical="top"/>
      <protection locked="0"/>
    </xf>
    <xf numFmtId="0" fontId="3" fillId="2" borderId="5" xfId="0" applyFont="1" applyFill="1" applyBorder="1" applyAlignment="1" applyProtection="1">
      <alignment horizontal="left" vertical="top" wrapText="1"/>
      <protection locked="0"/>
    </xf>
    <xf numFmtId="164" fontId="3" fillId="2" borderId="5" xfId="0" applyNumberFormat="1" applyFont="1" applyFill="1" applyBorder="1" applyAlignment="1">
      <alignment horizontal="left" vertical="top"/>
    </xf>
    <xf numFmtId="14" fontId="5" fillId="0" borderId="5" xfId="0" applyNumberFormat="1" applyFont="1" applyBorder="1" applyAlignment="1">
      <alignment horizontal="left" vertical="top" wrapText="1"/>
    </xf>
    <xf numFmtId="1" fontId="5" fillId="0" borderId="5" xfId="0" applyNumberFormat="1" applyFont="1" applyBorder="1" applyAlignment="1">
      <alignment horizontal="left" vertical="top" wrapText="1"/>
    </xf>
    <xf numFmtId="165" fontId="5" fillId="0" borderId="5" xfId="0" applyNumberFormat="1" applyFont="1" applyBorder="1" applyAlignment="1">
      <alignment horizontal="left" vertical="top"/>
    </xf>
    <xf numFmtId="0" fontId="5" fillId="0" borderId="5" xfId="0" applyFont="1" applyBorder="1" applyAlignment="1">
      <alignment horizontal="left" vertical="top" wrapText="1"/>
    </xf>
    <xf numFmtId="164" fontId="5" fillId="0" borderId="5" xfId="0" applyNumberFormat="1" applyFont="1" applyBorder="1" applyAlignment="1">
      <alignment horizontal="left" vertical="top" wrapText="1"/>
    </xf>
    <xf numFmtId="0" fontId="3" fillId="2" borderId="5" xfId="0" applyFont="1" applyFill="1" applyBorder="1" applyAlignment="1">
      <alignment horizontal="left" vertical="top"/>
    </xf>
    <xf numFmtId="165" fontId="3" fillId="2" borderId="5" xfId="0" applyNumberFormat="1" applyFont="1" applyFill="1" applyBorder="1" applyAlignment="1">
      <alignment vertical="top" wrapText="1"/>
    </xf>
    <xf numFmtId="165" fontId="3" fillId="2" borderId="5" xfId="0" applyNumberFormat="1" applyFont="1" applyFill="1" applyBorder="1" applyAlignment="1">
      <alignment horizontal="left" vertical="top"/>
    </xf>
    <xf numFmtId="164" fontId="3" fillId="2" borderId="5" xfId="0" applyNumberFormat="1" applyFont="1" applyFill="1" applyBorder="1" applyAlignment="1">
      <alignment horizontal="right" vertical="top"/>
    </xf>
    <xf numFmtId="14" fontId="6" fillId="0" borderId="5" xfId="0" applyNumberFormat="1" applyFont="1" applyBorder="1" applyAlignment="1">
      <alignment horizontal="left" vertical="top" wrapText="1"/>
    </xf>
    <xf numFmtId="1" fontId="6" fillId="0" borderId="5" xfId="0" applyNumberFormat="1" applyFont="1" applyBorder="1" applyAlignment="1">
      <alignment horizontal="left" vertical="top" wrapText="1"/>
    </xf>
    <xf numFmtId="164" fontId="6" fillId="0" borderId="5" xfId="0" applyNumberFormat="1" applyFont="1" applyBorder="1" applyAlignment="1">
      <alignment horizontal="left" vertical="top" wrapText="1"/>
    </xf>
    <xf numFmtId="164" fontId="6" fillId="0" borderId="5" xfId="0" applyNumberFormat="1" applyFont="1" applyBorder="1" applyAlignment="1">
      <alignment horizontal="left" vertical="top"/>
    </xf>
    <xf numFmtId="164" fontId="6" fillId="0" borderId="5" xfId="0" applyNumberFormat="1" applyFont="1" applyBorder="1" applyAlignment="1">
      <alignment horizontal="right" vertical="top"/>
    </xf>
    <xf numFmtId="14" fontId="5" fillId="0" borderId="5" xfId="2" applyNumberFormat="1" applyFont="1" applyBorder="1" applyAlignment="1">
      <alignment horizontal="left" vertical="top" wrapText="1"/>
    </xf>
    <xf numFmtId="164" fontId="7" fillId="0" borderId="5" xfId="0" applyNumberFormat="1" applyFont="1" applyBorder="1" applyAlignment="1">
      <alignment horizontal="left" vertical="top"/>
    </xf>
    <xf numFmtId="164" fontId="5" fillId="0" borderId="5" xfId="0" applyNumberFormat="1" applyFont="1" applyBorder="1" applyAlignment="1">
      <alignment horizontal="right"/>
    </xf>
    <xf numFmtId="0" fontId="1" fillId="0" borderId="0" xfId="0" applyFont="1"/>
    <xf numFmtId="0" fontId="8" fillId="0" borderId="0" xfId="0" applyFont="1"/>
    <xf numFmtId="0" fontId="3" fillId="2" borderId="5" xfId="0" applyFont="1" applyFill="1" applyBorder="1" applyAlignment="1">
      <alignment vertical="top" wrapText="1"/>
    </xf>
    <xf numFmtId="167" fontId="5" fillId="0" borderId="5" xfId="0" applyNumberFormat="1" applyFont="1" applyBorder="1" applyAlignment="1">
      <alignment horizontal="left" vertical="top" wrapText="1"/>
    </xf>
    <xf numFmtId="164" fontId="5" fillId="0" borderId="5" xfId="0" applyNumberFormat="1" applyFont="1" applyBorder="1"/>
    <xf numFmtId="168" fontId="5" fillId="0" borderId="5" xfId="0" applyNumberFormat="1" applyFont="1" applyBorder="1" applyAlignment="1">
      <alignment horizontal="left" vertical="top" wrapText="1"/>
    </xf>
    <xf numFmtId="49" fontId="3" fillId="2" borderId="5" xfId="0" applyNumberFormat="1" applyFont="1" applyFill="1" applyBorder="1" applyAlignment="1">
      <alignment horizontal="left" vertical="top"/>
    </xf>
    <xf numFmtId="0" fontId="3" fillId="2" borderId="5" xfId="0" applyFont="1" applyFill="1" applyBorder="1" applyAlignment="1" applyProtection="1">
      <alignment vertical="top" wrapText="1"/>
      <protection locked="0"/>
    </xf>
    <xf numFmtId="164" fontId="3" fillId="2" borderId="5" xfId="0" applyNumberFormat="1" applyFont="1" applyFill="1" applyBorder="1" applyAlignment="1" applyProtection="1">
      <alignment horizontal="left" vertical="top"/>
      <protection locked="0"/>
    </xf>
    <xf numFmtId="49" fontId="5" fillId="0" borderId="5" xfId="0" applyNumberFormat="1" applyFont="1" applyBorder="1" applyAlignment="1">
      <alignment horizontal="left" vertical="top" wrapText="1"/>
    </xf>
    <xf numFmtId="49" fontId="3" fillId="2" borderId="5" xfId="0" applyNumberFormat="1" applyFont="1" applyFill="1" applyBorder="1" applyAlignment="1">
      <alignment horizontal="left" vertical="top" wrapText="1"/>
    </xf>
    <xf numFmtId="164" fontId="3" fillId="2" borderId="5" xfId="0" applyNumberFormat="1" applyFont="1" applyFill="1" applyBorder="1" applyAlignment="1">
      <alignment horizontal="left" vertical="top" wrapText="1"/>
    </xf>
    <xf numFmtId="49" fontId="5" fillId="0" borderId="0" xfId="0" applyNumberFormat="1" applyFont="1" applyAlignment="1">
      <alignment horizontal="left" vertical="top"/>
    </xf>
    <xf numFmtId="49" fontId="5" fillId="0" borderId="0" xfId="0" applyNumberFormat="1" applyFont="1" applyAlignment="1">
      <alignment horizontal="left" vertical="top" wrapText="1"/>
    </xf>
    <xf numFmtId="164" fontId="5" fillId="0" borderId="0" xfId="0" applyNumberFormat="1" applyFont="1" applyAlignment="1">
      <alignment horizontal="left" vertical="top" wrapText="1"/>
    </xf>
    <xf numFmtId="164" fontId="5" fillId="0" borderId="0" xfId="0" applyNumberFormat="1" applyFont="1" applyAlignment="1">
      <alignment horizontal="right" vertical="top" wrapText="1"/>
    </xf>
    <xf numFmtId="0" fontId="5" fillId="0" borderId="0" xfId="0" applyFont="1" applyAlignment="1">
      <alignment vertical="top" wrapText="1"/>
    </xf>
    <xf numFmtId="0" fontId="5" fillId="0" borderId="0" xfId="0" applyFont="1" applyAlignment="1">
      <alignment vertical="top"/>
    </xf>
    <xf numFmtId="164" fontId="5" fillId="0" borderId="0" xfId="0" applyNumberFormat="1" applyFont="1" applyAlignment="1">
      <alignment vertical="top"/>
    </xf>
    <xf numFmtId="164" fontId="5" fillId="0" borderId="0" xfId="0" applyNumberFormat="1" applyFont="1" applyAlignment="1">
      <alignment horizontal="left" vertical="top"/>
    </xf>
    <xf numFmtId="164" fontId="5" fillId="0" borderId="0" xfId="0" applyNumberFormat="1" applyFont="1" applyAlignment="1">
      <alignment horizontal="right" vertical="top"/>
    </xf>
    <xf numFmtId="0" fontId="5" fillId="0" borderId="0" xfId="0" applyFont="1" applyAlignment="1">
      <alignment wrapText="1"/>
    </xf>
    <xf numFmtId="164" fontId="5" fillId="0" borderId="0" xfId="0" applyNumberFormat="1" applyFont="1" applyAlignment="1">
      <alignment horizontal="left"/>
    </xf>
    <xf numFmtId="164" fontId="5" fillId="0" borderId="0" xfId="0" applyNumberFormat="1" applyFont="1" applyAlignment="1">
      <alignment vertical="top" wrapText="1"/>
    </xf>
    <xf numFmtId="0" fontId="5" fillId="0" borderId="0" xfId="0" applyFont="1" applyAlignment="1">
      <alignment horizontal="left" vertical="top" wrapText="1"/>
    </xf>
    <xf numFmtId="0" fontId="5" fillId="0" borderId="0" xfId="0" applyFont="1"/>
    <xf numFmtId="164" fontId="5" fillId="0" borderId="0" xfId="0" applyNumberFormat="1" applyFont="1"/>
    <xf numFmtId="164" fontId="5" fillId="0" borderId="0" xfId="0" applyNumberFormat="1" applyFont="1" applyAlignment="1">
      <alignment horizontal="right"/>
    </xf>
    <xf numFmtId="0" fontId="5" fillId="0" borderId="0" xfId="0" applyFont="1" applyAlignment="1">
      <alignment horizontal="left"/>
    </xf>
    <xf numFmtId="14" fontId="3" fillId="4" borderId="4" xfId="0" applyNumberFormat="1" applyFont="1" applyFill="1" applyBorder="1" applyAlignment="1">
      <alignment vertical="top"/>
    </xf>
    <xf numFmtId="165" fontId="3" fillId="4" borderId="4" xfId="0" applyNumberFormat="1" applyFont="1" applyFill="1" applyBorder="1" applyAlignment="1">
      <alignment vertical="top" wrapText="1"/>
    </xf>
    <xf numFmtId="164" fontId="3" fillId="4" borderId="4" xfId="0" applyNumberFormat="1" applyFont="1" applyFill="1" applyBorder="1" applyAlignment="1">
      <alignment vertical="top" wrapText="1"/>
    </xf>
    <xf numFmtId="164" fontId="3" fillId="4" borderId="4" xfId="0" applyNumberFormat="1" applyFont="1" applyFill="1" applyBorder="1" applyAlignment="1">
      <alignment vertical="top"/>
    </xf>
    <xf numFmtId="164" fontId="3" fillId="4" borderId="4" xfId="1" applyNumberFormat="1" applyFont="1" applyFill="1" applyBorder="1" applyAlignment="1">
      <alignment vertical="top"/>
    </xf>
    <xf numFmtId="14" fontId="5" fillId="0" borderId="5" xfId="0" applyNumberFormat="1" applyFont="1" applyBorder="1" applyAlignment="1">
      <alignment vertical="top"/>
    </xf>
    <xf numFmtId="0" fontId="5" fillId="0" borderId="5" xfId="0" applyFont="1" applyBorder="1" applyAlignment="1" applyProtection="1">
      <alignment vertical="top" wrapText="1"/>
      <protection locked="0"/>
    </xf>
    <xf numFmtId="14" fontId="5" fillId="0" borderId="5" xfId="0" applyNumberFormat="1" applyFont="1" applyBorder="1" applyAlignment="1">
      <alignment horizontal="left" vertical="top"/>
    </xf>
    <xf numFmtId="14" fontId="5" fillId="5" borderId="5" xfId="0" applyNumberFormat="1" applyFont="1" applyFill="1" applyBorder="1" applyAlignment="1">
      <alignment vertical="top"/>
    </xf>
    <xf numFmtId="165" fontId="5" fillId="5" borderId="5" xfId="0" applyNumberFormat="1" applyFont="1" applyFill="1" applyBorder="1" applyAlignment="1">
      <alignment vertical="top" wrapText="1"/>
    </xf>
    <xf numFmtId="0" fontId="5" fillId="6" borderId="5" xfId="0" applyFont="1" applyFill="1" applyBorder="1" applyAlignment="1" applyProtection="1">
      <alignment vertical="top" wrapText="1"/>
      <protection locked="0"/>
    </xf>
    <xf numFmtId="0" fontId="5" fillId="6" borderId="5" xfId="0" applyFont="1" applyFill="1" applyBorder="1" applyAlignment="1" applyProtection="1">
      <alignment horizontal="left" vertical="top"/>
      <protection locked="0"/>
    </xf>
    <xf numFmtId="164" fontId="5" fillId="5" borderId="5" xfId="0" applyNumberFormat="1" applyFont="1" applyFill="1" applyBorder="1" applyAlignment="1">
      <alignment horizontal="left" vertical="top"/>
    </xf>
    <xf numFmtId="164" fontId="5" fillId="6" borderId="5" xfId="0" applyNumberFormat="1" applyFont="1" applyFill="1" applyBorder="1" applyAlignment="1">
      <alignment horizontal="left" vertical="top"/>
    </xf>
    <xf numFmtId="0" fontId="5" fillId="0" borderId="5" xfId="0" applyFont="1" applyBorder="1" applyAlignment="1">
      <alignment vertical="top" wrapText="1"/>
    </xf>
    <xf numFmtId="44" fontId="5" fillId="0" borderId="0" xfId="0" applyNumberFormat="1" applyFont="1"/>
    <xf numFmtId="14" fontId="3" fillId="4" borderId="5" xfId="0" applyNumberFormat="1" applyFont="1" applyFill="1" applyBorder="1" applyAlignment="1">
      <alignment vertical="top"/>
    </xf>
    <xf numFmtId="165" fontId="3" fillId="4" borderId="5" xfId="0" applyNumberFormat="1" applyFont="1" applyFill="1" applyBorder="1" applyAlignment="1">
      <alignment vertical="top" wrapText="1"/>
    </xf>
    <xf numFmtId="0" fontId="3" fillId="4" borderId="5" xfId="0" applyFont="1" applyFill="1" applyBorder="1" applyAlignment="1" applyProtection="1">
      <alignment horizontal="left" vertical="top"/>
      <protection locked="0"/>
    </xf>
    <xf numFmtId="164" fontId="3" fillId="4" borderId="5" xfId="0" applyNumberFormat="1" applyFont="1" applyFill="1" applyBorder="1" applyAlignment="1">
      <alignment horizontal="left" vertical="top"/>
    </xf>
    <xf numFmtId="0" fontId="5" fillId="4" borderId="5" xfId="0" applyFont="1" applyFill="1" applyBorder="1" applyAlignment="1">
      <alignment vertical="top"/>
    </xf>
    <xf numFmtId="164" fontId="3" fillId="4" borderId="5" xfId="0" applyNumberFormat="1" applyFont="1" applyFill="1" applyBorder="1" applyAlignment="1">
      <alignment vertical="top"/>
    </xf>
    <xf numFmtId="164" fontId="5" fillId="7" borderId="5" xfId="0" applyNumberFormat="1" applyFont="1" applyFill="1" applyBorder="1" applyAlignment="1">
      <alignment horizontal="left" vertical="top"/>
    </xf>
    <xf numFmtId="14" fontId="5" fillId="0" borderId="5" xfId="0" applyNumberFormat="1" applyFont="1" applyBorder="1" applyAlignment="1">
      <alignment vertical="top" wrapText="1"/>
    </xf>
    <xf numFmtId="0" fontId="5" fillId="0" borderId="5" xfId="0" applyFont="1" applyBorder="1" applyAlignment="1" applyProtection="1">
      <alignment horizontal="left" vertical="top" wrapText="1"/>
      <protection locked="0"/>
    </xf>
    <xf numFmtId="0" fontId="3" fillId="4" borderId="5" xfId="0" applyFont="1" applyFill="1" applyBorder="1" applyAlignment="1" applyProtection="1">
      <alignment vertical="top" wrapText="1"/>
      <protection locked="0"/>
    </xf>
    <xf numFmtId="164" fontId="5" fillId="0" borderId="5" xfId="0" applyNumberFormat="1" applyFont="1" applyBorder="1" applyAlignment="1" applyProtection="1">
      <alignment horizontal="left" vertical="top"/>
      <protection locked="0"/>
    </xf>
    <xf numFmtId="165" fontId="5" fillId="7" borderId="5" xfId="0" applyNumberFormat="1" applyFont="1" applyFill="1" applyBorder="1" applyAlignment="1">
      <alignment vertical="top" wrapText="1"/>
    </xf>
    <xf numFmtId="14" fontId="7" fillId="0" borderId="5" xfId="0" applyNumberFormat="1" applyFont="1" applyBorder="1" applyAlignment="1">
      <alignment horizontal="left" vertical="top" wrapText="1"/>
    </xf>
    <xf numFmtId="1" fontId="7" fillId="0" borderId="5" xfId="0" applyNumberFormat="1" applyFont="1" applyBorder="1" applyAlignment="1">
      <alignment horizontal="left" vertical="top" wrapText="1"/>
    </xf>
    <xf numFmtId="0" fontId="7" fillId="0" borderId="5" xfId="0" applyFont="1" applyBorder="1" applyAlignment="1">
      <alignment horizontal="left" vertical="top" wrapText="1"/>
    </xf>
    <xf numFmtId="164" fontId="7" fillId="0" borderId="5" xfId="0" applyNumberFormat="1" applyFont="1" applyBorder="1" applyAlignment="1">
      <alignment horizontal="left" vertical="top" wrapText="1"/>
    </xf>
    <xf numFmtId="165" fontId="3" fillId="4" borderId="5" xfId="0" applyNumberFormat="1" applyFont="1" applyFill="1" applyBorder="1" applyAlignment="1">
      <alignment horizontal="left" vertical="top"/>
    </xf>
    <xf numFmtId="4" fontId="5" fillId="0" borderId="5" xfId="0" applyNumberFormat="1" applyFont="1" applyBorder="1" applyAlignment="1">
      <alignment horizontal="left" vertical="top" wrapText="1"/>
    </xf>
    <xf numFmtId="4" fontId="5" fillId="0" borderId="5" xfId="0" applyNumberFormat="1" applyFont="1" applyBorder="1" applyAlignment="1">
      <alignment horizontal="left" vertical="top"/>
    </xf>
    <xf numFmtId="1" fontId="5" fillId="3" borderId="5" xfId="0" applyNumberFormat="1" applyFont="1" applyFill="1" applyBorder="1" applyAlignment="1">
      <alignment horizontal="left" vertical="top" wrapText="1"/>
    </xf>
    <xf numFmtId="0" fontId="3" fillId="4" borderId="5" xfId="0" applyFont="1" applyFill="1" applyBorder="1" applyAlignment="1">
      <alignment vertical="top" wrapText="1"/>
    </xf>
    <xf numFmtId="165" fontId="3" fillId="4" borderId="5" xfId="0" applyNumberFormat="1" applyFont="1" applyFill="1" applyBorder="1" applyAlignment="1">
      <alignment horizontal="left"/>
    </xf>
    <xf numFmtId="14" fontId="5" fillId="0" borderId="0" xfId="0" applyNumberFormat="1" applyFont="1"/>
    <xf numFmtId="165" fontId="5" fillId="0" borderId="0" xfId="0" applyNumberFormat="1" applyFont="1" applyAlignment="1">
      <alignment horizontal="left" wrapText="1"/>
    </xf>
    <xf numFmtId="165" fontId="5" fillId="0" borderId="0" xfId="0" applyNumberFormat="1" applyFont="1" applyAlignment="1">
      <alignment horizontal="left"/>
    </xf>
    <xf numFmtId="14" fontId="5" fillId="0" borderId="0" xfId="0" applyNumberFormat="1" applyFont="1" applyAlignment="1">
      <alignment horizontal="righ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0" xfId="0" applyFont="1" applyAlignment="1">
      <alignment horizontal="left" vertical="center"/>
    </xf>
    <xf numFmtId="164" fontId="5" fillId="0" borderId="0" xfId="0" applyNumberFormat="1" applyFont="1" applyAlignment="1">
      <alignment horizontal="left" vertical="center"/>
    </xf>
    <xf numFmtId="0" fontId="5" fillId="0" borderId="0" xfId="0" applyFont="1" applyAlignment="1">
      <alignment vertical="center"/>
    </xf>
    <xf numFmtId="164" fontId="5" fillId="0" borderId="0" xfId="0" applyNumberFormat="1" applyFont="1" applyAlignment="1">
      <alignment vertical="center" wrapText="1"/>
    </xf>
    <xf numFmtId="164" fontId="5" fillId="0" borderId="0" xfId="0" applyNumberFormat="1" applyFont="1" applyAlignment="1">
      <alignment vertical="center"/>
    </xf>
    <xf numFmtId="0" fontId="5" fillId="0" borderId="0" xfId="0" applyFont="1" applyAlignment="1">
      <alignment horizontal="right" vertical="top"/>
    </xf>
    <xf numFmtId="165" fontId="3"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pplyProtection="1">
      <alignment horizontal="left" vertical="top" wrapText="1"/>
      <protection locked="0"/>
    </xf>
    <xf numFmtId="165" fontId="3" fillId="0" borderId="5" xfId="0" applyNumberFormat="1" applyFont="1" applyBorder="1" applyAlignment="1">
      <alignment vertical="top" wrapText="1"/>
    </xf>
    <xf numFmtId="0" fontId="3" fillId="0" borderId="5" xfId="0" applyFont="1" applyBorder="1" applyAlignment="1">
      <alignment horizontal="left" vertical="top"/>
    </xf>
    <xf numFmtId="1" fontId="5" fillId="0" borderId="5" xfId="2" applyNumberFormat="1" applyFont="1" applyBorder="1" applyAlignment="1">
      <alignment horizontal="left" vertical="top" wrapText="1"/>
    </xf>
    <xf numFmtId="0" fontId="3" fillId="0" borderId="5" xfId="0" applyFont="1" applyBorder="1" applyAlignment="1">
      <alignment vertical="top" wrapText="1"/>
    </xf>
    <xf numFmtId="0" fontId="3" fillId="0" borderId="5" xfId="0" applyFont="1" applyBorder="1" applyAlignment="1" applyProtection="1">
      <alignment vertical="top" wrapText="1"/>
      <protection locked="0"/>
    </xf>
    <xf numFmtId="165" fontId="3" fillId="0" borderId="5" xfId="0" applyNumberFormat="1" applyFont="1" applyBorder="1" applyAlignment="1">
      <alignment horizontal="left" vertical="top"/>
    </xf>
    <xf numFmtId="0" fontId="6" fillId="0" borderId="5" xfId="0" applyFont="1" applyBorder="1" applyAlignment="1">
      <alignment horizontal="left" vertical="top" wrapText="1"/>
    </xf>
    <xf numFmtId="168" fontId="5" fillId="0" borderId="5" xfId="2" applyNumberFormat="1" applyFont="1" applyBorder="1" applyAlignment="1">
      <alignment horizontal="left" vertical="top" wrapText="1"/>
    </xf>
    <xf numFmtId="0" fontId="3" fillId="0" borderId="5" xfId="0" applyFont="1" applyBorder="1" applyAlignment="1" applyProtection="1">
      <alignment horizontal="left" vertical="top"/>
      <protection locked="0"/>
    </xf>
    <xf numFmtId="49" fontId="3" fillId="0" borderId="5" xfId="0" applyNumberFormat="1" applyFont="1" applyBorder="1" applyAlignment="1">
      <alignment horizontal="left" vertical="top"/>
    </xf>
    <xf numFmtId="0" fontId="5" fillId="0" borderId="0" xfId="0" applyFont="1" applyAlignment="1">
      <alignment vertical="top" wrapText="1"/>
    </xf>
    <xf numFmtId="0" fontId="5" fillId="0" borderId="0" xfId="0" applyFont="1" applyAlignment="1">
      <alignment vertical="top"/>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center" vertical="top" wrapText="1"/>
    </xf>
    <xf numFmtId="0" fontId="5" fillId="0" borderId="0" xfId="0" applyFont="1" applyAlignment="1">
      <alignment horizontal="left" vertical="top"/>
    </xf>
    <xf numFmtId="164" fontId="5" fillId="0" borderId="0" xfId="0" applyNumberFormat="1" applyFont="1" applyAlignment="1">
      <alignment horizontal="center" vertical="top"/>
    </xf>
    <xf numFmtId="0" fontId="1" fillId="0" borderId="0" xfId="0" applyFont="1" applyAlignment="1">
      <alignment vertical="top"/>
    </xf>
    <xf numFmtId="165" fontId="3" fillId="0" borderId="1"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2" borderId="4" xfId="0" applyNumberFormat="1" applyFont="1" applyFill="1" applyBorder="1" applyAlignment="1">
      <alignment horizontal="center" vertical="center" wrapText="1"/>
    </xf>
    <xf numFmtId="165" fontId="3" fillId="0" borderId="5" xfId="0" applyNumberFormat="1" applyFont="1" applyBorder="1" applyAlignment="1">
      <alignment horizontal="center" vertical="center" wrapText="1"/>
    </xf>
    <xf numFmtId="0" fontId="3" fillId="2" borderId="5" xfId="0" applyFont="1" applyFill="1" applyBorder="1" applyAlignment="1" applyProtection="1">
      <alignment horizontal="center" vertical="top"/>
      <protection locked="0"/>
    </xf>
    <xf numFmtId="0" fontId="3" fillId="2" borderId="5" xfId="0" applyFont="1" applyFill="1" applyBorder="1" applyAlignment="1">
      <alignment horizontal="center" vertical="top"/>
    </xf>
    <xf numFmtId="0" fontId="3" fillId="2" borderId="5" xfId="0" applyFont="1" applyFill="1" applyBorder="1" applyAlignment="1">
      <alignment horizontal="center" vertical="top" wrapText="1"/>
    </xf>
    <xf numFmtId="165" fontId="3" fillId="2" borderId="5" xfId="0" applyNumberFormat="1" applyFont="1" applyFill="1" applyBorder="1" applyAlignment="1">
      <alignment horizontal="left" vertical="top" wrapText="1"/>
    </xf>
    <xf numFmtId="49" fontId="3" fillId="2" borderId="5" xfId="0" applyNumberFormat="1" applyFont="1" applyFill="1" applyBorder="1" applyAlignment="1">
      <alignment horizontal="center" vertical="center"/>
    </xf>
    <xf numFmtId="49" fontId="3" fillId="2" borderId="5" xfId="0" applyNumberFormat="1" applyFont="1" applyFill="1" applyBorder="1" applyAlignment="1">
      <alignment horizontal="left" vertical="top"/>
    </xf>
    <xf numFmtId="164" fontId="5" fillId="0" borderId="0" xfId="0" applyNumberFormat="1" applyFont="1" applyAlignment="1">
      <alignment horizontal="center" vertical="center" wrapText="1"/>
    </xf>
    <xf numFmtId="165"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165" fontId="3" fillId="4" borderId="4" xfId="0" applyNumberFormat="1" applyFont="1" applyFill="1" applyBorder="1" applyAlignment="1">
      <alignment horizontal="center" vertical="top" wrapText="1"/>
    </xf>
    <xf numFmtId="0" fontId="3" fillId="4" borderId="5" xfId="0" applyFont="1" applyFill="1" applyBorder="1" applyAlignment="1">
      <alignment horizontal="center" vertical="top"/>
    </xf>
    <xf numFmtId="14" fontId="3" fillId="4" borderId="5" xfId="0" applyNumberFormat="1" applyFont="1" applyFill="1" applyBorder="1" applyAlignment="1">
      <alignment horizontal="center" vertical="top"/>
    </xf>
    <xf numFmtId="0" fontId="5" fillId="0" borderId="5" xfId="0" applyFont="1" applyBorder="1" applyAlignment="1">
      <alignment horizontal="center" vertical="top"/>
    </xf>
    <xf numFmtId="14" fontId="5" fillId="0" borderId="0" xfId="0" applyNumberFormat="1" applyFont="1" applyAlignment="1">
      <alignment horizontal="center" vertical="center" wrapText="1"/>
    </xf>
  </cellXfs>
  <cellStyles count="3">
    <cellStyle name="Moneda" xfId="1" builtinId="4"/>
    <cellStyle name="Normal" xfId="0" builtinId="0"/>
    <cellStyle name="Normal 2" xfId="2" xr:uid="{0AD9F6C5-949D-4D81-9F77-44B773BBF3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-24438</xdr:colOff>
      <xdr:row>0</xdr:row>
      <xdr:rowOff>40821</xdr:rowOff>
    </xdr:from>
    <xdr:to>
      <xdr:col>1</xdr:col>
      <xdr:colOff>678199</xdr:colOff>
      <xdr:row>0</xdr:row>
      <xdr:rowOff>535781</xdr:rowOff>
    </xdr:to>
    <xdr:pic>
      <xdr:nvPicPr>
        <xdr:cNvPr id="2" name="1 Imagen" descr="Logotipo Gobierno Caja 2019 07 18">
          <a:extLst>
            <a:ext uri="{FF2B5EF4-FFF2-40B4-BE49-F238E27FC236}">
              <a16:creationId xmlns:a16="http://schemas.microsoft.com/office/drawing/2014/main" id="{5CC20D0A-D1CA-44A2-A799-650C066FB6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38" y="40821"/>
          <a:ext cx="1540837" cy="4949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66676</xdr:colOff>
      <xdr:row>0</xdr:row>
      <xdr:rowOff>0</xdr:rowOff>
    </xdr:from>
    <xdr:to>
      <xdr:col>1</xdr:col>
      <xdr:colOff>638176</xdr:colOff>
      <xdr:row>0</xdr:row>
      <xdr:rowOff>447675</xdr:rowOff>
    </xdr:to>
    <xdr:pic>
      <xdr:nvPicPr>
        <xdr:cNvPr id="2" name="1 Imagen" descr="Logotipo Gobierno Caja 2019 07 18">
          <a:extLst>
            <a:ext uri="{FF2B5EF4-FFF2-40B4-BE49-F238E27FC236}">
              <a16:creationId xmlns:a16="http://schemas.microsoft.com/office/drawing/2014/main" id="{8E49E7A6-9FA8-4886-B839-C675DD434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6" y="0"/>
          <a:ext cx="1219200" cy="4476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jaminedsv-my.sharepoint.com/personal/david_aparicio_cajaminedsv_onmicrosoft_com/Documents/Documentos/ARCHIVOS%20DE%20CONTABILIDAD/2022/ARCHIVOS%20DE%20CONTABILIDAD%202021/DEPRECIACI&#211;N%20CM%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PT12"/>
      <sheetName val="YA DEPRECIADOS SEPT 12"/>
      <sheetName val="OCT12"/>
      <sheetName val="YA DEPRECIADOS OCTUBRE 12"/>
      <sheetName val="NOV12"/>
      <sheetName val="YA DEPRECIADOS NOV 12"/>
      <sheetName val="DIC 12"/>
      <sheetName val="YA DEPRECIADOS DIC 12"/>
      <sheetName val="ENE 13"/>
      <sheetName val="YA DEPRECIADOS ENE 2013"/>
      <sheetName val="FEB-13"/>
      <sheetName val="YA DEPRECIADOS FEB 13"/>
      <sheetName val="MAR-13"/>
      <sheetName val="YA DEPRECIADOS MAR 13"/>
      <sheetName val="ABRIL-13"/>
      <sheetName val="YA DEPRECIADOS ABRIL-13"/>
      <sheetName val="MAYO-13"/>
      <sheetName val="YA DEPRECIADOS MAYO-13"/>
      <sheetName val="JUNIO-13"/>
      <sheetName val="YA DEPRECIADOS JUNIO-13"/>
      <sheetName val="JULIO-13"/>
      <sheetName val="YA DEPRECIADOS JULIO-13"/>
      <sheetName val="AGOSTO-13"/>
      <sheetName val="YA DEPRECIADOS-AGOSTO-13"/>
      <sheetName val="SEPT-13"/>
      <sheetName val="YA DEPRECIADOS- SEPT- 2013"/>
      <sheetName val="OCTUBRE-13"/>
      <sheetName val="YA DEPRECIADOS -OCTUBRE-2013"/>
      <sheetName val="NOVIEMBRE-13"/>
      <sheetName val="YA DEPRECIADOS-NOV-13"/>
      <sheetName val="DICIEMBRE-13"/>
      <sheetName val="YA DEPRECIADOS-DIC-13"/>
      <sheetName val="ENERO-14"/>
      <sheetName val="YA DEPRECIADOS-ENERO-14"/>
      <sheetName val="FEBRERO-14"/>
      <sheetName val="YA DEPRECIADOS-FEBRERO-14"/>
      <sheetName val="MARZO-14"/>
      <sheetName val="Hoja1"/>
      <sheetName val="YA DEPRECIADOS-MARZO-14"/>
      <sheetName val="ABRIL-14"/>
      <sheetName val="YA DEPRECIADOS - ABRIL-14"/>
      <sheetName val="MAYO-14"/>
      <sheetName val="YA DEPRECIADOS-MAYO-2014"/>
      <sheetName val="JUNIO-14"/>
      <sheetName val="YA DEPRECIADOS-JUNIO-2014"/>
      <sheetName val="JULIO-14"/>
      <sheetName val="YA DEPRECIADOS-JULIO-2014"/>
      <sheetName val="AGOSTO-14"/>
      <sheetName val="YA DEPRECIADOS- AGOSTO-2014"/>
      <sheetName val="SEPTIEMBRE-14"/>
      <sheetName val="YA DEPRECIADOS-SEPT-14"/>
      <sheetName val="OCTUBRE-14"/>
      <sheetName val="YA DEPRECIADOS-OCT-14"/>
      <sheetName val="NOVIEMBRE-14"/>
      <sheetName val="YA DEPRECIADOS -NOVIEMBRE-14"/>
      <sheetName val="DICIEMBRE-14"/>
      <sheetName val="YA DEPRECIADOS -DICIEMBRE-14"/>
      <sheetName val="ENERO-15"/>
      <sheetName val="YA DEPRECIADOS-ENERO-15"/>
      <sheetName val="FEBRERO-15"/>
      <sheetName val="YA DEPRECIADOS- FEBRERO-15"/>
      <sheetName val="MARZO-15"/>
      <sheetName val="YA DEPRECIADOS-MARZO-15"/>
      <sheetName val="ABRIL-15"/>
      <sheetName val="YA DEPRECIADOS- ABRIL-15"/>
      <sheetName val="MAYO-15"/>
      <sheetName val="YA DEPRECIADOS MAYO-15"/>
      <sheetName val="JUNIO-15"/>
      <sheetName val="YA DEPRECIADOS JUNIO-15"/>
      <sheetName val="JULIO-15"/>
      <sheetName val="YA DEPRECIADOS JULIO-15"/>
      <sheetName val="AGOSTO-15"/>
      <sheetName val="YA DEPRECIADOS AGOSTO-15"/>
      <sheetName val="SEPTIEMBRE-15"/>
      <sheetName val="YA DEPRECIADOS SEPT-15"/>
      <sheetName val="OCTUBRE-15"/>
      <sheetName val="YA DEPRECIADOS OCT-15"/>
      <sheetName val="NOV-15"/>
      <sheetName val="YA DEPRECIADOS NOV-15"/>
      <sheetName val="DIC-15"/>
      <sheetName val="YA DEPRECIADOS DIC-15"/>
      <sheetName val="ENERO-16"/>
      <sheetName val="YA DEPRECIADOS ENERO-16"/>
      <sheetName val="FEBRERO-2016"/>
      <sheetName val="YA DEPRECIADOS FEBRERO -2016"/>
      <sheetName val="MARZO-2016"/>
      <sheetName val="YA DEPRECIADOS  MARZO-2016"/>
      <sheetName val="ABRIL-2016"/>
      <sheetName val="YA DEPRECIADOS ABRIL-2016"/>
      <sheetName val="MAYO-2016"/>
      <sheetName val="YA DEPRECIADOS MAYO-2016"/>
      <sheetName val="JUNIO-2016"/>
      <sheetName val="YA DEPRECIADOS JUNIO 2016"/>
      <sheetName val="JULIO-2016"/>
      <sheetName val="YA DEPRECIADOS JULIO-2016"/>
      <sheetName val="AGOSTO- 2016"/>
      <sheetName val="YA DEPRECIADOS AGOSTO -2016"/>
      <sheetName val="SEPTIEMBRE 2016"/>
      <sheetName val="YA DEPRECIADOS SEP-2016"/>
      <sheetName val="OCTUBRE 2016"/>
      <sheetName val="YA DEPRECIADOS OCT-2016"/>
      <sheetName val="NOVIEMBRE 2016"/>
      <sheetName val="YA DEPRECIADOS NOVIEMBRE 2016"/>
      <sheetName val="DICIEMBRE -2016"/>
      <sheetName val="YA DEPRECIADOS DICIEMBRE- 2016"/>
      <sheetName val="ENERO-2017"/>
      <sheetName val="YA DEPRECIADOS ENERO-2017"/>
      <sheetName val="FEBRERO-2017"/>
      <sheetName val="YA DEPRECIADOS FEB-2017"/>
      <sheetName val="MARZO-2017"/>
      <sheetName val="YA DEPRECIADOS MARZO- 2017"/>
      <sheetName val="ABRIL-2017"/>
      <sheetName val="YA DEPRECIADOS ABRIL-2017"/>
      <sheetName val="MAYO-2017"/>
      <sheetName val="YA DEPRECIADOS MAYO-2117"/>
      <sheetName val="JUNIO-2017"/>
      <sheetName val="YA DEPRECIADOS JUNIO-2017"/>
      <sheetName val="JULIO-2017"/>
      <sheetName val="YA DEPRECIADOS JULIO-2017"/>
      <sheetName val="AGOSTO-2017"/>
      <sheetName val="YA DEPRECIADOS-AGOSTO 2017"/>
      <sheetName val="SEPTIEMBRE -2017"/>
      <sheetName val="YA DEPRECIADOS SEPT-2017"/>
      <sheetName val="OCTUBRE-2017"/>
      <sheetName val="YA DEPRECIADOS OCTUBRE 2017"/>
      <sheetName val="NOVIEMBRE-2017"/>
      <sheetName val="YA DEPRECIADOS NOV-2017"/>
      <sheetName val="DICIEMBRE-2017"/>
      <sheetName val="YA DEPRECIADOS DIC-2017"/>
      <sheetName val="ENERO-2018"/>
      <sheetName val="YA DEPRECIADOS ENERO- 2018"/>
      <sheetName val="FEBRERO 2018"/>
      <sheetName val="YA DEPRECIADOS FEB-2018"/>
      <sheetName val="MARZO-2018"/>
      <sheetName val="YA DEPRECIADOS MARZO-2018"/>
      <sheetName val="ABRIL-2018"/>
      <sheetName val="YA DEPRECIADOS ABRIL-2018"/>
      <sheetName val="MAYO-2018"/>
      <sheetName val="YA DEPRECIADOS MAYO-2018"/>
      <sheetName val="JUNIO-2018"/>
      <sheetName val="YA DEPRECIADOS JUNIO-2018"/>
      <sheetName val="JULIO 2018"/>
      <sheetName val="YA DEPRECIADOS JULIO 2018"/>
      <sheetName val="AGOSTO-2018"/>
      <sheetName val="YA DEPRECIADOS AGOSTO 2018"/>
      <sheetName val="SEPTIEMBRE 2018"/>
      <sheetName val="YA DEPRECIADOS SEP-2018"/>
      <sheetName val="OCTUBRE 2018"/>
      <sheetName val="YA DEPRECIADOS OCT-2018"/>
      <sheetName val="NOVIEMBRE 2018"/>
      <sheetName val="YA DEPRECIADOS NOV-2018"/>
      <sheetName val="DICIEMBRE 2018"/>
      <sheetName val="YA DEPRECIADOS DIC-2018"/>
      <sheetName val="ENERO 2019"/>
      <sheetName val="YA DEPRECIADOS ENERO-2019"/>
      <sheetName val=" NEBUL. Y VEH. COM.- ENERO 2019"/>
      <sheetName val="FEBRERO 2019"/>
      <sheetName val="YA DEPREC. FEB-2019"/>
      <sheetName val=" NEB. Y VEH. COM. FEBRERO 2018"/>
      <sheetName val="MARZO 2019"/>
      <sheetName val="YA DEPREC. MARZO 2019"/>
      <sheetName val="NEB. EN COM. MARZO 2019"/>
      <sheetName val="Abril 2019"/>
      <sheetName val="YA DEPREC. ABRIL 2019"/>
      <sheetName val="NEB. EN COM. ABRIL 2019"/>
      <sheetName val="Mayo 2019"/>
      <sheetName val="Ya depreciados mayo-2019"/>
      <sheetName val="Neb. en com. mayo 2019"/>
      <sheetName val="Junio 2019"/>
      <sheetName val="Ya depreciados junio 2019"/>
      <sheetName val="Neb. en comodato junio 2019"/>
      <sheetName val="julio 2019"/>
      <sheetName val="Ya depreciados julio 2019"/>
      <sheetName val="Neb. en comodato julio 2019"/>
      <sheetName val="Agosto 2019"/>
      <sheetName val="Ya depreciados agosto 2019"/>
      <sheetName val="Neb. en comodato agosto 2019"/>
      <sheetName val="septiembre 2019"/>
      <sheetName val="ya depreciados septiembre 2019"/>
      <sheetName val="Neb. en com. septiembre 2019"/>
      <sheetName val="Octubre 2019"/>
      <sheetName val="Ya depreciados octubre 2019"/>
      <sheetName val="NEB. EN COMODATO OCT. 2019"/>
      <sheetName val="noviembre 2019"/>
      <sheetName val="Ya depreciados nov-2019"/>
      <sheetName val="Neb. en comodato nov-2019"/>
      <sheetName val="DICIEMBRE 2019"/>
      <sheetName val="Ya depreciados dic-2019"/>
      <sheetName val="Neb. en comodato dic-2019"/>
      <sheetName val="ENERO 2020"/>
      <sheetName val="YA DEPREC. ENERO 2020"/>
      <sheetName val="NEB. EN COMODATO ENERO 2020"/>
      <sheetName val="Febrero 2020"/>
      <sheetName val="Ya depreciados feb. 2020"/>
      <sheetName val=" NEB, EN COMODATO FEB-2020"/>
      <sheetName val="MARZO 2020"/>
      <sheetName val="YA DEPRECIADOS MARZO 2020"/>
      <sheetName val="NEB. EN COM. MARZO 2020"/>
      <sheetName val=" A. F DEP. Y DESC. 31 MAR 2020 "/>
      <sheetName val="ABRIL 2020"/>
      <sheetName val="YA DEPREC. ABRIL 2020"/>
      <sheetName val="NEB, EN COMODATO ABRIL 2020"/>
      <sheetName val="MAYO 2020"/>
      <sheetName val="YA DEPRECIADOS MAYO 2020"/>
      <sheetName val="NEB. EN COMODATO MAYO 2020"/>
      <sheetName val="JUNIO 2020"/>
      <sheetName val="YA DEPRECIADOS JUNIO 2020"/>
      <sheetName val="NEB. JUNIO 2020"/>
      <sheetName val="JULIO 2020"/>
      <sheetName val="YA DEPRECIADOS JULIO 20202"/>
      <sheetName val="NEB. JULIO 2020"/>
      <sheetName val="AGOSTO 20"/>
      <sheetName val="YA DEPRECIADOS AGOSTO 2020"/>
      <sheetName val="NEB. AGOSTO 2020"/>
      <sheetName val="SEPTIEMBRE 2020"/>
      <sheetName val="YA DEPRECIADOS SEPT 2020"/>
      <sheetName val="NEB. EN COMODATO 2020"/>
      <sheetName val="OCTUBRE 2020"/>
      <sheetName val="YA DEPRECIADOS OCTUBRE 2020"/>
      <sheetName val="NEB. EN COMODATO OCT. 2020"/>
      <sheetName val="EQUIPO DE AIRE A DONARSE"/>
      <sheetName val="Noviembre 2020"/>
      <sheetName val="Ya depreciados nov 2020"/>
      <sheetName val="diciembre 2020"/>
      <sheetName val="Ya depreciados dic 2020"/>
      <sheetName val="enero 2021"/>
      <sheetName val="Ya depreciados enero 2021"/>
      <sheetName val="Febrero 2021"/>
      <sheetName val="Ya deprec. febrero 2021"/>
      <sheetName val="Marzo 2021"/>
      <sheetName val="Ya dprec. marzo 2021"/>
      <sheetName val="Abril 2021"/>
      <sheetName val="Ya dep. abril 2021"/>
      <sheetName val="Mayo 2021"/>
      <sheetName val="Ya dep. mayo 2021"/>
      <sheetName val="junio 2021"/>
      <sheetName val="Ya deprec. junio 2021"/>
      <sheetName val="Julio 2021"/>
      <sheetName val="Ya deprec. julio 2021"/>
      <sheetName val="agosto 2021"/>
      <sheetName val="Ya deprec. agosto 2021"/>
      <sheetName val="septiembre 2021"/>
      <sheetName val="Ya deprec. septiembre 2021"/>
      <sheetName val="octubre 2021"/>
      <sheetName val="ya deprec. octubre 2021 "/>
      <sheetName val="noviembre 2021"/>
      <sheetName val="ya deprec. noviembre 2021"/>
      <sheetName val="ya deprec. diciembre 2021"/>
      <sheetName val="DICIEMBRE 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10C5-7BDB-448F-87B7-BA89DEB14D3D}">
  <dimension ref="A1:GD181"/>
  <sheetViews>
    <sheetView tabSelected="1" zoomScaleNormal="100" zoomScalePageLayoutView="70" workbookViewId="0">
      <pane ySplit="4" topLeftCell="A5" activePane="bottomLeft" state="frozen"/>
      <selection pane="bottomLeft" activeCell="E1" sqref="E1:E1048576"/>
    </sheetView>
  </sheetViews>
  <sheetFormatPr baseColWidth="10" defaultRowHeight="11.25" x14ac:dyDescent="0.2"/>
  <cols>
    <col min="1" max="1" width="12.5703125" style="5" customWidth="1"/>
    <col min="2" max="2" width="32.140625" style="5" customWidth="1"/>
    <col min="3" max="3" width="41.7109375" style="5" customWidth="1"/>
    <col min="4" max="4" width="12" style="5" customWidth="1"/>
    <col min="5" max="5" width="10.5703125" style="5" customWidth="1"/>
    <col min="6" max="6" width="16" style="5" customWidth="1"/>
    <col min="7" max="7" width="14.28515625" style="5" customWidth="1"/>
    <col min="8" max="8" width="15.85546875" style="5" customWidth="1"/>
    <col min="9" max="161" width="11.42578125" style="5" hidden="1" customWidth="1"/>
    <col min="162" max="162" width="17" style="5" hidden="1" customWidth="1"/>
    <col min="163" max="167" width="10.5703125" style="5" hidden="1" customWidth="1"/>
    <col min="168" max="168" width="7" style="5" hidden="1" customWidth="1"/>
    <col min="169" max="169" width="11.28515625" style="5" hidden="1" customWidth="1"/>
    <col min="170" max="170" width="13" style="5" hidden="1" customWidth="1"/>
    <col min="171" max="174" width="14.42578125" style="5" hidden="1" customWidth="1"/>
    <col min="175" max="181" width="13.28515625" style="5" hidden="1" customWidth="1"/>
    <col min="182" max="183" width="13.28515625" style="5" customWidth="1"/>
    <col min="184" max="184" width="16.7109375" style="5" customWidth="1"/>
    <col min="185" max="185" width="14.28515625" style="5" customWidth="1"/>
    <col min="186" max="186" width="12.85546875" style="5" customWidth="1"/>
    <col min="187" max="16384" width="11.42578125" style="5"/>
  </cols>
  <sheetData>
    <row r="1" spans="1:186" ht="44.25" customHeight="1" thickBot="1" x14ac:dyDescent="0.25">
      <c r="A1" s="143"/>
      <c r="B1" s="143"/>
      <c r="C1" s="1"/>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4"/>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row>
    <row r="2" spans="1:186" ht="12" thickBot="1" x14ac:dyDescent="0.25">
      <c r="A2" s="144" t="s">
        <v>0</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6"/>
    </row>
    <row r="3" spans="1:186" ht="21.75" customHeight="1" x14ac:dyDescent="0.2">
      <c r="A3" s="6" t="s">
        <v>1</v>
      </c>
      <c r="B3" s="123" t="s">
        <v>2</v>
      </c>
      <c r="C3" s="6" t="s">
        <v>3</v>
      </c>
      <c r="D3" s="147" t="s">
        <v>4</v>
      </c>
      <c r="E3" s="147"/>
      <c r="F3" s="7" t="s">
        <v>5</v>
      </c>
      <c r="G3" s="7" t="s">
        <v>6</v>
      </c>
      <c r="H3" s="7" t="s">
        <v>7</v>
      </c>
      <c r="I3" s="7"/>
      <c r="J3" s="8"/>
      <c r="K3" s="7" t="s">
        <v>8</v>
      </c>
      <c r="L3" s="7"/>
      <c r="M3" s="7"/>
      <c r="N3" s="7" t="s">
        <v>9</v>
      </c>
      <c r="O3" s="7" t="s">
        <v>9</v>
      </c>
      <c r="P3" s="7" t="s">
        <v>9</v>
      </c>
      <c r="Q3" s="7" t="s">
        <v>9</v>
      </c>
      <c r="R3" s="7" t="s">
        <v>9</v>
      </c>
      <c r="S3" s="7" t="s">
        <v>10</v>
      </c>
      <c r="T3" s="7" t="s">
        <v>9</v>
      </c>
      <c r="U3" s="7" t="s">
        <v>9</v>
      </c>
      <c r="V3" s="7" t="s">
        <v>9</v>
      </c>
      <c r="W3" s="7"/>
      <c r="X3" s="7"/>
      <c r="Y3" s="7"/>
      <c r="Z3" s="7"/>
      <c r="AA3" s="7"/>
      <c r="AB3" s="7"/>
      <c r="AC3" s="7"/>
      <c r="AD3" s="7"/>
      <c r="AE3" s="7"/>
      <c r="AF3" s="7"/>
      <c r="AG3" s="7"/>
      <c r="AH3" s="7"/>
      <c r="AI3" s="7" t="s">
        <v>10</v>
      </c>
      <c r="AJ3" s="7" t="s">
        <v>9</v>
      </c>
      <c r="AK3" s="7"/>
      <c r="AL3" s="7"/>
      <c r="AM3" s="7"/>
      <c r="AN3" s="7"/>
      <c r="AO3" s="7"/>
      <c r="AP3" s="7"/>
      <c r="AQ3" s="7"/>
      <c r="AR3" s="7"/>
      <c r="AS3" s="7"/>
      <c r="AT3" s="7"/>
      <c r="AU3" s="7"/>
      <c r="AV3" s="7"/>
      <c r="AW3" s="7" t="s">
        <v>10</v>
      </c>
      <c r="AX3" s="7" t="s">
        <v>9</v>
      </c>
      <c r="AY3" s="7"/>
      <c r="AZ3" s="7"/>
      <c r="BA3" s="7"/>
      <c r="BB3" s="7"/>
      <c r="BC3" s="7"/>
      <c r="BD3" s="7"/>
      <c r="BE3" s="7"/>
      <c r="BF3" s="7"/>
      <c r="BG3" s="7"/>
      <c r="BH3" s="7"/>
      <c r="BI3" s="7"/>
      <c r="BJ3" s="7"/>
      <c r="BK3" s="7" t="s">
        <v>9</v>
      </c>
      <c r="BL3" s="7" t="s">
        <v>9</v>
      </c>
      <c r="BM3" s="7"/>
      <c r="BN3" s="7"/>
      <c r="BO3" s="7"/>
      <c r="BP3" s="7"/>
      <c r="BQ3" s="7"/>
      <c r="BR3" s="7"/>
      <c r="BS3" s="7"/>
      <c r="BT3" s="7"/>
      <c r="BU3" s="7"/>
      <c r="BV3" s="7"/>
      <c r="BW3" s="7"/>
      <c r="BX3" s="7"/>
      <c r="BY3" s="7" t="s">
        <v>9</v>
      </c>
      <c r="BZ3" s="7" t="s">
        <v>9</v>
      </c>
      <c r="CA3" s="7"/>
      <c r="CB3" s="7"/>
      <c r="CC3" s="7"/>
      <c r="CD3" s="7"/>
      <c r="CE3" s="7"/>
      <c r="CF3" s="7"/>
      <c r="CG3" s="7"/>
      <c r="CH3" s="7"/>
      <c r="CI3" s="7"/>
      <c r="CJ3" s="7"/>
      <c r="CK3" s="7"/>
      <c r="CL3" s="7"/>
      <c r="CM3" s="7" t="s">
        <v>9</v>
      </c>
      <c r="CN3" s="7" t="s">
        <v>9</v>
      </c>
      <c r="CO3" s="7"/>
      <c r="CP3" s="7"/>
      <c r="CQ3" s="7"/>
      <c r="CR3" s="7"/>
      <c r="CS3" s="7"/>
      <c r="CT3" s="7"/>
      <c r="CU3" s="7"/>
      <c r="CV3" s="7"/>
      <c r="CW3" s="7"/>
      <c r="CX3" s="7"/>
      <c r="CY3" s="7"/>
      <c r="CZ3" s="7"/>
      <c r="DA3" s="7" t="s">
        <v>9</v>
      </c>
      <c r="DB3" s="7" t="s">
        <v>9</v>
      </c>
      <c r="DC3" s="7"/>
      <c r="DD3" s="7"/>
      <c r="DE3" s="7"/>
      <c r="DF3" s="7"/>
      <c r="DG3" s="7"/>
      <c r="DH3" s="7"/>
      <c r="DI3" s="7"/>
      <c r="DJ3" s="7"/>
      <c r="DK3" s="7"/>
      <c r="DL3" s="7"/>
      <c r="DM3" s="7"/>
      <c r="DN3" s="7"/>
      <c r="DO3" s="7" t="s">
        <v>9</v>
      </c>
      <c r="DP3" s="7"/>
      <c r="DQ3" s="7" t="s">
        <v>11</v>
      </c>
      <c r="DR3" s="7" t="s">
        <v>11</v>
      </c>
      <c r="DS3" s="7"/>
      <c r="DT3" s="7"/>
      <c r="DU3" s="7"/>
      <c r="DV3" s="7"/>
      <c r="DW3" s="7"/>
      <c r="DX3" s="7"/>
      <c r="DY3" s="7"/>
      <c r="DZ3" s="7"/>
      <c r="EA3" s="7"/>
      <c r="EB3" s="7"/>
      <c r="EC3" s="7" t="s">
        <v>9</v>
      </c>
      <c r="ED3" s="7"/>
      <c r="EE3" s="7">
        <v>2020</v>
      </c>
      <c r="EF3" s="7"/>
      <c r="EG3" s="7"/>
      <c r="EH3" s="7"/>
      <c r="EI3" s="7"/>
      <c r="EJ3" s="7"/>
      <c r="EK3" s="7"/>
      <c r="EL3" s="7"/>
      <c r="EM3" s="7"/>
      <c r="EN3" s="7"/>
      <c r="EO3" s="7"/>
      <c r="EP3" s="9" t="s">
        <v>12</v>
      </c>
      <c r="EQ3" s="7" t="s">
        <v>13</v>
      </c>
      <c r="ER3" s="7" t="s">
        <v>14</v>
      </c>
      <c r="ES3" s="7" t="s">
        <v>15</v>
      </c>
      <c r="ET3" s="7" t="s">
        <v>16</v>
      </c>
      <c r="EU3" s="7" t="s">
        <v>17</v>
      </c>
      <c r="EV3" s="7" t="s">
        <v>18</v>
      </c>
      <c r="EW3" s="7" t="s">
        <v>19</v>
      </c>
      <c r="EX3" s="7" t="s">
        <v>20</v>
      </c>
      <c r="EY3" s="7" t="s">
        <v>21</v>
      </c>
      <c r="EZ3" s="7" t="s">
        <v>22</v>
      </c>
      <c r="FA3" s="7" t="s">
        <v>23</v>
      </c>
      <c r="FB3" s="7" t="s">
        <v>24</v>
      </c>
      <c r="FC3" s="7" t="s">
        <v>25</v>
      </c>
      <c r="FD3" s="7" t="s">
        <v>26</v>
      </c>
      <c r="FE3" s="7" t="s">
        <v>27</v>
      </c>
      <c r="FF3" s="7" t="s">
        <v>28</v>
      </c>
      <c r="FG3" s="7" t="s">
        <v>15</v>
      </c>
      <c r="FH3" s="7" t="s">
        <v>16</v>
      </c>
      <c r="FI3" s="7" t="s">
        <v>17</v>
      </c>
      <c r="FJ3" s="7" t="s">
        <v>29</v>
      </c>
      <c r="FK3" s="7" t="s">
        <v>30</v>
      </c>
      <c r="FL3" s="7" t="s">
        <v>31</v>
      </c>
      <c r="FM3" s="7" t="s">
        <v>32</v>
      </c>
      <c r="FN3" s="7" t="s">
        <v>33</v>
      </c>
      <c r="FO3" s="7" t="s">
        <v>34</v>
      </c>
      <c r="FP3" s="7" t="s">
        <v>35</v>
      </c>
      <c r="FQ3" s="7" t="s">
        <v>36</v>
      </c>
      <c r="FR3" s="7" t="s">
        <v>37</v>
      </c>
      <c r="FS3" s="7" t="s">
        <v>38</v>
      </c>
      <c r="FT3" s="7" t="s">
        <v>39</v>
      </c>
      <c r="FU3" s="7" t="s">
        <v>40</v>
      </c>
      <c r="FV3" s="7" t="s">
        <v>41</v>
      </c>
      <c r="FW3" s="7" t="s">
        <v>42</v>
      </c>
      <c r="FX3" s="7" t="s">
        <v>43</v>
      </c>
      <c r="FY3" s="7" t="s">
        <v>44</v>
      </c>
      <c r="FZ3" s="7" t="s">
        <v>31</v>
      </c>
      <c r="GA3" s="7" t="s">
        <v>45</v>
      </c>
      <c r="GB3" s="7" t="s">
        <v>46</v>
      </c>
      <c r="GC3" s="7" t="s">
        <v>47</v>
      </c>
    </row>
    <row r="4" spans="1:186" x14ac:dyDescent="0.2">
      <c r="A4" s="10"/>
      <c r="B4" s="124"/>
      <c r="C4" s="10"/>
      <c r="D4" s="10"/>
      <c r="E4" s="124"/>
      <c r="F4" s="10"/>
      <c r="G4" s="10"/>
      <c r="H4" s="10"/>
      <c r="I4" s="11" t="s">
        <v>48</v>
      </c>
      <c r="J4" s="11">
        <v>2000</v>
      </c>
      <c r="K4" s="11">
        <v>2001</v>
      </c>
      <c r="L4" s="11">
        <v>2002</v>
      </c>
      <c r="M4" s="11" t="s">
        <v>49</v>
      </c>
      <c r="N4" s="11" t="s">
        <v>50</v>
      </c>
      <c r="O4" s="11" t="s">
        <v>51</v>
      </c>
      <c r="P4" s="11" t="s">
        <v>52</v>
      </c>
      <c r="Q4" s="11" t="s">
        <v>53</v>
      </c>
      <c r="R4" s="11">
        <v>2008</v>
      </c>
      <c r="S4" s="11" t="s">
        <v>54</v>
      </c>
      <c r="T4" s="11">
        <v>2010</v>
      </c>
      <c r="U4" s="11">
        <v>2011</v>
      </c>
      <c r="V4" s="11" t="s">
        <v>55</v>
      </c>
      <c r="W4" s="11" t="s">
        <v>56</v>
      </c>
      <c r="X4" s="11" t="s">
        <v>57</v>
      </c>
      <c r="Y4" s="11" t="s">
        <v>58</v>
      </c>
      <c r="Z4" s="11" t="s">
        <v>59</v>
      </c>
      <c r="AA4" s="11" t="s">
        <v>60</v>
      </c>
      <c r="AB4" s="11" t="s">
        <v>61</v>
      </c>
      <c r="AC4" s="11" t="s">
        <v>62</v>
      </c>
      <c r="AD4" s="11" t="s">
        <v>63</v>
      </c>
      <c r="AE4" s="11" t="s">
        <v>64</v>
      </c>
      <c r="AF4" s="11" t="s">
        <v>65</v>
      </c>
      <c r="AG4" s="11" t="s">
        <v>66</v>
      </c>
      <c r="AH4" s="11" t="s">
        <v>67</v>
      </c>
      <c r="AI4" s="11" t="s">
        <v>68</v>
      </c>
      <c r="AJ4" s="11" t="s">
        <v>69</v>
      </c>
      <c r="AK4" s="11" t="s">
        <v>70</v>
      </c>
      <c r="AL4" s="11" t="s">
        <v>71</v>
      </c>
      <c r="AM4" s="11" t="s">
        <v>72</v>
      </c>
      <c r="AN4" s="11" t="s">
        <v>73</v>
      </c>
      <c r="AO4" s="11" t="s">
        <v>74</v>
      </c>
      <c r="AP4" s="11" t="s">
        <v>75</v>
      </c>
      <c r="AQ4" s="11" t="s">
        <v>76</v>
      </c>
      <c r="AR4" s="11" t="s">
        <v>77</v>
      </c>
      <c r="AS4" s="11" t="s">
        <v>78</v>
      </c>
      <c r="AT4" s="11" t="s">
        <v>79</v>
      </c>
      <c r="AU4" s="11" t="s">
        <v>80</v>
      </c>
      <c r="AV4" s="11" t="s">
        <v>81</v>
      </c>
      <c r="AW4" s="11" t="s">
        <v>82</v>
      </c>
      <c r="AX4" s="11" t="s">
        <v>83</v>
      </c>
      <c r="AY4" s="11" t="s">
        <v>70</v>
      </c>
      <c r="AZ4" s="11" t="s">
        <v>71</v>
      </c>
      <c r="BA4" s="11" t="s">
        <v>72</v>
      </c>
      <c r="BB4" s="11" t="s">
        <v>73</v>
      </c>
      <c r="BC4" s="11" t="s">
        <v>74</v>
      </c>
      <c r="BD4" s="11" t="s">
        <v>75</v>
      </c>
      <c r="BE4" s="11" t="s">
        <v>76</v>
      </c>
      <c r="BF4" s="11" t="s">
        <v>77</v>
      </c>
      <c r="BG4" s="11" t="s">
        <v>78</v>
      </c>
      <c r="BH4" s="11" t="s">
        <v>79</v>
      </c>
      <c r="BI4" s="11" t="s">
        <v>80</v>
      </c>
      <c r="BJ4" s="11" t="s">
        <v>81</v>
      </c>
      <c r="BK4" s="11">
        <v>2014</v>
      </c>
      <c r="BL4" s="11" t="s">
        <v>84</v>
      </c>
      <c r="BM4" s="11" t="s">
        <v>70</v>
      </c>
      <c r="BN4" s="11" t="s">
        <v>71</v>
      </c>
      <c r="BO4" s="11" t="s">
        <v>72</v>
      </c>
      <c r="BP4" s="11" t="s">
        <v>73</v>
      </c>
      <c r="BQ4" s="11" t="s">
        <v>74</v>
      </c>
      <c r="BR4" s="11" t="s">
        <v>75</v>
      </c>
      <c r="BS4" s="11" t="s">
        <v>76</v>
      </c>
      <c r="BT4" s="11" t="s">
        <v>77</v>
      </c>
      <c r="BU4" s="11" t="s">
        <v>78</v>
      </c>
      <c r="BV4" s="11" t="s">
        <v>79</v>
      </c>
      <c r="BW4" s="11" t="s">
        <v>80</v>
      </c>
      <c r="BX4" s="11" t="s">
        <v>81</v>
      </c>
      <c r="BY4" s="11">
        <v>2015</v>
      </c>
      <c r="BZ4" s="11" t="s">
        <v>85</v>
      </c>
      <c r="CA4" s="11" t="s">
        <v>70</v>
      </c>
      <c r="CB4" s="11" t="s">
        <v>71</v>
      </c>
      <c r="CC4" s="11" t="s">
        <v>72</v>
      </c>
      <c r="CD4" s="11" t="s">
        <v>73</v>
      </c>
      <c r="CE4" s="11" t="s">
        <v>74</v>
      </c>
      <c r="CF4" s="11" t="s">
        <v>75</v>
      </c>
      <c r="CG4" s="11" t="s">
        <v>76</v>
      </c>
      <c r="CH4" s="11" t="s">
        <v>77</v>
      </c>
      <c r="CI4" s="11" t="s">
        <v>78</v>
      </c>
      <c r="CJ4" s="11" t="s">
        <v>79</v>
      </c>
      <c r="CK4" s="11" t="s">
        <v>80</v>
      </c>
      <c r="CL4" s="11" t="s">
        <v>81</v>
      </c>
      <c r="CM4" s="11">
        <v>2016</v>
      </c>
      <c r="CN4" s="11" t="s">
        <v>86</v>
      </c>
      <c r="CO4" s="11" t="s">
        <v>70</v>
      </c>
      <c r="CP4" s="11" t="s">
        <v>71</v>
      </c>
      <c r="CQ4" s="11" t="s">
        <v>72</v>
      </c>
      <c r="CR4" s="11" t="s">
        <v>73</v>
      </c>
      <c r="CS4" s="11" t="s">
        <v>74</v>
      </c>
      <c r="CT4" s="11" t="s">
        <v>75</v>
      </c>
      <c r="CU4" s="11" t="s">
        <v>76</v>
      </c>
      <c r="CV4" s="11" t="s">
        <v>77</v>
      </c>
      <c r="CW4" s="11" t="s">
        <v>78</v>
      </c>
      <c r="CX4" s="11" t="s">
        <v>79</v>
      </c>
      <c r="CY4" s="11" t="s">
        <v>80</v>
      </c>
      <c r="CZ4" s="11" t="s">
        <v>81</v>
      </c>
      <c r="DA4" s="11">
        <v>2017</v>
      </c>
      <c r="DB4" s="11" t="s">
        <v>87</v>
      </c>
      <c r="DC4" s="11" t="s">
        <v>70</v>
      </c>
      <c r="DD4" s="11" t="s">
        <v>71</v>
      </c>
      <c r="DE4" s="11" t="s">
        <v>72</v>
      </c>
      <c r="DF4" s="11" t="s">
        <v>73</v>
      </c>
      <c r="DG4" s="11" t="s">
        <v>74</v>
      </c>
      <c r="DH4" s="11" t="s">
        <v>75</v>
      </c>
      <c r="DI4" s="11" t="s">
        <v>76</v>
      </c>
      <c r="DJ4" s="11" t="s">
        <v>77</v>
      </c>
      <c r="DK4" s="11" t="s">
        <v>78</v>
      </c>
      <c r="DL4" s="11" t="s">
        <v>79</v>
      </c>
      <c r="DM4" s="11" t="s">
        <v>80</v>
      </c>
      <c r="DN4" s="11" t="s">
        <v>81</v>
      </c>
      <c r="DO4" s="11">
        <v>2018</v>
      </c>
      <c r="DP4" s="11" t="s">
        <v>88</v>
      </c>
      <c r="DQ4" s="11" t="s">
        <v>70</v>
      </c>
      <c r="DR4" s="11" t="s">
        <v>71</v>
      </c>
      <c r="DS4" s="11" t="s">
        <v>72</v>
      </c>
      <c r="DT4" s="11" t="s">
        <v>73</v>
      </c>
      <c r="DU4" s="12" t="s">
        <v>74</v>
      </c>
      <c r="DV4" s="12" t="s">
        <v>75</v>
      </c>
      <c r="DW4" s="12" t="s">
        <v>76</v>
      </c>
      <c r="DX4" s="12" t="s">
        <v>77</v>
      </c>
      <c r="DY4" s="12" t="s">
        <v>78</v>
      </c>
      <c r="DZ4" s="12" t="s">
        <v>79</v>
      </c>
      <c r="EA4" s="12" t="s">
        <v>80</v>
      </c>
      <c r="EB4" s="12" t="s">
        <v>81</v>
      </c>
      <c r="EC4" s="11">
        <v>2019</v>
      </c>
      <c r="ED4" s="11" t="s">
        <v>89</v>
      </c>
      <c r="EE4" s="11">
        <v>43831</v>
      </c>
      <c r="EF4" s="11">
        <v>43862</v>
      </c>
      <c r="EG4" s="11">
        <v>43891</v>
      </c>
      <c r="EH4" s="11">
        <v>43922</v>
      </c>
      <c r="EI4" s="11">
        <v>43952</v>
      </c>
      <c r="EJ4" s="13">
        <v>43983</v>
      </c>
      <c r="EK4" s="11">
        <v>44013</v>
      </c>
      <c r="EL4" s="11">
        <v>44044</v>
      </c>
      <c r="EM4" s="11">
        <v>44075</v>
      </c>
      <c r="EN4" s="11" t="s">
        <v>90</v>
      </c>
      <c r="EO4" s="11">
        <v>44136</v>
      </c>
      <c r="EP4" s="14"/>
      <c r="EQ4" s="11">
        <v>2020</v>
      </c>
      <c r="ER4" s="11"/>
      <c r="ES4" s="10">
        <v>2021</v>
      </c>
      <c r="ET4" s="10">
        <v>2021</v>
      </c>
      <c r="EU4" s="10">
        <v>2021</v>
      </c>
      <c r="EV4" s="10">
        <v>2021</v>
      </c>
      <c r="EW4" s="10">
        <v>2021</v>
      </c>
      <c r="EX4" s="10">
        <v>2021</v>
      </c>
      <c r="EY4" s="10">
        <v>2021</v>
      </c>
      <c r="EZ4" s="10">
        <v>2021</v>
      </c>
      <c r="FA4" s="10">
        <v>2021</v>
      </c>
      <c r="FB4" s="10">
        <v>2021</v>
      </c>
      <c r="FC4" s="10">
        <v>2021</v>
      </c>
      <c r="FD4" s="10">
        <v>2021</v>
      </c>
      <c r="FE4" s="10"/>
      <c r="FF4" s="10"/>
      <c r="FG4" s="10">
        <v>2022</v>
      </c>
      <c r="FH4" s="10"/>
      <c r="FI4" s="10"/>
      <c r="FJ4" s="10"/>
      <c r="FK4" s="10"/>
      <c r="FL4" s="10"/>
      <c r="FM4" s="10"/>
      <c r="FN4" s="10"/>
      <c r="FO4" s="10"/>
      <c r="FP4" s="10"/>
      <c r="FQ4" s="10"/>
      <c r="FR4" s="10"/>
      <c r="FS4" s="10"/>
      <c r="FT4" s="10"/>
      <c r="FU4" s="10"/>
      <c r="FV4" s="10"/>
      <c r="FW4" s="10"/>
      <c r="FX4" s="10"/>
      <c r="FY4" s="10"/>
      <c r="FZ4" s="10"/>
      <c r="GA4" s="10"/>
      <c r="GB4" s="10"/>
      <c r="GC4" s="10"/>
    </row>
    <row r="5" spans="1:186" x14ac:dyDescent="0.2">
      <c r="A5" s="148" t="s">
        <v>91</v>
      </c>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row>
    <row r="6" spans="1:186" ht="25.5" customHeight="1" x14ac:dyDescent="0.2">
      <c r="A6" s="15" t="s">
        <v>92</v>
      </c>
      <c r="B6" s="16" t="s">
        <v>93</v>
      </c>
      <c r="C6" s="16" t="s">
        <v>94</v>
      </c>
      <c r="D6" s="17" t="s">
        <v>95</v>
      </c>
      <c r="E6" s="17" t="s">
        <v>96</v>
      </c>
      <c r="F6" s="18">
        <v>47746.05</v>
      </c>
      <c r="G6" s="18">
        <f>ROUND((F6*0.1),1)</f>
        <v>4774.6000000000004</v>
      </c>
      <c r="H6" s="18">
        <f>(F6*0.9)</f>
        <v>42971.445000000007</v>
      </c>
      <c r="I6" s="18">
        <v>4893.1499999999996</v>
      </c>
      <c r="J6" s="18">
        <v>9400.0300000000007</v>
      </c>
      <c r="K6" s="18">
        <v>1074.29</v>
      </c>
      <c r="L6" s="18">
        <v>1074.29</v>
      </c>
      <c r="M6" s="18">
        <v>1074.29</v>
      </c>
      <c r="N6" s="18">
        <v>1077.23</v>
      </c>
      <c r="O6" s="18">
        <v>1074.29</v>
      </c>
      <c r="P6" s="18">
        <v>1074.29</v>
      </c>
      <c r="Q6" s="18">
        <v>1074.29</v>
      </c>
      <c r="R6" s="18">
        <v>1077.23</v>
      </c>
      <c r="S6" s="18">
        <v>1074.29</v>
      </c>
      <c r="T6" s="18">
        <v>1074.29</v>
      </c>
      <c r="U6" s="18">
        <v>1074.29</v>
      </c>
      <c r="V6" s="18">
        <f>SUM(K6:U6)+559.22+1074.29</f>
        <v>13456.580000000002</v>
      </c>
      <c r="W6" s="18">
        <f>ROUND((H6/40/365*31),2)</f>
        <v>91.24</v>
      </c>
      <c r="X6" s="18">
        <f>ROUND((H6/40/365*29),2)</f>
        <v>85.35</v>
      </c>
      <c r="Y6" s="18">
        <f>ROUND((H6/40/365*31),2)</f>
        <v>91.24</v>
      </c>
      <c r="Z6" s="18">
        <f>ROUND((H6/40/365*30),2)</f>
        <v>88.3</v>
      </c>
      <c r="AA6" s="18">
        <f>ROUND((H6/40/365*31),2)</f>
        <v>91.24</v>
      </c>
      <c r="AB6" s="18">
        <f>ROUND((H6/40/365*30),2)</f>
        <v>88.3</v>
      </c>
      <c r="AC6" s="18">
        <f>ROUND((H6/40/365*31),2)</f>
        <v>91.24</v>
      </c>
      <c r="AD6" s="18">
        <f>ROUND((H6/40/365*31),2)</f>
        <v>91.24</v>
      </c>
      <c r="AE6" s="18">
        <f>ROUND((H6/40/365*30),2)</f>
        <v>88.3</v>
      </c>
      <c r="AF6" s="18">
        <f>ROUND((H6/40/365*31),2)</f>
        <v>91.24</v>
      </c>
      <c r="AG6" s="18">
        <f>ROUND((H6/40/365*30),2)</f>
        <v>88.3</v>
      </c>
      <c r="AH6" s="18">
        <f>ROUND((H6/40/365*31),2)</f>
        <v>91.24</v>
      </c>
      <c r="AI6" s="18">
        <f t="shared" ref="AI6:AI20" si="0">SUM(W6:AH6)</f>
        <v>1077.2299999999998</v>
      </c>
      <c r="AJ6" s="18">
        <f t="shared" ref="AJ6:AJ20" si="1">ROUND((V6+W6+X6+Y6+Z6+AA6+AB6+AC6+AD6+AE6+AF6+AG6+AH6),2)</f>
        <v>14533.81</v>
      </c>
      <c r="AK6" s="18">
        <f>ROUND((H6/40/365*31),2)</f>
        <v>91.24</v>
      </c>
      <c r="AL6" s="18">
        <f>ROUND((H6/40/365*28),2)</f>
        <v>82.41</v>
      </c>
      <c r="AM6" s="18">
        <f>ROUND((H6/40/365*31),2)</f>
        <v>91.24</v>
      </c>
      <c r="AN6" s="18">
        <f>ROUND((H6/40/365*30),2)</f>
        <v>88.3</v>
      </c>
      <c r="AO6" s="18">
        <f>ROUND((H6/40/365*31),2)</f>
        <v>91.24</v>
      </c>
      <c r="AP6" s="18">
        <f>ROUND((H6/40/365*30),2)</f>
        <v>88.3</v>
      </c>
      <c r="AQ6" s="18">
        <f>ROUND((H6/40/365*31),2)</f>
        <v>91.24</v>
      </c>
      <c r="AR6" s="18">
        <f>ROUND((H6/40/365*31),2)</f>
        <v>91.24</v>
      </c>
      <c r="AS6" s="18">
        <f>ROUND((H6/40/365*30),2)</f>
        <v>88.3</v>
      </c>
      <c r="AT6" s="18">
        <f>ROUND((H6/40/365*31),2)</f>
        <v>91.24</v>
      </c>
      <c r="AU6" s="18">
        <f>ROUND((H6/40/365*30),2)</f>
        <v>88.3</v>
      </c>
      <c r="AV6" s="18">
        <f>ROUND((H6/40/365*31),2)</f>
        <v>91.24</v>
      </c>
      <c r="AW6" s="18">
        <f t="shared" ref="AW6:AW20" si="2">SUM(AK6:AV6)</f>
        <v>1074.29</v>
      </c>
      <c r="AX6" s="18">
        <f t="shared" ref="AX6:AX20" si="3">ROUND((AJ6+AK6+AL6+AM6+AN6+AO6+AP6+AQ6+AR6+AS6+AT6+AU6+AV6),2)</f>
        <v>15608.1</v>
      </c>
      <c r="AY6" s="18">
        <f>ROUND((H6/40/365*31),2)</f>
        <v>91.24</v>
      </c>
      <c r="AZ6" s="18">
        <f>ROUND((H6/40/365*28),2)</f>
        <v>82.41</v>
      </c>
      <c r="BA6" s="18">
        <f>ROUND((H6/40/365*31),2)</f>
        <v>91.24</v>
      </c>
      <c r="BB6" s="18">
        <f>ROUND((H6/40/365*30),2)</f>
        <v>88.3</v>
      </c>
      <c r="BC6" s="18">
        <f>ROUND((H6/40/365*31),2)</f>
        <v>91.24</v>
      </c>
      <c r="BD6" s="18">
        <f>ROUND((H6/40/365*30),2)</f>
        <v>88.3</v>
      </c>
      <c r="BE6" s="18">
        <f>ROUND((H6/40/365*31),2)</f>
        <v>91.24</v>
      </c>
      <c r="BF6" s="18">
        <f>ROUND((H6/40/365*31),2)</f>
        <v>91.24</v>
      </c>
      <c r="BG6" s="18">
        <f>ROUND((H6/40/365*30),2)</f>
        <v>88.3</v>
      </c>
      <c r="BH6" s="18">
        <f>ROUND((H6/40/365*31),2)</f>
        <v>91.24</v>
      </c>
      <c r="BI6" s="18">
        <f>ROUND((H6/40/365*30),2)</f>
        <v>88.3</v>
      </c>
      <c r="BJ6" s="18">
        <f>ROUND((H6/40/365*31),2)</f>
        <v>91.24</v>
      </c>
      <c r="BK6" s="18">
        <f t="shared" ref="BK6:BK20" si="4">SUM(AY6:BJ6)</f>
        <v>1074.29</v>
      </c>
      <c r="BL6" s="18">
        <f t="shared" ref="BL6:BL20" si="5">ROUND((AX6+BK6),2)</f>
        <v>16682.39</v>
      </c>
      <c r="BM6" s="18">
        <f>ROUND((H6/40/365*31),2)</f>
        <v>91.24</v>
      </c>
      <c r="BN6" s="18">
        <f>ROUND((H6/40/365*28),2)</f>
        <v>82.41</v>
      </c>
      <c r="BO6" s="18">
        <f>ROUND((H6/40/365*31),2)</f>
        <v>91.24</v>
      </c>
      <c r="BP6" s="18">
        <f>ROUND((H6/40/365*30),2)</f>
        <v>88.3</v>
      </c>
      <c r="BQ6" s="18">
        <f>ROUND((H6/40/365*31),2)</f>
        <v>91.24</v>
      </c>
      <c r="BR6" s="18">
        <f>ROUND((H6/40/365*30),2)</f>
        <v>88.3</v>
      </c>
      <c r="BS6" s="18">
        <f>ROUND((H6/40/365*31),2)</f>
        <v>91.24</v>
      </c>
      <c r="BT6" s="18">
        <f>ROUND((H6/40/365*31),2)</f>
        <v>91.24</v>
      </c>
      <c r="BU6" s="18">
        <f>ROUND((H6/40/365*30),2)</f>
        <v>88.3</v>
      </c>
      <c r="BV6" s="18">
        <f>ROUND((H6/40/365*31),2)</f>
        <v>91.24</v>
      </c>
      <c r="BW6" s="18">
        <f>ROUND((H6/40/365*30),2)</f>
        <v>88.3</v>
      </c>
      <c r="BX6" s="18">
        <f>ROUND((H6/40/365*31),2)</f>
        <v>91.24</v>
      </c>
      <c r="BY6" s="18">
        <f t="shared" ref="BY6:BY20" si="6">SUM(BM6:BX6)</f>
        <v>1074.29</v>
      </c>
      <c r="BZ6" s="18">
        <f t="shared" ref="BZ6:BZ20" si="7">ROUND((BL6+BY6),2)</f>
        <v>17756.68</v>
      </c>
      <c r="CA6" s="18">
        <f>ROUND((H6/40/365*31),2)</f>
        <v>91.24</v>
      </c>
      <c r="CB6" s="18">
        <f>ROUND((H6/40/365*29),2)</f>
        <v>85.35</v>
      </c>
      <c r="CC6" s="18">
        <f>ROUND((H6/40/365*31),2)</f>
        <v>91.24</v>
      </c>
      <c r="CD6" s="18">
        <f>ROUND((H6/40/365*30),2)</f>
        <v>88.3</v>
      </c>
      <c r="CE6" s="18">
        <f>ROUND((H6/40/365*31),2)</f>
        <v>91.24</v>
      </c>
      <c r="CF6" s="18">
        <f>ROUND((H6/40/365*30),2)</f>
        <v>88.3</v>
      </c>
      <c r="CG6" s="18">
        <f>ROUND((H6/40/365*31),2)</f>
        <v>91.24</v>
      </c>
      <c r="CH6" s="18">
        <f>ROUND((H6/40/365*31),2)</f>
        <v>91.24</v>
      </c>
      <c r="CI6" s="18">
        <f>ROUND((H6/40/365*30),2)</f>
        <v>88.3</v>
      </c>
      <c r="CJ6" s="18">
        <f>ROUND((H6/40/365*31),2)</f>
        <v>91.24</v>
      </c>
      <c r="CK6" s="18">
        <f>ROUND((H6/40/365*30),2)</f>
        <v>88.3</v>
      </c>
      <c r="CL6" s="18">
        <f>ROUND((H6/40/365*31),2)</f>
        <v>91.24</v>
      </c>
      <c r="CM6" s="18">
        <f t="shared" ref="CM6:CM20" si="8">SUM(CA6:CL6)</f>
        <v>1077.2299999999998</v>
      </c>
      <c r="CN6" s="18">
        <f t="shared" ref="CN6:CN20" si="9">ROUND((BZ6+CM6),2)</f>
        <v>18833.91</v>
      </c>
      <c r="CO6" s="18">
        <f>ROUND((H6/40/365*31),2)</f>
        <v>91.24</v>
      </c>
      <c r="CP6" s="18">
        <f>ROUND((H6/40/365*28),2)</f>
        <v>82.41</v>
      </c>
      <c r="CQ6" s="18">
        <f>ROUND((H6/40/365*31),2)</f>
        <v>91.24</v>
      </c>
      <c r="CR6" s="18">
        <f>ROUND((H6/40/365*30),2)</f>
        <v>88.3</v>
      </c>
      <c r="CS6" s="18">
        <f>ROUND((H6/40/365*31),2)</f>
        <v>91.24</v>
      </c>
      <c r="CT6" s="18">
        <f>ROUND((H6/40/365*30),2)</f>
        <v>88.3</v>
      </c>
      <c r="CU6" s="18">
        <f>ROUND((H6/40/365*31),2)</f>
        <v>91.24</v>
      </c>
      <c r="CV6" s="18">
        <f>ROUND((H6/40/365*31),2)</f>
        <v>91.24</v>
      </c>
      <c r="CW6" s="18">
        <f>ROUND((H6/40/365*30),2)</f>
        <v>88.3</v>
      </c>
      <c r="CX6" s="18">
        <f>ROUND((H6/40/365*31),2)</f>
        <v>91.24</v>
      </c>
      <c r="CY6" s="18">
        <f>ROUND((H6/40/365*30),2)</f>
        <v>88.3</v>
      </c>
      <c r="CZ6" s="18">
        <f>ROUND((H6/40/365*31),2)</f>
        <v>91.24</v>
      </c>
      <c r="DA6" s="18">
        <f t="shared" ref="DA6:DA21" si="10">SUM(CO6:CZ6)</f>
        <v>1074.29</v>
      </c>
      <c r="DB6" s="18">
        <f t="shared" ref="DB6:DB21" si="11">ROUND((CN6+DA6),2)</f>
        <v>19908.2</v>
      </c>
      <c r="DC6" s="18">
        <f>ROUND((H6/40/365*31),2)</f>
        <v>91.24</v>
      </c>
      <c r="DD6" s="18">
        <f>ROUND((H6/40/365*28),2)</f>
        <v>82.41</v>
      </c>
      <c r="DE6" s="18">
        <f>ROUND((H6/40/365*31),2)</f>
        <v>91.24</v>
      </c>
      <c r="DF6" s="18">
        <f>ROUND((H6/40/365*30),2)</f>
        <v>88.3</v>
      </c>
      <c r="DG6" s="18">
        <f>ROUND((H6/40/365*31),2)</f>
        <v>91.24</v>
      </c>
      <c r="DH6" s="18">
        <f>ROUND((H6/40/365*30),2)</f>
        <v>88.3</v>
      </c>
      <c r="DI6" s="18">
        <f>ROUND((H6/40/365*31),2)</f>
        <v>91.24</v>
      </c>
      <c r="DJ6" s="18">
        <f>ROUND((H6/40/365*31),2)</f>
        <v>91.24</v>
      </c>
      <c r="DK6" s="18">
        <f>ROUND((H6/40/365*30),2)</f>
        <v>88.3</v>
      </c>
      <c r="DL6" s="18">
        <f>ROUND((H6/40/365*31),2)</f>
        <v>91.24</v>
      </c>
      <c r="DM6" s="18">
        <f>ROUND((H6/40/365*30),2)</f>
        <v>88.3</v>
      </c>
      <c r="DN6" s="18">
        <f>ROUND((H6/40/365*31),2)</f>
        <v>91.24</v>
      </c>
      <c r="DO6" s="18">
        <f t="shared" ref="DO6:DO21" si="12">SUM(DC6:DN6)</f>
        <v>1074.29</v>
      </c>
      <c r="DP6" s="18">
        <f t="shared" ref="DP6:DP21" si="13">ROUND((DB6+DO6),2)</f>
        <v>20982.49</v>
      </c>
      <c r="DQ6" s="18">
        <f>ROUND((H6/40/365*31),2)</f>
        <v>91.24</v>
      </c>
      <c r="DR6" s="18">
        <f>ROUND((H6/40/365*28),2)</f>
        <v>82.41</v>
      </c>
      <c r="DS6" s="18">
        <f>ROUND((H6/40/365*31),2)</f>
        <v>91.24</v>
      </c>
      <c r="DT6" s="18">
        <f>ROUND((H6/40/365*30),2)</f>
        <v>88.3</v>
      </c>
      <c r="DU6" s="18">
        <f>ROUND((H6/40/365*31),2)</f>
        <v>91.24</v>
      </c>
      <c r="DV6" s="18">
        <f>ROUND((H6/40/365*30),2)</f>
        <v>88.3</v>
      </c>
      <c r="DW6" s="18">
        <f>ROUND((H6/40/365*31),2)</f>
        <v>91.24</v>
      </c>
      <c r="DX6" s="18">
        <f>ROUND((H6/40/365*31),2)</f>
        <v>91.24</v>
      </c>
      <c r="DY6" s="18">
        <f>ROUND((H6/40/365*30),2)</f>
        <v>88.3</v>
      </c>
      <c r="DZ6" s="18">
        <f>ROUND((H6/40/365*31),2)</f>
        <v>91.24</v>
      </c>
      <c r="EA6" s="18">
        <f>ROUND((H6/40/365*30),2)</f>
        <v>88.3</v>
      </c>
      <c r="EB6" s="18">
        <f>ROUND((H6/40/365*31),2)</f>
        <v>91.24</v>
      </c>
      <c r="EC6" s="18">
        <f t="shared" ref="EC6:EC23" si="14">SUM(DQ6:EB6)</f>
        <v>1074.29</v>
      </c>
      <c r="ED6" s="18">
        <f t="shared" ref="ED6:ED23" si="15">ROUND((DP6+EC6),2)</f>
        <v>22056.78</v>
      </c>
      <c r="EE6" s="18">
        <f>ROUND((H6/40/365*31),2)</f>
        <v>91.24</v>
      </c>
      <c r="EF6" s="18">
        <f>ROUND((H6/40/365*29),2)</f>
        <v>85.35</v>
      </c>
      <c r="EG6" s="18">
        <f>ROUND((H6/40/365*31),2)</f>
        <v>91.24</v>
      </c>
      <c r="EH6" s="18">
        <f>ROUND((H6/40/365*30),2)</f>
        <v>88.3</v>
      </c>
      <c r="EI6" s="18">
        <f>ROUND((H6/40/365*31),2)</f>
        <v>91.24</v>
      </c>
      <c r="EJ6" s="18">
        <f>ROUND((H6/40/365*30),2)</f>
        <v>88.3</v>
      </c>
      <c r="EK6" s="18">
        <f>ROUND((H6/40/365*31),2)</f>
        <v>91.24</v>
      </c>
      <c r="EL6" s="18">
        <f>ROUND((H6/40/365*31),2)</f>
        <v>91.24</v>
      </c>
      <c r="EM6" s="18">
        <f>ROUND((H6/40/365*30),2)</f>
        <v>88.3</v>
      </c>
      <c r="EN6" s="18">
        <f>ROUND((H6/40/365*31),2)</f>
        <v>91.24</v>
      </c>
      <c r="EO6" s="18">
        <f>ROUND((H6/40/365*30),2)</f>
        <v>88.3</v>
      </c>
      <c r="EP6" s="18">
        <f>ROUND((H6/40/365*31),2)</f>
        <v>91.24</v>
      </c>
      <c r="EQ6" s="18">
        <f t="shared" ref="EQ6:EQ24" si="16">SUM(EE6:EP6)</f>
        <v>1077.2299999999998</v>
      </c>
      <c r="ER6" s="18">
        <f t="shared" ref="ER6:ER24" si="17">ROUND((ED6+EQ6),2)</f>
        <v>23134.01</v>
      </c>
      <c r="ES6" s="18">
        <f>ROUND((H6/40/365*31),2)</f>
        <v>91.24</v>
      </c>
      <c r="ET6" s="18">
        <f>ROUND((H6/40/365*28),2)</f>
        <v>82.41</v>
      </c>
      <c r="EU6" s="18">
        <f>ROUND((H6/40/365*31),2)</f>
        <v>91.24</v>
      </c>
      <c r="EV6" s="18">
        <f>ROUND((H6/40/365*30),2)</f>
        <v>88.3</v>
      </c>
      <c r="EW6" s="19">
        <f>ROUND((H6/40/365*31),2)</f>
        <v>91.24</v>
      </c>
      <c r="EX6" s="18">
        <f>ROUND((H6/40/365*30),2)</f>
        <v>88.3</v>
      </c>
      <c r="EY6" s="18">
        <f>ROUND((H6/40/365*31),2)</f>
        <v>91.24</v>
      </c>
      <c r="EZ6" s="18">
        <f>ROUND((H6/40/365*31),2)</f>
        <v>91.24</v>
      </c>
      <c r="FA6" s="18">
        <f>ROUND((H6/40/365*30),2)</f>
        <v>88.3</v>
      </c>
      <c r="FB6" s="18">
        <f>ROUND((H6/40/365*31),2)</f>
        <v>91.24</v>
      </c>
      <c r="FC6" s="18">
        <f>ROUND((H6/40/365*30),2)</f>
        <v>88.3</v>
      </c>
      <c r="FD6" s="18">
        <f>ROUND((H6/40/365*31),2)</f>
        <v>91.24</v>
      </c>
      <c r="FE6" s="18">
        <f t="shared" ref="FE6:FE24" si="18">SUM(ES6:FD6)</f>
        <v>1074.29</v>
      </c>
      <c r="FF6" s="18">
        <f t="shared" ref="FF6:FF24" si="19">SUM(ER6,FE6)</f>
        <v>24208.3</v>
      </c>
      <c r="FG6" s="18">
        <f>ROUND((H6/40/365*31),2)</f>
        <v>91.24</v>
      </c>
      <c r="FH6" s="18">
        <f>ROUND((H6/40/365*28),2)</f>
        <v>82.41</v>
      </c>
      <c r="FI6" s="18">
        <f>ROUND((H6/40/365*31),2)</f>
        <v>91.24</v>
      </c>
      <c r="FJ6" s="18">
        <f>ROUND((H6/40/365*30),2)</f>
        <v>88.3</v>
      </c>
      <c r="FK6" s="18">
        <f>ROUND((H6/40/365*31),2)</f>
        <v>91.24</v>
      </c>
      <c r="FL6" s="18">
        <f>ROUND((H6/40/365*30),2)</f>
        <v>88.3</v>
      </c>
      <c r="FM6" s="18">
        <f>ROUND((H6/40/365*31),2)</f>
        <v>91.24</v>
      </c>
      <c r="FN6" s="18">
        <f>ROUND((H6/40/365*31),2)</f>
        <v>91.24</v>
      </c>
      <c r="FO6" s="18">
        <f>ROUND((H6/40/365*30),2)</f>
        <v>88.3</v>
      </c>
      <c r="FP6" s="18">
        <f>ROUND((H6/40/365*31),2)</f>
        <v>91.24</v>
      </c>
      <c r="FQ6" s="18">
        <f>ROUND((H6/40/365*30),2)</f>
        <v>88.3</v>
      </c>
      <c r="FR6" s="18">
        <f>ROUND((H6/40/365*31),2)</f>
        <v>91.24</v>
      </c>
      <c r="FS6" s="18">
        <f>SUM(FG6:FR6)</f>
        <v>1074.29</v>
      </c>
      <c r="FT6" s="18">
        <f>SUM(FF6,FS6)</f>
        <v>25282.59</v>
      </c>
      <c r="FU6" s="18">
        <f>ROUND((H6/40/365*31),2)</f>
        <v>91.24</v>
      </c>
      <c r="FV6" s="18">
        <f>ROUND((H6/40/365*28),2)</f>
        <v>82.41</v>
      </c>
      <c r="FW6" s="18">
        <f>ROUND((H6/40/365*31),2)</f>
        <v>91.24</v>
      </c>
      <c r="FX6" s="18">
        <f>ROUND((H6/40/365*30),2)</f>
        <v>88.3</v>
      </c>
      <c r="FY6" s="18">
        <f>ROUND((H6/40/365*31),2)</f>
        <v>91.24</v>
      </c>
      <c r="FZ6" s="18">
        <f>ROUND((H6/40/365*30),2)</f>
        <v>88.3</v>
      </c>
      <c r="GA6" s="18">
        <f>SUM(FU6:FZ6)</f>
        <v>532.73</v>
      </c>
      <c r="GB6" s="18">
        <f>ROUND((FT6+GA6),2)</f>
        <v>25815.32</v>
      </c>
      <c r="GC6" s="18">
        <f t="shared" ref="GC6:GC24" si="20">(F6-GB6)</f>
        <v>21930.730000000003</v>
      </c>
    </row>
    <row r="7" spans="1:186" ht="35.25" customHeight="1" x14ac:dyDescent="0.2">
      <c r="A7" s="15" t="s">
        <v>97</v>
      </c>
      <c r="B7" s="16" t="s">
        <v>98</v>
      </c>
      <c r="C7" s="16" t="s">
        <v>99</v>
      </c>
      <c r="D7" s="17" t="s">
        <v>95</v>
      </c>
      <c r="E7" s="17" t="s">
        <v>100</v>
      </c>
      <c r="F7" s="18">
        <v>1351050</v>
      </c>
      <c r="G7" s="18">
        <f t="shared" ref="G7:G24" si="21">ROUND((F7*0.1),2)</f>
        <v>135105</v>
      </c>
      <c r="H7" s="18">
        <f t="shared" ref="H7:H24" si="22">(F7*0.9)</f>
        <v>1215945</v>
      </c>
      <c r="I7" s="18"/>
      <c r="J7" s="18"/>
      <c r="K7" s="18"/>
      <c r="L7" s="18"/>
      <c r="M7" s="18"/>
      <c r="N7" s="18"/>
      <c r="O7" s="18">
        <v>2156.52</v>
      </c>
      <c r="P7" s="18">
        <v>60548.42</v>
      </c>
      <c r="Q7" s="18">
        <v>60548.42</v>
      </c>
      <c r="R7" s="18">
        <v>60714.31</v>
      </c>
      <c r="S7" s="18">
        <v>60548.42</v>
      </c>
      <c r="T7" s="18">
        <v>60548.42</v>
      </c>
      <c r="U7" s="18">
        <v>60548.42</v>
      </c>
      <c r="V7" s="18">
        <f t="shared" ref="V7:V20" si="23">N7+O7+P7+Q7+R7+S7+T7+U7</f>
        <v>365612.92999999993</v>
      </c>
      <c r="W7" s="18">
        <f t="shared" ref="W7:W19" si="24">ROUND((H7/7330*31),2)</f>
        <v>5142.47</v>
      </c>
      <c r="X7" s="18">
        <f t="shared" ref="X7:X19" si="25">ROUND((H7/7330*29),2)</f>
        <v>4810.7</v>
      </c>
      <c r="Y7" s="18">
        <f t="shared" ref="Y7:Y19" si="26">ROUND((H7/7330*31),2)</f>
        <v>5142.47</v>
      </c>
      <c r="Z7" s="18">
        <f t="shared" ref="Z7:Z19" si="27">ROUND((H7/7330*30),2)</f>
        <v>4976.58</v>
      </c>
      <c r="AA7" s="18">
        <f t="shared" ref="AA7:AA19" si="28">ROUND((H7/7330*31),2)</f>
        <v>5142.47</v>
      </c>
      <c r="AB7" s="18">
        <f t="shared" ref="AB7:AB19" si="29">ROUND((H7/7330*30),2)</f>
        <v>4976.58</v>
      </c>
      <c r="AC7" s="18">
        <f t="shared" ref="AC7:AC19" si="30">ROUND((H7/7330*31),2)</f>
        <v>5142.47</v>
      </c>
      <c r="AD7" s="18">
        <f t="shared" ref="AD7:AD19" si="31">ROUND((H7/7330*31),2)</f>
        <v>5142.47</v>
      </c>
      <c r="AE7" s="18">
        <f t="shared" ref="AE7:AE19" si="32">ROUND((H7/7330*30),2)</f>
        <v>4976.58</v>
      </c>
      <c r="AF7" s="18">
        <f t="shared" ref="AF7:AF19" si="33">ROUND((H7/7330*31),2)</f>
        <v>5142.47</v>
      </c>
      <c r="AG7" s="18">
        <f t="shared" ref="AG7:AG19" si="34">ROUND((H7/7330*30),2)</f>
        <v>4976.58</v>
      </c>
      <c r="AH7" s="18">
        <f t="shared" ref="AH7:AH20" si="35">ROUND((H7/7330*31),2)</f>
        <v>5142.47</v>
      </c>
      <c r="AI7" s="18">
        <f t="shared" si="0"/>
        <v>60714.310000000012</v>
      </c>
      <c r="AJ7" s="18">
        <f t="shared" si="1"/>
        <v>426327.24</v>
      </c>
      <c r="AK7" s="18">
        <f t="shared" ref="AK7:AK20" si="36">ROUND((H7/7330*31),2)</f>
        <v>5142.47</v>
      </c>
      <c r="AL7" s="18">
        <f t="shared" ref="AL7:AL20" si="37">ROUND((H7/7330*28),2)</f>
        <v>4644.8100000000004</v>
      </c>
      <c r="AM7" s="18">
        <f t="shared" ref="AM7:AM20" si="38">ROUND((H7/7330*31),2)</f>
        <v>5142.47</v>
      </c>
      <c r="AN7" s="18">
        <f t="shared" ref="AN7:AN20" si="39">ROUND((H7/7330*30),2)</f>
        <v>4976.58</v>
      </c>
      <c r="AO7" s="18">
        <f t="shared" ref="AO7:AO20" si="40">ROUND((H7/7330*31),2)</f>
        <v>5142.47</v>
      </c>
      <c r="AP7" s="18">
        <f t="shared" ref="AP7:AP20" si="41">ROUND((H7/7330*30),2)</f>
        <v>4976.58</v>
      </c>
      <c r="AQ7" s="18">
        <f t="shared" ref="AQ7:AQ20" si="42">ROUND((H7/7330*31),2)</f>
        <v>5142.47</v>
      </c>
      <c r="AR7" s="18">
        <f t="shared" ref="AR7:AR20" si="43">ROUND((H7/7330*31),2)</f>
        <v>5142.47</v>
      </c>
      <c r="AS7" s="18">
        <f t="shared" ref="AS7:AS20" si="44">ROUND((H7/7330*30),2)</f>
        <v>4976.58</v>
      </c>
      <c r="AT7" s="18">
        <f t="shared" ref="AT7:AT20" si="45">ROUND((H7/7330*31),2)</f>
        <v>5142.47</v>
      </c>
      <c r="AU7" s="18">
        <f t="shared" ref="AU7:AU20" si="46">ROUND((H7/7330*30),2)</f>
        <v>4976.58</v>
      </c>
      <c r="AV7" s="18">
        <f t="shared" ref="AV7:AV20" si="47">ROUND((H7/7330*31),2)</f>
        <v>5142.47</v>
      </c>
      <c r="AW7" s="18">
        <f t="shared" si="2"/>
        <v>60548.420000000013</v>
      </c>
      <c r="AX7" s="18">
        <f t="shared" si="3"/>
        <v>486875.66</v>
      </c>
      <c r="AY7" s="18">
        <f t="shared" ref="AY7:AY20" si="48">ROUND((H7/7330*31),2)</f>
        <v>5142.47</v>
      </c>
      <c r="AZ7" s="18">
        <f t="shared" ref="AZ7:AZ20" si="49">ROUND((H7/7330*28),2)</f>
        <v>4644.8100000000004</v>
      </c>
      <c r="BA7" s="18">
        <f t="shared" ref="BA7:BA20" si="50">ROUND((H7/7330*31),2)</f>
        <v>5142.47</v>
      </c>
      <c r="BB7" s="18">
        <f t="shared" ref="BB7:BB20" si="51">ROUND((H7/7330*30),2)</f>
        <v>4976.58</v>
      </c>
      <c r="BC7" s="18">
        <f t="shared" ref="BC7:BC20" si="52">ROUND((H7/7330*31),2)</f>
        <v>5142.47</v>
      </c>
      <c r="BD7" s="18">
        <f t="shared" ref="BD7:BD20" si="53">ROUND((H7/7330*30),2)</f>
        <v>4976.58</v>
      </c>
      <c r="BE7" s="18">
        <f t="shared" ref="BE7:BE20" si="54">ROUND((H7/7330*31),2)</f>
        <v>5142.47</v>
      </c>
      <c r="BF7" s="18">
        <f t="shared" ref="BF7:BF20" si="55">ROUND((H7/7330*31),2)</f>
        <v>5142.47</v>
      </c>
      <c r="BG7" s="18">
        <f t="shared" ref="BG7:BG20" si="56">ROUND((H7/7330*30),2)</f>
        <v>4976.58</v>
      </c>
      <c r="BH7" s="18">
        <f t="shared" ref="BH7:BH20" si="57">ROUND((H7/7330*31),2)</f>
        <v>5142.47</v>
      </c>
      <c r="BI7" s="18">
        <f t="shared" ref="BI7:BI20" si="58">ROUND((H7/7330*30),2)</f>
        <v>4976.58</v>
      </c>
      <c r="BJ7" s="18">
        <f t="shared" ref="BJ7:BJ20" si="59">ROUND((H7/7330*31),2)</f>
        <v>5142.47</v>
      </c>
      <c r="BK7" s="18">
        <f t="shared" si="4"/>
        <v>60548.420000000013</v>
      </c>
      <c r="BL7" s="18">
        <f t="shared" si="5"/>
        <v>547424.07999999996</v>
      </c>
      <c r="BM7" s="18">
        <f t="shared" ref="BM7:BM20" si="60">ROUND((H7/7330*31),2)</f>
        <v>5142.47</v>
      </c>
      <c r="BN7" s="18">
        <f t="shared" ref="BN7:BN20" si="61">ROUND((H7/7330*28),2)</f>
        <v>4644.8100000000004</v>
      </c>
      <c r="BO7" s="18">
        <f t="shared" ref="BO7:BO20" si="62">ROUND((H7/7330*31),2)</f>
        <v>5142.47</v>
      </c>
      <c r="BP7" s="18">
        <f t="shared" ref="BP7:BP20" si="63">ROUND((H7/7330*30),2)</f>
        <v>4976.58</v>
      </c>
      <c r="BQ7" s="18">
        <f t="shared" ref="BQ7:BQ20" si="64">ROUND((H7/7330*31),2)</f>
        <v>5142.47</v>
      </c>
      <c r="BR7" s="18">
        <f t="shared" ref="BR7:BR20" si="65">ROUND((H7/7330*30),2)</f>
        <v>4976.58</v>
      </c>
      <c r="BS7" s="18">
        <f t="shared" ref="BS7:BS20" si="66">ROUND((H7/7330*31),2)</f>
        <v>5142.47</v>
      </c>
      <c r="BT7" s="18">
        <f t="shared" ref="BT7:BT20" si="67">ROUND((H7/7330*31),2)</f>
        <v>5142.47</v>
      </c>
      <c r="BU7" s="18">
        <f t="shared" ref="BU7:BU20" si="68">ROUND((H7/7330*30),2)</f>
        <v>4976.58</v>
      </c>
      <c r="BV7" s="18">
        <f t="shared" ref="BV7:BV20" si="69">ROUND((H7/7330*31),2)</f>
        <v>5142.47</v>
      </c>
      <c r="BW7" s="18">
        <f t="shared" ref="BW7:BW20" si="70">ROUND((H7/7330*30),2)</f>
        <v>4976.58</v>
      </c>
      <c r="BX7" s="18">
        <f t="shared" ref="BX7:BX20" si="71">ROUND((H7/7330*31),2)</f>
        <v>5142.47</v>
      </c>
      <c r="BY7" s="18">
        <f t="shared" si="6"/>
        <v>60548.420000000013</v>
      </c>
      <c r="BZ7" s="18">
        <f t="shared" si="7"/>
        <v>607972.5</v>
      </c>
      <c r="CA7" s="18">
        <f t="shared" ref="CA7:CA20" si="72">ROUND((H7/7330*31),2)</f>
        <v>5142.47</v>
      </c>
      <c r="CB7" s="18">
        <f t="shared" ref="CB7:CB20" si="73">ROUND((H7/7330*29),2)</f>
        <v>4810.7</v>
      </c>
      <c r="CC7" s="18">
        <f t="shared" ref="CC7:CC20" si="74">ROUND((H7/7330*31),2)</f>
        <v>5142.47</v>
      </c>
      <c r="CD7" s="18">
        <f t="shared" ref="CD7:CD20" si="75">ROUND((H7/7330*30),2)</f>
        <v>4976.58</v>
      </c>
      <c r="CE7" s="18">
        <f t="shared" ref="CE7:CE20" si="76">ROUND((H7/7330*31),2)</f>
        <v>5142.47</v>
      </c>
      <c r="CF7" s="18">
        <f t="shared" ref="CF7:CF20" si="77">ROUND((H7/7330*30),2)</f>
        <v>4976.58</v>
      </c>
      <c r="CG7" s="18">
        <f t="shared" ref="CG7:CG20" si="78">ROUND((H7/7330*31),2)</f>
        <v>5142.47</v>
      </c>
      <c r="CH7" s="18">
        <f t="shared" ref="CH7:CH20" si="79">ROUND((H7/7330*31),2)</f>
        <v>5142.47</v>
      </c>
      <c r="CI7" s="18">
        <f t="shared" ref="CI7:CI20" si="80">ROUND((H7/7330*30),2)</f>
        <v>4976.58</v>
      </c>
      <c r="CJ7" s="18">
        <f t="shared" ref="CJ7:CJ20" si="81">ROUND((H7/7330*31),2)</f>
        <v>5142.47</v>
      </c>
      <c r="CK7" s="18">
        <f t="shared" ref="CK7:CK20" si="82">ROUND((H7/7330*30),2)</f>
        <v>4976.58</v>
      </c>
      <c r="CL7" s="18">
        <f t="shared" ref="CL7:CL20" si="83">ROUND((H7/7330*31),2)</f>
        <v>5142.47</v>
      </c>
      <c r="CM7" s="18">
        <f t="shared" si="8"/>
        <v>60714.310000000012</v>
      </c>
      <c r="CN7" s="18">
        <f t="shared" si="9"/>
        <v>668686.81000000006</v>
      </c>
      <c r="CO7" s="18">
        <f t="shared" ref="CO7:CO20" si="84">ROUND((H7/7330*31),2)</f>
        <v>5142.47</v>
      </c>
      <c r="CP7" s="18">
        <f t="shared" ref="CP7:CP20" si="85">ROUND((H7/7330*28),2)</f>
        <v>4644.8100000000004</v>
      </c>
      <c r="CQ7" s="18">
        <f t="shared" ref="CQ7:CQ20" si="86">ROUND((H7/7330*31),2)</f>
        <v>5142.47</v>
      </c>
      <c r="CR7" s="18">
        <f t="shared" ref="CR7:CR20" si="87">ROUND((H7/7330*30),2)</f>
        <v>4976.58</v>
      </c>
      <c r="CS7" s="18">
        <f t="shared" ref="CS7:CS20" si="88">ROUND((H7/7330*31),2)</f>
        <v>5142.47</v>
      </c>
      <c r="CT7" s="18">
        <f t="shared" ref="CT7:CT20" si="89">ROUND((H7/7330*30),2)</f>
        <v>4976.58</v>
      </c>
      <c r="CU7" s="18">
        <f t="shared" ref="CU7:CU21" si="90">ROUND((H7/7330*31),2)</f>
        <v>5142.47</v>
      </c>
      <c r="CV7" s="18">
        <f t="shared" ref="CV7:CV21" si="91">ROUND((H7/7330*31),2)</f>
        <v>5142.47</v>
      </c>
      <c r="CW7" s="18">
        <f t="shared" ref="CW7:CW21" si="92">ROUND((H7/7330*30),2)</f>
        <v>4976.58</v>
      </c>
      <c r="CX7" s="18">
        <f t="shared" ref="CX7:CX21" si="93">ROUND((H7/7330*31),2)</f>
        <v>5142.47</v>
      </c>
      <c r="CY7" s="18">
        <f t="shared" ref="CY7:CY21" si="94">ROUND((H7/7330*30),2)</f>
        <v>4976.58</v>
      </c>
      <c r="CZ7" s="18">
        <f t="shared" ref="CZ7:CZ21" si="95">ROUND((H7/7330*31),2)</f>
        <v>5142.47</v>
      </c>
      <c r="DA7" s="18">
        <f t="shared" si="10"/>
        <v>60548.420000000013</v>
      </c>
      <c r="DB7" s="18">
        <f t="shared" si="11"/>
        <v>729235.23</v>
      </c>
      <c r="DC7" s="18">
        <f t="shared" ref="DC7:DC21" si="96">ROUND((H7/7330*31),2)</f>
        <v>5142.47</v>
      </c>
      <c r="DD7" s="18">
        <f t="shared" ref="DD7:DD21" si="97">ROUND((H7/7330*28),2)</f>
        <v>4644.8100000000004</v>
      </c>
      <c r="DE7" s="18">
        <f t="shared" ref="DE7:DE21" si="98">ROUND((H7/7330*31),2)</f>
        <v>5142.47</v>
      </c>
      <c r="DF7" s="18">
        <f t="shared" ref="DF7:DF21" si="99">ROUND((H7/7330*30),2)</f>
        <v>4976.58</v>
      </c>
      <c r="DG7" s="18">
        <f t="shared" ref="DG7:DG21" si="100">ROUND((H7/7330*31),2)</f>
        <v>5142.47</v>
      </c>
      <c r="DH7" s="18">
        <f t="shared" ref="DH7:DH21" si="101">ROUND((H7/7330*30),2)</f>
        <v>4976.58</v>
      </c>
      <c r="DI7" s="18">
        <f t="shared" ref="DI7:DI21" si="102">ROUND((H7/7330*31),2)</f>
        <v>5142.47</v>
      </c>
      <c r="DJ7" s="18">
        <f t="shared" ref="DJ7:DJ21" si="103">ROUND((H7/7330*31),2)</f>
        <v>5142.47</v>
      </c>
      <c r="DK7" s="18">
        <f t="shared" ref="DK7:DK21" si="104">ROUND((H7/7330*30),2)</f>
        <v>4976.58</v>
      </c>
      <c r="DL7" s="18">
        <f t="shared" ref="DL7:DL21" si="105">ROUND((H7/7330*31),2)</f>
        <v>5142.47</v>
      </c>
      <c r="DM7" s="18">
        <f t="shared" ref="DM7:DM21" si="106">ROUND((H7/7330*30),2)</f>
        <v>4976.58</v>
      </c>
      <c r="DN7" s="18">
        <f t="shared" ref="DN7:DN21" si="107">ROUND((H7/7330*31),2)</f>
        <v>5142.47</v>
      </c>
      <c r="DO7" s="18">
        <f t="shared" si="12"/>
        <v>60548.420000000013</v>
      </c>
      <c r="DP7" s="18">
        <f t="shared" si="13"/>
        <v>789783.65</v>
      </c>
      <c r="DQ7" s="18">
        <f t="shared" ref="DQ7:DQ21" si="108">ROUND((H7/7330*31),2)</f>
        <v>5142.47</v>
      </c>
      <c r="DR7" s="18">
        <f t="shared" ref="DR7:DR21" si="109">ROUND((H7/7330*28),2)</f>
        <v>4644.8100000000004</v>
      </c>
      <c r="DS7" s="18">
        <f t="shared" ref="DS7:DS21" si="110">ROUND((H7/7330*31),2)</f>
        <v>5142.47</v>
      </c>
      <c r="DT7" s="18">
        <f t="shared" ref="DT7:DT21" si="111">ROUND((H7/7330*30),2)</f>
        <v>4976.58</v>
      </c>
      <c r="DU7" s="18">
        <f t="shared" ref="DU7:DU21" si="112">ROUND((H7/7330*31),2)</f>
        <v>5142.47</v>
      </c>
      <c r="DV7" s="18">
        <f t="shared" ref="DV7:DV21" si="113">ROUND((H7/7330*30),2)</f>
        <v>4976.58</v>
      </c>
      <c r="DW7" s="18">
        <f t="shared" ref="DW7:DW21" si="114">ROUND((H7/7330*31),2)</f>
        <v>5142.47</v>
      </c>
      <c r="DX7" s="18">
        <f t="shared" ref="DX7:DX21" si="115">ROUND((H7/7330*31),2)</f>
        <v>5142.47</v>
      </c>
      <c r="DY7" s="18">
        <f t="shared" ref="DY7:DY21" si="116">ROUND((H7/7330*30),2)</f>
        <v>4976.58</v>
      </c>
      <c r="DZ7" s="18">
        <f t="shared" ref="DZ7:DZ21" si="117">ROUND((H7/7330*31),2)</f>
        <v>5142.47</v>
      </c>
      <c r="EA7" s="18">
        <f t="shared" ref="EA7:EA21" si="118">ROUND((H7/7330*30),2)</f>
        <v>4976.58</v>
      </c>
      <c r="EB7" s="18">
        <f t="shared" ref="EB7:EB21" si="119">ROUND((H7/7330*31),2)</f>
        <v>5142.47</v>
      </c>
      <c r="EC7" s="18">
        <f t="shared" si="14"/>
        <v>60548.420000000013</v>
      </c>
      <c r="ED7" s="18">
        <f t="shared" si="15"/>
        <v>850332.07</v>
      </c>
      <c r="EE7" s="18">
        <f t="shared" ref="EE7:EE22" si="120">ROUND((H7/7330*31),2)</f>
        <v>5142.47</v>
      </c>
      <c r="EF7" s="18">
        <f t="shared" ref="EF7:EF22" si="121">ROUND((H7/7330*29),2)</f>
        <v>4810.7</v>
      </c>
      <c r="EG7" s="18">
        <f t="shared" ref="EG7:EG22" si="122">ROUND((H7/7330*31),2)</f>
        <v>5142.47</v>
      </c>
      <c r="EH7" s="18">
        <f t="shared" ref="EH7:EH22" si="123">ROUND((H7/7330*30),2)</f>
        <v>4976.58</v>
      </c>
      <c r="EI7" s="18">
        <f t="shared" ref="EI7:EI22" si="124">ROUND((H7/7330*31),2)</f>
        <v>5142.47</v>
      </c>
      <c r="EJ7" s="18">
        <f t="shared" ref="EJ7:EJ22" si="125">ROUND((H7/7330*30),2)</f>
        <v>4976.58</v>
      </c>
      <c r="EK7" s="18">
        <f t="shared" ref="EK7:EK22" si="126">ROUND((H7/7330*31),2)</f>
        <v>5142.47</v>
      </c>
      <c r="EL7" s="18">
        <f t="shared" ref="EL7:EL22" si="127">ROUND((H7/7330*31),2)</f>
        <v>5142.47</v>
      </c>
      <c r="EM7" s="18">
        <f t="shared" ref="EM7:EM22" si="128">ROUND((H7/7330*30),2)</f>
        <v>4976.58</v>
      </c>
      <c r="EN7" s="18">
        <f t="shared" ref="EN7:EN22" si="129">ROUND((H7/7330*31),2)</f>
        <v>5142.47</v>
      </c>
      <c r="EO7" s="18">
        <f t="shared" ref="EO7:EO22" si="130">ROUND((H7/7330*30),2)</f>
        <v>4976.58</v>
      </c>
      <c r="EP7" s="18">
        <f t="shared" ref="EP7:EP22" si="131">ROUND((H7/7330*31),2)</f>
        <v>5142.47</v>
      </c>
      <c r="EQ7" s="18">
        <f t="shared" si="16"/>
        <v>60714.310000000012</v>
      </c>
      <c r="ER7" s="18">
        <f t="shared" si="17"/>
        <v>911046.38</v>
      </c>
      <c r="ES7" s="18">
        <f t="shared" ref="ES7:ES22" si="132">ROUND((H7/7330*31),2)</f>
        <v>5142.47</v>
      </c>
      <c r="ET7" s="18">
        <f t="shared" ref="ET7:ET22" si="133">ROUND((H7/7330*28),2)</f>
        <v>4644.8100000000004</v>
      </c>
      <c r="EU7" s="18">
        <f t="shared" ref="EU7:EU22" si="134">ROUND((H7/7330*31),2)</f>
        <v>5142.47</v>
      </c>
      <c r="EV7" s="18">
        <f t="shared" ref="EV7:EV22" si="135">ROUND((H7/7330*30),2)</f>
        <v>4976.58</v>
      </c>
      <c r="EW7" s="19">
        <f t="shared" ref="EW7:EW22" si="136">ROUND((H7/7330*31),2)</f>
        <v>5142.47</v>
      </c>
      <c r="EX7" s="18">
        <f t="shared" ref="EX7:EX22" si="137">ROUND((H7/7330*30),2)</f>
        <v>4976.58</v>
      </c>
      <c r="EY7" s="18">
        <f t="shared" ref="EY7:EY22" si="138">ROUND((H7/7330*31),2)</f>
        <v>5142.47</v>
      </c>
      <c r="EZ7" s="18">
        <f t="shared" ref="EZ7:EZ22" si="139">ROUND((H7/7330*31),2)</f>
        <v>5142.47</v>
      </c>
      <c r="FA7" s="18">
        <f t="shared" ref="FA7:FA22" si="140">ROUND((H7/7330*30),2)</f>
        <v>4976.58</v>
      </c>
      <c r="FB7" s="18">
        <f t="shared" ref="FB7:FB22" si="141">ROUND((H7/7330*31),2)</f>
        <v>5142.47</v>
      </c>
      <c r="FC7" s="18">
        <f t="shared" ref="FC7:FC22" si="142">ROUND((H7/7330*30),2)</f>
        <v>4976.58</v>
      </c>
      <c r="FD7" s="18">
        <f t="shared" ref="FD7:FD22" si="143">ROUND((H7/7330*31),2)</f>
        <v>5142.47</v>
      </c>
      <c r="FE7" s="18">
        <f t="shared" si="18"/>
        <v>60548.420000000013</v>
      </c>
      <c r="FF7" s="18">
        <f t="shared" si="19"/>
        <v>971594.8</v>
      </c>
      <c r="FG7" s="18">
        <f t="shared" ref="FG7:FG22" si="144">ROUND((H7/7330*31),2)</f>
        <v>5142.47</v>
      </c>
      <c r="FH7" s="18">
        <f t="shared" ref="FH7:FH22" si="145">ROUND((H7/7330*28),2)</f>
        <v>4644.8100000000004</v>
      </c>
      <c r="FI7" s="18">
        <f t="shared" ref="FI7:FI22" si="146">ROUND((H7/7330*31),2)</f>
        <v>5142.47</v>
      </c>
      <c r="FJ7" s="18">
        <f t="shared" ref="FJ7:FJ22" si="147">ROUND((H7/7330*30),2)</f>
        <v>4976.58</v>
      </c>
      <c r="FK7" s="18">
        <f t="shared" ref="FK7:FK22" si="148">ROUND((H7/7330*31),2)</f>
        <v>5142.47</v>
      </c>
      <c r="FL7" s="18">
        <f t="shared" ref="FL7:FL22" si="149">ROUND((H7/7330*30),2)</f>
        <v>4976.58</v>
      </c>
      <c r="FM7" s="18">
        <f>ROUND((H7/7330*31),2)</f>
        <v>5142.47</v>
      </c>
      <c r="FN7" s="18">
        <f>ROUND((H7/7330*31),2)</f>
        <v>5142.47</v>
      </c>
      <c r="FO7" s="18">
        <f>ROUND((H7/7330*30),2)</f>
        <v>4976.58</v>
      </c>
      <c r="FP7" s="18">
        <f>ROUND((H7/7330*31),2)</f>
        <v>5142.47</v>
      </c>
      <c r="FQ7" s="18">
        <f>ROUND((H7/7330*30),2)</f>
        <v>4976.58</v>
      </c>
      <c r="FR7" s="18">
        <f>ROUND((H7/7330*31),2)</f>
        <v>5142.47</v>
      </c>
      <c r="FS7" s="18">
        <f>SUM(FG7:FR7)</f>
        <v>60548.420000000013</v>
      </c>
      <c r="FT7" s="18">
        <f>SUM(FF7,FS7)</f>
        <v>1032143.2200000001</v>
      </c>
      <c r="FU7" s="18">
        <f>ROUND((H7/7330*31),2)</f>
        <v>5142.47</v>
      </c>
      <c r="FV7" s="18">
        <f>ROUND((H7/7330*28),2)</f>
        <v>4644.8100000000004</v>
      </c>
      <c r="FW7" s="18">
        <f>ROUND((H7/7330*31),2)</f>
        <v>5142.47</v>
      </c>
      <c r="FX7" s="18">
        <f>ROUND((H7/7330*30),2)</f>
        <v>4976.58</v>
      </c>
      <c r="FY7" s="18">
        <f>ROUND((H7/7330*31),2)</f>
        <v>5142.47</v>
      </c>
      <c r="FZ7" s="18">
        <f>ROUND((H7/7330*30),2)</f>
        <v>4976.58</v>
      </c>
      <c r="GA7" s="18">
        <f t="shared" ref="GA7:GA23" si="150">SUM(FU7:FZ7)</f>
        <v>30025.380000000005</v>
      </c>
      <c r="GB7" s="18">
        <f>ROUND((FT7+GA7),2)</f>
        <v>1062168.6000000001</v>
      </c>
      <c r="GC7" s="18">
        <f t="shared" si="20"/>
        <v>288881.39999999991</v>
      </c>
      <c r="GD7"/>
    </row>
    <row r="8" spans="1:186" ht="35.25" customHeight="1" x14ac:dyDescent="0.2">
      <c r="A8" s="15" t="s">
        <v>97</v>
      </c>
      <c r="B8" s="16" t="s">
        <v>101</v>
      </c>
      <c r="C8" s="16" t="s">
        <v>99</v>
      </c>
      <c r="D8" s="17"/>
      <c r="E8" s="17"/>
      <c r="F8" s="18">
        <v>131874.97</v>
      </c>
      <c r="G8" s="18">
        <f t="shared" si="21"/>
        <v>13187.5</v>
      </c>
      <c r="H8" s="18">
        <f t="shared" si="22"/>
        <v>118687.473</v>
      </c>
      <c r="I8" s="18"/>
      <c r="J8" s="18"/>
      <c r="K8" s="18"/>
      <c r="L8" s="18"/>
      <c r="M8" s="18"/>
      <c r="N8" s="18"/>
      <c r="O8" s="18"/>
      <c r="P8" s="18">
        <v>6120.57</v>
      </c>
      <c r="Q8" s="18">
        <v>5910.07</v>
      </c>
      <c r="R8" s="18">
        <v>5926.26</v>
      </c>
      <c r="S8" s="18">
        <v>5910.07</v>
      </c>
      <c r="T8" s="18">
        <v>5910.07</v>
      </c>
      <c r="U8" s="18">
        <v>5910.07</v>
      </c>
      <c r="V8" s="18">
        <f t="shared" si="23"/>
        <v>35687.11</v>
      </c>
      <c r="W8" s="18">
        <f t="shared" si="24"/>
        <v>501.95</v>
      </c>
      <c r="X8" s="18">
        <f t="shared" si="25"/>
        <v>469.57</v>
      </c>
      <c r="Y8" s="18">
        <f t="shared" si="26"/>
        <v>501.95</v>
      </c>
      <c r="Z8" s="18">
        <f t="shared" si="27"/>
        <v>485.76</v>
      </c>
      <c r="AA8" s="18">
        <f t="shared" si="28"/>
        <v>501.95</v>
      </c>
      <c r="AB8" s="18">
        <f t="shared" si="29"/>
        <v>485.76</v>
      </c>
      <c r="AC8" s="18">
        <f t="shared" si="30"/>
        <v>501.95</v>
      </c>
      <c r="AD8" s="18">
        <f t="shared" si="31"/>
        <v>501.95</v>
      </c>
      <c r="AE8" s="18">
        <f t="shared" si="32"/>
        <v>485.76</v>
      </c>
      <c r="AF8" s="18">
        <f t="shared" si="33"/>
        <v>501.95</v>
      </c>
      <c r="AG8" s="18">
        <f t="shared" si="34"/>
        <v>485.76</v>
      </c>
      <c r="AH8" s="18">
        <f t="shared" si="35"/>
        <v>501.95</v>
      </c>
      <c r="AI8" s="18">
        <f t="shared" si="0"/>
        <v>5926.2599999999993</v>
      </c>
      <c r="AJ8" s="18">
        <f t="shared" si="1"/>
        <v>41613.370000000003</v>
      </c>
      <c r="AK8" s="18">
        <f t="shared" si="36"/>
        <v>501.95</v>
      </c>
      <c r="AL8" s="18">
        <f t="shared" si="37"/>
        <v>453.38</v>
      </c>
      <c r="AM8" s="18">
        <f t="shared" si="38"/>
        <v>501.95</v>
      </c>
      <c r="AN8" s="18">
        <f t="shared" si="39"/>
        <v>485.76</v>
      </c>
      <c r="AO8" s="18">
        <f t="shared" si="40"/>
        <v>501.95</v>
      </c>
      <c r="AP8" s="18">
        <f t="shared" si="41"/>
        <v>485.76</v>
      </c>
      <c r="AQ8" s="18">
        <f t="shared" si="42"/>
        <v>501.95</v>
      </c>
      <c r="AR8" s="18">
        <f t="shared" si="43"/>
        <v>501.95</v>
      </c>
      <c r="AS8" s="18">
        <f t="shared" si="44"/>
        <v>485.76</v>
      </c>
      <c r="AT8" s="18">
        <f t="shared" si="45"/>
        <v>501.95</v>
      </c>
      <c r="AU8" s="18">
        <f t="shared" si="46"/>
        <v>485.76</v>
      </c>
      <c r="AV8" s="18">
        <f t="shared" si="47"/>
        <v>501.95</v>
      </c>
      <c r="AW8" s="18">
        <f t="shared" si="2"/>
        <v>5910.07</v>
      </c>
      <c r="AX8" s="18">
        <f t="shared" si="3"/>
        <v>47523.44</v>
      </c>
      <c r="AY8" s="18">
        <f t="shared" si="48"/>
        <v>501.95</v>
      </c>
      <c r="AZ8" s="18">
        <f t="shared" si="49"/>
        <v>453.38</v>
      </c>
      <c r="BA8" s="18">
        <f t="shared" si="50"/>
        <v>501.95</v>
      </c>
      <c r="BB8" s="18">
        <f t="shared" si="51"/>
        <v>485.76</v>
      </c>
      <c r="BC8" s="18">
        <f t="shared" si="52"/>
        <v>501.95</v>
      </c>
      <c r="BD8" s="18">
        <f t="shared" si="53"/>
        <v>485.76</v>
      </c>
      <c r="BE8" s="18">
        <f t="shared" si="54"/>
        <v>501.95</v>
      </c>
      <c r="BF8" s="18">
        <f t="shared" si="55"/>
        <v>501.95</v>
      </c>
      <c r="BG8" s="18">
        <f t="shared" si="56"/>
        <v>485.76</v>
      </c>
      <c r="BH8" s="18">
        <f t="shared" si="57"/>
        <v>501.95</v>
      </c>
      <c r="BI8" s="18">
        <f t="shared" si="58"/>
        <v>485.76</v>
      </c>
      <c r="BJ8" s="18">
        <f t="shared" si="59"/>
        <v>501.95</v>
      </c>
      <c r="BK8" s="18">
        <f t="shared" si="4"/>
        <v>5910.07</v>
      </c>
      <c r="BL8" s="18">
        <f t="shared" si="5"/>
        <v>53433.51</v>
      </c>
      <c r="BM8" s="18">
        <f t="shared" si="60"/>
        <v>501.95</v>
      </c>
      <c r="BN8" s="18">
        <f t="shared" si="61"/>
        <v>453.38</v>
      </c>
      <c r="BO8" s="18">
        <f t="shared" si="62"/>
        <v>501.95</v>
      </c>
      <c r="BP8" s="18">
        <f t="shared" si="63"/>
        <v>485.76</v>
      </c>
      <c r="BQ8" s="18">
        <f t="shared" si="64"/>
        <v>501.95</v>
      </c>
      <c r="BR8" s="18">
        <f t="shared" si="65"/>
        <v>485.76</v>
      </c>
      <c r="BS8" s="18">
        <f t="shared" si="66"/>
        <v>501.95</v>
      </c>
      <c r="BT8" s="18">
        <f t="shared" si="67"/>
        <v>501.95</v>
      </c>
      <c r="BU8" s="18">
        <f t="shared" si="68"/>
        <v>485.76</v>
      </c>
      <c r="BV8" s="18">
        <f t="shared" si="69"/>
        <v>501.95</v>
      </c>
      <c r="BW8" s="18">
        <f t="shared" si="70"/>
        <v>485.76</v>
      </c>
      <c r="BX8" s="18">
        <f t="shared" si="71"/>
        <v>501.95</v>
      </c>
      <c r="BY8" s="18">
        <f t="shared" si="6"/>
        <v>5910.07</v>
      </c>
      <c r="BZ8" s="18">
        <f t="shared" si="7"/>
        <v>59343.58</v>
      </c>
      <c r="CA8" s="18">
        <f t="shared" si="72"/>
        <v>501.95</v>
      </c>
      <c r="CB8" s="18">
        <f t="shared" si="73"/>
        <v>469.57</v>
      </c>
      <c r="CC8" s="18">
        <f t="shared" si="74"/>
        <v>501.95</v>
      </c>
      <c r="CD8" s="18">
        <f t="shared" si="75"/>
        <v>485.76</v>
      </c>
      <c r="CE8" s="18">
        <f t="shared" si="76"/>
        <v>501.95</v>
      </c>
      <c r="CF8" s="18">
        <f t="shared" si="77"/>
        <v>485.76</v>
      </c>
      <c r="CG8" s="18">
        <f t="shared" si="78"/>
        <v>501.95</v>
      </c>
      <c r="CH8" s="18">
        <f t="shared" si="79"/>
        <v>501.95</v>
      </c>
      <c r="CI8" s="18">
        <f t="shared" si="80"/>
        <v>485.76</v>
      </c>
      <c r="CJ8" s="18">
        <f t="shared" si="81"/>
        <v>501.95</v>
      </c>
      <c r="CK8" s="18">
        <f t="shared" si="82"/>
        <v>485.76</v>
      </c>
      <c r="CL8" s="18">
        <f t="shared" si="83"/>
        <v>501.95</v>
      </c>
      <c r="CM8" s="18">
        <f t="shared" si="8"/>
        <v>5926.2599999999993</v>
      </c>
      <c r="CN8" s="18">
        <f t="shared" si="9"/>
        <v>65269.84</v>
      </c>
      <c r="CO8" s="18">
        <f t="shared" si="84"/>
        <v>501.95</v>
      </c>
      <c r="CP8" s="18">
        <f t="shared" si="85"/>
        <v>453.38</v>
      </c>
      <c r="CQ8" s="18">
        <f t="shared" si="86"/>
        <v>501.95</v>
      </c>
      <c r="CR8" s="18">
        <f t="shared" si="87"/>
        <v>485.76</v>
      </c>
      <c r="CS8" s="18">
        <f t="shared" si="88"/>
        <v>501.95</v>
      </c>
      <c r="CT8" s="18">
        <f t="shared" si="89"/>
        <v>485.76</v>
      </c>
      <c r="CU8" s="18">
        <f t="shared" si="90"/>
        <v>501.95</v>
      </c>
      <c r="CV8" s="18">
        <f t="shared" si="91"/>
        <v>501.95</v>
      </c>
      <c r="CW8" s="18">
        <f t="shared" si="92"/>
        <v>485.76</v>
      </c>
      <c r="CX8" s="18">
        <f t="shared" si="93"/>
        <v>501.95</v>
      </c>
      <c r="CY8" s="18">
        <f t="shared" si="94"/>
        <v>485.76</v>
      </c>
      <c r="CZ8" s="18">
        <f t="shared" si="95"/>
        <v>501.95</v>
      </c>
      <c r="DA8" s="18">
        <f t="shared" si="10"/>
        <v>5910.07</v>
      </c>
      <c r="DB8" s="18">
        <f t="shared" si="11"/>
        <v>71179.91</v>
      </c>
      <c r="DC8" s="18">
        <f t="shared" si="96"/>
        <v>501.95</v>
      </c>
      <c r="DD8" s="18">
        <f t="shared" si="97"/>
        <v>453.38</v>
      </c>
      <c r="DE8" s="18">
        <f t="shared" si="98"/>
        <v>501.95</v>
      </c>
      <c r="DF8" s="18">
        <f t="shared" si="99"/>
        <v>485.76</v>
      </c>
      <c r="DG8" s="18">
        <f t="shared" si="100"/>
        <v>501.95</v>
      </c>
      <c r="DH8" s="18">
        <f t="shared" si="101"/>
        <v>485.76</v>
      </c>
      <c r="DI8" s="18">
        <f t="shared" si="102"/>
        <v>501.95</v>
      </c>
      <c r="DJ8" s="18">
        <f t="shared" si="103"/>
        <v>501.95</v>
      </c>
      <c r="DK8" s="18">
        <f t="shared" si="104"/>
        <v>485.76</v>
      </c>
      <c r="DL8" s="18">
        <f t="shared" si="105"/>
        <v>501.95</v>
      </c>
      <c r="DM8" s="18">
        <f t="shared" si="106"/>
        <v>485.76</v>
      </c>
      <c r="DN8" s="18">
        <f t="shared" si="107"/>
        <v>501.95</v>
      </c>
      <c r="DO8" s="18">
        <f t="shared" si="12"/>
        <v>5910.07</v>
      </c>
      <c r="DP8" s="18">
        <f t="shared" si="13"/>
        <v>77089.98</v>
      </c>
      <c r="DQ8" s="18">
        <f t="shared" si="108"/>
        <v>501.95</v>
      </c>
      <c r="DR8" s="18">
        <f t="shared" si="109"/>
        <v>453.38</v>
      </c>
      <c r="DS8" s="18">
        <f t="shared" si="110"/>
        <v>501.95</v>
      </c>
      <c r="DT8" s="18">
        <f t="shared" si="111"/>
        <v>485.76</v>
      </c>
      <c r="DU8" s="18">
        <f t="shared" si="112"/>
        <v>501.95</v>
      </c>
      <c r="DV8" s="18">
        <f t="shared" si="113"/>
        <v>485.76</v>
      </c>
      <c r="DW8" s="18">
        <f t="shared" si="114"/>
        <v>501.95</v>
      </c>
      <c r="DX8" s="18">
        <f t="shared" si="115"/>
        <v>501.95</v>
      </c>
      <c r="DY8" s="18">
        <f t="shared" si="116"/>
        <v>485.76</v>
      </c>
      <c r="DZ8" s="18">
        <f t="shared" si="117"/>
        <v>501.95</v>
      </c>
      <c r="EA8" s="18">
        <f t="shared" si="118"/>
        <v>485.76</v>
      </c>
      <c r="EB8" s="18">
        <f t="shared" si="119"/>
        <v>501.95</v>
      </c>
      <c r="EC8" s="18">
        <f t="shared" si="14"/>
        <v>5910.07</v>
      </c>
      <c r="ED8" s="18">
        <f t="shared" si="15"/>
        <v>83000.05</v>
      </c>
      <c r="EE8" s="18">
        <f t="shared" si="120"/>
        <v>501.95</v>
      </c>
      <c r="EF8" s="18">
        <f t="shared" si="121"/>
        <v>469.57</v>
      </c>
      <c r="EG8" s="18">
        <f t="shared" si="122"/>
        <v>501.95</v>
      </c>
      <c r="EH8" s="18">
        <f t="shared" si="123"/>
        <v>485.76</v>
      </c>
      <c r="EI8" s="18">
        <f t="shared" si="124"/>
        <v>501.95</v>
      </c>
      <c r="EJ8" s="18">
        <f t="shared" si="125"/>
        <v>485.76</v>
      </c>
      <c r="EK8" s="18">
        <f t="shared" si="126"/>
        <v>501.95</v>
      </c>
      <c r="EL8" s="18">
        <f t="shared" si="127"/>
        <v>501.95</v>
      </c>
      <c r="EM8" s="18">
        <f t="shared" si="128"/>
        <v>485.76</v>
      </c>
      <c r="EN8" s="18">
        <f t="shared" si="129"/>
        <v>501.95</v>
      </c>
      <c r="EO8" s="18">
        <f t="shared" si="130"/>
        <v>485.76</v>
      </c>
      <c r="EP8" s="18">
        <f t="shared" si="131"/>
        <v>501.95</v>
      </c>
      <c r="EQ8" s="18">
        <f t="shared" si="16"/>
        <v>5926.2599999999993</v>
      </c>
      <c r="ER8" s="18">
        <f t="shared" si="17"/>
        <v>88926.31</v>
      </c>
      <c r="ES8" s="18">
        <f t="shared" si="132"/>
        <v>501.95</v>
      </c>
      <c r="ET8" s="18">
        <f t="shared" si="133"/>
        <v>453.38</v>
      </c>
      <c r="EU8" s="18">
        <f t="shared" si="134"/>
        <v>501.95</v>
      </c>
      <c r="EV8" s="18">
        <f t="shared" si="135"/>
        <v>485.76</v>
      </c>
      <c r="EW8" s="19">
        <f t="shared" si="136"/>
        <v>501.95</v>
      </c>
      <c r="EX8" s="18">
        <f t="shared" si="137"/>
        <v>485.76</v>
      </c>
      <c r="EY8" s="18">
        <f t="shared" si="138"/>
        <v>501.95</v>
      </c>
      <c r="EZ8" s="18">
        <f t="shared" si="139"/>
        <v>501.95</v>
      </c>
      <c r="FA8" s="18">
        <f t="shared" si="140"/>
        <v>485.76</v>
      </c>
      <c r="FB8" s="18">
        <f t="shared" si="141"/>
        <v>501.95</v>
      </c>
      <c r="FC8" s="18">
        <f t="shared" si="142"/>
        <v>485.76</v>
      </c>
      <c r="FD8" s="18">
        <f t="shared" si="143"/>
        <v>501.95</v>
      </c>
      <c r="FE8" s="18">
        <f t="shared" si="18"/>
        <v>5910.07</v>
      </c>
      <c r="FF8" s="18">
        <f t="shared" si="19"/>
        <v>94836.38</v>
      </c>
      <c r="FG8" s="18">
        <f t="shared" si="144"/>
        <v>501.95</v>
      </c>
      <c r="FH8" s="18">
        <f t="shared" si="145"/>
        <v>453.38</v>
      </c>
      <c r="FI8" s="18">
        <f t="shared" si="146"/>
        <v>501.95</v>
      </c>
      <c r="FJ8" s="18">
        <f t="shared" si="147"/>
        <v>485.76</v>
      </c>
      <c r="FK8" s="18">
        <f t="shared" si="148"/>
        <v>501.95</v>
      </c>
      <c r="FL8" s="18">
        <f t="shared" si="149"/>
        <v>485.76</v>
      </c>
      <c r="FM8" s="18">
        <f t="shared" ref="FM8:FM22" si="151">ROUND((H8/7330*31),2)</f>
        <v>501.95</v>
      </c>
      <c r="FN8" s="18">
        <f t="shared" ref="FN8:FN24" si="152">ROUND((H8/7330*31),2)</f>
        <v>501.95</v>
      </c>
      <c r="FO8" s="18">
        <f t="shared" ref="FO8:FO22" si="153">ROUND((H8/7330*30),2)</f>
        <v>485.76</v>
      </c>
      <c r="FP8" s="18">
        <f t="shared" ref="FP8:FP24" si="154">ROUND((H8/7330*31),2)</f>
        <v>501.95</v>
      </c>
      <c r="FQ8" s="18">
        <f t="shared" ref="FQ8:FQ22" si="155">ROUND((H8/7330*30),2)</f>
        <v>485.76</v>
      </c>
      <c r="FR8" s="18">
        <f>ROUND((H8/7330*31),2)</f>
        <v>501.95</v>
      </c>
      <c r="FS8" s="18">
        <f t="shared" ref="FS8:FS23" si="156">SUM(FG8:FR8)</f>
        <v>5910.07</v>
      </c>
      <c r="FT8" s="18">
        <f t="shared" ref="FT8:FT24" si="157">SUM(FF8,FS8)</f>
        <v>100746.45000000001</v>
      </c>
      <c r="FU8" s="18">
        <f t="shared" ref="FU8:FU24" si="158">ROUND((H8/7330*31),2)</f>
        <v>501.95</v>
      </c>
      <c r="FV8" s="18">
        <f t="shared" ref="FV8:FV24" si="159">ROUND((H8/7330*28),2)</f>
        <v>453.38</v>
      </c>
      <c r="FW8" s="18">
        <f t="shared" ref="FW8:FW22" si="160">ROUND((H8/7330*31),2)</f>
        <v>501.95</v>
      </c>
      <c r="FX8" s="18">
        <f t="shared" ref="FX8:FX24" si="161">ROUND((H8/7330*30),2)</f>
        <v>485.76</v>
      </c>
      <c r="FY8" s="18">
        <f t="shared" ref="FY8:FY20" si="162">ROUND((H8/7330*31),2)</f>
        <v>501.95</v>
      </c>
      <c r="FZ8" s="18">
        <f t="shared" ref="FZ8:FZ24" si="163">ROUND((H8/7330*30),2)</f>
        <v>485.76</v>
      </c>
      <c r="GA8" s="18">
        <f t="shared" si="150"/>
        <v>2930.75</v>
      </c>
      <c r="GB8" s="18">
        <f>ROUND((FT8+GA8),2)</f>
        <v>103677.2</v>
      </c>
      <c r="GC8" s="18">
        <f t="shared" si="20"/>
        <v>28197.770000000004</v>
      </c>
    </row>
    <row r="9" spans="1:186" ht="36.75" customHeight="1" x14ac:dyDescent="0.2">
      <c r="A9" s="15" t="s">
        <v>102</v>
      </c>
      <c r="B9" s="16" t="s">
        <v>103</v>
      </c>
      <c r="C9" s="16" t="s">
        <v>104</v>
      </c>
      <c r="D9" s="17"/>
      <c r="E9" s="17"/>
      <c r="F9" s="18">
        <v>78076.570000000007</v>
      </c>
      <c r="G9" s="18">
        <f t="shared" si="21"/>
        <v>7807.66</v>
      </c>
      <c r="H9" s="18">
        <f t="shared" si="22"/>
        <v>70268.913000000015</v>
      </c>
      <c r="I9" s="18"/>
      <c r="J9" s="18"/>
      <c r="K9" s="18"/>
      <c r="L9" s="18"/>
      <c r="M9" s="18"/>
      <c r="N9" s="18"/>
      <c r="O9" s="18"/>
      <c r="P9" s="18"/>
      <c r="Q9" s="18">
        <v>2866.34</v>
      </c>
      <c r="R9" s="18">
        <v>3508.63</v>
      </c>
      <c r="S9" s="18">
        <v>3499.04</v>
      </c>
      <c r="T9" s="18">
        <v>3499.04</v>
      </c>
      <c r="U9" s="18">
        <v>3499.04</v>
      </c>
      <c r="V9" s="18">
        <f t="shared" si="23"/>
        <v>16872.09</v>
      </c>
      <c r="W9" s="18">
        <f t="shared" si="24"/>
        <v>297.18</v>
      </c>
      <c r="X9" s="18">
        <f t="shared" si="25"/>
        <v>278.01</v>
      </c>
      <c r="Y9" s="18">
        <f t="shared" si="26"/>
        <v>297.18</v>
      </c>
      <c r="Z9" s="18">
        <f t="shared" si="27"/>
        <v>287.58999999999997</v>
      </c>
      <c r="AA9" s="18">
        <f t="shared" si="28"/>
        <v>297.18</v>
      </c>
      <c r="AB9" s="18">
        <f t="shared" si="29"/>
        <v>287.58999999999997</v>
      </c>
      <c r="AC9" s="18">
        <f t="shared" si="30"/>
        <v>297.18</v>
      </c>
      <c r="AD9" s="18">
        <f t="shared" si="31"/>
        <v>297.18</v>
      </c>
      <c r="AE9" s="18">
        <f t="shared" si="32"/>
        <v>287.58999999999997</v>
      </c>
      <c r="AF9" s="18">
        <f t="shared" si="33"/>
        <v>297.18</v>
      </c>
      <c r="AG9" s="18">
        <f t="shared" si="34"/>
        <v>287.58999999999997</v>
      </c>
      <c r="AH9" s="18">
        <f t="shared" si="35"/>
        <v>297.18</v>
      </c>
      <c r="AI9" s="18">
        <f t="shared" si="0"/>
        <v>3508.63</v>
      </c>
      <c r="AJ9" s="18">
        <f t="shared" si="1"/>
        <v>20380.72</v>
      </c>
      <c r="AK9" s="18">
        <f t="shared" si="36"/>
        <v>297.18</v>
      </c>
      <c r="AL9" s="18">
        <f t="shared" si="37"/>
        <v>268.42</v>
      </c>
      <c r="AM9" s="18">
        <f t="shared" si="38"/>
        <v>297.18</v>
      </c>
      <c r="AN9" s="18">
        <f t="shared" si="39"/>
        <v>287.58999999999997</v>
      </c>
      <c r="AO9" s="18">
        <f t="shared" si="40"/>
        <v>297.18</v>
      </c>
      <c r="AP9" s="18">
        <f t="shared" si="41"/>
        <v>287.58999999999997</v>
      </c>
      <c r="AQ9" s="18">
        <f t="shared" si="42"/>
        <v>297.18</v>
      </c>
      <c r="AR9" s="18">
        <f t="shared" si="43"/>
        <v>297.18</v>
      </c>
      <c r="AS9" s="18">
        <f t="shared" si="44"/>
        <v>287.58999999999997</v>
      </c>
      <c r="AT9" s="18">
        <f t="shared" si="45"/>
        <v>297.18</v>
      </c>
      <c r="AU9" s="18">
        <f t="shared" si="46"/>
        <v>287.58999999999997</v>
      </c>
      <c r="AV9" s="18">
        <f t="shared" si="47"/>
        <v>297.18</v>
      </c>
      <c r="AW9" s="18">
        <f t="shared" si="2"/>
        <v>3499.04</v>
      </c>
      <c r="AX9" s="18">
        <f t="shared" si="3"/>
        <v>23879.759999999998</v>
      </c>
      <c r="AY9" s="18">
        <f t="shared" si="48"/>
        <v>297.18</v>
      </c>
      <c r="AZ9" s="18">
        <f t="shared" si="49"/>
        <v>268.42</v>
      </c>
      <c r="BA9" s="18">
        <f t="shared" si="50"/>
        <v>297.18</v>
      </c>
      <c r="BB9" s="18">
        <f t="shared" si="51"/>
        <v>287.58999999999997</v>
      </c>
      <c r="BC9" s="18">
        <f t="shared" si="52"/>
        <v>297.18</v>
      </c>
      <c r="BD9" s="18">
        <f t="shared" si="53"/>
        <v>287.58999999999997</v>
      </c>
      <c r="BE9" s="18">
        <f t="shared" si="54"/>
        <v>297.18</v>
      </c>
      <c r="BF9" s="18">
        <f t="shared" si="55"/>
        <v>297.18</v>
      </c>
      <c r="BG9" s="18">
        <f t="shared" si="56"/>
        <v>287.58999999999997</v>
      </c>
      <c r="BH9" s="18">
        <f t="shared" si="57"/>
        <v>297.18</v>
      </c>
      <c r="BI9" s="18">
        <f t="shared" si="58"/>
        <v>287.58999999999997</v>
      </c>
      <c r="BJ9" s="18">
        <f t="shared" si="59"/>
        <v>297.18</v>
      </c>
      <c r="BK9" s="18">
        <f t="shared" si="4"/>
        <v>3499.04</v>
      </c>
      <c r="BL9" s="18">
        <f t="shared" si="5"/>
        <v>27378.799999999999</v>
      </c>
      <c r="BM9" s="18">
        <f t="shared" si="60"/>
        <v>297.18</v>
      </c>
      <c r="BN9" s="18">
        <f t="shared" si="61"/>
        <v>268.42</v>
      </c>
      <c r="BO9" s="18">
        <f t="shared" si="62"/>
        <v>297.18</v>
      </c>
      <c r="BP9" s="18">
        <f t="shared" si="63"/>
        <v>287.58999999999997</v>
      </c>
      <c r="BQ9" s="18">
        <f t="shared" si="64"/>
        <v>297.18</v>
      </c>
      <c r="BR9" s="18">
        <f t="shared" si="65"/>
        <v>287.58999999999997</v>
      </c>
      <c r="BS9" s="18">
        <f t="shared" si="66"/>
        <v>297.18</v>
      </c>
      <c r="BT9" s="18">
        <f t="shared" si="67"/>
        <v>297.18</v>
      </c>
      <c r="BU9" s="18">
        <f t="shared" si="68"/>
        <v>287.58999999999997</v>
      </c>
      <c r="BV9" s="18">
        <f t="shared" si="69"/>
        <v>297.18</v>
      </c>
      <c r="BW9" s="18">
        <f t="shared" si="70"/>
        <v>287.58999999999997</v>
      </c>
      <c r="BX9" s="18">
        <f t="shared" si="71"/>
        <v>297.18</v>
      </c>
      <c r="BY9" s="18">
        <f t="shared" si="6"/>
        <v>3499.04</v>
      </c>
      <c r="BZ9" s="18">
        <f t="shared" si="7"/>
        <v>30877.84</v>
      </c>
      <c r="CA9" s="18">
        <f t="shared" si="72"/>
        <v>297.18</v>
      </c>
      <c r="CB9" s="18">
        <f t="shared" si="73"/>
        <v>278.01</v>
      </c>
      <c r="CC9" s="18">
        <f t="shared" si="74"/>
        <v>297.18</v>
      </c>
      <c r="CD9" s="18">
        <f t="shared" si="75"/>
        <v>287.58999999999997</v>
      </c>
      <c r="CE9" s="18">
        <f t="shared" si="76"/>
        <v>297.18</v>
      </c>
      <c r="CF9" s="18">
        <f t="shared" si="77"/>
        <v>287.58999999999997</v>
      </c>
      <c r="CG9" s="18">
        <f t="shared" si="78"/>
        <v>297.18</v>
      </c>
      <c r="CH9" s="18">
        <f t="shared" si="79"/>
        <v>297.18</v>
      </c>
      <c r="CI9" s="18">
        <f t="shared" si="80"/>
        <v>287.58999999999997</v>
      </c>
      <c r="CJ9" s="18">
        <f t="shared" si="81"/>
        <v>297.18</v>
      </c>
      <c r="CK9" s="18">
        <f t="shared" si="82"/>
        <v>287.58999999999997</v>
      </c>
      <c r="CL9" s="18">
        <f t="shared" si="83"/>
        <v>297.18</v>
      </c>
      <c r="CM9" s="18">
        <f t="shared" si="8"/>
        <v>3508.63</v>
      </c>
      <c r="CN9" s="18">
        <f t="shared" si="9"/>
        <v>34386.47</v>
      </c>
      <c r="CO9" s="18">
        <f t="shared" si="84"/>
        <v>297.18</v>
      </c>
      <c r="CP9" s="18">
        <f t="shared" si="85"/>
        <v>268.42</v>
      </c>
      <c r="CQ9" s="18">
        <f t="shared" si="86"/>
        <v>297.18</v>
      </c>
      <c r="CR9" s="18">
        <f t="shared" si="87"/>
        <v>287.58999999999997</v>
      </c>
      <c r="CS9" s="18">
        <f t="shared" si="88"/>
        <v>297.18</v>
      </c>
      <c r="CT9" s="18">
        <f t="shared" si="89"/>
        <v>287.58999999999997</v>
      </c>
      <c r="CU9" s="18">
        <f t="shared" si="90"/>
        <v>297.18</v>
      </c>
      <c r="CV9" s="18">
        <f t="shared" si="91"/>
        <v>297.18</v>
      </c>
      <c r="CW9" s="18">
        <f t="shared" si="92"/>
        <v>287.58999999999997</v>
      </c>
      <c r="CX9" s="18">
        <f t="shared" si="93"/>
        <v>297.18</v>
      </c>
      <c r="CY9" s="18">
        <f t="shared" si="94"/>
        <v>287.58999999999997</v>
      </c>
      <c r="CZ9" s="18">
        <f t="shared" si="95"/>
        <v>297.18</v>
      </c>
      <c r="DA9" s="18">
        <f t="shared" si="10"/>
        <v>3499.04</v>
      </c>
      <c r="DB9" s="18">
        <f t="shared" si="11"/>
        <v>37885.51</v>
      </c>
      <c r="DC9" s="18">
        <f t="shared" si="96"/>
        <v>297.18</v>
      </c>
      <c r="DD9" s="18">
        <f t="shared" si="97"/>
        <v>268.42</v>
      </c>
      <c r="DE9" s="18">
        <f t="shared" si="98"/>
        <v>297.18</v>
      </c>
      <c r="DF9" s="18">
        <f t="shared" si="99"/>
        <v>287.58999999999997</v>
      </c>
      <c r="DG9" s="18">
        <f t="shared" si="100"/>
        <v>297.18</v>
      </c>
      <c r="DH9" s="18">
        <f t="shared" si="101"/>
        <v>287.58999999999997</v>
      </c>
      <c r="DI9" s="18">
        <f t="shared" si="102"/>
        <v>297.18</v>
      </c>
      <c r="DJ9" s="18">
        <f t="shared" si="103"/>
        <v>297.18</v>
      </c>
      <c r="DK9" s="18">
        <f t="shared" si="104"/>
        <v>287.58999999999997</v>
      </c>
      <c r="DL9" s="18">
        <f t="shared" si="105"/>
        <v>297.18</v>
      </c>
      <c r="DM9" s="18">
        <f t="shared" si="106"/>
        <v>287.58999999999997</v>
      </c>
      <c r="DN9" s="18">
        <f t="shared" si="107"/>
        <v>297.18</v>
      </c>
      <c r="DO9" s="18">
        <f t="shared" si="12"/>
        <v>3499.04</v>
      </c>
      <c r="DP9" s="18">
        <f t="shared" si="13"/>
        <v>41384.550000000003</v>
      </c>
      <c r="DQ9" s="18">
        <f t="shared" si="108"/>
        <v>297.18</v>
      </c>
      <c r="DR9" s="18">
        <f t="shared" si="109"/>
        <v>268.42</v>
      </c>
      <c r="DS9" s="18">
        <f t="shared" si="110"/>
        <v>297.18</v>
      </c>
      <c r="DT9" s="18">
        <f t="shared" si="111"/>
        <v>287.58999999999997</v>
      </c>
      <c r="DU9" s="18">
        <f t="shared" si="112"/>
        <v>297.18</v>
      </c>
      <c r="DV9" s="18">
        <f t="shared" si="113"/>
        <v>287.58999999999997</v>
      </c>
      <c r="DW9" s="18">
        <f t="shared" si="114"/>
        <v>297.18</v>
      </c>
      <c r="DX9" s="18">
        <f t="shared" si="115"/>
        <v>297.18</v>
      </c>
      <c r="DY9" s="18">
        <f t="shared" si="116"/>
        <v>287.58999999999997</v>
      </c>
      <c r="DZ9" s="18">
        <f t="shared" si="117"/>
        <v>297.18</v>
      </c>
      <c r="EA9" s="18">
        <f t="shared" si="118"/>
        <v>287.58999999999997</v>
      </c>
      <c r="EB9" s="18">
        <f t="shared" si="119"/>
        <v>297.18</v>
      </c>
      <c r="EC9" s="18">
        <f t="shared" si="14"/>
        <v>3499.04</v>
      </c>
      <c r="ED9" s="18">
        <f t="shared" si="15"/>
        <v>44883.59</v>
      </c>
      <c r="EE9" s="18">
        <f t="shared" si="120"/>
        <v>297.18</v>
      </c>
      <c r="EF9" s="18">
        <f t="shared" si="121"/>
        <v>278.01</v>
      </c>
      <c r="EG9" s="18">
        <f t="shared" si="122"/>
        <v>297.18</v>
      </c>
      <c r="EH9" s="18">
        <f t="shared" si="123"/>
        <v>287.58999999999997</v>
      </c>
      <c r="EI9" s="18">
        <f t="shared" si="124"/>
        <v>297.18</v>
      </c>
      <c r="EJ9" s="18">
        <f t="shared" si="125"/>
        <v>287.58999999999997</v>
      </c>
      <c r="EK9" s="18">
        <f t="shared" si="126"/>
        <v>297.18</v>
      </c>
      <c r="EL9" s="18">
        <f t="shared" si="127"/>
        <v>297.18</v>
      </c>
      <c r="EM9" s="18">
        <f t="shared" si="128"/>
        <v>287.58999999999997</v>
      </c>
      <c r="EN9" s="18">
        <f t="shared" si="129"/>
        <v>297.18</v>
      </c>
      <c r="EO9" s="18">
        <f t="shared" si="130"/>
        <v>287.58999999999997</v>
      </c>
      <c r="EP9" s="18">
        <f t="shared" si="131"/>
        <v>297.18</v>
      </c>
      <c r="EQ9" s="18">
        <f t="shared" si="16"/>
        <v>3508.63</v>
      </c>
      <c r="ER9" s="18">
        <f t="shared" si="17"/>
        <v>48392.22</v>
      </c>
      <c r="ES9" s="18">
        <f t="shared" si="132"/>
        <v>297.18</v>
      </c>
      <c r="ET9" s="18">
        <f t="shared" si="133"/>
        <v>268.42</v>
      </c>
      <c r="EU9" s="18">
        <f t="shared" si="134"/>
        <v>297.18</v>
      </c>
      <c r="EV9" s="18">
        <f t="shared" si="135"/>
        <v>287.58999999999997</v>
      </c>
      <c r="EW9" s="19">
        <f t="shared" si="136"/>
        <v>297.18</v>
      </c>
      <c r="EX9" s="18">
        <f t="shared" si="137"/>
        <v>287.58999999999997</v>
      </c>
      <c r="EY9" s="18">
        <f t="shared" si="138"/>
        <v>297.18</v>
      </c>
      <c r="EZ9" s="18">
        <f t="shared" si="139"/>
        <v>297.18</v>
      </c>
      <c r="FA9" s="18">
        <f t="shared" si="140"/>
        <v>287.58999999999997</v>
      </c>
      <c r="FB9" s="18">
        <f t="shared" si="141"/>
        <v>297.18</v>
      </c>
      <c r="FC9" s="18">
        <f t="shared" si="142"/>
        <v>287.58999999999997</v>
      </c>
      <c r="FD9" s="18">
        <f t="shared" si="143"/>
        <v>297.18</v>
      </c>
      <c r="FE9" s="18">
        <f t="shared" si="18"/>
        <v>3499.04</v>
      </c>
      <c r="FF9" s="18">
        <f t="shared" si="19"/>
        <v>51891.26</v>
      </c>
      <c r="FG9" s="18">
        <f t="shared" si="144"/>
        <v>297.18</v>
      </c>
      <c r="FH9" s="18">
        <f t="shared" si="145"/>
        <v>268.42</v>
      </c>
      <c r="FI9" s="18">
        <f t="shared" si="146"/>
        <v>297.18</v>
      </c>
      <c r="FJ9" s="18">
        <f t="shared" si="147"/>
        <v>287.58999999999997</v>
      </c>
      <c r="FK9" s="18">
        <f t="shared" si="148"/>
        <v>297.18</v>
      </c>
      <c r="FL9" s="18">
        <f t="shared" si="149"/>
        <v>287.58999999999997</v>
      </c>
      <c r="FM9" s="18">
        <f t="shared" si="151"/>
        <v>297.18</v>
      </c>
      <c r="FN9" s="18">
        <f>ROUND((H9/7330*31),2)</f>
        <v>297.18</v>
      </c>
      <c r="FO9" s="18">
        <f t="shared" si="153"/>
        <v>287.58999999999997</v>
      </c>
      <c r="FP9" s="18">
        <f t="shared" si="154"/>
        <v>297.18</v>
      </c>
      <c r="FQ9" s="18">
        <f t="shared" si="155"/>
        <v>287.58999999999997</v>
      </c>
      <c r="FR9" s="18">
        <f t="shared" ref="FR9:FR22" si="164">ROUND((H9/7330*31),2)</f>
        <v>297.18</v>
      </c>
      <c r="FS9" s="18">
        <f>SUM(FG9:FR9)</f>
        <v>3499.04</v>
      </c>
      <c r="FT9" s="18">
        <f t="shared" si="157"/>
        <v>55390.3</v>
      </c>
      <c r="FU9" s="18">
        <f t="shared" si="158"/>
        <v>297.18</v>
      </c>
      <c r="FV9" s="18">
        <f t="shared" si="159"/>
        <v>268.42</v>
      </c>
      <c r="FW9" s="18">
        <f t="shared" si="160"/>
        <v>297.18</v>
      </c>
      <c r="FX9" s="18">
        <f t="shared" si="161"/>
        <v>287.58999999999997</v>
      </c>
      <c r="FY9" s="18">
        <f t="shared" si="162"/>
        <v>297.18</v>
      </c>
      <c r="FZ9" s="18">
        <f t="shared" si="163"/>
        <v>287.58999999999997</v>
      </c>
      <c r="GA9" s="18">
        <f t="shared" si="150"/>
        <v>1735.1399999999999</v>
      </c>
      <c r="GB9" s="18">
        <f t="shared" ref="GB9:GB23" si="165">ROUND((FT9+GA9),2)</f>
        <v>57125.440000000002</v>
      </c>
      <c r="GC9" s="18">
        <f t="shared" si="20"/>
        <v>20951.130000000005</v>
      </c>
    </row>
    <row r="10" spans="1:186" ht="34.5" customHeight="1" x14ac:dyDescent="0.2">
      <c r="A10" s="15" t="s">
        <v>102</v>
      </c>
      <c r="B10" s="16" t="s">
        <v>103</v>
      </c>
      <c r="C10" s="16" t="s">
        <v>104</v>
      </c>
      <c r="D10" s="17"/>
      <c r="E10" s="17"/>
      <c r="F10" s="18">
        <v>3390</v>
      </c>
      <c r="G10" s="18">
        <f t="shared" si="21"/>
        <v>339</v>
      </c>
      <c r="H10" s="18">
        <f t="shared" si="22"/>
        <v>3051</v>
      </c>
      <c r="I10" s="18"/>
      <c r="J10" s="18"/>
      <c r="K10" s="18"/>
      <c r="L10" s="18"/>
      <c r="M10" s="18"/>
      <c r="N10" s="18"/>
      <c r="O10" s="18"/>
      <c r="P10" s="18"/>
      <c r="Q10" s="18">
        <v>124.45</v>
      </c>
      <c r="R10" s="18">
        <v>152.33000000000001</v>
      </c>
      <c r="S10" s="18">
        <v>151.91</v>
      </c>
      <c r="T10" s="18">
        <v>151.91</v>
      </c>
      <c r="U10" s="18">
        <v>151.91</v>
      </c>
      <c r="V10" s="18">
        <f t="shared" si="23"/>
        <v>732.51</v>
      </c>
      <c r="W10" s="18">
        <f t="shared" si="24"/>
        <v>12.9</v>
      </c>
      <c r="X10" s="18">
        <f t="shared" si="25"/>
        <v>12.07</v>
      </c>
      <c r="Y10" s="18">
        <f t="shared" si="26"/>
        <v>12.9</v>
      </c>
      <c r="Z10" s="18">
        <f t="shared" si="27"/>
        <v>12.49</v>
      </c>
      <c r="AA10" s="18">
        <f t="shared" si="28"/>
        <v>12.9</v>
      </c>
      <c r="AB10" s="18">
        <f t="shared" si="29"/>
        <v>12.49</v>
      </c>
      <c r="AC10" s="18">
        <f t="shared" si="30"/>
        <v>12.9</v>
      </c>
      <c r="AD10" s="18">
        <f t="shared" si="31"/>
        <v>12.9</v>
      </c>
      <c r="AE10" s="18">
        <f t="shared" si="32"/>
        <v>12.49</v>
      </c>
      <c r="AF10" s="18">
        <f t="shared" si="33"/>
        <v>12.9</v>
      </c>
      <c r="AG10" s="18">
        <f t="shared" si="34"/>
        <v>12.49</v>
      </c>
      <c r="AH10" s="18">
        <f t="shared" si="35"/>
        <v>12.9</v>
      </c>
      <c r="AI10" s="18">
        <f t="shared" si="0"/>
        <v>152.33000000000001</v>
      </c>
      <c r="AJ10" s="18">
        <f t="shared" si="1"/>
        <v>884.84</v>
      </c>
      <c r="AK10" s="18">
        <f t="shared" si="36"/>
        <v>12.9</v>
      </c>
      <c r="AL10" s="18">
        <f t="shared" si="37"/>
        <v>11.65</v>
      </c>
      <c r="AM10" s="18">
        <f t="shared" si="38"/>
        <v>12.9</v>
      </c>
      <c r="AN10" s="18">
        <f t="shared" si="39"/>
        <v>12.49</v>
      </c>
      <c r="AO10" s="18">
        <f t="shared" si="40"/>
        <v>12.9</v>
      </c>
      <c r="AP10" s="18">
        <f t="shared" si="41"/>
        <v>12.49</v>
      </c>
      <c r="AQ10" s="18">
        <f t="shared" si="42"/>
        <v>12.9</v>
      </c>
      <c r="AR10" s="18">
        <f t="shared" si="43"/>
        <v>12.9</v>
      </c>
      <c r="AS10" s="18">
        <f t="shared" si="44"/>
        <v>12.49</v>
      </c>
      <c r="AT10" s="18">
        <f t="shared" si="45"/>
        <v>12.9</v>
      </c>
      <c r="AU10" s="18">
        <f t="shared" si="46"/>
        <v>12.49</v>
      </c>
      <c r="AV10" s="18">
        <f t="shared" si="47"/>
        <v>12.9</v>
      </c>
      <c r="AW10" s="18">
        <f t="shared" si="2"/>
        <v>151.91000000000003</v>
      </c>
      <c r="AX10" s="18">
        <f t="shared" si="3"/>
        <v>1036.75</v>
      </c>
      <c r="AY10" s="18">
        <f t="shared" si="48"/>
        <v>12.9</v>
      </c>
      <c r="AZ10" s="18">
        <f t="shared" si="49"/>
        <v>11.65</v>
      </c>
      <c r="BA10" s="18">
        <f t="shared" si="50"/>
        <v>12.9</v>
      </c>
      <c r="BB10" s="18">
        <f t="shared" si="51"/>
        <v>12.49</v>
      </c>
      <c r="BC10" s="18">
        <f t="shared" si="52"/>
        <v>12.9</v>
      </c>
      <c r="BD10" s="18">
        <f t="shared" si="53"/>
        <v>12.49</v>
      </c>
      <c r="BE10" s="18">
        <f t="shared" si="54"/>
        <v>12.9</v>
      </c>
      <c r="BF10" s="18">
        <f t="shared" si="55"/>
        <v>12.9</v>
      </c>
      <c r="BG10" s="18">
        <f t="shared" si="56"/>
        <v>12.49</v>
      </c>
      <c r="BH10" s="18">
        <f t="shared" si="57"/>
        <v>12.9</v>
      </c>
      <c r="BI10" s="18">
        <f t="shared" si="58"/>
        <v>12.49</v>
      </c>
      <c r="BJ10" s="18">
        <f t="shared" si="59"/>
        <v>12.9</v>
      </c>
      <c r="BK10" s="18">
        <f t="shared" si="4"/>
        <v>151.91000000000003</v>
      </c>
      <c r="BL10" s="18">
        <f t="shared" si="5"/>
        <v>1188.6600000000001</v>
      </c>
      <c r="BM10" s="18">
        <f t="shared" si="60"/>
        <v>12.9</v>
      </c>
      <c r="BN10" s="18">
        <f t="shared" si="61"/>
        <v>11.65</v>
      </c>
      <c r="BO10" s="18">
        <f t="shared" si="62"/>
        <v>12.9</v>
      </c>
      <c r="BP10" s="18">
        <f t="shared" si="63"/>
        <v>12.49</v>
      </c>
      <c r="BQ10" s="18">
        <f t="shared" si="64"/>
        <v>12.9</v>
      </c>
      <c r="BR10" s="18">
        <f t="shared" si="65"/>
        <v>12.49</v>
      </c>
      <c r="BS10" s="18">
        <f t="shared" si="66"/>
        <v>12.9</v>
      </c>
      <c r="BT10" s="18">
        <f t="shared" si="67"/>
        <v>12.9</v>
      </c>
      <c r="BU10" s="18">
        <f t="shared" si="68"/>
        <v>12.49</v>
      </c>
      <c r="BV10" s="18">
        <f t="shared" si="69"/>
        <v>12.9</v>
      </c>
      <c r="BW10" s="18">
        <f t="shared" si="70"/>
        <v>12.49</v>
      </c>
      <c r="BX10" s="18">
        <f t="shared" si="71"/>
        <v>12.9</v>
      </c>
      <c r="BY10" s="18">
        <f t="shared" si="6"/>
        <v>151.91000000000003</v>
      </c>
      <c r="BZ10" s="18">
        <f t="shared" si="7"/>
        <v>1340.57</v>
      </c>
      <c r="CA10" s="18">
        <f t="shared" si="72"/>
        <v>12.9</v>
      </c>
      <c r="CB10" s="18">
        <f t="shared" si="73"/>
        <v>12.07</v>
      </c>
      <c r="CC10" s="18">
        <f t="shared" si="74"/>
        <v>12.9</v>
      </c>
      <c r="CD10" s="18">
        <f t="shared" si="75"/>
        <v>12.49</v>
      </c>
      <c r="CE10" s="18">
        <f t="shared" si="76"/>
        <v>12.9</v>
      </c>
      <c r="CF10" s="18">
        <f t="shared" si="77"/>
        <v>12.49</v>
      </c>
      <c r="CG10" s="18">
        <f t="shared" si="78"/>
        <v>12.9</v>
      </c>
      <c r="CH10" s="18">
        <f t="shared" si="79"/>
        <v>12.9</v>
      </c>
      <c r="CI10" s="18">
        <f t="shared" si="80"/>
        <v>12.49</v>
      </c>
      <c r="CJ10" s="18">
        <f t="shared" si="81"/>
        <v>12.9</v>
      </c>
      <c r="CK10" s="18">
        <f t="shared" si="82"/>
        <v>12.49</v>
      </c>
      <c r="CL10" s="18">
        <f t="shared" si="83"/>
        <v>12.9</v>
      </c>
      <c r="CM10" s="18">
        <f t="shared" si="8"/>
        <v>152.33000000000001</v>
      </c>
      <c r="CN10" s="18">
        <f t="shared" si="9"/>
        <v>1492.9</v>
      </c>
      <c r="CO10" s="18">
        <f t="shared" si="84"/>
        <v>12.9</v>
      </c>
      <c r="CP10" s="18">
        <f t="shared" si="85"/>
        <v>11.65</v>
      </c>
      <c r="CQ10" s="18">
        <f t="shared" si="86"/>
        <v>12.9</v>
      </c>
      <c r="CR10" s="18">
        <f t="shared" si="87"/>
        <v>12.49</v>
      </c>
      <c r="CS10" s="18">
        <f t="shared" si="88"/>
        <v>12.9</v>
      </c>
      <c r="CT10" s="18">
        <f t="shared" si="89"/>
        <v>12.49</v>
      </c>
      <c r="CU10" s="18">
        <f t="shared" si="90"/>
        <v>12.9</v>
      </c>
      <c r="CV10" s="18">
        <f t="shared" si="91"/>
        <v>12.9</v>
      </c>
      <c r="CW10" s="18">
        <f t="shared" si="92"/>
        <v>12.49</v>
      </c>
      <c r="CX10" s="18">
        <f t="shared" si="93"/>
        <v>12.9</v>
      </c>
      <c r="CY10" s="18">
        <f t="shared" si="94"/>
        <v>12.49</v>
      </c>
      <c r="CZ10" s="18">
        <f t="shared" si="95"/>
        <v>12.9</v>
      </c>
      <c r="DA10" s="18">
        <f t="shared" si="10"/>
        <v>151.91000000000003</v>
      </c>
      <c r="DB10" s="18">
        <f t="shared" si="11"/>
        <v>1644.81</v>
      </c>
      <c r="DC10" s="18">
        <f t="shared" si="96"/>
        <v>12.9</v>
      </c>
      <c r="DD10" s="18">
        <f t="shared" si="97"/>
        <v>11.65</v>
      </c>
      <c r="DE10" s="18">
        <f t="shared" si="98"/>
        <v>12.9</v>
      </c>
      <c r="DF10" s="18">
        <f t="shared" si="99"/>
        <v>12.49</v>
      </c>
      <c r="DG10" s="18">
        <f t="shared" si="100"/>
        <v>12.9</v>
      </c>
      <c r="DH10" s="18">
        <f t="shared" si="101"/>
        <v>12.49</v>
      </c>
      <c r="DI10" s="18">
        <f t="shared" si="102"/>
        <v>12.9</v>
      </c>
      <c r="DJ10" s="18">
        <f t="shared" si="103"/>
        <v>12.9</v>
      </c>
      <c r="DK10" s="18">
        <f t="shared" si="104"/>
        <v>12.49</v>
      </c>
      <c r="DL10" s="18">
        <f t="shared" si="105"/>
        <v>12.9</v>
      </c>
      <c r="DM10" s="18">
        <f t="shared" si="106"/>
        <v>12.49</v>
      </c>
      <c r="DN10" s="18">
        <f t="shared" si="107"/>
        <v>12.9</v>
      </c>
      <c r="DO10" s="18">
        <f t="shared" si="12"/>
        <v>151.91000000000003</v>
      </c>
      <c r="DP10" s="18">
        <f t="shared" si="13"/>
        <v>1796.72</v>
      </c>
      <c r="DQ10" s="18">
        <f t="shared" si="108"/>
        <v>12.9</v>
      </c>
      <c r="DR10" s="18">
        <f t="shared" si="109"/>
        <v>11.65</v>
      </c>
      <c r="DS10" s="18">
        <f t="shared" si="110"/>
        <v>12.9</v>
      </c>
      <c r="DT10" s="18">
        <f t="shared" si="111"/>
        <v>12.49</v>
      </c>
      <c r="DU10" s="18">
        <f t="shared" si="112"/>
        <v>12.9</v>
      </c>
      <c r="DV10" s="18">
        <f t="shared" si="113"/>
        <v>12.49</v>
      </c>
      <c r="DW10" s="18">
        <f t="shared" si="114"/>
        <v>12.9</v>
      </c>
      <c r="DX10" s="18">
        <f t="shared" si="115"/>
        <v>12.9</v>
      </c>
      <c r="DY10" s="18">
        <f t="shared" si="116"/>
        <v>12.49</v>
      </c>
      <c r="DZ10" s="18">
        <f t="shared" si="117"/>
        <v>12.9</v>
      </c>
      <c r="EA10" s="18">
        <f t="shared" si="118"/>
        <v>12.49</v>
      </c>
      <c r="EB10" s="18">
        <f t="shared" si="119"/>
        <v>12.9</v>
      </c>
      <c r="EC10" s="18">
        <f t="shared" si="14"/>
        <v>151.91000000000003</v>
      </c>
      <c r="ED10" s="18">
        <f t="shared" si="15"/>
        <v>1948.63</v>
      </c>
      <c r="EE10" s="18">
        <f t="shared" si="120"/>
        <v>12.9</v>
      </c>
      <c r="EF10" s="18">
        <f t="shared" si="121"/>
        <v>12.07</v>
      </c>
      <c r="EG10" s="18">
        <f t="shared" si="122"/>
        <v>12.9</v>
      </c>
      <c r="EH10" s="18">
        <f t="shared" si="123"/>
        <v>12.49</v>
      </c>
      <c r="EI10" s="18">
        <f t="shared" si="124"/>
        <v>12.9</v>
      </c>
      <c r="EJ10" s="18">
        <f t="shared" si="125"/>
        <v>12.49</v>
      </c>
      <c r="EK10" s="18">
        <f t="shared" si="126"/>
        <v>12.9</v>
      </c>
      <c r="EL10" s="18">
        <f t="shared" si="127"/>
        <v>12.9</v>
      </c>
      <c r="EM10" s="18">
        <f t="shared" si="128"/>
        <v>12.49</v>
      </c>
      <c r="EN10" s="18">
        <f t="shared" si="129"/>
        <v>12.9</v>
      </c>
      <c r="EO10" s="18">
        <f t="shared" si="130"/>
        <v>12.49</v>
      </c>
      <c r="EP10" s="18">
        <f t="shared" si="131"/>
        <v>12.9</v>
      </c>
      <c r="EQ10" s="18">
        <f t="shared" si="16"/>
        <v>152.33000000000001</v>
      </c>
      <c r="ER10" s="18">
        <f t="shared" si="17"/>
        <v>2100.96</v>
      </c>
      <c r="ES10" s="18">
        <f t="shared" si="132"/>
        <v>12.9</v>
      </c>
      <c r="ET10" s="18">
        <f t="shared" si="133"/>
        <v>11.65</v>
      </c>
      <c r="EU10" s="18">
        <f t="shared" si="134"/>
        <v>12.9</v>
      </c>
      <c r="EV10" s="18">
        <f t="shared" si="135"/>
        <v>12.49</v>
      </c>
      <c r="EW10" s="19">
        <f t="shared" si="136"/>
        <v>12.9</v>
      </c>
      <c r="EX10" s="18">
        <f t="shared" si="137"/>
        <v>12.49</v>
      </c>
      <c r="EY10" s="18">
        <f t="shared" si="138"/>
        <v>12.9</v>
      </c>
      <c r="EZ10" s="18">
        <f t="shared" si="139"/>
        <v>12.9</v>
      </c>
      <c r="FA10" s="18">
        <f t="shared" si="140"/>
        <v>12.49</v>
      </c>
      <c r="FB10" s="18">
        <f t="shared" si="141"/>
        <v>12.9</v>
      </c>
      <c r="FC10" s="18">
        <f t="shared" si="142"/>
        <v>12.49</v>
      </c>
      <c r="FD10" s="18">
        <f t="shared" si="143"/>
        <v>12.9</v>
      </c>
      <c r="FE10" s="18">
        <f t="shared" si="18"/>
        <v>151.91000000000003</v>
      </c>
      <c r="FF10" s="18">
        <f t="shared" si="19"/>
        <v>2252.87</v>
      </c>
      <c r="FG10" s="18">
        <f t="shared" si="144"/>
        <v>12.9</v>
      </c>
      <c r="FH10" s="18">
        <f t="shared" si="145"/>
        <v>11.65</v>
      </c>
      <c r="FI10" s="18">
        <f t="shared" si="146"/>
        <v>12.9</v>
      </c>
      <c r="FJ10" s="18">
        <f t="shared" si="147"/>
        <v>12.49</v>
      </c>
      <c r="FK10" s="18">
        <f t="shared" si="148"/>
        <v>12.9</v>
      </c>
      <c r="FL10" s="18">
        <f t="shared" si="149"/>
        <v>12.49</v>
      </c>
      <c r="FM10" s="18">
        <f t="shared" si="151"/>
        <v>12.9</v>
      </c>
      <c r="FN10" s="18">
        <f t="shared" si="152"/>
        <v>12.9</v>
      </c>
      <c r="FO10" s="18">
        <f t="shared" si="153"/>
        <v>12.49</v>
      </c>
      <c r="FP10" s="18">
        <f t="shared" si="154"/>
        <v>12.9</v>
      </c>
      <c r="FQ10" s="18">
        <f t="shared" si="155"/>
        <v>12.49</v>
      </c>
      <c r="FR10" s="18">
        <f t="shared" si="164"/>
        <v>12.9</v>
      </c>
      <c r="FS10" s="18">
        <f>SUM(FG10:FR10)</f>
        <v>151.91000000000003</v>
      </c>
      <c r="FT10" s="18">
        <f t="shared" si="157"/>
        <v>2404.7799999999997</v>
      </c>
      <c r="FU10" s="18">
        <f t="shared" si="158"/>
        <v>12.9</v>
      </c>
      <c r="FV10" s="18">
        <f t="shared" si="159"/>
        <v>11.65</v>
      </c>
      <c r="FW10" s="18">
        <f t="shared" si="160"/>
        <v>12.9</v>
      </c>
      <c r="FX10" s="18">
        <f t="shared" si="161"/>
        <v>12.49</v>
      </c>
      <c r="FY10" s="18">
        <f t="shared" si="162"/>
        <v>12.9</v>
      </c>
      <c r="FZ10" s="18">
        <f t="shared" si="163"/>
        <v>12.49</v>
      </c>
      <c r="GA10" s="18">
        <f t="shared" si="150"/>
        <v>75.33</v>
      </c>
      <c r="GB10" s="18">
        <f t="shared" si="165"/>
        <v>2480.11</v>
      </c>
      <c r="GC10" s="18">
        <f t="shared" si="20"/>
        <v>909.88999999999987</v>
      </c>
    </row>
    <row r="11" spans="1:186" ht="56.25" x14ac:dyDescent="0.2">
      <c r="A11" s="15" t="s">
        <v>105</v>
      </c>
      <c r="B11" s="16" t="s">
        <v>106</v>
      </c>
      <c r="C11" s="16" t="s">
        <v>107</v>
      </c>
      <c r="D11" s="17"/>
      <c r="E11" s="17"/>
      <c r="F11" s="18">
        <v>1632.23</v>
      </c>
      <c r="G11" s="18">
        <f t="shared" si="21"/>
        <v>163.22</v>
      </c>
      <c r="H11" s="18">
        <f t="shared" si="22"/>
        <v>1469.0070000000001</v>
      </c>
      <c r="I11" s="18"/>
      <c r="J11" s="18"/>
      <c r="K11" s="18"/>
      <c r="L11" s="18"/>
      <c r="M11" s="18"/>
      <c r="N11" s="18"/>
      <c r="O11" s="18"/>
      <c r="P11" s="18"/>
      <c r="Q11" s="18"/>
      <c r="R11" s="18">
        <v>66.11</v>
      </c>
      <c r="S11" s="18">
        <v>73.12</v>
      </c>
      <c r="T11" s="18">
        <v>73.12</v>
      </c>
      <c r="U11" s="18">
        <v>73.12</v>
      </c>
      <c r="V11" s="18">
        <f t="shared" si="23"/>
        <v>285.47000000000003</v>
      </c>
      <c r="W11" s="18">
        <f t="shared" si="24"/>
        <v>6.21</v>
      </c>
      <c r="X11" s="18">
        <f t="shared" si="25"/>
        <v>5.81</v>
      </c>
      <c r="Y11" s="18">
        <f t="shared" si="26"/>
        <v>6.21</v>
      </c>
      <c r="Z11" s="18">
        <f t="shared" si="27"/>
        <v>6.01</v>
      </c>
      <c r="AA11" s="18">
        <f t="shared" si="28"/>
        <v>6.21</v>
      </c>
      <c r="AB11" s="18">
        <f t="shared" si="29"/>
        <v>6.01</v>
      </c>
      <c r="AC11" s="18">
        <f t="shared" si="30"/>
        <v>6.21</v>
      </c>
      <c r="AD11" s="18">
        <f t="shared" si="31"/>
        <v>6.21</v>
      </c>
      <c r="AE11" s="18">
        <f t="shared" si="32"/>
        <v>6.01</v>
      </c>
      <c r="AF11" s="18">
        <f t="shared" si="33"/>
        <v>6.21</v>
      </c>
      <c r="AG11" s="18">
        <f t="shared" si="34"/>
        <v>6.01</v>
      </c>
      <c r="AH11" s="18">
        <f t="shared" si="35"/>
        <v>6.21</v>
      </c>
      <c r="AI11" s="18">
        <f t="shared" si="0"/>
        <v>73.319999999999993</v>
      </c>
      <c r="AJ11" s="18">
        <f t="shared" si="1"/>
        <v>358.79</v>
      </c>
      <c r="AK11" s="18">
        <f t="shared" si="36"/>
        <v>6.21</v>
      </c>
      <c r="AL11" s="18">
        <f t="shared" si="37"/>
        <v>5.61</v>
      </c>
      <c r="AM11" s="18">
        <f t="shared" si="38"/>
        <v>6.21</v>
      </c>
      <c r="AN11" s="18">
        <f t="shared" si="39"/>
        <v>6.01</v>
      </c>
      <c r="AO11" s="18">
        <f t="shared" si="40"/>
        <v>6.21</v>
      </c>
      <c r="AP11" s="18">
        <f t="shared" si="41"/>
        <v>6.01</v>
      </c>
      <c r="AQ11" s="18">
        <f t="shared" si="42"/>
        <v>6.21</v>
      </c>
      <c r="AR11" s="18">
        <f t="shared" si="43"/>
        <v>6.21</v>
      </c>
      <c r="AS11" s="18">
        <f t="shared" si="44"/>
        <v>6.01</v>
      </c>
      <c r="AT11" s="18">
        <f t="shared" si="45"/>
        <v>6.21</v>
      </c>
      <c r="AU11" s="18">
        <f t="shared" si="46"/>
        <v>6.01</v>
      </c>
      <c r="AV11" s="18">
        <f t="shared" si="47"/>
        <v>6.21</v>
      </c>
      <c r="AW11" s="18">
        <f t="shared" si="2"/>
        <v>73.11999999999999</v>
      </c>
      <c r="AX11" s="18">
        <f t="shared" si="3"/>
        <v>431.91</v>
      </c>
      <c r="AY11" s="18">
        <f t="shared" si="48"/>
        <v>6.21</v>
      </c>
      <c r="AZ11" s="18">
        <f t="shared" si="49"/>
        <v>5.61</v>
      </c>
      <c r="BA11" s="18">
        <f t="shared" si="50"/>
        <v>6.21</v>
      </c>
      <c r="BB11" s="18">
        <f t="shared" si="51"/>
        <v>6.01</v>
      </c>
      <c r="BC11" s="18">
        <f t="shared" si="52"/>
        <v>6.21</v>
      </c>
      <c r="BD11" s="18">
        <f t="shared" si="53"/>
        <v>6.01</v>
      </c>
      <c r="BE11" s="18">
        <f t="shared" si="54"/>
        <v>6.21</v>
      </c>
      <c r="BF11" s="18">
        <f t="shared" si="55"/>
        <v>6.21</v>
      </c>
      <c r="BG11" s="18">
        <f t="shared" si="56"/>
        <v>6.01</v>
      </c>
      <c r="BH11" s="18">
        <f t="shared" si="57"/>
        <v>6.21</v>
      </c>
      <c r="BI11" s="18">
        <f t="shared" si="58"/>
        <v>6.01</v>
      </c>
      <c r="BJ11" s="18">
        <f t="shared" si="59"/>
        <v>6.21</v>
      </c>
      <c r="BK11" s="18">
        <f t="shared" si="4"/>
        <v>73.11999999999999</v>
      </c>
      <c r="BL11" s="18">
        <f t="shared" si="5"/>
        <v>505.03</v>
      </c>
      <c r="BM11" s="18">
        <f t="shared" si="60"/>
        <v>6.21</v>
      </c>
      <c r="BN11" s="18">
        <f t="shared" si="61"/>
        <v>5.61</v>
      </c>
      <c r="BO11" s="18">
        <f t="shared" si="62"/>
        <v>6.21</v>
      </c>
      <c r="BP11" s="18">
        <f t="shared" si="63"/>
        <v>6.01</v>
      </c>
      <c r="BQ11" s="18">
        <f t="shared" si="64"/>
        <v>6.21</v>
      </c>
      <c r="BR11" s="18">
        <f t="shared" si="65"/>
        <v>6.01</v>
      </c>
      <c r="BS11" s="18">
        <f t="shared" si="66"/>
        <v>6.21</v>
      </c>
      <c r="BT11" s="18">
        <f t="shared" si="67"/>
        <v>6.21</v>
      </c>
      <c r="BU11" s="18">
        <f t="shared" si="68"/>
        <v>6.01</v>
      </c>
      <c r="BV11" s="18">
        <f t="shared" si="69"/>
        <v>6.21</v>
      </c>
      <c r="BW11" s="18">
        <f t="shared" si="70"/>
        <v>6.01</v>
      </c>
      <c r="BX11" s="18">
        <f t="shared" si="71"/>
        <v>6.21</v>
      </c>
      <c r="BY11" s="18">
        <f t="shared" si="6"/>
        <v>73.11999999999999</v>
      </c>
      <c r="BZ11" s="18">
        <f t="shared" si="7"/>
        <v>578.15</v>
      </c>
      <c r="CA11" s="18">
        <f t="shared" si="72"/>
        <v>6.21</v>
      </c>
      <c r="CB11" s="18">
        <f t="shared" si="73"/>
        <v>5.81</v>
      </c>
      <c r="CC11" s="18">
        <f t="shared" si="74"/>
        <v>6.21</v>
      </c>
      <c r="CD11" s="18">
        <f t="shared" si="75"/>
        <v>6.01</v>
      </c>
      <c r="CE11" s="18">
        <f t="shared" si="76"/>
        <v>6.21</v>
      </c>
      <c r="CF11" s="18">
        <f t="shared" si="77"/>
        <v>6.01</v>
      </c>
      <c r="CG11" s="18">
        <f t="shared" si="78"/>
        <v>6.21</v>
      </c>
      <c r="CH11" s="18">
        <f t="shared" si="79"/>
        <v>6.21</v>
      </c>
      <c r="CI11" s="18">
        <f t="shared" si="80"/>
        <v>6.01</v>
      </c>
      <c r="CJ11" s="18">
        <f t="shared" si="81"/>
        <v>6.21</v>
      </c>
      <c r="CK11" s="18">
        <f t="shared" si="82"/>
        <v>6.01</v>
      </c>
      <c r="CL11" s="18">
        <f t="shared" si="83"/>
        <v>6.21</v>
      </c>
      <c r="CM11" s="18">
        <f t="shared" si="8"/>
        <v>73.319999999999993</v>
      </c>
      <c r="CN11" s="18">
        <f t="shared" si="9"/>
        <v>651.47</v>
      </c>
      <c r="CO11" s="18">
        <f t="shared" si="84"/>
        <v>6.21</v>
      </c>
      <c r="CP11" s="18">
        <f t="shared" si="85"/>
        <v>5.61</v>
      </c>
      <c r="CQ11" s="18">
        <f t="shared" si="86"/>
        <v>6.21</v>
      </c>
      <c r="CR11" s="18">
        <f t="shared" si="87"/>
        <v>6.01</v>
      </c>
      <c r="CS11" s="18">
        <f t="shared" si="88"/>
        <v>6.21</v>
      </c>
      <c r="CT11" s="18">
        <f t="shared" si="89"/>
        <v>6.01</v>
      </c>
      <c r="CU11" s="18">
        <f t="shared" si="90"/>
        <v>6.21</v>
      </c>
      <c r="CV11" s="18">
        <f t="shared" si="91"/>
        <v>6.21</v>
      </c>
      <c r="CW11" s="18">
        <f t="shared" si="92"/>
        <v>6.01</v>
      </c>
      <c r="CX11" s="18">
        <f t="shared" si="93"/>
        <v>6.21</v>
      </c>
      <c r="CY11" s="18">
        <f t="shared" si="94"/>
        <v>6.01</v>
      </c>
      <c r="CZ11" s="18">
        <f t="shared" si="95"/>
        <v>6.21</v>
      </c>
      <c r="DA11" s="18">
        <f t="shared" si="10"/>
        <v>73.11999999999999</v>
      </c>
      <c r="DB11" s="18">
        <f t="shared" si="11"/>
        <v>724.59</v>
      </c>
      <c r="DC11" s="18">
        <f t="shared" si="96"/>
        <v>6.21</v>
      </c>
      <c r="DD11" s="18">
        <f t="shared" si="97"/>
        <v>5.61</v>
      </c>
      <c r="DE11" s="18">
        <f t="shared" si="98"/>
        <v>6.21</v>
      </c>
      <c r="DF11" s="18">
        <f t="shared" si="99"/>
        <v>6.01</v>
      </c>
      <c r="DG11" s="18">
        <f t="shared" si="100"/>
        <v>6.21</v>
      </c>
      <c r="DH11" s="18">
        <f t="shared" si="101"/>
        <v>6.01</v>
      </c>
      <c r="DI11" s="18">
        <f t="shared" si="102"/>
        <v>6.21</v>
      </c>
      <c r="DJ11" s="18">
        <f t="shared" si="103"/>
        <v>6.21</v>
      </c>
      <c r="DK11" s="18">
        <f t="shared" si="104"/>
        <v>6.01</v>
      </c>
      <c r="DL11" s="18">
        <f t="shared" si="105"/>
        <v>6.21</v>
      </c>
      <c r="DM11" s="18">
        <f t="shared" si="106"/>
        <v>6.01</v>
      </c>
      <c r="DN11" s="18">
        <f t="shared" si="107"/>
        <v>6.21</v>
      </c>
      <c r="DO11" s="18">
        <f t="shared" si="12"/>
        <v>73.11999999999999</v>
      </c>
      <c r="DP11" s="18">
        <f t="shared" si="13"/>
        <v>797.71</v>
      </c>
      <c r="DQ11" s="18">
        <f t="shared" si="108"/>
        <v>6.21</v>
      </c>
      <c r="DR11" s="18">
        <f t="shared" si="109"/>
        <v>5.61</v>
      </c>
      <c r="DS11" s="18">
        <f t="shared" si="110"/>
        <v>6.21</v>
      </c>
      <c r="DT11" s="18">
        <f t="shared" si="111"/>
        <v>6.01</v>
      </c>
      <c r="DU11" s="18">
        <f t="shared" si="112"/>
        <v>6.21</v>
      </c>
      <c r="DV11" s="18">
        <f t="shared" si="113"/>
        <v>6.01</v>
      </c>
      <c r="DW11" s="18">
        <f t="shared" si="114"/>
        <v>6.21</v>
      </c>
      <c r="DX11" s="18">
        <f t="shared" si="115"/>
        <v>6.21</v>
      </c>
      <c r="DY11" s="18">
        <f t="shared" si="116"/>
        <v>6.01</v>
      </c>
      <c r="DZ11" s="18">
        <f t="shared" si="117"/>
        <v>6.21</v>
      </c>
      <c r="EA11" s="18">
        <f t="shared" si="118"/>
        <v>6.01</v>
      </c>
      <c r="EB11" s="18">
        <f t="shared" si="119"/>
        <v>6.21</v>
      </c>
      <c r="EC11" s="18">
        <f t="shared" si="14"/>
        <v>73.11999999999999</v>
      </c>
      <c r="ED11" s="18">
        <f t="shared" si="15"/>
        <v>870.83</v>
      </c>
      <c r="EE11" s="18">
        <f t="shared" si="120"/>
        <v>6.21</v>
      </c>
      <c r="EF11" s="18">
        <f t="shared" si="121"/>
        <v>5.81</v>
      </c>
      <c r="EG11" s="18">
        <f t="shared" si="122"/>
        <v>6.21</v>
      </c>
      <c r="EH11" s="18">
        <f t="shared" si="123"/>
        <v>6.01</v>
      </c>
      <c r="EI11" s="18">
        <f t="shared" si="124"/>
        <v>6.21</v>
      </c>
      <c r="EJ11" s="18">
        <f t="shared" si="125"/>
        <v>6.01</v>
      </c>
      <c r="EK11" s="18">
        <f t="shared" si="126"/>
        <v>6.21</v>
      </c>
      <c r="EL11" s="18">
        <f t="shared" si="127"/>
        <v>6.21</v>
      </c>
      <c r="EM11" s="18">
        <f t="shared" si="128"/>
        <v>6.01</v>
      </c>
      <c r="EN11" s="18">
        <f t="shared" si="129"/>
        <v>6.21</v>
      </c>
      <c r="EO11" s="18">
        <f t="shared" si="130"/>
        <v>6.01</v>
      </c>
      <c r="EP11" s="18">
        <f t="shared" si="131"/>
        <v>6.21</v>
      </c>
      <c r="EQ11" s="18">
        <f t="shared" si="16"/>
        <v>73.319999999999993</v>
      </c>
      <c r="ER11" s="18">
        <f t="shared" si="17"/>
        <v>944.15</v>
      </c>
      <c r="ES11" s="18">
        <f t="shared" si="132"/>
        <v>6.21</v>
      </c>
      <c r="ET11" s="18">
        <f t="shared" si="133"/>
        <v>5.61</v>
      </c>
      <c r="EU11" s="18">
        <f t="shared" si="134"/>
        <v>6.21</v>
      </c>
      <c r="EV11" s="18">
        <f t="shared" si="135"/>
        <v>6.01</v>
      </c>
      <c r="EW11" s="19">
        <f t="shared" si="136"/>
        <v>6.21</v>
      </c>
      <c r="EX11" s="18">
        <f t="shared" si="137"/>
        <v>6.01</v>
      </c>
      <c r="EY11" s="18">
        <f t="shared" si="138"/>
        <v>6.21</v>
      </c>
      <c r="EZ11" s="18">
        <f t="shared" si="139"/>
        <v>6.21</v>
      </c>
      <c r="FA11" s="18">
        <f t="shared" si="140"/>
        <v>6.01</v>
      </c>
      <c r="FB11" s="18">
        <f t="shared" si="141"/>
        <v>6.21</v>
      </c>
      <c r="FC11" s="18">
        <f t="shared" si="142"/>
        <v>6.01</v>
      </c>
      <c r="FD11" s="18">
        <f t="shared" si="143"/>
        <v>6.21</v>
      </c>
      <c r="FE11" s="18">
        <f t="shared" si="18"/>
        <v>73.11999999999999</v>
      </c>
      <c r="FF11" s="18">
        <f t="shared" si="19"/>
        <v>1017.27</v>
      </c>
      <c r="FG11" s="18">
        <f t="shared" si="144"/>
        <v>6.21</v>
      </c>
      <c r="FH11" s="18">
        <f t="shared" si="145"/>
        <v>5.61</v>
      </c>
      <c r="FI11" s="18">
        <f t="shared" si="146"/>
        <v>6.21</v>
      </c>
      <c r="FJ11" s="18">
        <f t="shared" si="147"/>
        <v>6.01</v>
      </c>
      <c r="FK11" s="18">
        <f t="shared" si="148"/>
        <v>6.21</v>
      </c>
      <c r="FL11" s="18">
        <f t="shared" si="149"/>
        <v>6.01</v>
      </c>
      <c r="FM11" s="18">
        <f t="shared" si="151"/>
        <v>6.21</v>
      </c>
      <c r="FN11" s="18">
        <f t="shared" si="152"/>
        <v>6.21</v>
      </c>
      <c r="FO11" s="18">
        <f t="shared" si="153"/>
        <v>6.01</v>
      </c>
      <c r="FP11" s="18">
        <f t="shared" si="154"/>
        <v>6.21</v>
      </c>
      <c r="FQ11" s="18">
        <f t="shared" si="155"/>
        <v>6.01</v>
      </c>
      <c r="FR11" s="18">
        <f t="shared" si="164"/>
        <v>6.21</v>
      </c>
      <c r="FS11" s="18">
        <f t="shared" si="156"/>
        <v>73.11999999999999</v>
      </c>
      <c r="FT11" s="18">
        <f t="shared" si="157"/>
        <v>1090.3899999999999</v>
      </c>
      <c r="FU11" s="18">
        <f t="shared" si="158"/>
        <v>6.21</v>
      </c>
      <c r="FV11" s="18">
        <f t="shared" si="159"/>
        <v>5.61</v>
      </c>
      <c r="FW11" s="18">
        <f t="shared" si="160"/>
        <v>6.21</v>
      </c>
      <c r="FX11" s="18">
        <f t="shared" si="161"/>
        <v>6.01</v>
      </c>
      <c r="FY11" s="18">
        <f t="shared" si="162"/>
        <v>6.21</v>
      </c>
      <c r="FZ11" s="18">
        <f t="shared" si="163"/>
        <v>6.01</v>
      </c>
      <c r="GA11" s="18">
        <f t="shared" si="150"/>
        <v>36.26</v>
      </c>
      <c r="GB11" s="18">
        <f t="shared" si="165"/>
        <v>1126.6500000000001</v>
      </c>
      <c r="GC11" s="18">
        <f t="shared" si="20"/>
        <v>505.57999999999993</v>
      </c>
    </row>
    <row r="12" spans="1:186" ht="33.75" customHeight="1" x14ac:dyDescent="0.2">
      <c r="A12" s="15" t="s">
        <v>108</v>
      </c>
      <c r="B12" s="16" t="s">
        <v>109</v>
      </c>
      <c r="C12" s="16" t="s">
        <v>110</v>
      </c>
      <c r="D12" s="17"/>
      <c r="E12" s="17"/>
      <c r="F12" s="18">
        <v>1080</v>
      </c>
      <c r="G12" s="18">
        <f t="shared" si="21"/>
        <v>108</v>
      </c>
      <c r="H12" s="18">
        <f t="shared" si="22"/>
        <v>972</v>
      </c>
      <c r="I12" s="18"/>
      <c r="J12" s="18"/>
      <c r="K12" s="18"/>
      <c r="L12" s="18"/>
      <c r="M12" s="18"/>
      <c r="N12" s="18"/>
      <c r="O12" s="18"/>
      <c r="P12" s="18"/>
      <c r="Q12" s="18"/>
      <c r="R12" s="18">
        <v>40.85</v>
      </c>
      <c r="S12" s="18">
        <v>48.4</v>
      </c>
      <c r="T12" s="18">
        <v>48.4</v>
      </c>
      <c r="U12" s="18">
        <v>48.4</v>
      </c>
      <c r="V12" s="18">
        <f t="shared" si="23"/>
        <v>186.05</v>
      </c>
      <c r="W12" s="18">
        <f t="shared" si="24"/>
        <v>4.1100000000000003</v>
      </c>
      <c r="X12" s="18">
        <f t="shared" si="25"/>
        <v>3.85</v>
      </c>
      <c r="Y12" s="18">
        <f t="shared" si="26"/>
        <v>4.1100000000000003</v>
      </c>
      <c r="Z12" s="18">
        <f t="shared" si="27"/>
        <v>3.98</v>
      </c>
      <c r="AA12" s="18">
        <f t="shared" si="28"/>
        <v>4.1100000000000003</v>
      </c>
      <c r="AB12" s="18">
        <f t="shared" si="29"/>
        <v>3.98</v>
      </c>
      <c r="AC12" s="18">
        <f t="shared" si="30"/>
        <v>4.1100000000000003</v>
      </c>
      <c r="AD12" s="18">
        <f t="shared" si="31"/>
        <v>4.1100000000000003</v>
      </c>
      <c r="AE12" s="18">
        <f t="shared" si="32"/>
        <v>3.98</v>
      </c>
      <c r="AF12" s="18">
        <f t="shared" si="33"/>
        <v>4.1100000000000003</v>
      </c>
      <c r="AG12" s="18">
        <f t="shared" si="34"/>
        <v>3.98</v>
      </c>
      <c r="AH12" s="18">
        <f t="shared" si="35"/>
        <v>4.1100000000000003</v>
      </c>
      <c r="AI12" s="18">
        <f t="shared" si="0"/>
        <v>48.539999999999992</v>
      </c>
      <c r="AJ12" s="18">
        <f t="shared" si="1"/>
        <v>234.59</v>
      </c>
      <c r="AK12" s="18">
        <f t="shared" si="36"/>
        <v>4.1100000000000003</v>
      </c>
      <c r="AL12" s="18">
        <f t="shared" si="37"/>
        <v>3.71</v>
      </c>
      <c r="AM12" s="18">
        <f t="shared" si="38"/>
        <v>4.1100000000000003</v>
      </c>
      <c r="AN12" s="18">
        <f t="shared" si="39"/>
        <v>3.98</v>
      </c>
      <c r="AO12" s="18">
        <f t="shared" si="40"/>
        <v>4.1100000000000003</v>
      </c>
      <c r="AP12" s="18">
        <f t="shared" si="41"/>
        <v>3.98</v>
      </c>
      <c r="AQ12" s="18">
        <f t="shared" si="42"/>
        <v>4.1100000000000003</v>
      </c>
      <c r="AR12" s="18">
        <f t="shared" si="43"/>
        <v>4.1100000000000003</v>
      </c>
      <c r="AS12" s="18">
        <f t="shared" si="44"/>
        <v>3.98</v>
      </c>
      <c r="AT12" s="18">
        <f t="shared" si="45"/>
        <v>4.1100000000000003</v>
      </c>
      <c r="AU12" s="18">
        <f t="shared" si="46"/>
        <v>3.98</v>
      </c>
      <c r="AV12" s="18">
        <f t="shared" si="47"/>
        <v>4.1100000000000003</v>
      </c>
      <c r="AW12" s="18">
        <f t="shared" si="2"/>
        <v>48.399999999999991</v>
      </c>
      <c r="AX12" s="18">
        <f t="shared" si="3"/>
        <v>282.99</v>
      </c>
      <c r="AY12" s="18">
        <f t="shared" si="48"/>
        <v>4.1100000000000003</v>
      </c>
      <c r="AZ12" s="18">
        <f t="shared" si="49"/>
        <v>3.71</v>
      </c>
      <c r="BA12" s="18">
        <f t="shared" si="50"/>
        <v>4.1100000000000003</v>
      </c>
      <c r="BB12" s="18">
        <f t="shared" si="51"/>
        <v>3.98</v>
      </c>
      <c r="BC12" s="18">
        <f t="shared" si="52"/>
        <v>4.1100000000000003</v>
      </c>
      <c r="BD12" s="18">
        <f t="shared" si="53"/>
        <v>3.98</v>
      </c>
      <c r="BE12" s="18">
        <f t="shared" si="54"/>
        <v>4.1100000000000003</v>
      </c>
      <c r="BF12" s="18">
        <f t="shared" si="55"/>
        <v>4.1100000000000003</v>
      </c>
      <c r="BG12" s="18">
        <f t="shared" si="56"/>
        <v>3.98</v>
      </c>
      <c r="BH12" s="18">
        <f t="shared" si="57"/>
        <v>4.1100000000000003</v>
      </c>
      <c r="BI12" s="18">
        <f t="shared" si="58"/>
        <v>3.98</v>
      </c>
      <c r="BJ12" s="18">
        <f t="shared" si="59"/>
        <v>4.1100000000000003</v>
      </c>
      <c r="BK12" s="18">
        <f t="shared" si="4"/>
        <v>48.399999999999991</v>
      </c>
      <c r="BL12" s="18">
        <f t="shared" si="5"/>
        <v>331.39</v>
      </c>
      <c r="BM12" s="18">
        <f t="shared" si="60"/>
        <v>4.1100000000000003</v>
      </c>
      <c r="BN12" s="18">
        <f t="shared" si="61"/>
        <v>3.71</v>
      </c>
      <c r="BO12" s="18">
        <f t="shared" si="62"/>
        <v>4.1100000000000003</v>
      </c>
      <c r="BP12" s="18">
        <f t="shared" si="63"/>
        <v>3.98</v>
      </c>
      <c r="BQ12" s="18">
        <f t="shared" si="64"/>
        <v>4.1100000000000003</v>
      </c>
      <c r="BR12" s="18">
        <f t="shared" si="65"/>
        <v>3.98</v>
      </c>
      <c r="BS12" s="18">
        <f t="shared" si="66"/>
        <v>4.1100000000000003</v>
      </c>
      <c r="BT12" s="18">
        <f t="shared" si="67"/>
        <v>4.1100000000000003</v>
      </c>
      <c r="BU12" s="18">
        <f t="shared" si="68"/>
        <v>3.98</v>
      </c>
      <c r="BV12" s="18">
        <f t="shared" si="69"/>
        <v>4.1100000000000003</v>
      </c>
      <c r="BW12" s="18">
        <f t="shared" si="70"/>
        <v>3.98</v>
      </c>
      <c r="BX12" s="18">
        <f t="shared" si="71"/>
        <v>4.1100000000000003</v>
      </c>
      <c r="BY12" s="18">
        <f t="shared" si="6"/>
        <v>48.399999999999991</v>
      </c>
      <c r="BZ12" s="18">
        <f t="shared" si="7"/>
        <v>379.79</v>
      </c>
      <c r="CA12" s="18">
        <f t="shared" si="72"/>
        <v>4.1100000000000003</v>
      </c>
      <c r="CB12" s="18">
        <f t="shared" si="73"/>
        <v>3.85</v>
      </c>
      <c r="CC12" s="18">
        <f t="shared" si="74"/>
        <v>4.1100000000000003</v>
      </c>
      <c r="CD12" s="18">
        <f t="shared" si="75"/>
        <v>3.98</v>
      </c>
      <c r="CE12" s="18">
        <f t="shared" si="76"/>
        <v>4.1100000000000003</v>
      </c>
      <c r="CF12" s="18">
        <f t="shared" si="77"/>
        <v>3.98</v>
      </c>
      <c r="CG12" s="18">
        <f t="shared" si="78"/>
        <v>4.1100000000000003</v>
      </c>
      <c r="CH12" s="18">
        <f t="shared" si="79"/>
        <v>4.1100000000000003</v>
      </c>
      <c r="CI12" s="18">
        <f t="shared" si="80"/>
        <v>3.98</v>
      </c>
      <c r="CJ12" s="18">
        <f t="shared" si="81"/>
        <v>4.1100000000000003</v>
      </c>
      <c r="CK12" s="18">
        <f t="shared" si="82"/>
        <v>3.98</v>
      </c>
      <c r="CL12" s="18">
        <f t="shared" si="83"/>
        <v>4.1100000000000003</v>
      </c>
      <c r="CM12" s="18">
        <f t="shared" si="8"/>
        <v>48.539999999999992</v>
      </c>
      <c r="CN12" s="18">
        <f t="shared" si="9"/>
        <v>428.33</v>
      </c>
      <c r="CO12" s="18">
        <f t="shared" si="84"/>
        <v>4.1100000000000003</v>
      </c>
      <c r="CP12" s="18">
        <f t="shared" si="85"/>
        <v>3.71</v>
      </c>
      <c r="CQ12" s="18">
        <f t="shared" si="86"/>
        <v>4.1100000000000003</v>
      </c>
      <c r="CR12" s="18">
        <f t="shared" si="87"/>
        <v>3.98</v>
      </c>
      <c r="CS12" s="18">
        <f t="shared" si="88"/>
        <v>4.1100000000000003</v>
      </c>
      <c r="CT12" s="18">
        <f t="shared" si="89"/>
        <v>3.98</v>
      </c>
      <c r="CU12" s="18">
        <f t="shared" si="90"/>
        <v>4.1100000000000003</v>
      </c>
      <c r="CV12" s="18">
        <f t="shared" si="91"/>
        <v>4.1100000000000003</v>
      </c>
      <c r="CW12" s="18">
        <f t="shared" si="92"/>
        <v>3.98</v>
      </c>
      <c r="CX12" s="18">
        <f t="shared" si="93"/>
        <v>4.1100000000000003</v>
      </c>
      <c r="CY12" s="18">
        <f t="shared" si="94"/>
        <v>3.98</v>
      </c>
      <c r="CZ12" s="18">
        <f t="shared" si="95"/>
        <v>4.1100000000000003</v>
      </c>
      <c r="DA12" s="18">
        <f t="shared" si="10"/>
        <v>48.399999999999991</v>
      </c>
      <c r="DB12" s="18">
        <f t="shared" si="11"/>
        <v>476.73</v>
      </c>
      <c r="DC12" s="18">
        <f t="shared" si="96"/>
        <v>4.1100000000000003</v>
      </c>
      <c r="DD12" s="18">
        <f t="shared" si="97"/>
        <v>3.71</v>
      </c>
      <c r="DE12" s="18">
        <f t="shared" si="98"/>
        <v>4.1100000000000003</v>
      </c>
      <c r="DF12" s="18">
        <f t="shared" si="99"/>
        <v>3.98</v>
      </c>
      <c r="DG12" s="18">
        <f t="shared" si="100"/>
        <v>4.1100000000000003</v>
      </c>
      <c r="DH12" s="18">
        <f t="shared" si="101"/>
        <v>3.98</v>
      </c>
      <c r="DI12" s="18">
        <f t="shared" si="102"/>
        <v>4.1100000000000003</v>
      </c>
      <c r="DJ12" s="18">
        <f t="shared" si="103"/>
        <v>4.1100000000000003</v>
      </c>
      <c r="DK12" s="18">
        <f t="shared" si="104"/>
        <v>3.98</v>
      </c>
      <c r="DL12" s="18">
        <f t="shared" si="105"/>
        <v>4.1100000000000003</v>
      </c>
      <c r="DM12" s="18">
        <f t="shared" si="106"/>
        <v>3.98</v>
      </c>
      <c r="DN12" s="18">
        <f t="shared" si="107"/>
        <v>4.1100000000000003</v>
      </c>
      <c r="DO12" s="18">
        <f t="shared" si="12"/>
        <v>48.399999999999991</v>
      </c>
      <c r="DP12" s="18">
        <f t="shared" si="13"/>
        <v>525.13</v>
      </c>
      <c r="DQ12" s="18">
        <f t="shared" si="108"/>
        <v>4.1100000000000003</v>
      </c>
      <c r="DR12" s="18">
        <f t="shared" si="109"/>
        <v>3.71</v>
      </c>
      <c r="DS12" s="18">
        <f t="shared" si="110"/>
        <v>4.1100000000000003</v>
      </c>
      <c r="DT12" s="18">
        <f t="shared" si="111"/>
        <v>3.98</v>
      </c>
      <c r="DU12" s="18">
        <f t="shared" si="112"/>
        <v>4.1100000000000003</v>
      </c>
      <c r="DV12" s="18">
        <f t="shared" si="113"/>
        <v>3.98</v>
      </c>
      <c r="DW12" s="18">
        <f t="shared" si="114"/>
        <v>4.1100000000000003</v>
      </c>
      <c r="DX12" s="18">
        <f t="shared" si="115"/>
        <v>4.1100000000000003</v>
      </c>
      <c r="DY12" s="18">
        <f t="shared" si="116"/>
        <v>3.98</v>
      </c>
      <c r="DZ12" s="18">
        <f t="shared" si="117"/>
        <v>4.1100000000000003</v>
      </c>
      <c r="EA12" s="18">
        <f t="shared" si="118"/>
        <v>3.98</v>
      </c>
      <c r="EB12" s="18">
        <f t="shared" si="119"/>
        <v>4.1100000000000003</v>
      </c>
      <c r="EC12" s="18">
        <f t="shared" si="14"/>
        <v>48.399999999999991</v>
      </c>
      <c r="ED12" s="18">
        <f t="shared" si="15"/>
        <v>573.53</v>
      </c>
      <c r="EE12" s="18">
        <f t="shared" si="120"/>
        <v>4.1100000000000003</v>
      </c>
      <c r="EF12" s="18">
        <f t="shared" si="121"/>
        <v>3.85</v>
      </c>
      <c r="EG12" s="18">
        <f t="shared" si="122"/>
        <v>4.1100000000000003</v>
      </c>
      <c r="EH12" s="18">
        <f t="shared" si="123"/>
        <v>3.98</v>
      </c>
      <c r="EI12" s="18">
        <f t="shared" si="124"/>
        <v>4.1100000000000003</v>
      </c>
      <c r="EJ12" s="18">
        <f t="shared" si="125"/>
        <v>3.98</v>
      </c>
      <c r="EK12" s="18">
        <f t="shared" si="126"/>
        <v>4.1100000000000003</v>
      </c>
      <c r="EL12" s="18">
        <f t="shared" si="127"/>
        <v>4.1100000000000003</v>
      </c>
      <c r="EM12" s="18">
        <f t="shared" si="128"/>
        <v>3.98</v>
      </c>
      <c r="EN12" s="18">
        <f t="shared" si="129"/>
        <v>4.1100000000000003</v>
      </c>
      <c r="EO12" s="18">
        <f t="shared" si="130"/>
        <v>3.98</v>
      </c>
      <c r="EP12" s="18">
        <f t="shared" si="131"/>
        <v>4.1100000000000003</v>
      </c>
      <c r="EQ12" s="18">
        <f t="shared" si="16"/>
        <v>48.539999999999992</v>
      </c>
      <c r="ER12" s="18">
        <f t="shared" si="17"/>
        <v>622.07000000000005</v>
      </c>
      <c r="ES12" s="18">
        <f t="shared" si="132"/>
        <v>4.1100000000000003</v>
      </c>
      <c r="ET12" s="18">
        <f t="shared" si="133"/>
        <v>3.71</v>
      </c>
      <c r="EU12" s="18">
        <f t="shared" si="134"/>
        <v>4.1100000000000003</v>
      </c>
      <c r="EV12" s="18">
        <f t="shared" si="135"/>
        <v>3.98</v>
      </c>
      <c r="EW12" s="19">
        <f t="shared" si="136"/>
        <v>4.1100000000000003</v>
      </c>
      <c r="EX12" s="18">
        <f t="shared" si="137"/>
        <v>3.98</v>
      </c>
      <c r="EY12" s="18">
        <f t="shared" si="138"/>
        <v>4.1100000000000003</v>
      </c>
      <c r="EZ12" s="18">
        <f t="shared" si="139"/>
        <v>4.1100000000000003</v>
      </c>
      <c r="FA12" s="18">
        <f t="shared" si="140"/>
        <v>3.98</v>
      </c>
      <c r="FB12" s="18">
        <f t="shared" si="141"/>
        <v>4.1100000000000003</v>
      </c>
      <c r="FC12" s="18">
        <f t="shared" si="142"/>
        <v>3.98</v>
      </c>
      <c r="FD12" s="18">
        <f t="shared" si="143"/>
        <v>4.1100000000000003</v>
      </c>
      <c r="FE12" s="18">
        <f t="shared" si="18"/>
        <v>48.399999999999991</v>
      </c>
      <c r="FF12" s="18">
        <f t="shared" si="19"/>
        <v>670.47</v>
      </c>
      <c r="FG12" s="18">
        <f t="shared" si="144"/>
        <v>4.1100000000000003</v>
      </c>
      <c r="FH12" s="18">
        <f t="shared" si="145"/>
        <v>3.71</v>
      </c>
      <c r="FI12" s="18">
        <f t="shared" si="146"/>
        <v>4.1100000000000003</v>
      </c>
      <c r="FJ12" s="18">
        <f t="shared" si="147"/>
        <v>3.98</v>
      </c>
      <c r="FK12" s="18">
        <f t="shared" si="148"/>
        <v>4.1100000000000003</v>
      </c>
      <c r="FL12" s="18">
        <f t="shared" si="149"/>
        <v>3.98</v>
      </c>
      <c r="FM12" s="18">
        <f t="shared" si="151"/>
        <v>4.1100000000000003</v>
      </c>
      <c r="FN12" s="18">
        <f t="shared" si="152"/>
        <v>4.1100000000000003</v>
      </c>
      <c r="FO12" s="18">
        <f t="shared" si="153"/>
        <v>3.98</v>
      </c>
      <c r="FP12" s="18">
        <f t="shared" si="154"/>
        <v>4.1100000000000003</v>
      </c>
      <c r="FQ12" s="18">
        <f t="shared" si="155"/>
        <v>3.98</v>
      </c>
      <c r="FR12" s="18">
        <f t="shared" si="164"/>
        <v>4.1100000000000003</v>
      </c>
      <c r="FS12" s="18">
        <f t="shared" si="156"/>
        <v>48.399999999999991</v>
      </c>
      <c r="FT12" s="18">
        <f t="shared" si="157"/>
        <v>718.87</v>
      </c>
      <c r="FU12" s="18">
        <f t="shared" si="158"/>
        <v>4.1100000000000003</v>
      </c>
      <c r="FV12" s="18">
        <f t="shared" si="159"/>
        <v>3.71</v>
      </c>
      <c r="FW12" s="18">
        <f t="shared" si="160"/>
        <v>4.1100000000000003</v>
      </c>
      <c r="FX12" s="18">
        <f t="shared" si="161"/>
        <v>3.98</v>
      </c>
      <c r="FY12" s="18">
        <f t="shared" si="162"/>
        <v>4.1100000000000003</v>
      </c>
      <c r="FZ12" s="18">
        <f t="shared" si="163"/>
        <v>3.98</v>
      </c>
      <c r="GA12" s="18">
        <f t="shared" si="150"/>
        <v>24</v>
      </c>
      <c r="GB12" s="18">
        <f t="shared" si="165"/>
        <v>742.87</v>
      </c>
      <c r="GC12" s="18">
        <f t="shared" si="20"/>
        <v>337.13</v>
      </c>
    </row>
    <row r="13" spans="1:186" ht="39" customHeight="1" x14ac:dyDescent="0.2">
      <c r="A13" s="15" t="s">
        <v>111</v>
      </c>
      <c r="B13" s="16" t="s">
        <v>112</v>
      </c>
      <c r="C13" s="16" t="s">
        <v>113</v>
      </c>
      <c r="D13" s="17"/>
      <c r="E13" s="17"/>
      <c r="F13" s="18">
        <v>892.7</v>
      </c>
      <c r="G13" s="18">
        <f t="shared" si="21"/>
        <v>89.27</v>
      </c>
      <c r="H13" s="18">
        <f t="shared" si="22"/>
        <v>803.43000000000006</v>
      </c>
      <c r="I13" s="18"/>
      <c r="J13" s="18"/>
      <c r="K13" s="18"/>
      <c r="L13" s="18"/>
      <c r="M13" s="18"/>
      <c r="N13" s="18"/>
      <c r="O13" s="18"/>
      <c r="P13" s="18"/>
      <c r="Q13" s="18"/>
      <c r="R13" s="18">
        <v>23.25</v>
      </c>
      <c r="S13" s="18">
        <v>40.03</v>
      </c>
      <c r="T13" s="18">
        <v>40.03</v>
      </c>
      <c r="U13" s="18">
        <v>40.03</v>
      </c>
      <c r="V13" s="18">
        <f t="shared" si="23"/>
        <v>143.34</v>
      </c>
      <c r="W13" s="18">
        <f t="shared" si="24"/>
        <v>3.4</v>
      </c>
      <c r="X13" s="18">
        <f t="shared" si="25"/>
        <v>3.18</v>
      </c>
      <c r="Y13" s="18">
        <f t="shared" si="26"/>
        <v>3.4</v>
      </c>
      <c r="Z13" s="18">
        <f t="shared" si="27"/>
        <v>3.29</v>
      </c>
      <c r="AA13" s="18">
        <f t="shared" si="28"/>
        <v>3.4</v>
      </c>
      <c r="AB13" s="18">
        <f t="shared" si="29"/>
        <v>3.29</v>
      </c>
      <c r="AC13" s="18">
        <f t="shared" si="30"/>
        <v>3.4</v>
      </c>
      <c r="AD13" s="18">
        <f t="shared" si="31"/>
        <v>3.4</v>
      </c>
      <c r="AE13" s="18">
        <f t="shared" si="32"/>
        <v>3.29</v>
      </c>
      <c r="AF13" s="18">
        <f t="shared" si="33"/>
        <v>3.4</v>
      </c>
      <c r="AG13" s="18">
        <f t="shared" si="34"/>
        <v>3.29</v>
      </c>
      <c r="AH13" s="18">
        <f t="shared" si="35"/>
        <v>3.4</v>
      </c>
      <c r="AI13" s="18">
        <f t="shared" si="0"/>
        <v>40.139999999999993</v>
      </c>
      <c r="AJ13" s="18">
        <f t="shared" si="1"/>
        <v>183.48</v>
      </c>
      <c r="AK13" s="18">
        <f t="shared" si="36"/>
        <v>3.4</v>
      </c>
      <c r="AL13" s="18">
        <f t="shared" si="37"/>
        <v>3.07</v>
      </c>
      <c r="AM13" s="18">
        <f t="shared" si="38"/>
        <v>3.4</v>
      </c>
      <c r="AN13" s="18">
        <f t="shared" si="39"/>
        <v>3.29</v>
      </c>
      <c r="AO13" s="18">
        <f t="shared" si="40"/>
        <v>3.4</v>
      </c>
      <c r="AP13" s="18">
        <f t="shared" si="41"/>
        <v>3.29</v>
      </c>
      <c r="AQ13" s="18">
        <f t="shared" si="42"/>
        <v>3.4</v>
      </c>
      <c r="AR13" s="18">
        <f t="shared" si="43"/>
        <v>3.4</v>
      </c>
      <c r="AS13" s="18">
        <f t="shared" si="44"/>
        <v>3.29</v>
      </c>
      <c r="AT13" s="18">
        <f t="shared" si="45"/>
        <v>3.4</v>
      </c>
      <c r="AU13" s="18">
        <f t="shared" si="46"/>
        <v>3.29</v>
      </c>
      <c r="AV13" s="18">
        <f t="shared" si="47"/>
        <v>3.4</v>
      </c>
      <c r="AW13" s="18">
        <f t="shared" si="2"/>
        <v>40.029999999999994</v>
      </c>
      <c r="AX13" s="18">
        <f t="shared" si="3"/>
        <v>223.51</v>
      </c>
      <c r="AY13" s="18">
        <f t="shared" si="48"/>
        <v>3.4</v>
      </c>
      <c r="AZ13" s="18">
        <f t="shared" si="49"/>
        <v>3.07</v>
      </c>
      <c r="BA13" s="18">
        <f t="shared" si="50"/>
        <v>3.4</v>
      </c>
      <c r="BB13" s="18">
        <f t="shared" si="51"/>
        <v>3.29</v>
      </c>
      <c r="BC13" s="18">
        <f t="shared" si="52"/>
        <v>3.4</v>
      </c>
      <c r="BD13" s="18">
        <f t="shared" si="53"/>
        <v>3.29</v>
      </c>
      <c r="BE13" s="18">
        <f t="shared" si="54"/>
        <v>3.4</v>
      </c>
      <c r="BF13" s="18">
        <f t="shared" si="55"/>
        <v>3.4</v>
      </c>
      <c r="BG13" s="18">
        <f t="shared" si="56"/>
        <v>3.29</v>
      </c>
      <c r="BH13" s="18">
        <f t="shared" si="57"/>
        <v>3.4</v>
      </c>
      <c r="BI13" s="18">
        <f t="shared" si="58"/>
        <v>3.29</v>
      </c>
      <c r="BJ13" s="18">
        <f t="shared" si="59"/>
        <v>3.4</v>
      </c>
      <c r="BK13" s="18">
        <f t="shared" si="4"/>
        <v>40.029999999999994</v>
      </c>
      <c r="BL13" s="18">
        <f t="shared" si="5"/>
        <v>263.54000000000002</v>
      </c>
      <c r="BM13" s="18">
        <f t="shared" si="60"/>
        <v>3.4</v>
      </c>
      <c r="BN13" s="18">
        <f t="shared" si="61"/>
        <v>3.07</v>
      </c>
      <c r="BO13" s="18">
        <f t="shared" si="62"/>
        <v>3.4</v>
      </c>
      <c r="BP13" s="18">
        <f t="shared" si="63"/>
        <v>3.29</v>
      </c>
      <c r="BQ13" s="18">
        <f t="shared" si="64"/>
        <v>3.4</v>
      </c>
      <c r="BR13" s="18">
        <f t="shared" si="65"/>
        <v>3.29</v>
      </c>
      <c r="BS13" s="18">
        <f t="shared" si="66"/>
        <v>3.4</v>
      </c>
      <c r="BT13" s="18">
        <f t="shared" si="67"/>
        <v>3.4</v>
      </c>
      <c r="BU13" s="18">
        <f t="shared" si="68"/>
        <v>3.29</v>
      </c>
      <c r="BV13" s="18">
        <f t="shared" si="69"/>
        <v>3.4</v>
      </c>
      <c r="BW13" s="18">
        <f t="shared" si="70"/>
        <v>3.29</v>
      </c>
      <c r="BX13" s="18">
        <f t="shared" si="71"/>
        <v>3.4</v>
      </c>
      <c r="BY13" s="18">
        <f t="shared" si="6"/>
        <v>40.029999999999994</v>
      </c>
      <c r="BZ13" s="18">
        <f t="shared" si="7"/>
        <v>303.57</v>
      </c>
      <c r="CA13" s="18">
        <f t="shared" si="72"/>
        <v>3.4</v>
      </c>
      <c r="CB13" s="18">
        <f t="shared" si="73"/>
        <v>3.18</v>
      </c>
      <c r="CC13" s="18">
        <f t="shared" si="74"/>
        <v>3.4</v>
      </c>
      <c r="CD13" s="18">
        <f t="shared" si="75"/>
        <v>3.29</v>
      </c>
      <c r="CE13" s="18">
        <f t="shared" si="76"/>
        <v>3.4</v>
      </c>
      <c r="CF13" s="18">
        <f t="shared" si="77"/>
        <v>3.29</v>
      </c>
      <c r="CG13" s="18">
        <f t="shared" si="78"/>
        <v>3.4</v>
      </c>
      <c r="CH13" s="18">
        <f t="shared" si="79"/>
        <v>3.4</v>
      </c>
      <c r="CI13" s="18">
        <f t="shared" si="80"/>
        <v>3.29</v>
      </c>
      <c r="CJ13" s="18">
        <f t="shared" si="81"/>
        <v>3.4</v>
      </c>
      <c r="CK13" s="18">
        <f t="shared" si="82"/>
        <v>3.29</v>
      </c>
      <c r="CL13" s="18">
        <f t="shared" si="83"/>
        <v>3.4</v>
      </c>
      <c r="CM13" s="18">
        <f t="shared" si="8"/>
        <v>40.139999999999993</v>
      </c>
      <c r="CN13" s="18">
        <f t="shared" si="9"/>
        <v>343.71</v>
      </c>
      <c r="CO13" s="18">
        <f t="shared" si="84"/>
        <v>3.4</v>
      </c>
      <c r="CP13" s="18">
        <f t="shared" si="85"/>
        <v>3.07</v>
      </c>
      <c r="CQ13" s="18">
        <f t="shared" si="86"/>
        <v>3.4</v>
      </c>
      <c r="CR13" s="18">
        <f t="shared" si="87"/>
        <v>3.29</v>
      </c>
      <c r="CS13" s="18">
        <f t="shared" si="88"/>
        <v>3.4</v>
      </c>
      <c r="CT13" s="18">
        <f t="shared" si="89"/>
        <v>3.29</v>
      </c>
      <c r="CU13" s="18">
        <f t="shared" si="90"/>
        <v>3.4</v>
      </c>
      <c r="CV13" s="18">
        <f t="shared" si="91"/>
        <v>3.4</v>
      </c>
      <c r="CW13" s="18">
        <f t="shared" si="92"/>
        <v>3.29</v>
      </c>
      <c r="CX13" s="18">
        <f t="shared" si="93"/>
        <v>3.4</v>
      </c>
      <c r="CY13" s="18">
        <f t="shared" si="94"/>
        <v>3.29</v>
      </c>
      <c r="CZ13" s="18">
        <f t="shared" si="95"/>
        <v>3.4</v>
      </c>
      <c r="DA13" s="18">
        <f t="shared" si="10"/>
        <v>40.029999999999994</v>
      </c>
      <c r="DB13" s="18">
        <f t="shared" si="11"/>
        <v>383.74</v>
      </c>
      <c r="DC13" s="18">
        <f t="shared" si="96"/>
        <v>3.4</v>
      </c>
      <c r="DD13" s="18">
        <f t="shared" si="97"/>
        <v>3.07</v>
      </c>
      <c r="DE13" s="18">
        <f t="shared" si="98"/>
        <v>3.4</v>
      </c>
      <c r="DF13" s="18">
        <f t="shared" si="99"/>
        <v>3.29</v>
      </c>
      <c r="DG13" s="18">
        <f t="shared" si="100"/>
        <v>3.4</v>
      </c>
      <c r="DH13" s="18">
        <f t="shared" si="101"/>
        <v>3.29</v>
      </c>
      <c r="DI13" s="18">
        <f t="shared" si="102"/>
        <v>3.4</v>
      </c>
      <c r="DJ13" s="18">
        <f t="shared" si="103"/>
        <v>3.4</v>
      </c>
      <c r="DK13" s="18">
        <f t="shared" si="104"/>
        <v>3.29</v>
      </c>
      <c r="DL13" s="18">
        <f t="shared" si="105"/>
        <v>3.4</v>
      </c>
      <c r="DM13" s="18">
        <f t="shared" si="106"/>
        <v>3.29</v>
      </c>
      <c r="DN13" s="18">
        <f t="shared" si="107"/>
        <v>3.4</v>
      </c>
      <c r="DO13" s="18">
        <f t="shared" si="12"/>
        <v>40.029999999999994</v>
      </c>
      <c r="DP13" s="18">
        <f t="shared" si="13"/>
        <v>423.77</v>
      </c>
      <c r="DQ13" s="18">
        <f t="shared" si="108"/>
        <v>3.4</v>
      </c>
      <c r="DR13" s="18">
        <f t="shared" si="109"/>
        <v>3.07</v>
      </c>
      <c r="DS13" s="18">
        <f t="shared" si="110"/>
        <v>3.4</v>
      </c>
      <c r="DT13" s="18">
        <f t="shared" si="111"/>
        <v>3.29</v>
      </c>
      <c r="DU13" s="18">
        <f t="shared" si="112"/>
        <v>3.4</v>
      </c>
      <c r="DV13" s="18">
        <f t="shared" si="113"/>
        <v>3.29</v>
      </c>
      <c r="DW13" s="18">
        <f t="shared" si="114"/>
        <v>3.4</v>
      </c>
      <c r="DX13" s="18">
        <f t="shared" si="115"/>
        <v>3.4</v>
      </c>
      <c r="DY13" s="18">
        <f t="shared" si="116"/>
        <v>3.29</v>
      </c>
      <c r="DZ13" s="18">
        <f t="shared" si="117"/>
        <v>3.4</v>
      </c>
      <c r="EA13" s="18">
        <f t="shared" si="118"/>
        <v>3.29</v>
      </c>
      <c r="EB13" s="18">
        <f t="shared" si="119"/>
        <v>3.4</v>
      </c>
      <c r="EC13" s="18">
        <f t="shared" si="14"/>
        <v>40.029999999999994</v>
      </c>
      <c r="ED13" s="18">
        <f t="shared" si="15"/>
        <v>463.8</v>
      </c>
      <c r="EE13" s="18">
        <f t="shared" si="120"/>
        <v>3.4</v>
      </c>
      <c r="EF13" s="18">
        <f t="shared" si="121"/>
        <v>3.18</v>
      </c>
      <c r="EG13" s="18">
        <f t="shared" si="122"/>
        <v>3.4</v>
      </c>
      <c r="EH13" s="18">
        <f t="shared" si="123"/>
        <v>3.29</v>
      </c>
      <c r="EI13" s="18">
        <f t="shared" si="124"/>
        <v>3.4</v>
      </c>
      <c r="EJ13" s="18">
        <f t="shared" si="125"/>
        <v>3.29</v>
      </c>
      <c r="EK13" s="18">
        <f t="shared" si="126"/>
        <v>3.4</v>
      </c>
      <c r="EL13" s="18">
        <f t="shared" si="127"/>
        <v>3.4</v>
      </c>
      <c r="EM13" s="18">
        <f t="shared" si="128"/>
        <v>3.29</v>
      </c>
      <c r="EN13" s="18">
        <f t="shared" si="129"/>
        <v>3.4</v>
      </c>
      <c r="EO13" s="18">
        <f t="shared" si="130"/>
        <v>3.29</v>
      </c>
      <c r="EP13" s="18">
        <f t="shared" si="131"/>
        <v>3.4</v>
      </c>
      <c r="EQ13" s="18">
        <f t="shared" si="16"/>
        <v>40.139999999999993</v>
      </c>
      <c r="ER13" s="18">
        <f t="shared" si="17"/>
        <v>503.94</v>
      </c>
      <c r="ES13" s="18">
        <f t="shared" si="132"/>
        <v>3.4</v>
      </c>
      <c r="ET13" s="18">
        <f t="shared" si="133"/>
        <v>3.07</v>
      </c>
      <c r="EU13" s="18">
        <f t="shared" si="134"/>
        <v>3.4</v>
      </c>
      <c r="EV13" s="18">
        <f t="shared" si="135"/>
        <v>3.29</v>
      </c>
      <c r="EW13" s="19">
        <f t="shared" si="136"/>
        <v>3.4</v>
      </c>
      <c r="EX13" s="18">
        <f t="shared" si="137"/>
        <v>3.29</v>
      </c>
      <c r="EY13" s="18">
        <f t="shared" si="138"/>
        <v>3.4</v>
      </c>
      <c r="EZ13" s="18">
        <f t="shared" si="139"/>
        <v>3.4</v>
      </c>
      <c r="FA13" s="18">
        <f t="shared" si="140"/>
        <v>3.29</v>
      </c>
      <c r="FB13" s="18">
        <f t="shared" si="141"/>
        <v>3.4</v>
      </c>
      <c r="FC13" s="18">
        <f t="shared" si="142"/>
        <v>3.29</v>
      </c>
      <c r="FD13" s="18">
        <f t="shared" si="143"/>
        <v>3.4</v>
      </c>
      <c r="FE13" s="18">
        <f t="shared" si="18"/>
        <v>40.029999999999994</v>
      </c>
      <c r="FF13" s="18">
        <f t="shared" si="19"/>
        <v>543.97</v>
      </c>
      <c r="FG13" s="18">
        <f t="shared" si="144"/>
        <v>3.4</v>
      </c>
      <c r="FH13" s="18">
        <f t="shared" si="145"/>
        <v>3.07</v>
      </c>
      <c r="FI13" s="18">
        <f t="shared" si="146"/>
        <v>3.4</v>
      </c>
      <c r="FJ13" s="18">
        <f t="shared" si="147"/>
        <v>3.29</v>
      </c>
      <c r="FK13" s="18">
        <f t="shared" si="148"/>
        <v>3.4</v>
      </c>
      <c r="FL13" s="18">
        <f t="shared" si="149"/>
        <v>3.29</v>
      </c>
      <c r="FM13" s="18">
        <f t="shared" si="151"/>
        <v>3.4</v>
      </c>
      <c r="FN13" s="18">
        <f t="shared" si="152"/>
        <v>3.4</v>
      </c>
      <c r="FO13" s="18">
        <f t="shared" si="153"/>
        <v>3.29</v>
      </c>
      <c r="FP13" s="18">
        <f t="shared" si="154"/>
        <v>3.4</v>
      </c>
      <c r="FQ13" s="18">
        <f t="shared" si="155"/>
        <v>3.29</v>
      </c>
      <c r="FR13" s="18">
        <f t="shared" si="164"/>
        <v>3.4</v>
      </c>
      <c r="FS13" s="18">
        <f t="shared" si="156"/>
        <v>40.029999999999994</v>
      </c>
      <c r="FT13" s="18">
        <f t="shared" si="157"/>
        <v>584</v>
      </c>
      <c r="FU13" s="18">
        <f t="shared" si="158"/>
        <v>3.4</v>
      </c>
      <c r="FV13" s="18">
        <f t="shared" si="159"/>
        <v>3.07</v>
      </c>
      <c r="FW13" s="18">
        <f t="shared" si="160"/>
        <v>3.4</v>
      </c>
      <c r="FX13" s="18">
        <f t="shared" si="161"/>
        <v>3.29</v>
      </c>
      <c r="FY13" s="18">
        <f t="shared" si="162"/>
        <v>3.4</v>
      </c>
      <c r="FZ13" s="18">
        <f t="shared" si="163"/>
        <v>3.29</v>
      </c>
      <c r="GA13" s="18">
        <f t="shared" si="150"/>
        <v>19.849999999999998</v>
      </c>
      <c r="GB13" s="18">
        <f t="shared" si="165"/>
        <v>603.85</v>
      </c>
      <c r="GC13" s="18">
        <f t="shared" si="20"/>
        <v>288.85000000000002</v>
      </c>
    </row>
    <row r="14" spans="1:186" ht="24.75" customHeight="1" x14ac:dyDescent="0.2">
      <c r="A14" s="15" t="s">
        <v>114</v>
      </c>
      <c r="B14" s="16" t="s">
        <v>115</v>
      </c>
      <c r="C14" s="16" t="s">
        <v>116</v>
      </c>
      <c r="D14" s="17"/>
      <c r="E14" s="17"/>
      <c r="F14" s="18">
        <v>6105.69</v>
      </c>
      <c r="G14" s="18">
        <f t="shared" si="21"/>
        <v>610.57000000000005</v>
      </c>
      <c r="H14" s="18">
        <f t="shared" si="22"/>
        <v>5495.1210000000001</v>
      </c>
      <c r="I14" s="18"/>
      <c r="J14" s="18"/>
      <c r="K14" s="18"/>
      <c r="L14" s="18"/>
      <c r="M14" s="18"/>
      <c r="N14" s="18"/>
      <c r="O14" s="18"/>
      <c r="P14" s="18"/>
      <c r="Q14" s="18"/>
      <c r="R14" s="18">
        <v>92.96</v>
      </c>
      <c r="S14" s="18">
        <v>273.63</v>
      </c>
      <c r="T14" s="18">
        <v>273.63</v>
      </c>
      <c r="U14" s="18">
        <v>273.63</v>
      </c>
      <c r="V14" s="18">
        <f t="shared" si="23"/>
        <v>913.85</v>
      </c>
      <c r="W14" s="18">
        <f t="shared" si="24"/>
        <v>23.24</v>
      </c>
      <c r="X14" s="18">
        <f t="shared" si="25"/>
        <v>21.74</v>
      </c>
      <c r="Y14" s="18">
        <f t="shared" si="26"/>
        <v>23.24</v>
      </c>
      <c r="Z14" s="18">
        <f t="shared" si="27"/>
        <v>22.49</v>
      </c>
      <c r="AA14" s="18">
        <f t="shared" si="28"/>
        <v>23.24</v>
      </c>
      <c r="AB14" s="18">
        <f t="shared" si="29"/>
        <v>22.49</v>
      </c>
      <c r="AC14" s="18">
        <f t="shared" si="30"/>
        <v>23.24</v>
      </c>
      <c r="AD14" s="18">
        <f t="shared" si="31"/>
        <v>23.24</v>
      </c>
      <c r="AE14" s="18">
        <f t="shared" si="32"/>
        <v>22.49</v>
      </c>
      <c r="AF14" s="18">
        <f t="shared" si="33"/>
        <v>23.24</v>
      </c>
      <c r="AG14" s="18">
        <f t="shared" si="34"/>
        <v>22.49</v>
      </c>
      <c r="AH14" s="18">
        <f t="shared" si="35"/>
        <v>23.24</v>
      </c>
      <c r="AI14" s="18">
        <f t="shared" si="0"/>
        <v>274.38000000000005</v>
      </c>
      <c r="AJ14" s="18">
        <f t="shared" si="1"/>
        <v>1188.23</v>
      </c>
      <c r="AK14" s="18">
        <f t="shared" si="36"/>
        <v>23.24</v>
      </c>
      <c r="AL14" s="18">
        <f t="shared" si="37"/>
        <v>20.99</v>
      </c>
      <c r="AM14" s="18">
        <f t="shared" si="38"/>
        <v>23.24</v>
      </c>
      <c r="AN14" s="18">
        <f t="shared" si="39"/>
        <v>22.49</v>
      </c>
      <c r="AO14" s="18">
        <f t="shared" si="40"/>
        <v>23.24</v>
      </c>
      <c r="AP14" s="18">
        <f t="shared" si="41"/>
        <v>22.49</v>
      </c>
      <c r="AQ14" s="18">
        <f t="shared" si="42"/>
        <v>23.24</v>
      </c>
      <c r="AR14" s="18">
        <f t="shared" si="43"/>
        <v>23.24</v>
      </c>
      <c r="AS14" s="18">
        <f t="shared" si="44"/>
        <v>22.49</v>
      </c>
      <c r="AT14" s="18">
        <f t="shared" si="45"/>
        <v>23.24</v>
      </c>
      <c r="AU14" s="18">
        <f t="shared" si="46"/>
        <v>22.49</v>
      </c>
      <c r="AV14" s="18">
        <f t="shared" si="47"/>
        <v>23.24</v>
      </c>
      <c r="AW14" s="18">
        <f t="shared" si="2"/>
        <v>273.63000000000005</v>
      </c>
      <c r="AX14" s="18">
        <f t="shared" si="3"/>
        <v>1461.86</v>
      </c>
      <c r="AY14" s="18">
        <f t="shared" si="48"/>
        <v>23.24</v>
      </c>
      <c r="AZ14" s="18">
        <f t="shared" si="49"/>
        <v>20.99</v>
      </c>
      <c r="BA14" s="18">
        <f t="shared" si="50"/>
        <v>23.24</v>
      </c>
      <c r="BB14" s="18">
        <f t="shared" si="51"/>
        <v>22.49</v>
      </c>
      <c r="BC14" s="18">
        <f t="shared" si="52"/>
        <v>23.24</v>
      </c>
      <c r="BD14" s="18">
        <f t="shared" si="53"/>
        <v>22.49</v>
      </c>
      <c r="BE14" s="18">
        <f t="shared" si="54"/>
        <v>23.24</v>
      </c>
      <c r="BF14" s="18">
        <f t="shared" si="55"/>
        <v>23.24</v>
      </c>
      <c r="BG14" s="18">
        <f t="shared" si="56"/>
        <v>22.49</v>
      </c>
      <c r="BH14" s="18">
        <f t="shared" si="57"/>
        <v>23.24</v>
      </c>
      <c r="BI14" s="18">
        <f t="shared" si="58"/>
        <v>22.49</v>
      </c>
      <c r="BJ14" s="18">
        <f t="shared" si="59"/>
        <v>23.24</v>
      </c>
      <c r="BK14" s="18">
        <f t="shared" si="4"/>
        <v>273.63000000000005</v>
      </c>
      <c r="BL14" s="18">
        <f t="shared" si="5"/>
        <v>1735.49</v>
      </c>
      <c r="BM14" s="18">
        <f t="shared" si="60"/>
        <v>23.24</v>
      </c>
      <c r="BN14" s="18">
        <f t="shared" si="61"/>
        <v>20.99</v>
      </c>
      <c r="BO14" s="18">
        <f t="shared" si="62"/>
        <v>23.24</v>
      </c>
      <c r="BP14" s="18">
        <f t="shared" si="63"/>
        <v>22.49</v>
      </c>
      <c r="BQ14" s="18">
        <f t="shared" si="64"/>
        <v>23.24</v>
      </c>
      <c r="BR14" s="18">
        <f t="shared" si="65"/>
        <v>22.49</v>
      </c>
      <c r="BS14" s="18">
        <f t="shared" si="66"/>
        <v>23.24</v>
      </c>
      <c r="BT14" s="18">
        <f t="shared" si="67"/>
        <v>23.24</v>
      </c>
      <c r="BU14" s="18">
        <f t="shared" si="68"/>
        <v>22.49</v>
      </c>
      <c r="BV14" s="18">
        <f t="shared" si="69"/>
        <v>23.24</v>
      </c>
      <c r="BW14" s="18">
        <f t="shared" si="70"/>
        <v>22.49</v>
      </c>
      <c r="BX14" s="18">
        <f t="shared" si="71"/>
        <v>23.24</v>
      </c>
      <c r="BY14" s="18">
        <f t="shared" si="6"/>
        <v>273.63000000000005</v>
      </c>
      <c r="BZ14" s="18">
        <f t="shared" si="7"/>
        <v>2009.12</v>
      </c>
      <c r="CA14" s="18">
        <f t="shared" si="72"/>
        <v>23.24</v>
      </c>
      <c r="CB14" s="18">
        <f t="shared" si="73"/>
        <v>21.74</v>
      </c>
      <c r="CC14" s="18">
        <f t="shared" si="74"/>
        <v>23.24</v>
      </c>
      <c r="CD14" s="18">
        <f t="shared" si="75"/>
        <v>22.49</v>
      </c>
      <c r="CE14" s="18">
        <f t="shared" si="76"/>
        <v>23.24</v>
      </c>
      <c r="CF14" s="18">
        <f t="shared" si="77"/>
        <v>22.49</v>
      </c>
      <c r="CG14" s="18">
        <f t="shared" si="78"/>
        <v>23.24</v>
      </c>
      <c r="CH14" s="18">
        <f t="shared" si="79"/>
        <v>23.24</v>
      </c>
      <c r="CI14" s="18">
        <f t="shared" si="80"/>
        <v>22.49</v>
      </c>
      <c r="CJ14" s="18">
        <f t="shared" si="81"/>
        <v>23.24</v>
      </c>
      <c r="CK14" s="18">
        <f t="shared" si="82"/>
        <v>22.49</v>
      </c>
      <c r="CL14" s="18">
        <f t="shared" si="83"/>
        <v>23.24</v>
      </c>
      <c r="CM14" s="18">
        <f t="shared" si="8"/>
        <v>274.38000000000005</v>
      </c>
      <c r="CN14" s="18">
        <f t="shared" si="9"/>
        <v>2283.5</v>
      </c>
      <c r="CO14" s="18">
        <f t="shared" si="84"/>
        <v>23.24</v>
      </c>
      <c r="CP14" s="18">
        <f t="shared" si="85"/>
        <v>20.99</v>
      </c>
      <c r="CQ14" s="18">
        <f t="shared" si="86"/>
        <v>23.24</v>
      </c>
      <c r="CR14" s="18">
        <f t="shared" si="87"/>
        <v>22.49</v>
      </c>
      <c r="CS14" s="18">
        <f t="shared" si="88"/>
        <v>23.24</v>
      </c>
      <c r="CT14" s="18">
        <f t="shared" si="89"/>
        <v>22.49</v>
      </c>
      <c r="CU14" s="18">
        <f t="shared" si="90"/>
        <v>23.24</v>
      </c>
      <c r="CV14" s="18">
        <f t="shared" si="91"/>
        <v>23.24</v>
      </c>
      <c r="CW14" s="18">
        <f t="shared" si="92"/>
        <v>22.49</v>
      </c>
      <c r="CX14" s="18">
        <f t="shared" si="93"/>
        <v>23.24</v>
      </c>
      <c r="CY14" s="18">
        <f t="shared" si="94"/>
        <v>22.49</v>
      </c>
      <c r="CZ14" s="18">
        <f t="shared" si="95"/>
        <v>23.24</v>
      </c>
      <c r="DA14" s="18">
        <f t="shared" si="10"/>
        <v>273.63000000000005</v>
      </c>
      <c r="DB14" s="18">
        <f t="shared" si="11"/>
        <v>2557.13</v>
      </c>
      <c r="DC14" s="18">
        <f t="shared" si="96"/>
        <v>23.24</v>
      </c>
      <c r="DD14" s="18">
        <f t="shared" si="97"/>
        <v>20.99</v>
      </c>
      <c r="DE14" s="18">
        <f t="shared" si="98"/>
        <v>23.24</v>
      </c>
      <c r="DF14" s="18">
        <f t="shared" si="99"/>
        <v>22.49</v>
      </c>
      <c r="DG14" s="18">
        <f t="shared" si="100"/>
        <v>23.24</v>
      </c>
      <c r="DH14" s="18">
        <f t="shared" si="101"/>
        <v>22.49</v>
      </c>
      <c r="DI14" s="18">
        <f t="shared" si="102"/>
        <v>23.24</v>
      </c>
      <c r="DJ14" s="18">
        <f t="shared" si="103"/>
        <v>23.24</v>
      </c>
      <c r="DK14" s="18">
        <f t="shared" si="104"/>
        <v>22.49</v>
      </c>
      <c r="DL14" s="18">
        <f t="shared" si="105"/>
        <v>23.24</v>
      </c>
      <c r="DM14" s="18">
        <f t="shared" si="106"/>
        <v>22.49</v>
      </c>
      <c r="DN14" s="18">
        <f t="shared" si="107"/>
        <v>23.24</v>
      </c>
      <c r="DO14" s="18">
        <f t="shared" si="12"/>
        <v>273.63000000000005</v>
      </c>
      <c r="DP14" s="18">
        <f t="shared" si="13"/>
        <v>2830.76</v>
      </c>
      <c r="DQ14" s="18">
        <f t="shared" si="108"/>
        <v>23.24</v>
      </c>
      <c r="DR14" s="18">
        <f t="shared" si="109"/>
        <v>20.99</v>
      </c>
      <c r="DS14" s="18">
        <f t="shared" si="110"/>
        <v>23.24</v>
      </c>
      <c r="DT14" s="18">
        <f t="shared" si="111"/>
        <v>22.49</v>
      </c>
      <c r="DU14" s="18">
        <f t="shared" si="112"/>
        <v>23.24</v>
      </c>
      <c r="DV14" s="18">
        <f t="shared" si="113"/>
        <v>22.49</v>
      </c>
      <c r="DW14" s="18">
        <f t="shared" si="114"/>
        <v>23.24</v>
      </c>
      <c r="DX14" s="18">
        <f t="shared" si="115"/>
        <v>23.24</v>
      </c>
      <c r="DY14" s="18">
        <f t="shared" si="116"/>
        <v>22.49</v>
      </c>
      <c r="DZ14" s="18">
        <f t="shared" si="117"/>
        <v>23.24</v>
      </c>
      <c r="EA14" s="18">
        <f t="shared" si="118"/>
        <v>22.49</v>
      </c>
      <c r="EB14" s="18">
        <f t="shared" si="119"/>
        <v>23.24</v>
      </c>
      <c r="EC14" s="18">
        <f t="shared" si="14"/>
        <v>273.63000000000005</v>
      </c>
      <c r="ED14" s="18">
        <f t="shared" si="15"/>
        <v>3104.39</v>
      </c>
      <c r="EE14" s="18">
        <f t="shared" si="120"/>
        <v>23.24</v>
      </c>
      <c r="EF14" s="18">
        <f t="shared" si="121"/>
        <v>21.74</v>
      </c>
      <c r="EG14" s="18">
        <f t="shared" si="122"/>
        <v>23.24</v>
      </c>
      <c r="EH14" s="18">
        <f t="shared" si="123"/>
        <v>22.49</v>
      </c>
      <c r="EI14" s="18">
        <f t="shared" si="124"/>
        <v>23.24</v>
      </c>
      <c r="EJ14" s="18">
        <f t="shared" si="125"/>
        <v>22.49</v>
      </c>
      <c r="EK14" s="18">
        <f t="shared" si="126"/>
        <v>23.24</v>
      </c>
      <c r="EL14" s="18">
        <f t="shared" si="127"/>
        <v>23.24</v>
      </c>
      <c r="EM14" s="18">
        <f t="shared" si="128"/>
        <v>22.49</v>
      </c>
      <c r="EN14" s="18">
        <f t="shared" si="129"/>
        <v>23.24</v>
      </c>
      <c r="EO14" s="18">
        <f t="shared" si="130"/>
        <v>22.49</v>
      </c>
      <c r="EP14" s="18">
        <f t="shared" si="131"/>
        <v>23.24</v>
      </c>
      <c r="EQ14" s="18">
        <f t="shared" si="16"/>
        <v>274.38000000000005</v>
      </c>
      <c r="ER14" s="18">
        <f t="shared" si="17"/>
        <v>3378.77</v>
      </c>
      <c r="ES14" s="18">
        <f t="shared" si="132"/>
        <v>23.24</v>
      </c>
      <c r="ET14" s="18">
        <f t="shared" si="133"/>
        <v>20.99</v>
      </c>
      <c r="EU14" s="18">
        <f t="shared" si="134"/>
        <v>23.24</v>
      </c>
      <c r="EV14" s="18">
        <f t="shared" si="135"/>
        <v>22.49</v>
      </c>
      <c r="EW14" s="19">
        <f t="shared" si="136"/>
        <v>23.24</v>
      </c>
      <c r="EX14" s="18">
        <f t="shared" si="137"/>
        <v>22.49</v>
      </c>
      <c r="EY14" s="18">
        <f t="shared" si="138"/>
        <v>23.24</v>
      </c>
      <c r="EZ14" s="18">
        <f t="shared" si="139"/>
        <v>23.24</v>
      </c>
      <c r="FA14" s="18">
        <f t="shared" si="140"/>
        <v>22.49</v>
      </c>
      <c r="FB14" s="18">
        <f t="shared" si="141"/>
        <v>23.24</v>
      </c>
      <c r="FC14" s="18">
        <f t="shared" si="142"/>
        <v>22.49</v>
      </c>
      <c r="FD14" s="18">
        <f t="shared" si="143"/>
        <v>23.24</v>
      </c>
      <c r="FE14" s="18">
        <f t="shared" si="18"/>
        <v>273.63000000000005</v>
      </c>
      <c r="FF14" s="18">
        <f t="shared" si="19"/>
        <v>3652.4</v>
      </c>
      <c r="FG14" s="18">
        <f t="shared" si="144"/>
        <v>23.24</v>
      </c>
      <c r="FH14" s="18">
        <f t="shared" si="145"/>
        <v>20.99</v>
      </c>
      <c r="FI14" s="18">
        <f t="shared" si="146"/>
        <v>23.24</v>
      </c>
      <c r="FJ14" s="18">
        <f t="shared" si="147"/>
        <v>22.49</v>
      </c>
      <c r="FK14" s="18">
        <f t="shared" si="148"/>
        <v>23.24</v>
      </c>
      <c r="FL14" s="18">
        <f t="shared" si="149"/>
        <v>22.49</v>
      </c>
      <c r="FM14" s="18">
        <f t="shared" si="151"/>
        <v>23.24</v>
      </c>
      <c r="FN14" s="18">
        <f t="shared" si="152"/>
        <v>23.24</v>
      </c>
      <c r="FO14" s="18">
        <f t="shared" si="153"/>
        <v>22.49</v>
      </c>
      <c r="FP14" s="18">
        <f t="shared" si="154"/>
        <v>23.24</v>
      </c>
      <c r="FQ14" s="18">
        <f t="shared" si="155"/>
        <v>22.49</v>
      </c>
      <c r="FR14" s="18">
        <f t="shared" si="164"/>
        <v>23.24</v>
      </c>
      <c r="FS14" s="18">
        <f t="shared" si="156"/>
        <v>273.63000000000005</v>
      </c>
      <c r="FT14" s="18">
        <f t="shared" si="157"/>
        <v>3926.03</v>
      </c>
      <c r="FU14" s="18">
        <f t="shared" si="158"/>
        <v>23.24</v>
      </c>
      <c r="FV14" s="18">
        <f t="shared" si="159"/>
        <v>20.99</v>
      </c>
      <c r="FW14" s="18">
        <f t="shared" si="160"/>
        <v>23.24</v>
      </c>
      <c r="FX14" s="18">
        <f t="shared" si="161"/>
        <v>22.49</v>
      </c>
      <c r="FY14" s="18">
        <f t="shared" si="162"/>
        <v>23.24</v>
      </c>
      <c r="FZ14" s="18">
        <f t="shared" si="163"/>
        <v>22.49</v>
      </c>
      <c r="GA14" s="18">
        <f t="shared" si="150"/>
        <v>135.69</v>
      </c>
      <c r="GB14" s="18">
        <f t="shared" si="165"/>
        <v>4061.72</v>
      </c>
      <c r="GC14" s="18">
        <f t="shared" si="20"/>
        <v>2043.9699999999998</v>
      </c>
    </row>
    <row r="15" spans="1:186" ht="36.75" customHeight="1" x14ac:dyDescent="0.2">
      <c r="A15" s="15" t="s">
        <v>117</v>
      </c>
      <c r="B15" s="16" t="s">
        <v>118</v>
      </c>
      <c r="C15" s="16" t="s">
        <v>119</v>
      </c>
      <c r="D15" s="17"/>
      <c r="E15" s="17"/>
      <c r="F15" s="18">
        <v>3599.05</v>
      </c>
      <c r="G15" s="18">
        <f t="shared" si="21"/>
        <v>359.91</v>
      </c>
      <c r="H15" s="18">
        <f t="shared" si="22"/>
        <v>3239.1450000000004</v>
      </c>
      <c r="I15" s="18"/>
      <c r="J15" s="18"/>
      <c r="K15" s="18"/>
      <c r="L15" s="18"/>
      <c r="M15" s="18"/>
      <c r="N15" s="18"/>
      <c r="O15" s="18"/>
      <c r="P15" s="18"/>
      <c r="Q15" s="18"/>
      <c r="R15" s="18"/>
      <c r="S15" s="18">
        <v>136.57</v>
      </c>
      <c r="T15" s="18">
        <v>161.31</v>
      </c>
      <c r="U15" s="18">
        <v>161.31</v>
      </c>
      <c r="V15" s="18">
        <f t="shared" si="23"/>
        <v>459.19</v>
      </c>
      <c r="W15" s="18">
        <f t="shared" si="24"/>
        <v>13.7</v>
      </c>
      <c r="X15" s="18">
        <f t="shared" si="25"/>
        <v>12.82</v>
      </c>
      <c r="Y15" s="18">
        <f t="shared" si="26"/>
        <v>13.7</v>
      </c>
      <c r="Z15" s="18">
        <f t="shared" si="27"/>
        <v>13.26</v>
      </c>
      <c r="AA15" s="18">
        <f t="shared" si="28"/>
        <v>13.7</v>
      </c>
      <c r="AB15" s="18">
        <f t="shared" si="29"/>
        <v>13.26</v>
      </c>
      <c r="AC15" s="18">
        <f t="shared" si="30"/>
        <v>13.7</v>
      </c>
      <c r="AD15" s="18">
        <f t="shared" si="31"/>
        <v>13.7</v>
      </c>
      <c r="AE15" s="18">
        <f t="shared" si="32"/>
        <v>13.26</v>
      </c>
      <c r="AF15" s="18">
        <f t="shared" si="33"/>
        <v>13.7</v>
      </c>
      <c r="AG15" s="18">
        <f t="shared" si="34"/>
        <v>13.26</v>
      </c>
      <c r="AH15" s="18">
        <f t="shared" si="35"/>
        <v>13.7</v>
      </c>
      <c r="AI15" s="18">
        <f t="shared" si="0"/>
        <v>161.76</v>
      </c>
      <c r="AJ15" s="18">
        <f t="shared" si="1"/>
        <v>620.95000000000005</v>
      </c>
      <c r="AK15" s="18">
        <f t="shared" si="36"/>
        <v>13.7</v>
      </c>
      <c r="AL15" s="18">
        <f t="shared" si="37"/>
        <v>12.37</v>
      </c>
      <c r="AM15" s="18">
        <f t="shared" si="38"/>
        <v>13.7</v>
      </c>
      <c r="AN15" s="18">
        <f t="shared" si="39"/>
        <v>13.26</v>
      </c>
      <c r="AO15" s="18">
        <f t="shared" si="40"/>
        <v>13.7</v>
      </c>
      <c r="AP15" s="18">
        <f t="shared" si="41"/>
        <v>13.26</v>
      </c>
      <c r="AQ15" s="18">
        <f t="shared" si="42"/>
        <v>13.7</v>
      </c>
      <c r="AR15" s="18">
        <f t="shared" si="43"/>
        <v>13.7</v>
      </c>
      <c r="AS15" s="18">
        <f t="shared" si="44"/>
        <v>13.26</v>
      </c>
      <c r="AT15" s="18">
        <f t="shared" si="45"/>
        <v>13.7</v>
      </c>
      <c r="AU15" s="18">
        <f t="shared" si="46"/>
        <v>13.26</v>
      </c>
      <c r="AV15" s="18">
        <f t="shared" si="47"/>
        <v>13.7</v>
      </c>
      <c r="AW15" s="18">
        <f t="shared" si="2"/>
        <v>161.30999999999997</v>
      </c>
      <c r="AX15" s="18">
        <f t="shared" si="3"/>
        <v>782.26</v>
      </c>
      <c r="AY15" s="18">
        <f t="shared" si="48"/>
        <v>13.7</v>
      </c>
      <c r="AZ15" s="18">
        <f t="shared" si="49"/>
        <v>12.37</v>
      </c>
      <c r="BA15" s="18">
        <f t="shared" si="50"/>
        <v>13.7</v>
      </c>
      <c r="BB15" s="18">
        <f t="shared" si="51"/>
        <v>13.26</v>
      </c>
      <c r="BC15" s="18">
        <f t="shared" si="52"/>
        <v>13.7</v>
      </c>
      <c r="BD15" s="18">
        <f t="shared" si="53"/>
        <v>13.26</v>
      </c>
      <c r="BE15" s="18">
        <f t="shared" si="54"/>
        <v>13.7</v>
      </c>
      <c r="BF15" s="18">
        <f t="shared" si="55"/>
        <v>13.7</v>
      </c>
      <c r="BG15" s="18">
        <f t="shared" si="56"/>
        <v>13.26</v>
      </c>
      <c r="BH15" s="18">
        <f t="shared" si="57"/>
        <v>13.7</v>
      </c>
      <c r="BI15" s="18">
        <f t="shared" si="58"/>
        <v>13.26</v>
      </c>
      <c r="BJ15" s="18">
        <f t="shared" si="59"/>
        <v>13.7</v>
      </c>
      <c r="BK15" s="18">
        <f t="shared" si="4"/>
        <v>161.30999999999997</v>
      </c>
      <c r="BL15" s="18">
        <f t="shared" si="5"/>
        <v>943.57</v>
      </c>
      <c r="BM15" s="18">
        <f t="shared" si="60"/>
        <v>13.7</v>
      </c>
      <c r="BN15" s="18">
        <f t="shared" si="61"/>
        <v>12.37</v>
      </c>
      <c r="BO15" s="18">
        <f t="shared" si="62"/>
        <v>13.7</v>
      </c>
      <c r="BP15" s="18">
        <f t="shared" si="63"/>
        <v>13.26</v>
      </c>
      <c r="BQ15" s="18">
        <f t="shared" si="64"/>
        <v>13.7</v>
      </c>
      <c r="BR15" s="18">
        <f t="shared" si="65"/>
        <v>13.26</v>
      </c>
      <c r="BS15" s="18">
        <f t="shared" si="66"/>
        <v>13.7</v>
      </c>
      <c r="BT15" s="18">
        <f t="shared" si="67"/>
        <v>13.7</v>
      </c>
      <c r="BU15" s="18">
        <f t="shared" si="68"/>
        <v>13.26</v>
      </c>
      <c r="BV15" s="18">
        <f t="shared" si="69"/>
        <v>13.7</v>
      </c>
      <c r="BW15" s="18">
        <f t="shared" si="70"/>
        <v>13.26</v>
      </c>
      <c r="BX15" s="18">
        <f t="shared" si="71"/>
        <v>13.7</v>
      </c>
      <c r="BY15" s="18">
        <f t="shared" si="6"/>
        <v>161.30999999999997</v>
      </c>
      <c r="BZ15" s="18">
        <f t="shared" si="7"/>
        <v>1104.8800000000001</v>
      </c>
      <c r="CA15" s="18">
        <f t="shared" si="72"/>
        <v>13.7</v>
      </c>
      <c r="CB15" s="18">
        <f t="shared" si="73"/>
        <v>12.82</v>
      </c>
      <c r="CC15" s="18">
        <f t="shared" si="74"/>
        <v>13.7</v>
      </c>
      <c r="CD15" s="18">
        <f t="shared" si="75"/>
        <v>13.26</v>
      </c>
      <c r="CE15" s="18">
        <f t="shared" si="76"/>
        <v>13.7</v>
      </c>
      <c r="CF15" s="18">
        <f t="shared" si="77"/>
        <v>13.26</v>
      </c>
      <c r="CG15" s="18">
        <f t="shared" si="78"/>
        <v>13.7</v>
      </c>
      <c r="CH15" s="18">
        <f t="shared" si="79"/>
        <v>13.7</v>
      </c>
      <c r="CI15" s="18">
        <f t="shared" si="80"/>
        <v>13.26</v>
      </c>
      <c r="CJ15" s="18">
        <f t="shared" si="81"/>
        <v>13.7</v>
      </c>
      <c r="CK15" s="18">
        <f t="shared" si="82"/>
        <v>13.26</v>
      </c>
      <c r="CL15" s="18">
        <f t="shared" si="83"/>
        <v>13.7</v>
      </c>
      <c r="CM15" s="18">
        <f t="shared" si="8"/>
        <v>161.76</v>
      </c>
      <c r="CN15" s="18">
        <f t="shared" si="9"/>
        <v>1266.6400000000001</v>
      </c>
      <c r="CO15" s="18">
        <f t="shared" si="84"/>
        <v>13.7</v>
      </c>
      <c r="CP15" s="18">
        <f t="shared" si="85"/>
        <v>12.37</v>
      </c>
      <c r="CQ15" s="18">
        <f t="shared" si="86"/>
        <v>13.7</v>
      </c>
      <c r="CR15" s="18">
        <f t="shared" si="87"/>
        <v>13.26</v>
      </c>
      <c r="CS15" s="18">
        <f t="shared" si="88"/>
        <v>13.7</v>
      </c>
      <c r="CT15" s="18">
        <f t="shared" si="89"/>
        <v>13.26</v>
      </c>
      <c r="CU15" s="18">
        <f t="shared" si="90"/>
        <v>13.7</v>
      </c>
      <c r="CV15" s="18">
        <f t="shared" si="91"/>
        <v>13.7</v>
      </c>
      <c r="CW15" s="18">
        <f t="shared" si="92"/>
        <v>13.26</v>
      </c>
      <c r="CX15" s="18">
        <f t="shared" si="93"/>
        <v>13.7</v>
      </c>
      <c r="CY15" s="18">
        <f t="shared" si="94"/>
        <v>13.26</v>
      </c>
      <c r="CZ15" s="18">
        <f t="shared" si="95"/>
        <v>13.7</v>
      </c>
      <c r="DA15" s="18">
        <f t="shared" si="10"/>
        <v>161.30999999999997</v>
      </c>
      <c r="DB15" s="18">
        <f t="shared" si="11"/>
        <v>1427.95</v>
      </c>
      <c r="DC15" s="18">
        <f t="shared" si="96"/>
        <v>13.7</v>
      </c>
      <c r="DD15" s="18">
        <f t="shared" si="97"/>
        <v>12.37</v>
      </c>
      <c r="DE15" s="18">
        <f t="shared" si="98"/>
        <v>13.7</v>
      </c>
      <c r="DF15" s="18">
        <f t="shared" si="99"/>
        <v>13.26</v>
      </c>
      <c r="DG15" s="18">
        <f t="shared" si="100"/>
        <v>13.7</v>
      </c>
      <c r="DH15" s="18">
        <f t="shared" si="101"/>
        <v>13.26</v>
      </c>
      <c r="DI15" s="18">
        <f t="shared" si="102"/>
        <v>13.7</v>
      </c>
      <c r="DJ15" s="18">
        <f t="shared" si="103"/>
        <v>13.7</v>
      </c>
      <c r="DK15" s="18">
        <f t="shared" si="104"/>
        <v>13.26</v>
      </c>
      <c r="DL15" s="18">
        <f t="shared" si="105"/>
        <v>13.7</v>
      </c>
      <c r="DM15" s="18">
        <f t="shared" si="106"/>
        <v>13.26</v>
      </c>
      <c r="DN15" s="18">
        <f t="shared" si="107"/>
        <v>13.7</v>
      </c>
      <c r="DO15" s="18">
        <f t="shared" si="12"/>
        <v>161.30999999999997</v>
      </c>
      <c r="DP15" s="18">
        <f t="shared" si="13"/>
        <v>1589.26</v>
      </c>
      <c r="DQ15" s="18">
        <f t="shared" si="108"/>
        <v>13.7</v>
      </c>
      <c r="DR15" s="18">
        <f t="shared" si="109"/>
        <v>12.37</v>
      </c>
      <c r="DS15" s="18">
        <f t="shared" si="110"/>
        <v>13.7</v>
      </c>
      <c r="DT15" s="18">
        <f t="shared" si="111"/>
        <v>13.26</v>
      </c>
      <c r="DU15" s="18">
        <f t="shared" si="112"/>
        <v>13.7</v>
      </c>
      <c r="DV15" s="18">
        <f t="shared" si="113"/>
        <v>13.26</v>
      </c>
      <c r="DW15" s="18">
        <f t="shared" si="114"/>
        <v>13.7</v>
      </c>
      <c r="DX15" s="18">
        <f t="shared" si="115"/>
        <v>13.7</v>
      </c>
      <c r="DY15" s="18">
        <f t="shared" si="116"/>
        <v>13.26</v>
      </c>
      <c r="DZ15" s="18">
        <f t="shared" si="117"/>
        <v>13.7</v>
      </c>
      <c r="EA15" s="18">
        <f t="shared" si="118"/>
        <v>13.26</v>
      </c>
      <c r="EB15" s="18">
        <f t="shared" si="119"/>
        <v>13.7</v>
      </c>
      <c r="EC15" s="18">
        <f t="shared" si="14"/>
        <v>161.30999999999997</v>
      </c>
      <c r="ED15" s="18">
        <f t="shared" si="15"/>
        <v>1750.57</v>
      </c>
      <c r="EE15" s="18">
        <f t="shared" si="120"/>
        <v>13.7</v>
      </c>
      <c r="EF15" s="18">
        <f t="shared" si="121"/>
        <v>12.82</v>
      </c>
      <c r="EG15" s="18">
        <f t="shared" si="122"/>
        <v>13.7</v>
      </c>
      <c r="EH15" s="18">
        <f t="shared" si="123"/>
        <v>13.26</v>
      </c>
      <c r="EI15" s="18">
        <f t="shared" si="124"/>
        <v>13.7</v>
      </c>
      <c r="EJ15" s="18">
        <f t="shared" si="125"/>
        <v>13.26</v>
      </c>
      <c r="EK15" s="18">
        <f t="shared" si="126"/>
        <v>13.7</v>
      </c>
      <c r="EL15" s="18">
        <f t="shared" si="127"/>
        <v>13.7</v>
      </c>
      <c r="EM15" s="18">
        <f t="shared" si="128"/>
        <v>13.26</v>
      </c>
      <c r="EN15" s="18">
        <f t="shared" si="129"/>
        <v>13.7</v>
      </c>
      <c r="EO15" s="18">
        <f t="shared" si="130"/>
        <v>13.26</v>
      </c>
      <c r="EP15" s="18">
        <f t="shared" si="131"/>
        <v>13.7</v>
      </c>
      <c r="EQ15" s="18">
        <f t="shared" si="16"/>
        <v>161.76</v>
      </c>
      <c r="ER15" s="18">
        <f t="shared" si="17"/>
        <v>1912.33</v>
      </c>
      <c r="ES15" s="18">
        <f t="shared" si="132"/>
        <v>13.7</v>
      </c>
      <c r="ET15" s="18">
        <f t="shared" si="133"/>
        <v>12.37</v>
      </c>
      <c r="EU15" s="18">
        <f t="shared" si="134"/>
        <v>13.7</v>
      </c>
      <c r="EV15" s="18">
        <f t="shared" si="135"/>
        <v>13.26</v>
      </c>
      <c r="EW15" s="19">
        <f t="shared" si="136"/>
        <v>13.7</v>
      </c>
      <c r="EX15" s="18">
        <f t="shared" si="137"/>
        <v>13.26</v>
      </c>
      <c r="EY15" s="18">
        <f t="shared" si="138"/>
        <v>13.7</v>
      </c>
      <c r="EZ15" s="18">
        <f t="shared" si="139"/>
        <v>13.7</v>
      </c>
      <c r="FA15" s="18">
        <f t="shared" si="140"/>
        <v>13.26</v>
      </c>
      <c r="FB15" s="18">
        <f t="shared" si="141"/>
        <v>13.7</v>
      </c>
      <c r="FC15" s="18">
        <f t="shared" si="142"/>
        <v>13.26</v>
      </c>
      <c r="FD15" s="18">
        <f t="shared" si="143"/>
        <v>13.7</v>
      </c>
      <c r="FE15" s="18">
        <f t="shared" si="18"/>
        <v>161.30999999999997</v>
      </c>
      <c r="FF15" s="18">
        <f t="shared" si="19"/>
        <v>2073.64</v>
      </c>
      <c r="FG15" s="18">
        <f t="shared" si="144"/>
        <v>13.7</v>
      </c>
      <c r="FH15" s="18">
        <f t="shared" si="145"/>
        <v>12.37</v>
      </c>
      <c r="FI15" s="18">
        <f t="shared" si="146"/>
        <v>13.7</v>
      </c>
      <c r="FJ15" s="18">
        <f t="shared" si="147"/>
        <v>13.26</v>
      </c>
      <c r="FK15" s="18">
        <f t="shared" si="148"/>
        <v>13.7</v>
      </c>
      <c r="FL15" s="18">
        <f t="shared" si="149"/>
        <v>13.26</v>
      </c>
      <c r="FM15" s="18">
        <f t="shared" si="151"/>
        <v>13.7</v>
      </c>
      <c r="FN15" s="18">
        <f t="shared" si="152"/>
        <v>13.7</v>
      </c>
      <c r="FO15" s="18">
        <f t="shared" si="153"/>
        <v>13.26</v>
      </c>
      <c r="FP15" s="18">
        <f t="shared" si="154"/>
        <v>13.7</v>
      </c>
      <c r="FQ15" s="18">
        <f t="shared" si="155"/>
        <v>13.26</v>
      </c>
      <c r="FR15" s="18">
        <f t="shared" si="164"/>
        <v>13.7</v>
      </c>
      <c r="FS15" s="18">
        <f t="shared" si="156"/>
        <v>161.30999999999997</v>
      </c>
      <c r="FT15" s="18">
        <f t="shared" si="157"/>
        <v>2234.9499999999998</v>
      </c>
      <c r="FU15" s="18">
        <f t="shared" si="158"/>
        <v>13.7</v>
      </c>
      <c r="FV15" s="18">
        <f t="shared" si="159"/>
        <v>12.37</v>
      </c>
      <c r="FW15" s="18">
        <f t="shared" si="160"/>
        <v>13.7</v>
      </c>
      <c r="FX15" s="18">
        <f t="shared" si="161"/>
        <v>13.26</v>
      </c>
      <c r="FY15" s="18">
        <f t="shared" si="162"/>
        <v>13.7</v>
      </c>
      <c r="FZ15" s="18">
        <f t="shared" si="163"/>
        <v>13.26</v>
      </c>
      <c r="GA15" s="18">
        <f t="shared" si="150"/>
        <v>79.989999999999995</v>
      </c>
      <c r="GB15" s="18">
        <f t="shared" si="165"/>
        <v>2314.94</v>
      </c>
      <c r="GC15" s="18">
        <f t="shared" si="20"/>
        <v>1284.1100000000001</v>
      </c>
    </row>
    <row r="16" spans="1:186" ht="48.75" customHeight="1" x14ac:dyDescent="0.2">
      <c r="A16" s="15" t="s">
        <v>120</v>
      </c>
      <c r="B16" s="16" t="s">
        <v>121</v>
      </c>
      <c r="C16" s="16" t="s">
        <v>122</v>
      </c>
      <c r="D16" s="17"/>
      <c r="E16" s="17"/>
      <c r="F16" s="18">
        <v>10649</v>
      </c>
      <c r="G16" s="18">
        <f t="shared" si="21"/>
        <v>1064.9000000000001</v>
      </c>
      <c r="H16" s="18">
        <f t="shared" si="22"/>
        <v>9584.1</v>
      </c>
      <c r="I16" s="18"/>
      <c r="J16" s="18"/>
      <c r="K16" s="18"/>
      <c r="L16" s="18"/>
      <c r="M16" s="18"/>
      <c r="N16" s="18"/>
      <c r="O16" s="18"/>
      <c r="P16" s="18"/>
      <c r="Q16" s="18"/>
      <c r="R16" s="18"/>
      <c r="S16" s="18">
        <v>31.38</v>
      </c>
      <c r="T16" s="18">
        <v>477.24</v>
      </c>
      <c r="U16" s="18">
        <v>477.24</v>
      </c>
      <c r="V16" s="18">
        <f t="shared" si="23"/>
        <v>985.86</v>
      </c>
      <c r="W16" s="18">
        <f t="shared" si="24"/>
        <v>40.53</v>
      </c>
      <c r="X16" s="18">
        <f t="shared" si="25"/>
        <v>37.92</v>
      </c>
      <c r="Y16" s="18">
        <f t="shared" si="26"/>
        <v>40.53</v>
      </c>
      <c r="Z16" s="18">
        <f t="shared" si="27"/>
        <v>39.229999999999997</v>
      </c>
      <c r="AA16" s="18">
        <f t="shared" si="28"/>
        <v>40.53</v>
      </c>
      <c r="AB16" s="18">
        <f t="shared" si="29"/>
        <v>39.229999999999997</v>
      </c>
      <c r="AC16" s="18">
        <f t="shared" si="30"/>
        <v>40.53</v>
      </c>
      <c r="AD16" s="18">
        <f t="shared" si="31"/>
        <v>40.53</v>
      </c>
      <c r="AE16" s="18">
        <f t="shared" si="32"/>
        <v>39.229999999999997</v>
      </c>
      <c r="AF16" s="18">
        <f t="shared" si="33"/>
        <v>40.53</v>
      </c>
      <c r="AG16" s="18">
        <f t="shared" si="34"/>
        <v>39.229999999999997</v>
      </c>
      <c r="AH16" s="18">
        <f t="shared" si="35"/>
        <v>40.53</v>
      </c>
      <c r="AI16" s="18">
        <f t="shared" si="0"/>
        <v>478.54999999999995</v>
      </c>
      <c r="AJ16" s="18">
        <f t="shared" si="1"/>
        <v>1464.41</v>
      </c>
      <c r="AK16" s="18">
        <f t="shared" si="36"/>
        <v>40.53</v>
      </c>
      <c r="AL16" s="18">
        <f t="shared" si="37"/>
        <v>36.61</v>
      </c>
      <c r="AM16" s="18">
        <f t="shared" si="38"/>
        <v>40.53</v>
      </c>
      <c r="AN16" s="18">
        <f t="shared" si="39"/>
        <v>39.229999999999997</v>
      </c>
      <c r="AO16" s="18">
        <f t="shared" si="40"/>
        <v>40.53</v>
      </c>
      <c r="AP16" s="18">
        <f t="shared" si="41"/>
        <v>39.229999999999997</v>
      </c>
      <c r="AQ16" s="18">
        <f t="shared" si="42"/>
        <v>40.53</v>
      </c>
      <c r="AR16" s="18">
        <f t="shared" si="43"/>
        <v>40.53</v>
      </c>
      <c r="AS16" s="18">
        <f t="shared" si="44"/>
        <v>39.229999999999997</v>
      </c>
      <c r="AT16" s="18">
        <f t="shared" si="45"/>
        <v>40.53</v>
      </c>
      <c r="AU16" s="18">
        <f t="shared" si="46"/>
        <v>39.229999999999997</v>
      </c>
      <c r="AV16" s="18">
        <f t="shared" si="47"/>
        <v>40.53</v>
      </c>
      <c r="AW16" s="18">
        <f t="shared" si="2"/>
        <v>477.24</v>
      </c>
      <c r="AX16" s="18">
        <f t="shared" si="3"/>
        <v>1941.65</v>
      </c>
      <c r="AY16" s="18">
        <f t="shared" si="48"/>
        <v>40.53</v>
      </c>
      <c r="AZ16" s="18">
        <f t="shared" si="49"/>
        <v>36.61</v>
      </c>
      <c r="BA16" s="18">
        <f t="shared" si="50"/>
        <v>40.53</v>
      </c>
      <c r="BB16" s="18">
        <f t="shared" si="51"/>
        <v>39.229999999999997</v>
      </c>
      <c r="BC16" s="18">
        <f t="shared" si="52"/>
        <v>40.53</v>
      </c>
      <c r="BD16" s="18">
        <f t="shared" si="53"/>
        <v>39.229999999999997</v>
      </c>
      <c r="BE16" s="18">
        <f t="shared" si="54"/>
        <v>40.53</v>
      </c>
      <c r="BF16" s="18">
        <f t="shared" si="55"/>
        <v>40.53</v>
      </c>
      <c r="BG16" s="18">
        <f t="shared" si="56"/>
        <v>39.229999999999997</v>
      </c>
      <c r="BH16" s="18">
        <f t="shared" si="57"/>
        <v>40.53</v>
      </c>
      <c r="BI16" s="18">
        <f t="shared" si="58"/>
        <v>39.229999999999997</v>
      </c>
      <c r="BJ16" s="18">
        <f t="shared" si="59"/>
        <v>40.53</v>
      </c>
      <c r="BK16" s="18">
        <f t="shared" si="4"/>
        <v>477.24</v>
      </c>
      <c r="BL16" s="18">
        <f t="shared" si="5"/>
        <v>2418.89</v>
      </c>
      <c r="BM16" s="18">
        <f t="shared" si="60"/>
        <v>40.53</v>
      </c>
      <c r="BN16" s="18">
        <f t="shared" si="61"/>
        <v>36.61</v>
      </c>
      <c r="BO16" s="18">
        <f t="shared" si="62"/>
        <v>40.53</v>
      </c>
      <c r="BP16" s="18">
        <f t="shared" si="63"/>
        <v>39.229999999999997</v>
      </c>
      <c r="BQ16" s="18">
        <f t="shared" si="64"/>
        <v>40.53</v>
      </c>
      <c r="BR16" s="18">
        <f t="shared" si="65"/>
        <v>39.229999999999997</v>
      </c>
      <c r="BS16" s="18">
        <f t="shared" si="66"/>
        <v>40.53</v>
      </c>
      <c r="BT16" s="18">
        <f t="shared" si="67"/>
        <v>40.53</v>
      </c>
      <c r="BU16" s="18">
        <f t="shared" si="68"/>
        <v>39.229999999999997</v>
      </c>
      <c r="BV16" s="18">
        <f t="shared" si="69"/>
        <v>40.53</v>
      </c>
      <c r="BW16" s="18">
        <f t="shared" si="70"/>
        <v>39.229999999999997</v>
      </c>
      <c r="BX16" s="18">
        <f t="shared" si="71"/>
        <v>40.53</v>
      </c>
      <c r="BY16" s="18">
        <f t="shared" si="6"/>
        <v>477.24</v>
      </c>
      <c r="BZ16" s="18">
        <f t="shared" si="7"/>
        <v>2896.13</v>
      </c>
      <c r="CA16" s="18">
        <f t="shared" si="72"/>
        <v>40.53</v>
      </c>
      <c r="CB16" s="18">
        <f t="shared" si="73"/>
        <v>37.92</v>
      </c>
      <c r="CC16" s="18">
        <f t="shared" si="74"/>
        <v>40.53</v>
      </c>
      <c r="CD16" s="18">
        <f t="shared" si="75"/>
        <v>39.229999999999997</v>
      </c>
      <c r="CE16" s="18">
        <f t="shared" si="76"/>
        <v>40.53</v>
      </c>
      <c r="CF16" s="18">
        <f t="shared" si="77"/>
        <v>39.229999999999997</v>
      </c>
      <c r="CG16" s="18">
        <f t="shared" si="78"/>
        <v>40.53</v>
      </c>
      <c r="CH16" s="18">
        <f t="shared" si="79"/>
        <v>40.53</v>
      </c>
      <c r="CI16" s="18">
        <f t="shared" si="80"/>
        <v>39.229999999999997</v>
      </c>
      <c r="CJ16" s="18">
        <f t="shared" si="81"/>
        <v>40.53</v>
      </c>
      <c r="CK16" s="18">
        <f t="shared" si="82"/>
        <v>39.229999999999997</v>
      </c>
      <c r="CL16" s="18">
        <f t="shared" si="83"/>
        <v>40.53</v>
      </c>
      <c r="CM16" s="18">
        <f t="shared" si="8"/>
        <v>478.54999999999995</v>
      </c>
      <c r="CN16" s="18">
        <f t="shared" si="9"/>
        <v>3374.68</v>
      </c>
      <c r="CO16" s="18">
        <f t="shared" si="84"/>
        <v>40.53</v>
      </c>
      <c r="CP16" s="18">
        <f t="shared" si="85"/>
        <v>36.61</v>
      </c>
      <c r="CQ16" s="18">
        <f t="shared" si="86"/>
        <v>40.53</v>
      </c>
      <c r="CR16" s="18">
        <f t="shared" si="87"/>
        <v>39.229999999999997</v>
      </c>
      <c r="CS16" s="18">
        <f t="shared" si="88"/>
        <v>40.53</v>
      </c>
      <c r="CT16" s="18">
        <f t="shared" si="89"/>
        <v>39.229999999999997</v>
      </c>
      <c r="CU16" s="18">
        <f t="shared" si="90"/>
        <v>40.53</v>
      </c>
      <c r="CV16" s="18">
        <f t="shared" si="91"/>
        <v>40.53</v>
      </c>
      <c r="CW16" s="18">
        <f t="shared" si="92"/>
        <v>39.229999999999997</v>
      </c>
      <c r="CX16" s="18">
        <f t="shared" si="93"/>
        <v>40.53</v>
      </c>
      <c r="CY16" s="18">
        <f t="shared" si="94"/>
        <v>39.229999999999997</v>
      </c>
      <c r="CZ16" s="18">
        <f t="shared" si="95"/>
        <v>40.53</v>
      </c>
      <c r="DA16" s="18">
        <f t="shared" si="10"/>
        <v>477.24</v>
      </c>
      <c r="DB16" s="18">
        <f t="shared" si="11"/>
        <v>3851.92</v>
      </c>
      <c r="DC16" s="18">
        <f t="shared" si="96"/>
        <v>40.53</v>
      </c>
      <c r="DD16" s="18">
        <f t="shared" si="97"/>
        <v>36.61</v>
      </c>
      <c r="DE16" s="18">
        <f t="shared" si="98"/>
        <v>40.53</v>
      </c>
      <c r="DF16" s="18">
        <f t="shared" si="99"/>
        <v>39.229999999999997</v>
      </c>
      <c r="DG16" s="18">
        <f t="shared" si="100"/>
        <v>40.53</v>
      </c>
      <c r="DH16" s="18">
        <f t="shared" si="101"/>
        <v>39.229999999999997</v>
      </c>
      <c r="DI16" s="18">
        <f t="shared" si="102"/>
        <v>40.53</v>
      </c>
      <c r="DJ16" s="18">
        <f t="shared" si="103"/>
        <v>40.53</v>
      </c>
      <c r="DK16" s="18">
        <f t="shared" si="104"/>
        <v>39.229999999999997</v>
      </c>
      <c r="DL16" s="18">
        <f t="shared" si="105"/>
        <v>40.53</v>
      </c>
      <c r="DM16" s="18">
        <f t="shared" si="106"/>
        <v>39.229999999999997</v>
      </c>
      <c r="DN16" s="18">
        <f t="shared" si="107"/>
        <v>40.53</v>
      </c>
      <c r="DO16" s="18">
        <f t="shared" si="12"/>
        <v>477.24</v>
      </c>
      <c r="DP16" s="18">
        <f t="shared" si="13"/>
        <v>4329.16</v>
      </c>
      <c r="DQ16" s="18">
        <f t="shared" si="108"/>
        <v>40.53</v>
      </c>
      <c r="DR16" s="18">
        <f t="shared" si="109"/>
        <v>36.61</v>
      </c>
      <c r="DS16" s="18">
        <f t="shared" si="110"/>
        <v>40.53</v>
      </c>
      <c r="DT16" s="18">
        <f t="shared" si="111"/>
        <v>39.229999999999997</v>
      </c>
      <c r="DU16" s="18">
        <f t="shared" si="112"/>
        <v>40.53</v>
      </c>
      <c r="DV16" s="18">
        <f t="shared" si="113"/>
        <v>39.229999999999997</v>
      </c>
      <c r="DW16" s="18">
        <f t="shared" si="114"/>
        <v>40.53</v>
      </c>
      <c r="DX16" s="18">
        <f t="shared" si="115"/>
        <v>40.53</v>
      </c>
      <c r="DY16" s="18">
        <f t="shared" si="116"/>
        <v>39.229999999999997</v>
      </c>
      <c r="DZ16" s="18">
        <f t="shared" si="117"/>
        <v>40.53</v>
      </c>
      <c r="EA16" s="18">
        <f t="shared" si="118"/>
        <v>39.229999999999997</v>
      </c>
      <c r="EB16" s="18">
        <f t="shared" si="119"/>
        <v>40.53</v>
      </c>
      <c r="EC16" s="18">
        <f t="shared" si="14"/>
        <v>477.24</v>
      </c>
      <c r="ED16" s="18">
        <f t="shared" si="15"/>
        <v>4806.3999999999996</v>
      </c>
      <c r="EE16" s="18">
        <f t="shared" si="120"/>
        <v>40.53</v>
      </c>
      <c r="EF16" s="18">
        <f t="shared" si="121"/>
        <v>37.92</v>
      </c>
      <c r="EG16" s="18">
        <f t="shared" si="122"/>
        <v>40.53</v>
      </c>
      <c r="EH16" s="18">
        <f t="shared" si="123"/>
        <v>39.229999999999997</v>
      </c>
      <c r="EI16" s="18">
        <f t="shared" si="124"/>
        <v>40.53</v>
      </c>
      <c r="EJ16" s="18">
        <f t="shared" si="125"/>
        <v>39.229999999999997</v>
      </c>
      <c r="EK16" s="18">
        <f t="shared" si="126"/>
        <v>40.53</v>
      </c>
      <c r="EL16" s="18">
        <f t="shared" si="127"/>
        <v>40.53</v>
      </c>
      <c r="EM16" s="18">
        <f t="shared" si="128"/>
        <v>39.229999999999997</v>
      </c>
      <c r="EN16" s="18">
        <f t="shared" si="129"/>
        <v>40.53</v>
      </c>
      <c r="EO16" s="18">
        <f t="shared" si="130"/>
        <v>39.229999999999997</v>
      </c>
      <c r="EP16" s="18">
        <f t="shared" si="131"/>
        <v>40.53</v>
      </c>
      <c r="EQ16" s="18">
        <f t="shared" si="16"/>
        <v>478.54999999999995</v>
      </c>
      <c r="ER16" s="18">
        <f t="shared" si="17"/>
        <v>5284.95</v>
      </c>
      <c r="ES16" s="18">
        <f t="shared" si="132"/>
        <v>40.53</v>
      </c>
      <c r="ET16" s="18">
        <f t="shared" si="133"/>
        <v>36.61</v>
      </c>
      <c r="EU16" s="18">
        <f t="shared" si="134"/>
        <v>40.53</v>
      </c>
      <c r="EV16" s="18">
        <f t="shared" si="135"/>
        <v>39.229999999999997</v>
      </c>
      <c r="EW16" s="19">
        <f t="shared" si="136"/>
        <v>40.53</v>
      </c>
      <c r="EX16" s="18">
        <f t="shared" si="137"/>
        <v>39.229999999999997</v>
      </c>
      <c r="EY16" s="18">
        <f t="shared" si="138"/>
        <v>40.53</v>
      </c>
      <c r="EZ16" s="18">
        <f t="shared" si="139"/>
        <v>40.53</v>
      </c>
      <c r="FA16" s="18">
        <f t="shared" si="140"/>
        <v>39.229999999999997</v>
      </c>
      <c r="FB16" s="18">
        <f t="shared" si="141"/>
        <v>40.53</v>
      </c>
      <c r="FC16" s="18">
        <f t="shared" si="142"/>
        <v>39.229999999999997</v>
      </c>
      <c r="FD16" s="18">
        <f t="shared" si="143"/>
        <v>40.53</v>
      </c>
      <c r="FE16" s="18">
        <f t="shared" si="18"/>
        <v>477.24</v>
      </c>
      <c r="FF16" s="18">
        <f t="shared" si="19"/>
        <v>5762.19</v>
      </c>
      <c r="FG16" s="18">
        <f t="shared" si="144"/>
        <v>40.53</v>
      </c>
      <c r="FH16" s="18">
        <f t="shared" si="145"/>
        <v>36.61</v>
      </c>
      <c r="FI16" s="18">
        <f t="shared" si="146"/>
        <v>40.53</v>
      </c>
      <c r="FJ16" s="18">
        <f t="shared" si="147"/>
        <v>39.229999999999997</v>
      </c>
      <c r="FK16" s="18">
        <f t="shared" si="148"/>
        <v>40.53</v>
      </c>
      <c r="FL16" s="18">
        <f t="shared" si="149"/>
        <v>39.229999999999997</v>
      </c>
      <c r="FM16" s="18">
        <f t="shared" si="151"/>
        <v>40.53</v>
      </c>
      <c r="FN16" s="18">
        <f t="shared" si="152"/>
        <v>40.53</v>
      </c>
      <c r="FO16" s="18">
        <f t="shared" si="153"/>
        <v>39.229999999999997</v>
      </c>
      <c r="FP16" s="18">
        <f t="shared" si="154"/>
        <v>40.53</v>
      </c>
      <c r="FQ16" s="18">
        <f t="shared" si="155"/>
        <v>39.229999999999997</v>
      </c>
      <c r="FR16" s="18">
        <f t="shared" si="164"/>
        <v>40.53</v>
      </c>
      <c r="FS16" s="18">
        <f t="shared" si="156"/>
        <v>477.24</v>
      </c>
      <c r="FT16" s="18">
        <f t="shared" si="157"/>
        <v>6239.4299999999994</v>
      </c>
      <c r="FU16" s="18">
        <f t="shared" si="158"/>
        <v>40.53</v>
      </c>
      <c r="FV16" s="18">
        <f t="shared" si="159"/>
        <v>36.61</v>
      </c>
      <c r="FW16" s="18">
        <f t="shared" si="160"/>
        <v>40.53</v>
      </c>
      <c r="FX16" s="18">
        <f t="shared" si="161"/>
        <v>39.229999999999997</v>
      </c>
      <c r="FY16" s="18">
        <f t="shared" si="162"/>
        <v>40.53</v>
      </c>
      <c r="FZ16" s="18">
        <f t="shared" si="163"/>
        <v>39.229999999999997</v>
      </c>
      <c r="GA16" s="18">
        <f t="shared" si="150"/>
        <v>236.66</v>
      </c>
      <c r="GB16" s="18">
        <f t="shared" si="165"/>
        <v>6476.09</v>
      </c>
      <c r="GC16" s="18">
        <f t="shared" si="20"/>
        <v>4172.91</v>
      </c>
    </row>
    <row r="17" spans="1:185" ht="26.25" customHeight="1" x14ac:dyDescent="0.2">
      <c r="A17" s="15" t="s">
        <v>123</v>
      </c>
      <c r="B17" s="16" t="s">
        <v>124</v>
      </c>
      <c r="C17" s="16" t="s">
        <v>125</v>
      </c>
      <c r="D17" s="17"/>
      <c r="E17" s="17"/>
      <c r="F17" s="18">
        <v>1850.86</v>
      </c>
      <c r="G17" s="18">
        <f t="shared" si="21"/>
        <v>185.09</v>
      </c>
      <c r="H17" s="18">
        <f t="shared" si="22"/>
        <v>1665.7739999999999</v>
      </c>
      <c r="I17" s="18"/>
      <c r="J17" s="18"/>
      <c r="K17" s="18"/>
      <c r="L17" s="18"/>
      <c r="M17" s="18"/>
      <c r="N17" s="18"/>
      <c r="O17" s="18"/>
      <c r="P17" s="18"/>
      <c r="Q17" s="18"/>
      <c r="R17" s="18"/>
      <c r="S17" s="18">
        <v>2.95</v>
      </c>
      <c r="T17" s="18">
        <v>82.92</v>
      </c>
      <c r="U17" s="18">
        <v>82.92</v>
      </c>
      <c r="V17" s="18">
        <f t="shared" si="23"/>
        <v>168.79000000000002</v>
      </c>
      <c r="W17" s="18">
        <f t="shared" si="24"/>
        <v>7.04</v>
      </c>
      <c r="X17" s="18">
        <f t="shared" si="25"/>
        <v>6.59</v>
      </c>
      <c r="Y17" s="18">
        <f t="shared" si="26"/>
        <v>7.04</v>
      </c>
      <c r="Z17" s="18">
        <f t="shared" si="27"/>
        <v>6.82</v>
      </c>
      <c r="AA17" s="18">
        <f t="shared" si="28"/>
        <v>7.04</v>
      </c>
      <c r="AB17" s="18">
        <f t="shared" si="29"/>
        <v>6.82</v>
      </c>
      <c r="AC17" s="18">
        <f t="shared" si="30"/>
        <v>7.04</v>
      </c>
      <c r="AD17" s="18">
        <f t="shared" si="31"/>
        <v>7.04</v>
      </c>
      <c r="AE17" s="18">
        <f t="shared" si="32"/>
        <v>6.82</v>
      </c>
      <c r="AF17" s="18">
        <f t="shared" si="33"/>
        <v>7.04</v>
      </c>
      <c r="AG17" s="18">
        <f t="shared" si="34"/>
        <v>6.82</v>
      </c>
      <c r="AH17" s="18">
        <f t="shared" si="35"/>
        <v>7.04</v>
      </c>
      <c r="AI17" s="18">
        <f t="shared" si="0"/>
        <v>83.15000000000002</v>
      </c>
      <c r="AJ17" s="18">
        <f t="shared" si="1"/>
        <v>251.94</v>
      </c>
      <c r="AK17" s="18">
        <f t="shared" si="36"/>
        <v>7.04</v>
      </c>
      <c r="AL17" s="18">
        <f t="shared" si="37"/>
        <v>6.36</v>
      </c>
      <c r="AM17" s="18">
        <f t="shared" si="38"/>
        <v>7.04</v>
      </c>
      <c r="AN17" s="18">
        <f t="shared" si="39"/>
        <v>6.82</v>
      </c>
      <c r="AO17" s="18">
        <f t="shared" si="40"/>
        <v>7.04</v>
      </c>
      <c r="AP17" s="18">
        <f t="shared" si="41"/>
        <v>6.82</v>
      </c>
      <c r="AQ17" s="18">
        <f t="shared" si="42"/>
        <v>7.04</v>
      </c>
      <c r="AR17" s="18">
        <f t="shared" si="43"/>
        <v>7.04</v>
      </c>
      <c r="AS17" s="18">
        <f t="shared" si="44"/>
        <v>6.82</v>
      </c>
      <c r="AT17" s="18">
        <f t="shared" si="45"/>
        <v>7.04</v>
      </c>
      <c r="AU17" s="18">
        <f t="shared" si="46"/>
        <v>6.82</v>
      </c>
      <c r="AV17" s="18">
        <f t="shared" si="47"/>
        <v>7.04</v>
      </c>
      <c r="AW17" s="18">
        <f t="shared" si="2"/>
        <v>82.92</v>
      </c>
      <c r="AX17" s="18">
        <f t="shared" si="3"/>
        <v>334.86</v>
      </c>
      <c r="AY17" s="18">
        <f t="shared" si="48"/>
        <v>7.04</v>
      </c>
      <c r="AZ17" s="18">
        <f t="shared" si="49"/>
        <v>6.36</v>
      </c>
      <c r="BA17" s="18">
        <f t="shared" si="50"/>
        <v>7.04</v>
      </c>
      <c r="BB17" s="18">
        <f t="shared" si="51"/>
        <v>6.82</v>
      </c>
      <c r="BC17" s="18">
        <f t="shared" si="52"/>
        <v>7.04</v>
      </c>
      <c r="BD17" s="18">
        <f t="shared" si="53"/>
        <v>6.82</v>
      </c>
      <c r="BE17" s="18">
        <f t="shared" si="54"/>
        <v>7.04</v>
      </c>
      <c r="BF17" s="18">
        <f t="shared" si="55"/>
        <v>7.04</v>
      </c>
      <c r="BG17" s="18">
        <f t="shared" si="56"/>
        <v>6.82</v>
      </c>
      <c r="BH17" s="18">
        <f t="shared" si="57"/>
        <v>7.04</v>
      </c>
      <c r="BI17" s="18">
        <f t="shared" si="58"/>
        <v>6.82</v>
      </c>
      <c r="BJ17" s="18">
        <f t="shared" si="59"/>
        <v>7.04</v>
      </c>
      <c r="BK17" s="18">
        <f t="shared" si="4"/>
        <v>82.92</v>
      </c>
      <c r="BL17" s="18">
        <f t="shared" si="5"/>
        <v>417.78</v>
      </c>
      <c r="BM17" s="18">
        <f t="shared" si="60"/>
        <v>7.04</v>
      </c>
      <c r="BN17" s="18">
        <f t="shared" si="61"/>
        <v>6.36</v>
      </c>
      <c r="BO17" s="18">
        <f t="shared" si="62"/>
        <v>7.04</v>
      </c>
      <c r="BP17" s="18">
        <f t="shared" si="63"/>
        <v>6.82</v>
      </c>
      <c r="BQ17" s="18">
        <f t="shared" si="64"/>
        <v>7.04</v>
      </c>
      <c r="BR17" s="18">
        <f t="shared" si="65"/>
        <v>6.82</v>
      </c>
      <c r="BS17" s="18">
        <f t="shared" si="66"/>
        <v>7.04</v>
      </c>
      <c r="BT17" s="18">
        <f t="shared" si="67"/>
        <v>7.04</v>
      </c>
      <c r="BU17" s="18">
        <f t="shared" si="68"/>
        <v>6.82</v>
      </c>
      <c r="BV17" s="18">
        <f t="shared" si="69"/>
        <v>7.04</v>
      </c>
      <c r="BW17" s="18">
        <f t="shared" si="70"/>
        <v>6.82</v>
      </c>
      <c r="BX17" s="18">
        <f t="shared" si="71"/>
        <v>7.04</v>
      </c>
      <c r="BY17" s="18">
        <f t="shared" si="6"/>
        <v>82.92</v>
      </c>
      <c r="BZ17" s="18">
        <f t="shared" si="7"/>
        <v>500.7</v>
      </c>
      <c r="CA17" s="18">
        <f t="shared" si="72"/>
        <v>7.04</v>
      </c>
      <c r="CB17" s="18">
        <f t="shared" si="73"/>
        <v>6.59</v>
      </c>
      <c r="CC17" s="18">
        <f t="shared" si="74"/>
        <v>7.04</v>
      </c>
      <c r="CD17" s="18">
        <f t="shared" si="75"/>
        <v>6.82</v>
      </c>
      <c r="CE17" s="18">
        <f t="shared" si="76"/>
        <v>7.04</v>
      </c>
      <c r="CF17" s="18">
        <f t="shared" si="77"/>
        <v>6.82</v>
      </c>
      <c r="CG17" s="18">
        <f t="shared" si="78"/>
        <v>7.04</v>
      </c>
      <c r="CH17" s="18">
        <f t="shared" si="79"/>
        <v>7.04</v>
      </c>
      <c r="CI17" s="18">
        <f t="shared" si="80"/>
        <v>6.82</v>
      </c>
      <c r="CJ17" s="18">
        <f t="shared" si="81"/>
        <v>7.04</v>
      </c>
      <c r="CK17" s="18">
        <f t="shared" si="82"/>
        <v>6.82</v>
      </c>
      <c r="CL17" s="18">
        <f t="shared" si="83"/>
        <v>7.04</v>
      </c>
      <c r="CM17" s="18">
        <f t="shared" si="8"/>
        <v>83.15000000000002</v>
      </c>
      <c r="CN17" s="18">
        <f t="shared" si="9"/>
        <v>583.85</v>
      </c>
      <c r="CO17" s="18">
        <f t="shared" si="84"/>
        <v>7.04</v>
      </c>
      <c r="CP17" s="18">
        <f t="shared" si="85"/>
        <v>6.36</v>
      </c>
      <c r="CQ17" s="18">
        <f t="shared" si="86"/>
        <v>7.04</v>
      </c>
      <c r="CR17" s="18">
        <f t="shared" si="87"/>
        <v>6.82</v>
      </c>
      <c r="CS17" s="18">
        <f t="shared" si="88"/>
        <v>7.04</v>
      </c>
      <c r="CT17" s="18">
        <f t="shared" si="89"/>
        <v>6.82</v>
      </c>
      <c r="CU17" s="18">
        <f t="shared" si="90"/>
        <v>7.04</v>
      </c>
      <c r="CV17" s="18">
        <f t="shared" si="91"/>
        <v>7.04</v>
      </c>
      <c r="CW17" s="18">
        <f t="shared" si="92"/>
        <v>6.82</v>
      </c>
      <c r="CX17" s="18">
        <f t="shared" si="93"/>
        <v>7.04</v>
      </c>
      <c r="CY17" s="18">
        <f t="shared" si="94"/>
        <v>6.82</v>
      </c>
      <c r="CZ17" s="18">
        <f t="shared" si="95"/>
        <v>7.04</v>
      </c>
      <c r="DA17" s="18">
        <f t="shared" si="10"/>
        <v>82.92</v>
      </c>
      <c r="DB17" s="18">
        <f t="shared" si="11"/>
        <v>666.77</v>
      </c>
      <c r="DC17" s="18">
        <f t="shared" si="96"/>
        <v>7.04</v>
      </c>
      <c r="DD17" s="18">
        <f t="shared" si="97"/>
        <v>6.36</v>
      </c>
      <c r="DE17" s="18">
        <f t="shared" si="98"/>
        <v>7.04</v>
      </c>
      <c r="DF17" s="18">
        <f t="shared" si="99"/>
        <v>6.82</v>
      </c>
      <c r="DG17" s="18">
        <f t="shared" si="100"/>
        <v>7.04</v>
      </c>
      <c r="DH17" s="18">
        <f t="shared" si="101"/>
        <v>6.82</v>
      </c>
      <c r="DI17" s="18">
        <f t="shared" si="102"/>
        <v>7.04</v>
      </c>
      <c r="DJ17" s="18">
        <f t="shared" si="103"/>
        <v>7.04</v>
      </c>
      <c r="DK17" s="18">
        <f t="shared" si="104"/>
        <v>6.82</v>
      </c>
      <c r="DL17" s="18">
        <f t="shared" si="105"/>
        <v>7.04</v>
      </c>
      <c r="DM17" s="18">
        <f t="shared" si="106"/>
        <v>6.82</v>
      </c>
      <c r="DN17" s="18">
        <f t="shared" si="107"/>
        <v>7.04</v>
      </c>
      <c r="DO17" s="18">
        <f t="shared" si="12"/>
        <v>82.92</v>
      </c>
      <c r="DP17" s="18">
        <f t="shared" si="13"/>
        <v>749.69</v>
      </c>
      <c r="DQ17" s="18">
        <f t="shared" si="108"/>
        <v>7.04</v>
      </c>
      <c r="DR17" s="18">
        <f t="shared" si="109"/>
        <v>6.36</v>
      </c>
      <c r="DS17" s="18">
        <f t="shared" si="110"/>
        <v>7.04</v>
      </c>
      <c r="DT17" s="18">
        <f t="shared" si="111"/>
        <v>6.82</v>
      </c>
      <c r="DU17" s="18">
        <f t="shared" si="112"/>
        <v>7.04</v>
      </c>
      <c r="DV17" s="18">
        <f t="shared" si="113"/>
        <v>6.82</v>
      </c>
      <c r="DW17" s="18">
        <f t="shared" si="114"/>
        <v>7.04</v>
      </c>
      <c r="DX17" s="18">
        <f t="shared" si="115"/>
        <v>7.04</v>
      </c>
      <c r="DY17" s="18">
        <f t="shared" si="116"/>
        <v>6.82</v>
      </c>
      <c r="DZ17" s="18">
        <f t="shared" si="117"/>
        <v>7.04</v>
      </c>
      <c r="EA17" s="18">
        <f t="shared" si="118"/>
        <v>6.82</v>
      </c>
      <c r="EB17" s="18">
        <f t="shared" si="119"/>
        <v>7.04</v>
      </c>
      <c r="EC17" s="18">
        <f t="shared" si="14"/>
        <v>82.92</v>
      </c>
      <c r="ED17" s="18">
        <f t="shared" si="15"/>
        <v>832.61</v>
      </c>
      <c r="EE17" s="18">
        <f t="shared" si="120"/>
        <v>7.04</v>
      </c>
      <c r="EF17" s="18">
        <f t="shared" si="121"/>
        <v>6.59</v>
      </c>
      <c r="EG17" s="18">
        <f t="shared" si="122"/>
        <v>7.04</v>
      </c>
      <c r="EH17" s="18">
        <f t="shared" si="123"/>
        <v>6.82</v>
      </c>
      <c r="EI17" s="18">
        <f t="shared" si="124"/>
        <v>7.04</v>
      </c>
      <c r="EJ17" s="18">
        <f t="shared" si="125"/>
        <v>6.82</v>
      </c>
      <c r="EK17" s="18">
        <f t="shared" si="126"/>
        <v>7.04</v>
      </c>
      <c r="EL17" s="18">
        <f t="shared" si="127"/>
        <v>7.04</v>
      </c>
      <c r="EM17" s="18">
        <f t="shared" si="128"/>
        <v>6.82</v>
      </c>
      <c r="EN17" s="18">
        <f t="shared" si="129"/>
        <v>7.04</v>
      </c>
      <c r="EO17" s="18">
        <f t="shared" si="130"/>
        <v>6.82</v>
      </c>
      <c r="EP17" s="18">
        <f t="shared" si="131"/>
        <v>7.04</v>
      </c>
      <c r="EQ17" s="18">
        <f t="shared" si="16"/>
        <v>83.15000000000002</v>
      </c>
      <c r="ER17" s="18">
        <f t="shared" si="17"/>
        <v>915.76</v>
      </c>
      <c r="ES17" s="18">
        <f t="shared" si="132"/>
        <v>7.04</v>
      </c>
      <c r="ET17" s="18">
        <f t="shared" si="133"/>
        <v>6.36</v>
      </c>
      <c r="EU17" s="18">
        <f t="shared" si="134"/>
        <v>7.04</v>
      </c>
      <c r="EV17" s="18">
        <f t="shared" si="135"/>
        <v>6.82</v>
      </c>
      <c r="EW17" s="19">
        <f t="shared" si="136"/>
        <v>7.04</v>
      </c>
      <c r="EX17" s="18">
        <f t="shared" si="137"/>
        <v>6.82</v>
      </c>
      <c r="EY17" s="18">
        <f t="shared" si="138"/>
        <v>7.04</v>
      </c>
      <c r="EZ17" s="18">
        <f t="shared" si="139"/>
        <v>7.04</v>
      </c>
      <c r="FA17" s="18">
        <f t="shared" si="140"/>
        <v>6.82</v>
      </c>
      <c r="FB17" s="18">
        <f t="shared" si="141"/>
        <v>7.04</v>
      </c>
      <c r="FC17" s="18">
        <f t="shared" si="142"/>
        <v>6.82</v>
      </c>
      <c r="FD17" s="18">
        <f t="shared" si="143"/>
        <v>7.04</v>
      </c>
      <c r="FE17" s="18">
        <f t="shared" si="18"/>
        <v>82.92</v>
      </c>
      <c r="FF17" s="18">
        <f t="shared" si="19"/>
        <v>998.68</v>
      </c>
      <c r="FG17" s="18">
        <f t="shared" si="144"/>
        <v>7.04</v>
      </c>
      <c r="FH17" s="18">
        <f t="shared" si="145"/>
        <v>6.36</v>
      </c>
      <c r="FI17" s="18">
        <f t="shared" si="146"/>
        <v>7.04</v>
      </c>
      <c r="FJ17" s="18">
        <f t="shared" si="147"/>
        <v>6.82</v>
      </c>
      <c r="FK17" s="18">
        <f t="shared" si="148"/>
        <v>7.04</v>
      </c>
      <c r="FL17" s="18">
        <f t="shared" si="149"/>
        <v>6.82</v>
      </c>
      <c r="FM17" s="18">
        <f t="shared" si="151"/>
        <v>7.04</v>
      </c>
      <c r="FN17" s="18">
        <f t="shared" si="152"/>
        <v>7.04</v>
      </c>
      <c r="FO17" s="18">
        <f t="shared" si="153"/>
        <v>6.82</v>
      </c>
      <c r="FP17" s="18">
        <f t="shared" si="154"/>
        <v>7.04</v>
      </c>
      <c r="FQ17" s="18">
        <f t="shared" si="155"/>
        <v>6.82</v>
      </c>
      <c r="FR17" s="18">
        <f t="shared" si="164"/>
        <v>7.04</v>
      </c>
      <c r="FS17" s="18">
        <f t="shared" si="156"/>
        <v>82.92</v>
      </c>
      <c r="FT17" s="18">
        <f t="shared" si="157"/>
        <v>1081.5999999999999</v>
      </c>
      <c r="FU17" s="18">
        <f t="shared" si="158"/>
        <v>7.04</v>
      </c>
      <c r="FV17" s="18">
        <f t="shared" si="159"/>
        <v>6.36</v>
      </c>
      <c r="FW17" s="18">
        <f t="shared" si="160"/>
        <v>7.04</v>
      </c>
      <c r="FX17" s="18">
        <f t="shared" si="161"/>
        <v>6.82</v>
      </c>
      <c r="FY17" s="18">
        <f t="shared" si="162"/>
        <v>7.04</v>
      </c>
      <c r="FZ17" s="18">
        <f t="shared" si="163"/>
        <v>6.82</v>
      </c>
      <c r="GA17" s="18">
        <f>SUM(FU17:FZ17)</f>
        <v>41.120000000000005</v>
      </c>
      <c r="GB17" s="18">
        <f t="shared" si="165"/>
        <v>1122.72</v>
      </c>
      <c r="GC17" s="18">
        <f t="shared" si="20"/>
        <v>728.13999999999987</v>
      </c>
    </row>
    <row r="18" spans="1:185" ht="36" customHeight="1" x14ac:dyDescent="0.2">
      <c r="A18" s="15" t="s">
        <v>126</v>
      </c>
      <c r="B18" s="16" t="s">
        <v>127</v>
      </c>
      <c r="C18" s="16" t="s">
        <v>128</v>
      </c>
      <c r="D18" s="17"/>
      <c r="E18" s="17"/>
      <c r="F18" s="18">
        <v>3112.27</v>
      </c>
      <c r="G18" s="18">
        <f t="shared" si="21"/>
        <v>311.23</v>
      </c>
      <c r="H18" s="18">
        <f t="shared" si="22"/>
        <v>2801.0430000000001</v>
      </c>
      <c r="I18" s="18"/>
      <c r="J18" s="18"/>
      <c r="K18" s="18"/>
      <c r="L18" s="18"/>
      <c r="M18" s="18"/>
      <c r="N18" s="18"/>
      <c r="O18" s="18"/>
      <c r="P18" s="18"/>
      <c r="Q18" s="18"/>
      <c r="R18" s="18"/>
      <c r="S18" s="18"/>
      <c r="T18" s="18">
        <v>5.73</v>
      </c>
      <c r="U18" s="18">
        <v>139.49</v>
      </c>
      <c r="V18" s="18">
        <f t="shared" si="23"/>
        <v>145.22</v>
      </c>
      <c r="W18" s="18">
        <f t="shared" si="24"/>
        <v>11.85</v>
      </c>
      <c r="X18" s="18">
        <f t="shared" si="25"/>
        <v>11.08</v>
      </c>
      <c r="Y18" s="18">
        <f t="shared" si="26"/>
        <v>11.85</v>
      </c>
      <c r="Z18" s="18">
        <f t="shared" si="27"/>
        <v>11.46</v>
      </c>
      <c r="AA18" s="18">
        <f t="shared" si="28"/>
        <v>11.85</v>
      </c>
      <c r="AB18" s="18">
        <f t="shared" si="29"/>
        <v>11.46</v>
      </c>
      <c r="AC18" s="18">
        <f t="shared" si="30"/>
        <v>11.85</v>
      </c>
      <c r="AD18" s="18">
        <f t="shared" si="31"/>
        <v>11.85</v>
      </c>
      <c r="AE18" s="18">
        <f t="shared" si="32"/>
        <v>11.46</v>
      </c>
      <c r="AF18" s="18">
        <f t="shared" si="33"/>
        <v>11.85</v>
      </c>
      <c r="AG18" s="18">
        <f t="shared" si="34"/>
        <v>11.46</v>
      </c>
      <c r="AH18" s="18">
        <f t="shared" si="35"/>
        <v>11.85</v>
      </c>
      <c r="AI18" s="18">
        <f t="shared" si="0"/>
        <v>139.87</v>
      </c>
      <c r="AJ18" s="18">
        <f t="shared" si="1"/>
        <v>285.08999999999997</v>
      </c>
      <c r="AK18" s="18">
        <f t="shared" si="36"/>
        <v>11.85</v>
      </c>
      <c r="AL18" s="18">
        <f t="shared" si="37"/>
        <v>10.7</v>
      </c>
      <c r="AM18" s="18">
        <f t="shared" si="38"/>
        <v>11.85</v>
      </c>
      <c r="AN18" s="18">
        <f t="shared" si="39"/>
        <v>11.46</v>
      </c>
      <c r="AO18" s="18">
        <f t="shared" si="40"/>
        <v>11.85</v>
      </c>
      <c r="AP18" s="18">
        <f t="shared" si="41"/>
        <v>11.46</v>
      </c>
      <c r="AQ18" s="18">
        <f t="shared" si="42"/>
        <v>11.85</v>
      </c>
      <c r="AR18" s="18">
        <f t="shared" si="43"/>
        <v>11.85</v>
      </c>
      <c r="AS18" s="18">
        <f t="shared" si="44"/>
        <v>11.46</v>
      </c>
      <c r="AT18" s="18">
        <f t="shared" si="45"/>
        <v>11.85</v>
      </c>
      <c r="AU18" s="18">
        <f t="shared" si="46"/>
        <v>11.46</v>
      </c>
      <c r="AV18" s="18">
        <f t="shared" si="47"/>
        <v>11.85</v>
      </c>
      <c r="AW18" s="18">
        <f t="shared" si="2"/>
        <v>139.48999999999998</v>
      </c>
      <c r="AX18" s="18">
        <f t="shared" si="3"/>
        <v>424.58</v>
      </c>
      <c r="AY18" s="18">
        <f t="shared" si="48"/>
        <v>11.85</v>
      </c>
      <c r="AZ18" s="18">
        <f t="shared" si="49"/>
        <v>10.7</v>
      </c>
      <c r="BA18" s="18">
        <f t="shared" si="50"/>
        <v>11.85</v>
      </c>
      <c r="BB18" s="18">
        <f t="shared" si="51"/>
        <v>11.46</v>
      </c>
      <c r="BC18" s="18">
        <f t="shared" si="52"/>
        <v>11.85</v>
      </c>
      <c r="BD18" s="18">
        <f t="shared" si="53"/>
        <v>11.46</v>
      </c>
      <c r="BE18" s="18">
        <f t="shared" si="54"/>
        <v>11.85</v>
      </c>
      <c r="BF18" s="18">
        <f t="shared" si="55"/>
        <v>11.85</v>
      </c>
      <c r="BG18" s="18">
        <f t="shared" si="56"/>
        <v>11.46</v>
      </c>
      <c r="BH18" s="18">
        <f t="shared" si="57"/>
        <v>11.85</v>
      </c>
      <c r="BI18" s="18">
        <f t="shared" si="58"/>
        <v>11.46</v>
      </c>
      <c r="BJ18" s="18">
        <f t="shared" si="59"/>
        <v>11.85</v>
      </c>
      <c r="BK18" s="18">
        <f t="shared" si="4"/>
        <v>139.48999999999998</v>
      </c>
      <c r="BL18" s="18">
        <f t="shared" si="5"/>
        <v>564.07000000000005</v>
      </c>
      <c r="BM18" s="18">
        <f t="shared" si="60"/>
        <v>11.85</v>
      </c>
      <c r="BN18" s="18">
        <f t="shared" si="61"/>
        <v>10.7</v>
      </c>
      <c r="BO18" s="18">
        <f t="shared" si="62"/>
        <v>11.85</v>
      </c>
      <c r="BP18" s="18">
        <f t="shared" si="63"/>
        <v>11.46</v>
      </c>
      <c r="BQ18" s="18">
        <f t="shared" si="64"/>
        <v>11.85</v>
      </c>
      <c r="BR18" s="18">
        <f t="shared" si="65"/>
        <v>11.46</v>
      </c>
      <c r="BS18" s="18">
        <f t="shared" si="66"/>
        <v>11.85</v>
      </c>
      <c r="BT18" s="18">
        <f t="shared" si="67"/>
        <v>11.85</v>
      </c>
      <c r="BU18" s="18">
        <f t="shared" si="68"/>
        <v>11.46</v>
      </c>
      <c r="BV18" s="18">
        <f t="shared" si="69"/>
        <v>11.85</v>
      </c>
      <c r="BW18" s="18">
        <f t="shared" si="70"/>
        <v>11.46</v>
      </c>
      <c r="BX18" s="18">
        <f t="shared" si="71"/>
        <v>11.85</v>
      </c>
      <c r="BY18" s="18">
        <f t="shared" si="6"/>
        <v>139.48999999999998</v>
      </c>
      <c r="BZ18" s="18">
        <f t="shared" si="7"/>
        <v>703.56</v>
      </c>
      <c r="CA18" s="18">
        <f t="shared" si="72"/>
        <v>11.85</v>
      </c>
      <c r="CB18" s="18">
        <f t="shared" si="73"/>
        <v>11.08</v>
      </c>
      <c r="CC18" s="18">
        <f t="shared" si="74"/>
        <v>11.85</v>
      </c>
      <c r="CD18" s="18">
        <f t="shared" si="75"/>
        <v>11.46</v>
      </c>
      <c r="CE18" s="18">
        <f t="shared" si="76"/>
        <v>11.85</v>
      </c>
      <c r="CF18" s="18">
        <f t="shared" si="77"/>
        <v>11.46</v>
      </c>
      <c r="CG18" s="18">
        <f t="shared" si="78"/>
        <v>11.85</v>
      </c>
      <c r="CH18" s="18">
        <f t="shared" si="79"/>
        <v>11.85</v>
      </c>
      <c r="CI18" s="18">
        <f t="shared" si="80"/>
        <v>11.46</v>
      </c>
      <c r="CJ18" s="18">
        <f t="shared" si="81"/>
        <v>11.85</v>
      </c>
      <c r="CK18" s="18">
        <f t="shared" si="82"/>
        <v>11.46</v>
      </c>
      <c r="CL18" s="18">
        <f t="shared" si="83"/>
        <v>11.85</v>
      </c>
      <c r="CM18" s="18">
        <f t="shared" si="8"/>
        <v>139.87</v>
      </c>
      <c r="CN18" s="18">
        <f t="shared" si="9"/>
        <v>843.43</v>
      </c>
      <c r="CO18" s="18">
        <f t="shared" si="84"/>
        <v>11.85</v>
      </c>
      <c r="CP18" s="18">
        <f t="shared" si="85"/>
        <v>10.7</v>
      </c>
      <c r="CQ18" s="18">
        <f t="shared" si="86"/>
        <v>11.85</v>
      </c>
      <c r="CR18" s="18">
        <f t="shared" si="87"/>
        <v>11.46</v>
      </c>
      <c r="CS18" s="18">
        <f t="shared" si="88"/>
        <v>11.85</v>
      </c>
      <c r="CT18" s="18">
        <f t="shared" si="89"/>
        <v>11.46</v>
      </c>
      <c r="CU18" s="18">
        <f t="shared" si="90"/>
        <v>11.85</v>
      </c>
      <c r="CV18" s="18">
        <f t="shared" si="91"/>
        <v>11.85</v>
      </c>
      <c r="CW18" s="18">
        <f t="shared" si="92"/>
        <v>11.46</v>
      </c>
      <c r="CX18" s="18">
        <f t="shared" si="93"/>
        <v>11.85</v>
      </c>
      <c r="CY18" s="18">
        <f t="shared" si="94"/>
        <v>11.46</v>
      </c>
      <c r="CZ18" s="18">
        <f t="shared" si="95"/>
        <v>11.85</v>
      </c>
      <c r="DA18" s="18">
        <f t="shared" si="10"/>
        <v>139.48999999999998</v>
      </c>
      <c r="DB18" s="18">
        <f t="shared" si="11"/>
        <v>982.92</v>
      </c>
      <c r="DC18" s="18">
        <f t="shared" si="96"/>
        <v>11.85</v>
      </c>
      <c r="DD18" s="18">
        <f t="shared" si="97"/>
        <v>10.7</v>
      </c>
      <c r="DE18" s="18">
        <f t="shared" si="98"/>
        <v>11.85</v>
      </c>
      <c r="DF18" s="18">
        <f t="shared" si="99"/>
        <v>11.46</v>
      </c>
      <c r="DG18" s="18">
        <f t="shared" si="100"/>
        <v>11.85</v>
      </c>
      <c r="DH18" s="18">
        <f t="shared" si="101"/>
        <v>11.46</v>
      </c>
      <c r="DI18" s="18">
        <f t="shared" si="102"/>
        <v>11.85</v>
      </c>
      <c r="DJ18" s="18">
        <f t="shared" si="103"/>
        <v>11.85</v>
      </c>
      <c r="DK18" s="18">
        <f t="shared" si="104"/>
        <v>11.46</v>
      </c>
      <c r="DL18" s="18">
        <f t="shared" si="105"/>
        <v>11.85</v>
      </c>
      <c r="DM18" s="18">
        <f t="shared" si="106"/>
        <v>11.46</v>
      </c>
      <c r="DN18" s="18">
        <f t="shared" si="107"/>
        <v>11.85</v>
      </c>
      <c r="DO18" s="18">
        <f t="shared" si="12"/>
        <v>139.48999999999998</v>
      </c>
      <c r="DP18" s="18">
        <f t="shared" si="13"/>
        <v>1122.4100000000001</v>
      </c>
      <c r="DQ18" s="18">
        <f t="shared" si="108"/>
        <v>11.85</v>
      </c>
      <c r="DR18" s="18">
        <f t="shared" si="109"/>
        <v>10.7</v>
      </c>
      <c r="DS18" s="18">
        <f t="shared" si="110"/>
        <v>11.85</v>
      </c>
      <c r="DT18" s="18">
        <f t="shared" si="111"/>
        <v>11.46</v>
      </c>
      <c r="DU18" s="18">
        <f t="shared" si="112"/>
        <v>11.85</v>
      </c>
      <c r="DV18" s="18">
        <f t="shared" si="113"/>
        <v>11.46</v>
      </c>
      <c r="DW18" s="18">
        <f t="shared" si="114"/>
        <v>11.85</v>
      </c>
      <c r="DX18" s="18">
        <f t="shared" si="115"/>
        <v>11.85</v>
      </c>
      <c r="DY18" s="18">
        <f t="shared" si="116"/>
        <v>11.46</v>
      </c>
      <c r="DZ18" s="18">
        <f t="shared" si="117"/>
        <v>11.85</v>
      </c>
      <c r="EA18" s="18">
        <f t="shared" si="118"/>
        <v>11.46</v>
      </c>
      <c r="EB18" s="18">
        <f t="shared" si="119"/>
        <v>11.85</v>
      </c>
      <c r="EC18" s="18">
        <f t="shared" si="14"/>
        <v>139.48999999999998</v>
      </c>
      <c r="ED18" s="18">
        <f t="shared" si="15"/>
        <v>1261.9000000000001</v>
      </c>
      <c r="EE18" s="18">
        <f t="shared" si="120"/>
        <v>11.85</v>
      </c>
      <c r="EF18" s="18">
        <f t="shared" si="121"/>
        <v>11.08</v>
      </c>
      <c r="EG18" s="18">
        <f t="shared" si="122"/>
        <v>11.85</v>
      </c>
      <c r="EH18" s="18">
        <f t="shared" si="123"/>
        <v>11.46</v>
      </c>
      <c r="EI18" s="18">
        <f t="shared" si="124"/>
        <v>11.85</v>
      </c>
      <c r="EJ18" s="18">
        <f t="shared" si="125"/>
        <v>11.46</v>
      </c>
      <c r="EK18" s="18">
        <f t="shared" si="126"/>
        <v>11.85</v>
      </c>
      <c r="EL18" s="18">
        <f t="shared" si="127"/>
        <v>11.85</v>
      </c>
      <c r="EM18" s="18">
        <f t="shared" si="128"/>
        <v>11.46</v>
      </c>
      <c r="EN18" s="18">
        <f t="shared" si="129"/>
        <v>11.85</v>
      </c>
      <c r="EO18" s="18">
        <f t="shared" si="130"/>
        <v>11.46</v>
      </c>
      <c r="EP18" s="18">
        <f t="shared" si="131"/>
        <v>11.85</v>
      </c>
      <c r="EQ18" s="18">
        <f t="shared" si="16"/>
        <v>139.87</v>
      </c>
      <c r="ER18" s="18">
        <f t="shared" si="17"/>
        <v>1401.77</v>
      </c>
      <c r="ES18" s="18">
        <f t="shared" si="132"/>
        <v>11.85</v>
      </c>
      <c r="ET18" s="18">
        <f t="shared" si="133"/>
        <v>10.7</v>
      </c>
      <c r="EU18" s="18">
        <f t="shared" si="134"/>
        <v>11.85</v>
      </c>
      <c r="EV18" s="18">
        <f t="shared" si="135"/>
        <v>11.46</v>
      </c>
      <c r="EW18" s="19">
        <f t="shared" si="136"/>
        <v>11.85</v>
      </c>
      <c r="EX18" s="18">
        <f t="shared" si="137"/>
        <v>11.46</v>
      </c>
      <c r="EY18" s="18">
        <f t="shared" si="138"/>
        <v>11.85</v>
      </c>
      <c r="EZ18" s="18">
        <f t="shared" si="139"/>
        <v>11.85</v>
      </c>
      <c r="FA18" s="18">
        <f t="shared" si="140"/>
        <v>11.46</v>
      </c>
      <c r="FB18" s="18">
        <f t="shared" si="141"/>
        <v>11.85</v>
      </c>
      <c r="FC18" s="18">
        <f t="shared" si="142"/>
        <v>11.46</v>
      </c>
      <c r="FD18" s="18">
        <f t="shared" si="143"/>
        <v>11.85</v>
      </c>
      <c r="FE18" s="18">
        <f t="shared" si="18"/>
        <v>139.48999999999998</v>
      </c>
      <c r="FF18" s="18">
        <f t="shared" si="19"/>
        <v>1541.26</v>
      </c>
      <c r="FG18" s="18">
        <f t="shared" si="144"/>
        <v>11.85</v>
      </c>
      <c r="FH18" s="18">
        <f t="shared" si="145"/>
        <v>10.7</v>
      </c>
      <c r="FI18" s="18">
        <f t="shared" si="146"/>
        <v>11.85</v>
      </c>
      <c r="FJ18" s="18">
        <f t="shared" si="147"/>
        <v>11.46</v>
      </c>
      <c r="FK18" s="18">
        <f t="shared" si="148"/>
        <v>11.85</v>
      </c>
      <c r="FL18" s="18">
        <f t="shared" si="149"/>
        <v>11.46</v>
      </c>
      <c r="FM18" s="18">
        <f t="shared" si="151"/>
        <v>11.85</v>
      </c>
      <c r="FN18" s="18">
        <f t="shared" si="152"/>
        <v>11.85</v>
      </c>
      <c r="FO18" s="18">
        <f t="shared" si="153"/>
        <v>11.46</v>
      </c>
      <c r="FP18" s="18">
        <f t="shared" si="154"/>
        <v>11.85</v>
      </c>
      <c r="FQ18" s="18">
        <f t="shared" si="155"/>
        <v>11.46</v>
      </c>
      <c r="FR18" s="18">
        <f t="shared" si="164"/>
        <v>11.85</v>
      </c>
      <c r="FS18" s="18">
        <f t="shared" si="156"/>
        <v>139.48999999999998</v>
      </c>
      <c r="FT18" s="18">
        <f t="shared" si="157"/>
        <v>1680.75</v>
      </c>
      <c r="FU18" s="18">
        <f t="shared" si="158"/>
        <v>11.85</v>
      </c>
      <c r="FV18" s="18">
        <f t="shared" si="159"/>
        <v>10.7</v>
      </c>
      <c r="FW18" s="18">
        <f t="shared" si="160"/>
        <v>11.85</v>
      </c>
      <c r="FX18" s="18">
        <f t="shared" si="161"/>
        <v>11.46</v>
      </c>
      <c r="FY18" s="18">
        <f t="shared" si="162"/>
        <v>11.85</v>
      </c>
      <c r="FZ18" s="18">
        <f t="shared" si="163"/>
        <v>11.46</v>
      </c>
      <c r="GA18" s="18">
        <f t="shared" si="150"/>
        <v>69.17</v>
      </c>
      <c r="GB18" s="18">
        <f t="shared" si="165"/>
        <v>1749.92</v>
      </c>
      <c r="GC18" s="18">
        <f t="shared" si="20"/>
        <v>1362.35</v>
      </c>
    </row>
    <row r="19" spans="1:185" ht="45.75" customHeight="1" x14ac:dyDescent="0.2">
      <c r="A19" s="15" t="s">
        <v>129</v>
      </c>
      <c r="B19" s="16" t="s">
        <v>130</v>
      </c>
      <c r="C19" s="16" t="s">
        <v>131</v>
      </c>
      <c r="D19" s="17"/>
      <c r="E19" s="17"/>
      <c r="F19" s="18">
        <v>32994.699999999997</v>
      </c>
      <c r="G19" s="18">
        <f t="shared" si="21"/>
        <v>3299.47</v>
      </c>
      <c r="H19" s="18">
        <f t="shared" si="22"/>
        <v>29695.23</v>
      </c>
      <c r="I19" s="18"/>
      <c r="J19" s="18"/>
      <c r="K19" s="18"/>
      <c r="L19" s="18"/>
      <c r="M19" s="18"/>
      <c r="N19" s="18"/>
      <c r="O19" s="18"/>
      <c r="P19" s="18"/>
      <c r="Q19" s="18"/>
      <c r="R19" s="18"/>
      <c r="S19" s="18"/>
      <c r="T19" s="18"/>
      <c r="U19" s="18">
        <v>4.05</v>
      </c>
      <c r="V19" s="18">
        <f t="shared" si="23"/>
        <v>4.05</v>
      </c>
      <c r="W19" s="18">
        <f t="shared" si="24"/>
        <v>125.59</v>
      </c>
      <c r="X19" s="18">
        <f t="shared" si="25"/>
        <v>117.48</v>
      </c>
      <c r="Y19" s="18">
        <f t="shared" si="26"/>
        <v>125.59</v>
      </c>
      <c r="Z19" s="18">
        <f t="shared" si="27"/>
        <v>121.54</v>
      </c>
      <c r="AA19" s="18">
        <f t="shared" si="28"/>
        <v>125.59</v>
      </c>
      <c r="AB19" s="18">
        <f t="shared" si="29"/>
        <v>121.54</v>
      </c>
      <c r="AC19" s="18">
        <f t="shared" si="30"/>
        <v>125.59</v>
      </c>
      <c r="AD19" s="18">
        <f t="shared" si="31"/>
        <v>125.59</v>
      </c>
      <c r="AE19" s="18">
        <f t="shared" si="32"/>
        <v>121.54</v>
      </c>
      <c r="AF19" s="18">
        <f t="shared" si="33"/>
        <v>125.59</v>
      </c>
      <c r="AG19" s="18">
        <f t="shared" si="34"/>
        <v>121.54</v>
      </c>
      <c r="AH19" s="18">
        <f t="shared" si="35"/>
        <v>125.59</v>
      </c>
      <c r="AI19" s="18">
        <f t="shared" si="0"/>
        <v>1482.7699999999998</v>
      </c>
      <c r="AJ19" s="18">
        <f t="shared" si="1"/>
        <v>1486.82</v>
      </c>
      <c r="AK19" s="18">
        <f t="shared" si="36"/>
        <v>125.59</v>
      </c>
      <c r="AL19" s="18">
        <f t="shared" si="37"/>
        <v>113.43</v>
      </c>
      <c r="AM19" s="18">
        <f t="shared" si="38"/>
        <v>125.59</v>
      </c>
      <c r="AN19" s="18">
        <f t="shared" si="39"/>
        <v>121.54</v>
      </c>
      <c r="AO19" s="18">
        <f t="shared" si="40"/>
        <v>125.59</v>
      </c>
      <c r="AP19" s="18">
        <f t="shared" si="41"/>
        <v>121.54</v>
      </c>
      <c r="AQ19" s="18">
        <f t="shared" si="42"/>
        <v>125.59</v>
      </c>
      <c r="AR19" s="18">
        <f t="shared" si="43"/>
        <v>125.59</v>
      </c>
      <c r="AS19" s="18">
        <f t="shared" si="44"/>
        <v>121.54</v>
      </c>
      <c r="AT19" s="18">
        <f t="shared" si="45"/>
        <v>125.59</v>
      </c>
      <c r="AU19" s="18">
        <f t="shared" si="46"/>
        <v>121.54</v>
      </c>
      <c r="AV19" s="18">
        <f t="shared" si="47"/>
        <v>125.59</v>
      </c>
      <c r="AW19" s="18">
        <f t="shared" si="2"/>
        <v>1478.7199999999998</v>
      </c>
      <c r="AX19" s="18">
        <f t="shared" si="3"/>
        <v>2965.54</v>
      </c>
      <c r="AY19" s="18">
        <f t="shared" si="48"/>
        <v>125.59</v>
      </c>
      <c r="AZ19" s="18">
        <f t="shared" si="49"/>
        <v>113.43</v>
      </c>
      <c r="BA19" s="18">
        <f t="shared" si="50"/>
        <v>125.59</v>
      </c>
      <c r="BB19" s="18">
        <f t="shared" si="51"/>
        <v>121.54</v>
      </c>
      <c r="BC19" s="18">
        <f t="shared" si="52"/>
        <v>125.59</v>
      </c>
      <c r="BD19" s="18">
        <f t="shared" si="53"/>
        <v>121.54</v>
      </c>
      <c r="BE19" s="18">
        <f t="shared" si="54"/>
        <v>125.59</v>
      </c>
      <c r="BF19" s="18">
        <f t="shared" si="55"/>
        <v>125.59</v>
      </c>
      <c r="BG19" s="18">
        <f t="shared" si="56"/>
        <v>121.54</v>
      </c>
      <c r="BH19" s="18">
        <f t="shared" si="57"/>
        <v>125.59</v>
      </c>
      <c r="BI19" s="18">
        <f t="shared" si="58"/>
        <v>121.54</v>
      </c>
      <c r="BJ19" s="18">
        <f t="shared" si="59"/>
        <v>125.59</v>
      </c>
      <c r="BK19" s="18">
        <f t="shared" si="4"/>
        <v>1478.7199999999998</v>
      </c>
      <c r="BL19" s="18">
        <f t="shared" si="5"/>
        <v>4444.26</v>
      </c>
      <c r="BM19" s="18">
        <f t="shared" si="60"/>
        <v>125.59</v>
      </c>
      <c r="BN19" s="18">
        <f t="shared" si="61"/>
        <v>113.43</v>
      </c>
      <c r="BO19" s="18">
        <f t="shared" si="62"/>
        <v>125.59</v>
      </c>
      <c r="BP19" s="18">
        <f t="shared" si="63"/>
        <v>121.54</v>
      </c>
      <c r="BQ19" s="18">
        <f t="shared" si="64"/>
        <v>125.59</v>
      </c>
      <c r="BR19" s="18">
        <f t="shared" si="65"/>
        <v>121.54</v>
      </c>
      <c r="BS19" s="18">
        <f t="shared" si="66"/>
        <v>125.59</v>
      </c>
      <c r="BT19" s="18">
        <f t="shared" si="67"/>
        <v>125.59</v>
      </c>
      <c r="BU19" s="18">
        <f t="shared" si="68"/>
        <v>121.54</v>
      </c>
      <c r="BV19" s="18">
        <f t="shared" si="69"/>
        <v>125.59</v>
      </c>
      <c r="BW19" s="18">
        <f t="shared" si="70"/>
        <v>121.54</v>
      </c>
      <c r="BX19" s="18">
        <f t="shared" si="71"/>
        <v>125.59</v>
      </c>
      <c r="BY19" s="18">
        <f t="shared" si="6"/>
        <v>1478.7199999999998</v>
      </c>
      <c r="BZ19" s="18">
        <f t="shared" si="7"/>
        <v>5922.98</v>
      </c>
      <c r="CA19" s="18">
        <f t="shared" si="72"/>
        <v>125.59</v>
      </c>
      <c r="CB19" s="18">
        <f t="shared" si="73"/>
        <v>117.48</v>
      </c>
      <c r="CC19" s="18">
        <f t="shared" si="74"/>
        <v>125.59</v>
      </c>
      <c r="CD19" s="18">
        <f t="shared" si="75"/>
        <v>121.54</v>
      </c>
      <c r="CE19" s="18">
        <f t="shared" si="76"/>
        <v>125.59</v>
      </c>
      <c r="CF19" s="18">
        <f t="shared" si="77"/>
        <v>121.54</v>
      </c>
      <c r="CG19" s="18">
        <f t="shared" si="78"/>
        <v>125.59</v>
      </c>
      <c r="CH19" s="18">
        <f t="shared" si="79"/>
        <v>125.59</v>
      </c>
      <c r="CI19" s="18">
        <f t="shared" si="80"/>
        <v>121.54</v>
      </c>
      <c r="CJ19" s="18">
        <f t="shared" si="81"/>
        <v>125.59</v>
      </c>
      <c r="CK19" s="18">
        <f t="shared" si="82"/>
        <v>121.54</v>
      </c>
      <c r="CL19" s="18">
        <f t="shared" si="83"/>
        <v>125.59</v>
      </c>
      <c r="CM19" s="18">
        <f t="shared" si="8"/>
        <v>1482.7699999999998</v>
      </c>
      <c r="CN19" s="18">
        <f t="shared" si="9"/>
        <v>7405.75</v>
      </c>
      <c r="CO19" s="18">
        <f t="shared" si="84"/>
        <v>125.59</v>
      </c>
      <c r="CP19" s="18">
        <f t="shared" si="85"/>
        <v>113.43</v>
      </c>
      <c r="CQ19" s="18">
        <f t="shared" si="86"/>
        <v>125.59</v>
      </c>
      <c r="CR19" s="18">
        <f t="shared" si="87"/>
        <v>121.54</v>
      </c>
      <c r="CS19" s="18">
        <f t="shared" si="88"/>
        <v>125.59</v>
      </c>
      <c r="CT19" s="18">
        <f t="shared" si="89"/>
        <v>121.54</v>
      </c>
      <c r="CU19" s="18">
        <f t="shared" si="90"/>
        <v>125.59</v>
      </c>
      <c r="CV19" s="18">
        <f t="shared" si="91"/>
        <v>125.59</v>
      </c>
      <c r="CW19" s="18">
        <f t="shared" si="92"/>
        <v>121.54</v>
      </c>
      <c r="CX19" s="18">
        <f t="shared" si="93"/>
        <v>125.59</v>
      </c>
      <c r="CY19" s="18">
        <f t="shared" si="94"/>
        <v>121.54</v>
      </c>
      <c r="CZ19" s="18">
        <f t="shared" si="95"/>
        <v>125.59</v>
      </c>
      <c r="DA19" s="18">
        <f t="shared" si="10"/>
        <v>1478.7199999999998</v>
      </c>
      <c r="DB19" s="18">
        <f t="shared" si="11"/>
        <v>8884.4699999999993</v>
      </c>
      <c r="DC19" s="18">
        <f t="shared" si="96"/>
        <v>125.59</v>
      </c>
      <c r="DD19" s="18">
        <f t="shared" si="97"/>
        <v>113.43</v>
      </c>
      <c r="DE19" s="18">
        <f t="shared" si="98"/>
        <v>125.59</v>
      </c>
      <c r="DF19" s="18">
        <f t="shared" si="99"/>
        <v>121.54</v>
      </c>
      <c r="DG19" s="18">
        <f t="shared" si="100"/>
        <v>125.59</v>
      </c>
      <c r="DH19" s="18">
        <f t="shared" si="101"/>
        <v>121.54</v>
      </c>
      <c r="DI19" s="18">
        <f t="shared" si="102"/>
        <v>125.59</v>
      </c>
      <c r="DJ19" s="18">
        <f t="shared" si="103"/>
        <v>125.59</v>
      </c>
      <c r="DK19" s="18">
        <f t="shared" si="104"/>
        <v>121.54</v>
      </c>
      <c r="DL19" s="18">
        <f t="shared" si="105"/>
        <v>125.59</v>
      </c>
      <c r="DM19" s="18">
        <f t="shared" si="106"/>
        <v>121.54</v>
      </c>
      <c r="DN19" s="18">
        <f t="shared" si="107"/>
        <v>125.59</v>
      </c>
      <c r="DO19" s="18">
        <f t="shared" si="12"/>
        <v>1478.7199999999998</v>
      </c>
      <c r="DP19" s="18">
        <f t="shared" si="13"/>
        <v>10363.19</v>
      </c>
      <c r="DQ19" s="18">
        <f t="shared" si="108"/>
        <v>125.59</v>
      </c>
      <c r="DR19" s="18">
        <f t="shared" si="109"/>
        <v>113.43</v>
      </c>
      <c r="DS19" s="18">
        <f t="shared" si="110"/>
        <v>125.59</v>
      </c>
      <c r="DT19" s="18">
        <f t="shared" si="111"/>
        <v>121.54</v>
      </c>
      <c r="DU19" s="18">
        <f t="shared" si="112"/>
        <v>125.59</v>
      </c>
      <c r="DV19" s="18">
        <f t="shared" si="113"/>
        <v>121.54</v>
      </c>
      <c r="DW19" s="18">
        <f t="shared" si="114"/>
        <v>125.59</v>
      </c>
      <c r="DX19" s="18">
        <f t="shared" si="115"/>
        <v>125.59</v>
      </c>
      <c r="DY19" s="18">
        <f t="shared" si="116"/>
        <v>121.54</v>
      </c>
      <c r="DZ19" s="18">
        <f t="shared" si="117"/>
        <v>125.59</v>
      </c>
      <c r="EA19" s="18">
        <f t="shared" si="118"/>
        <v>121.54</v>
      </c>
      <c r="EB19" s="18">
        <f t="shared" si="119"/>
        <v>125.59</v>
      </c>
      <c r="EC19" s="18">
        <f t="shared" si="14"/>
        <v>1478.7199999999998</v>
      </c>
      <c r="ED19" s="18">
        <f t="shared" si="15"/>
        <v>11841.91</v>
      </c>
      <c r="EE19" s="18">
        <f t="shared" si="120"/>
        <v>125.59</v>
      </c>
      <c r="EF19" s="18">
        <f t="shared" si="121"/>
        <v>117.48</v>
      </c>
      <c r="EG19" s="18">
        <f t="shared" si="122"/>
        <v>125.59</v>
      </c>
      <c r="EH19" s="18">
        <f t="shared" si="123"/>
        <v>121.54</v>
      </c>
      <c r="EI19" s="18">
        <f t="shared" si="124"/>
        <v>125.59</v>
      </c>
      <c r="EJ19" s="18">
        <f t="shared" si="125"/>
        <v>121.54</v>
      </c>
      <c r="EK19" s="18">
        <f t="shared" si="126"/>
        <v>125.59</v>
      </c>
      <c r="EL19" s="18">
        <f t="shared" si="127"/>
        <v>125.59</v>
      </c>
      <c r="EM19" s="18">
        <f t="shared" si="128"/>
        <v>121.54</v>
      </c>
      <c r="EN19" s="18">
        <f t="shared" si="129"/>
        <v>125.59</v>
      </c>
      <c r="EO19" s="18">
        <f t="shared" si="130"/>
        <v>121.54</v>
      </c>
      <c r="EP19" s="18">
        <f t="shared" si="131"/>
        <v>125.59</v>
      </c>
      <c r="EQ19" s="18">
        <f t="shared" si="16"/>
        <v>1482.7699999999998</v>
      </c>
      <c r="ER19" s="18">
        <f t="shared" si="17"/>
        <v>13324.68</v>
      </c>
      <c r="ES19" s="18">
        <f t="shared" si="132"/>
        <v>125.59</v>
      </c>
      <c r="ET19" s="18">
        <f t="shared" si="133"/>
        <v>113.43</v>
      </c>
      <c r="EU19" s="18">
        <f t="shared" si="134"/>
        <v>125.59</v>
      </c>
      <c r="EV19" s="18">
        <f t="shared" si="135"/>
        <v>121.54</v>
      </c>
      <c r="EW19" s="19">
        <f t="shared" si="136"/>
        <v>125.59</v>
      </c>
      <c r="EX19" s="18">
        <f t="shared" si="137"/>
        <v>121.54</v>
      </c>
      <c r="EY19" s="18">
        <f t="shared" si="138"/>
        <v>125.59</v>
      </c>
      <c r="EZ19" s="18">
        <f t="shared" si="139"/>
        <v>125.59</v>
      </c>
      <c r="FA19" s="18">
        <f t="shared" si="140"/>
        <v>121.54</v>
      </c>
      <c r="FB19" s="18">
        <f t="shared" si="141"/>
        <v>125.59</v>
      </c>
      <c r="FC19" s="18">
        <f t="shared" si="142"/>
        <v>121.54</v>
      </c>
      <c r="FD19" s="18">
        <f t="shared" si="143"/>
        <v>125.59</v>
      </c>
      <c r="FE19" s="18">
        <f t="shared" si="18"/>
        <v>1478.7199999999998</v>
      </c>
      <c r="FF19" s="18">
        <f t="shared" si="19"/>
        <v>14803.4</v>
      </c>
      <c r="FG19" s="18">
        <f t="shared" si="144"/>
        <v>125.59</v>
      </c>
      <c r="FH19" s="18">
        <f t="shared" si="145"/>
        <v>113.43</v>
      </c>
      <c r="FI19" s="18">
        <f t="shared" si="146"/>
        <v>125.59</v>
      </c>
      <c r="FJ19" s="18">
        <f t="shared" si="147"/>
        <v>121.54</v>
      </c>
      <c r="FK19" s="18">
        <f t="shared" si="148"/>
        <v>125.59</v>
      </c>
      <c r="FL19" s="18">
        <f t="shared" si="149"/>
        <v>121.54</v>
      </c>
      <c r="FM19" s="18">
        <f t="shared" si="151"/>
        <v>125.59</v>
      </c>
      <c r="FN19" s="18">
        <f t="shared" si="152"/>
        <v>125.59</v>
      </c>
      <c r="FO19" s="18">
        <f>ROUND((H19/7330*30),2)</f>
        <v>121.54</v>
      </c>
      <c r="FP19" s="18">
        <f t="shared" si="154"/>
        <v>125.59</v>
      </c>
      <c r="FQ19" s="18">
        <f t="shared" si="155"/>
        <v>121.54</v>
      </c>
      <c r="FR19" s="18">
        <f t="shared" si="164"/>
        <v>125.59</v>
      </c>
      <c r="FS19" s="18">
        <f t="shared" si="156"/>
        <v>1478.7199999999998</v>
      </c>
      <c r="FT19" s="18">
        <f t="shared" si="157"/>
        <v>16282.119999999999</v>
      </c>
      <c r="FU19" s="18">
        <f t="shared" si="158"/>
        <v>125.59</v>
      </c>
      <c r="FV19" s="18">
        <f t="shared" si="159"/>
        <v>113.43</v>
      </c>
      <c r="FW19" s="18">
        <f t="shared" si="160"/>
        <v>125.59</v>
      </c>
      <c r="FX19" s="18">
        <f t="shared" si="161"/>
        <v>121.54</v>
      </c>
      <c r="FY19" s="18">
        <f t="shared" si="162"/>
        <v>125.59</v>
      </c>
      <c r="FZ19" s="18">
        <f t="shared" si="163"/>
        <v>121.54</v>
      </c>
      <c r="GA19" s="18">
        <f t="shared" si="150"/>
        <v>733.28</v>
      </c>
      <c r="GB19" s="18">
        <f t="shared" si="165"/>
        <v>17015.400000000001</v>
      </c>
      <c r="GC19" s="18">
        <f t="shared" si="20"/>
        <v>15979.299999999996</v>
      </c>
    </row>
    <row r="20" spans="1:185" ht="47.25" customHeight="1" x14ac:dyDescent="0.2">
      <c r="A20" s="15" t="s">
        <v>132</v>
      </c>
      <c r="B20" s="16" t="s">
        <v>133</v>
      </c>
      <c r="C20" s="16" t="s">
        <v>134</v>
      </c>
      <c r="D20" s="17"/>
      <c r="E20" s="17"/>
      <c r="F20" s="18">
        <v>3154.96</v>
      </c>
      <c r="G20" s="18">
        <f t="shared" si="21"/>
        <v>315.5</v>
      </c>
      <c r="H20" s="18">
        <f t="shared" si="22"/>
        <v>2839.4639999999999</v>
      </c>
      <c r="I20" s="18"/>
      <c r="J20" s="18"/>
      <c r="K20" s="18"/>
      <c r="L20" s="18"/>
      <c r="M20" s="18"/>
      <c r="N20" s="18"/>
      <c r="O20" s="18"/>
      <c r="P20" s="18"/>
      <c r="Q20" s="18"/>
      <c r="R20" s="18"/>
      <c r="S20" s="18"/>
      <c r="T20" s="18"/>
      <c r="U20" s="18"/>
      <c r="V20" s="18">
        <f t="shared" si="23"/>
        <v>0</v>
      </c>
      <c r="W20" s="18"/>
      <c r="X20" s="18"/>
      <c r="Y20" s="18"/>
      <c r="Z20" s="18"/>
      <c r="AA20" s="18"/>
      <c r="AB20" s="18"/>
      <c r="AC20" s="18"/>
      <c r="AD20" s="18"/>
      <c r="AE20" s="18"/>
      <c r="AF20" s="18"/>
      <c r="AG20" s="18">
        <f>ROUND((H20/7330*7),2)</f>
        <v>2.71</v>
      </c>
      <c r="AH20" s="18">
        <f t="shared" si="35"/>
        <v>12.01</v>
      </c>
      <c r="AI20" s="18">
        <f t="shared" si="0"/>
        <v>14.719999999999999</v>
      </c>
      <c r="AJ20" s="18">
        <f t="shared" si="1"/>
        <v>14.72</v>
      </c>
      <c r="AK20" s="18">
        <f t="shared" si="36"/>
        <v>12.01</v>
      </c>
      <c r="AL20" s="18">
        <f t="shared" si="37"/>
        <v>10.85</v>
      </c>
      <c r="AM20" s="18">
        <f t="shared" si="38"/>
        <v>12.01</v>
      </c>
      <c r="AN20" s="18">
        <f t="shared" si="39"/>
        <v>11.62</v>
      </c>
      <c r="AO20" s="18">
        <f t="shared" si="40"/>
        <v>12.01</v>
      </c>
      <c r="AP20" s="18">
        <f t="shared" si="41"/>
        <v>11.62</v>
      </c>
      <c r="AQ20" s="18">
        <f t="shared" si="42"/>
        <v>12.01</v>
      </c>
      <c r="AR20" s="18">
        <f t="shared" si="43"/>
        <v>12.01</v>
      </c>
      <c r="AS20" s="18">
        <f t="shared" si="44"/>
        <v>11.62</v>
      </c>
      <c r="AT20" s="18">
        <f t="shared" si="45"/>
        <v>12.01</v>
      </c>
      <c r="AU20" s="18">
        <f t="shared" si="46"/>
        <v>11.62</v>
      </c>
      <c r="AV20" s="18">
        <f t="shared" si="47"/>
        <v>12.01</v>
      </c>
      <c r="AW20" s="18">
        <f t="shared" si="2"/>
        <v>141.4</v>
      </c>
      <c r="AX20" s="18">
        <f t="shared" si="3"/>
        <v>156.12</v>
      </c>
      <c r="AY20" s="18">
        <f t="shared" si="48"/>
        <v>12.01</v>
      </c>
      <c r="AZ20" s="18">
        <f t="shared" si="49"/>
        <v>10.85</v>
      </c>
      <c r="BA20" s="18">
        <f t="shared" si="50"/>
        <v>12.01</v>
      </c>
      <c r="BB20" s="18">
        <f t="shared" si="51"/>
        <v>11.62</v>
      </c>
      <c r="BC20" s="18">
        <f t="shared" si="52"/>
        <v>12.01</v>
      </c>
      <c r="BD20" s="18">
        <f t="shared" si="53"/>
        <v>11.62</v>
      </c>
      <c r="BE20" s="18">
        <f t="shared" si="54"/>
        <v>12.01</v>
      </c>
      <c r="BF20" s="18">
        <f t="shared" si="55"/>
        <v>12.01</v>
      </c>
      <c r="BG20" s="18">
        <f t="shared" si="56"/>
        <v>11.62</v>
      </c>
      <c r="BH20" s="18">
        <f t="shared" si="57"/>
        <v>12.01</v>
      </c>
      <c r="BI20" s="18">
        <f t="shared" si="58"/>
        <v>11.62</v>
      </c>
      <c r="BJ20" s="18">
        <f t="shared" si="59"/>
        <v>12.01</v>
      </c>
      <c r="BK20" s="18">
        <f t="shared" si="4"/>
        <v>141.4</v>
      </c>
      <c r="BL20" s="18">
        <f t="shared" si="5"/>
        <v>297.52</v>
      </c>
      <c r="BM20" s="18">
        <f t="shared" si="60"/>
        <v>12.01</v>
      </c>
      <c r="BN20" s="18">
        <f t="shared" si="61"/>
        <v>10.85</v>
      </c>
      <c r="BO20" s="18">
        <f t="shared" si="62"/>
        <v>12.01</v>
      </c>
      <c r="BP20" s="18">
        <f t="shared" si="63"/>
        <v>11.62</v>
      </c>
      <c r="BQ20" s="18">
        <f t="shared" si="64"/>
        <v>12.01</v>
      </c>
      <c r="BR20" s="18">
        <f t="shared" si="65"/>
        <v>11.62</v>
      </c>
      <c r="BS20" s="18">
        <f t="shared" si="66"/>
        <v>12.01</v>
      </c>
      <c r="BT20" s="18">
        <f t="shared" si="67"/>
        <v>12.01</v>
      </c>
      <c r="BU20" s="18">
        <f t="shared" si="68"/>
        <v>11.62</v>
      </c>
      <c r="BV20" s="18">
        <f t="shared" si="69"/>
        <v>12.01</v>
      </c>
      <c r="BW20" s="18">
        <f t="shared" si="70"/>
        <v>11.62</v>
      </c>
      <c r="BX20" s="18">
        <f t="shared" si="71"/>
        <v>12.01</v>
      </c>
      <c r="BY20" s="18">
        <f t="shared" si="6"/>
        <v>141.4</v>
      </c>
      <c r="BZ20" s="18">
        <f t="shared" si="7"/>
        <v>438.92</v>
      </c>
      <c r="CA20" s="18">
        <f t="shared" si="72"/>
        <v>12.01</v>
      </c>
      <c r="CB20" s="18">
        <f t="shared" si="73"/>
        <v>11.23</v>
      </c>
      <c r="CC20" s="18">
        <f t="shared" si="74"/>
        <v>12.01</v>
      </c>
      <c r="CD20" s="18">
        <f t="shared" si="75"/>
        <v>11.62</v>
      </c>
      <c r="CE20" s="18">
        <f t="shared" si="76"/>
        <v>12.01</v>
      </c>
      <c r="CF20" s="18">
        <f t="shared" si="77"/>
        <v>11.62</v>
      </c>
      <c r="CG20" s="18">
        <f t="shared" si="78"/>
        <v>12.01</v>
      </c>
      <c r="CH20" s="18">
        <f t="shared" si="79"/>
        <v>12.01</v>
      </c>
      <c r="CI20" s="18">
        <f t="shared" si="80"/>
        <v>11.62</v>
      </c>
      <c r="CJ20" s="18">
        <f t="shared" si="81"/>
        <v>12.01</v>
      </c>
      <c r="CK20" s="18">
        <f t="shared" si="82"/>
        <v>11.62</v>
      </c>
      <c r="CL20" s="18">
        <f t="shared" si="83"/>
        <v>12.01</v>
      </c>
      <c r="CM20" s="18">
        <f t="shared" si="8"/>
        <v>141.78</v>
      </c>
      <c r="CN20" s="18">
        <f t="shared" si="9"/>
        <v>580.70000000000005</v>
      </c>
      <c r="CO20" s="18">
        <f t="shared" si="84"/>
        <v>12.01</v>
      </c>
      <c r="CP20" s="18">
        <f t="shared" si="85"/>
        <v>10.85</v>
      </c>
      <c r="CQ20" s="18">
        <f t="shared" si="86"/>
        <v>12.01</v>
      </c>
      <c r="CR20" s="18">
        <f t="shared" si="87"/>
        <v>11.62</v>
      </c>
      <c r="CS20" s="18">
        <f t="shared" si="88"/>
        <v>12.01</v>
      </c>
      <c r="CT20" s="18">
        <f t="shared" si="89"/>
        <v>11.62</v>
      </c>
      <c r="CU20" s="18">
        <f t="shared" si="90"/>
        <v>12.01</v>
      </c>
      <c r="CV20" s="18">
        <f t="shared" si="91"/>
        <v>12.01</v>
      </c>
      <c r="CW20" s="18">
        <f t="shared" si="92"/>
        <v>11.62</v>
      </c>
      <c r="CX20" s="18">
        <f t="shared" si="93"/>
        <v>12.01</v>
      </c>
      <c r="CY20" s="18">
        <f t="shared" si="94"/>
        <v>11.62</v>
      </c>
      <c r="CZ20" s="18">
        <f t="shared" si="95"/>
        <v>12.01</v>
      </c>
      <c r="DA20" s="18">
        <f t="shared" si="10"/>
        <v>141.4</v>
      </c>
      <c r="DB20" s="18">
        <f t="shared" si="11"/>
        <v>722.1</v>
      </c>
      <c r="DC20" s="18">
        <f t="shared" si="96"/>
        <v>12.01</v>
      </c>
      <c r="DD20" s="18">
        <f t="shared" si="97"/>
        <v>10.85</v>
      </c>
      <c r="DE20" s="18">
        <f t="shared" si="98"/>
        <v>12.01</v>
      </c>
      <c r="DF20" s="18">
        <f t="shared" si="99"/>
        <v>11.62</v>
      </c>
      <c r="DG20" s="18">
        <f t="shared" si="100"/>
        <v>12.01</v>
      </c>
      <c r="DH20" s="18">
        <f t="shared" si="101"/>
        <v>11.62</v>
      </c>
      <c r="DI20" s="18">
        <f t="shared" si="102"/>
        <v>12.01</v>
      </c>
      <c r="DJ20" s="18">
        <f t="shared" si="103"/>
        <v>12.01</v>
      </c>
      <c r="DK20" s="18">
        <f t="shared" si="104"/>
        <v>11.62</v>
      </c>
      <c r="DL20" s="18">
        <f t="shared" si="105"/>
        <v>12.01</v>
      </c>
      <c r="DM20" s="18">
        <f t="shared" si="106"/>
        <v>11.62</v>
      </c>
      <c r="DN20" s="18">
        <f t="shared" si="107"/>
        <v>12.01</v>
      </c>
      <c r="DO20" s="18">
        <f t="shared" si="12"/>
        <v>141.4</v>
      </c>
      <c r="DP20" s="18">
        <f t="shared" si="13"/>
        <v>863.5</v>
      </c>
      <c r="DQ20" s="18">
        <f t="shared" si="108"/>
        <v>12.01</v>
      </c>
      <c r="DR20" s="18">
        <f t="shared" si="109"/>
        <v>10.85</v>
      </c>
      <c r="DS20" s="18">
        <f t="shared" si="110"/>
        <v>12.01</v>
      </c>
      <c r="DT20" s="18">
        <f t="shared" si="111"/>
        <v>11.62</v>
      </c>
      <c r="DU20" s="18">
        <f t="shared" si="112"/>
        <v>12.01</v>
      </c>
      <c r="DV20" s="18">
        <f t="shared" si="113"/>
        <v>11.62</v>
      </c>
      <c r="DW20" s="18">
        <f t="shared" si="114"/>
        <v>12.01</v>
      </c>
      <c r="DX20" s="18">
        <f t="shared" si="115"/>
        <v>12.01</v>
      </c>
      <c r="DY20" s="18">
        <f t="shared" si="116"/>
        <v>11.62</v>
      </c>
      <c r="DZ20" s="18">
        <f t="shared" si="117"/>
        <v>12.01</v>
      </c>
      <c r="EA20" s="18">
        <f t="shared" si="118"/>
        <v>11.62</v>
      </c>
      <c r="EB20" s="18">
        <f t="shared" si="119"/>
        <v>12.01</v>
      </c>
      <c r="EC20" s="18">
        <f t="shared" si="14"/>
        <v>141.4</v>
      </c>
      <c r="ED20" s="18">
        <f t="shared" si="15"/>
        <v>1004.9</v>
      </c>
      <c r="EE20" s="18">
        <f t="shared" si="120"/>
        <v>12.01</v>
      </c>
      <c r="EF20" s="18">
        <f t="shared" si="121"/>
        <v>11.23</v>
      </c>
      <c r="EG20" s="18">
        <f t="shared" si="122"/>
        <v>12.01</v>
      </c>
      <c r="EH20" s="18">
        <f t="shared" si="123"/>
        <v>11.62</v>
      </c>
      <c r="EI20" s="18">
        <f t="shared" si="124"/>
        <v>12.01</v>
      </c>
      <c r="EJ20" s="18">
        <f t="shared" si="125"/>
        <v>11.62</v>
      </c>
      <c r="EK20" s="18">
        <f t="shared" si="126"/>
        <v>12.01</v>
      </c>
      <c r="EL20" s="18">
        <f t="shared" si="127"/>
        <v>12.01</v>
      </c>
      <c r="EM20" s="18">
        <f t="shared" si="128"/>
        <v>11.62</v>
      </c>
      <c r="EN20" s="18">
        <f t="shared" si="129"/>
        <v>12.01</v>
      </c>
      <c r="EO20" s="18">
        <f t="shared" si="130"/>
        <v>11.62</v>
      </c>
      <c r="EP20" s="18">
        <f t="shared" si="131"/>
        <v>12.01</v>
      </c>
      <c r="EQ20" s="18">
        <f t="shared" si="16"/>
        <v>141.78</v>
      </c>
      <c r="ER20" s="18">
        <f t="shared" si="17"/>
        <v>1146.68</v>
      </c>
      <c r="ES20" s="18">
        <f t="shared" si="132"/>
        <v>12.01</v>
      </c>
      <c r="ET20" s="18">
        <f t="shared" si="133"/>
        <v>10.85</v>
      </c>
      <c r="EU20" s="18">
        <f t="shared" si="134"/>
        <v>12.01</v>
      </c>
      <c r="EV20" s="18">
        <f t="shared" si="135"/>
        <v>11.62</v>
      </c>
      <c r="EW20" s="19">
        <f t="shared" si="136"/>
        <v>12.01</v>
      </c>
      <c r="EX20" s="18">
        <f t="shared" si="137"/>
        <v>11.62</v>
      </c>
      <c r="EY20" s="18">
        <f t="shared" si="138"/>
        <v>12.01</v>
      </c>
      <c r="EZ20" s="18">
        <f t="shared" si="139"/>
        <v>12.01</v>
      </c>
      <c r="FA20" s="18">
        <f t="shared" si="140"/>
        <v>11.62</v>
      </c>
      <c r="FB20" s="18">
        <f t="shared" si="141"/>
        <v>12.01</v>
      </c>
      <c r="FC20" s="18">
        <f t="shared" si="142"/>
        <v>11.62</v>
      </c>
      <c r="FD20" s="18">
        <f t="shared" si="143"/>
        <v>12.01</v>
      </c>
      <c r="FE20" s="18">
        <f t="shared" si="18"/>
        <v>141.4</v>
      </c>
      <c r="FF20" s="18">
        <f t="shared" si="19"/>
        <v>1288.0800000000002</v>
      </c>
      <c r="FG20" s="18">
        <f t="shared" si="144"/>
        <v>12.01</v>
      </c>
      <c r="FH20" s="18">
        <f t="shared" si="145"/>
        <v>10.85</v>
      </c>
      <c r="FI20" s="18">
        <f t="shared" si="146"/>
        <v>12.01</v>
      </c>
      <c r="FJ20" s="18">
        <f t="shared" si="147"/>
        <v>11.62</v>
      </c>
      <c r="FK20" s="18">
        <f t="shared" si="148"/>
        <v>12.01</v>
      </c>
      <c r="FL20" s="18">
        <f t="shared" si="149"/>
        <v>11.62</v>
      </c>
      <c r="FM20" s="18">
        <f t="shared" si="151"/>
        <v>12.01</v>
      </c>
      <c r="FN20" s="18">
        <f t="shared" si="152"/>
        <v>12.01</v>
      </c>
      <c r="FO20" s="18">
        <f t="shared" si="153"/>
        <v>11.62</v>
      </c>
      <c r="FP20" s="18">
        <f t="shared" si="154"/>
        <v>12.01</v>
      </c>
      <c r="FQ20" s="18">
        <f t="shared" si="155"/>
        <v>11.62</v>
      </c>
      <c r="FR20" s="18">
        <f t="shared" si="164"/>
        <v>12.01</v>
      </c>
      <c r="FS20" s="18">
        <f t="shared" si="156"/>
        <v>141.4</v>
      </c>
      <c r="FT20" s="18">
        <f t="shared" si="157"/>
        <v>1429.4800000000002</v>
      </c>
      <c r="FU20" s="18">
        <f t="shared" si="158"/>
        <v>12.01</v>
      </c>
      <c r="FV20" s="18">
        <f t="shared" si="159"/>
        <v>10.85</v>
      </c>
      <c r="FW20" s="18">
        <f t="shared" si="160"/>
        <v>12.01</v>
      </c>
      <c r="FX20" s="18">
        <f t="shared" si="161"/>
        <v>11.62</v>
      </c>
      <c r="FY20" s="18">
        <f t="shared" si="162"/>
        <v>12.01</v>
      </c>
      <c r="FZ20" s="18">
        <f t="shared" si="163"/>
        <v>11.62</v>
      </c>
      <c r="GA20" s="18">
        <f t="shared" si="150"/>
        <v>70.11999999999999</v>
      </c>
      <c r="GB20" s="18">
        <f t="shared" si="165"/>
        <v>1499.6</v>
      </c>
      <c r="GC20" s="18">
        <f t="shared" si="20"/>
        <v>1655.3600000000001</v>
      </c>
    </row>
    <row r="21" spans="1:185" ht="91.5" customHeight="1" x14ac:dyDescent="0.2">
      <c r="A21" s="15" t="s">
        <v>135</v>
      </c>
      <c r="B21" s="16" t="s">
        <v>136</v>
      </c>
      <c r="C21" s="16" t="s">
        <v>137</v>
      </c>
      <c r="D21" s="21"/>
      <c r="E21" s="21"/>
      <c r="F21" s="18">
        <v>4868.6000000000004</v>
      </c>
      <c r="G21" s="18">
        <f t="shared" si="21"/>
        <v>486.86</v>
      </c>
      <c r="H21" s="18">
        <f t="shared" si="22"/>
        <v>4381.7400000000007</v>
      </c>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18"/>
      <c r="CT21" s="18">
        <f>ROUND((H21/7330*22),2)</f>
        <v>13.15</v>
      </c>
      <c r="CU21" s="18">
        <f t="shared" si="90"/>
        <v>18.53</v>
      </c>
      <c r="CV21" s="18">
        <f t="shared" si="91"/>
        <v>18.53</v>
      </c>
      <c r="CW21" s="18">
        <f t="shared" si="92"/>
        <v>17.93</v>
      </c>
      <c r="CX21" s="18">
        <f t="shared" si="93"/>
        <v>18.53</v>
      </c>
      <c r="CY21" s="18">
        <f t="shared" si="94"/>
        <v>17.93</v>
      </c>
      <c r="CZ21" s="18">
        <f t="shared" si="95"/>
        <v>18.53</v>
      </c>
      <c r="DA21" s="18">
        <f t="shared" si="10"/>
        <v>123.13</v>
      </c>
      <c r="DB21" s="18">
        <f t="shared" si="11"/>
        <v>123.13</v>
      </c>
      <c r="DC21" s="18">
        <f t="shared" si="96"/>
        <v>18.53</v>
      </c>
      <c r="DD21" s="18">
        <f t="shared" si="97"/>
        <v>16.739999999999998</v>
      </c>
      <c r="DE21" s="18">
        <f t="shared" si="98"/>
        <v>18.53</v>
      </c>
      <c r="DF21" s="18">
        <f t="shared" si="99"/>
        <v>17.93</v>
      </c>
      <c r="DG21" s="18">
        <f t="shared" si="100"/>
        <v>18.53</v>
      </c>
      <c r="DH21" s="18">
        <f t="shared" si="101"/>
        <v>17.93</v>
      </c>
      <c r="DI21" s="18">
        <f t="shared" si="102"/>
        <v>18.53</v>
      </c>
      <c r="DJ21" s="18">
        <f t="shared" si="103"/>
        <v>18.53</v>
      </c>
      <c r="DK21" s="18">
        <f t="shared" si="104"/>
        <v>17.93</v>
      </c>
      <c r="DL21" s="18">
        <f t="shared" si="105"/>
        <v>18.53</v>
      </c>
      <c r="DM21" s="18">
        <f t="shared" si="106"/>
        <v>17.93</v>
      </c>
      <c r="DN21" s="18">
        <f t="shared" si="107"/>
        <v>18.53</v>
      </c>
      <c r="DO21" s="18">
        <f t="shared" si="12"/>
        <v>218.17000000000002</v>
      </c>
      <c r="DP21" s="18">
        <f t="shared" si="13"/>
        <v>341.3</v>
      </c>
      <c r="DQ21" s="18">
        <f t="shared" si="108"/>
        <v>18.53</v>
      </c>
      <c r="DR21" s="18">
        <f t="shared" si="109"/>
        <v>16.739999999999998</v>
      </c>
      <c r="DS21" s="18">
        <f t="shared" si="110"/>
        <v>18.53</v>
      </c>
      <c r="DT21" s="18">
        <f t="shared" si="111"/>
        <v>17.93</v>
      </c>
      <c r="DU21" s="18">
        <f t="shared" si="112"/>
        <v>18.53</v>
      </c>
      <c r="DV21" s="18">
        <f t="shared" si="113"/>
        <v>17.93</v>
      </c>
      <c r="DW21" s="18">
        <f t="shared" si="114"/>
        <v>18.53</v>
      </c>
      <c r="DX21" s="18">
        <f t="shared" si="115"/>
        <v>18.53</v>
      </c>
      <c r="DY21" s="18">
        <f t="shared" si="116"/>
        <v>17.93</v>
      </c>
      <c r="DZ21" s="18">
        <f t="shared" si="117"/>
        <v>18.53</v>
      </c>
      <c r="EA21" s="18">
        <f t="shared" si="118"/>
        <v>17.93</v>
      </c>
      <c r="EB21" s="18">
        <f t="shared" si="119"/>
        <v>18.53</v>
      </c>
      <c r="EC21" s="18">
        <f t="shared" si="14"/>
        <v>218.17000000000002</v>
      </c>
      <c r="ED21" s="18">
        <f t="shared" si="15"/>
        <v>559.47</v>
      </c>
      <c r="EE21" s="18">
        <f t="shared" si="120"/>
        <v>18.53</v>
      </c>
      <c r="EF21" s="18">
        <f t="shared" si="121"/>
        <v>17.34</v>
      </c>
      <c r="EG21" s="18">
        <f t="shared" si="122"/>
        <v>18.53</v>
      </c>
      <c r="EH21" s="18">
        <f t="shared" si="123"/>
        <v>17.93</v>
      </c>
      <c r="EI21" s="18">
        <f t="shared" si="124"/>
        <v>18.53</v>
      </c>
      <c r="EJ21" s="18">
        <f t="shared" si="125"/>
        <v>17.93</v>
      </c>
      <c r="EK21" s="18">
        <f t="shared" si="126"/>
        <v>18.53</v>
      </c>
      <c r="EL21" s="18">
        <f t="shared" si="127"/>
        <v>18.53</v>
      </c>
      <c r="EM21" s="18">
        <f t="shared" si="128"/>
        <v>17.93</v>
      </c>
      <c r="EN21" s="18">
        <f t="shared" si="129"/>
        <v>18.53</v>
      </c>
      <c r="EO21" s="18">
        <f t="shared" si="130"/>
        <v>17.93</v>
      </c>
      <c r="EP21" s="18">
        <f t="shared" si="131"/>
        <v>18.53</v>
      </c>
      <c r="EQ21" s="18">
        <f t="shared" si="16"/>
        <v>218.77000000000004</v>
      </c>
      <c r="ER21" s="18">
        <f t="shared" si="17"/>
        <v>778.24</v>
      </c>
      <c r="ES21" s="18">
        <f t="shared" si="132"/>
        <v>18.53</v>
      </c>
      <c r="ET21" s="18">
        <f t="shared" si="133"/>
        <v>16.739999999999998</v>
      </c>
      <c r="EU21" s="18">
        <f t="shared" si="134"/>
        <v>18.53</v>
      </c>
      <c r="EV21" s="18">
        <f t="shared" si="135"/>
        <v>17.93</v>
      </c>
      <c r="EW21" s="19">
        <f t="shared" si="136"/>
        <v>18.53</v>
      </c>
      <c r="EX21" s="18">
        <f t="shared" si="137"/>
        <v>17.93</v>
      </c>
      <c r="EY21" s="18">
        <f t="shared" si="138"/>
        <v>18.53</v>
      </c>
      <c r="EZ21" s="18">
        <f t="shared" si="139"/>
        <v>18.53</v>
      </c>
      <c r="FA21" s="18">
        <f t="shared" si="140"/>
        <v>17.93</v>
      </c>
      <c r="FB21" s="18">
        <f t="shared" si="141"/>
        <v>18.53</v>
      </c>
      <c r="FC21" s="18">
        <f t="shared" si="142"/>
        <v>17.93</v>
      </c>
      <c r="FD21" s="18">
        <f t="shared" si="143"/>
        <v>18.53</v>
      </c>
      <c r="FE21" s="18">
        <f t="shared" si="18"/>
        <v>218.17000000000002</v>
      </c>
      <c r="FF21" s="18">
        <f t="shared" si="19"/>
        <v>996.41000000000008</v>
      </c>
      <c r="FG21" s="18">
        <f t="shared" si="144"/>
        <v>18.53</v>
      </c>
      <c r="FH21" s="18">
        <f t="shared" si="145"/>
        <v>16.739999999999998</v>
      </c>
      <c r="FI21" s="18">
        <f t="shared" si="146"/>
        <v>18.53</v>
      </c>
      <c r="FJ21" s="18">
        <f t="shared" si="147"/>
        <v>17.93</v>
      </c>
      <c r="FK21" s="18">
        <f t="shared" si="148"/>
        <v>18.53</v>
      </c>
      <c r="FL21" s="18">
        <f t="shared" si="149"/>
        <v>17.93</v>
      </c>
      <c r="FM21" s="18">
        <f t="shared" si="151"/>
        <v>18.53</v>
      </c>
      <c r="FN21" s="18">
        <f t="shared" si="152"/>
        <v>18.53</v>
      </c>
      <c r="FO21" s="18">
        <f t="shared" si="153"/>
        <v>17.93</v>
      </c>
      <c r="FP21" s="18">
        <f t="shared" si="154"/>
        <v>18.53</v>
      </c>
      <c r="FQ21" s="18">
        <f t="shared" si="155"/>
        <v>17.93</v>
      </c>
      <c r="FR21" s="18">
        <f t="shared" si="164"/>
        <v>18.53</v>
      </c>
      <c r="FS21" s="18">
        <f t="shared" si="156"/>
        <v>218.17000000000002</v>
      </c>
      <c r="FT21" s="18">
        <f t="shared" si="157"/>
        <v>1214.5800000000002</v>
      </c>
      <c r="FU21" s="18">
        <f t="shared" si="158"/>
        <v>18.53</v>
      </c>
      <c r="FV21" s="18">
        <f t="shared" si="159"/>
        <v>16.739999999999998</v>
      </c>
      <c r="FW21" s="18">
        <f t="shared" si="160"/>
        <v>18.53</v>
      </c>
      <c r="FX21" s="18">
        <f t="shared" si="161"/>
        <v>17.93</v>
      </c>
      <c r="FY21" s="18">
        <f>ROUND((H21/7330*31),2)</f>
        <v>18.53</v>
      </c>
      <c r="FZ21" s="18">
        <f t="shared" si="163"/>
        <v>17.93</v>
      </c>
      <c r="GA21" s="18">
        <f t="shared" si="150"/>
        <v>108.19</v>
      </c>
      <c r="GB21" s="18">
        <f t="shared" si="165"/>
        <v>1322.77</v>
      </c>
      <c r="GC21" s="18">
        <f t="shared" si="20"/>
        <v>3545.8300000000004</v>
      </c>
    </row>
    <row r="22" spans="1:185" ht="30.75" customHeight="1" x14ac:dyDescent="0.2">
      <c r="A22" s="15" t="s">
        <v>138</v>
      </c>
      <c r="B22" s="16" t="s">
        <v>139</v>
      </c>
      <c r="C22" s="16" t="s">
        <v>140</v>
      </c>
      <c r="D22" s="21"/>
      <c r="E22" s="21"/>
      <c r="F22" s="18">
        <v>2062.25</v>
      </c>
      <c r="G22" s="18">
        <f t="shared" si="21"/>
        <v>206.23</v>
      </c>
      <c r="H22" s="18">
        <f t="shared" si="22"/>
        <v>1856.0250000000001</v>
      </c>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f>ROUND((H22/7330*19),2)</f>
        <v>4.8099999999999996</v>
      </c>
      <c r="EC22" s="18">
        <f t="shared" si="14"/>
        <v>4.8099999999999996</v>
      </c>
      <c r="ED22" s="18">
        <f t="shared" si="15"/>
        <v>4.8099999999999996</v>
      </c>
      <c r="EE22" s="18">
        <f t="shared" si="120"/>
        <v>7.85</v>
      </c>
      <c r="EF22" s="18">
        <f t="shared" si="121"/>
        <v>7.34</v>
      </c>
      <c r="EG22" s="18">
        <f t="shared" si="122"/>
        <v>7.85</v>
      </c>
      <c r="EH22" s="18">
        <f t="shared" si="123"/>
        <v>7.6</v>
      </c>
      <c r="EI22" s="18">
        <f t="shared" si="124"/>
        <v>7.85</v>
      </c>
      <c r="EJ22" s="18">
        <f t="shared" si="125"/>
        <v>7.6</v>
      </c>
      <c r="EK22" s="18">
        <f t="shared" si="126"/>
        <v>7.85</v>
      </c>
      <c r="EL22" s="18">
        <f t="shared" si="127"/>
        <v>7.85</v>
      </c>
      <c r="EM22" s="18">
        <f t="shared" si="128"/>
        <v>7.6</v>
      </c>
      <c r="EN22" s="18">
        <f t="shared" si="129"/>
        <v>7.85</v>
      </c>
      <c r="EO22" s="18">
        <f t="shared" si="130"/>
        <v>7.6</v>
      </c>
      <c r="EP22" s="18">
        <f t="shared" si="131"/>
        <v>7.85</v>
      </c>
      <c r="EQ22" s="18">
        <f t="shared" si="16"/>
        <v>92.689999999999984</v>
      </c>
      <c r="ER22" s="18">
        <f t="shared" si="17"/>
        <v>97.5</v>
      </c>
      <c r="ES22" s="18">
        <f t="shared" si="132"/>
        <v>7.85</v>
      </c>
      <c r="ET22" s="18">
        <f t="shared" si="133"/>
        <v>7.09</v>
      </c>
      <c r="EU22" s="18">
        <f t="shared" si="134"/>
        <v>7.85</v>
      </c>
      <c r="EV22" s="18">
        <f t="shared" si="135"/>
        <v>7.6</v>
      </c>
      <c r="EW22" s="19">
        <f t="shared" si="136"/>
        <v>7.85</v>
      </c>
      <c r="EX22" s="18">
        <f t="shared" si="137"/>
        <v>7.6</v>
      </c>
      <c r="EY22" s="18">
        <f t="shared" si="138"/>
        <v>7.85</v>
      </c>
      <c r="EZ22" s="18">
        <f t="shared" si="139"/>
        <v>7.85</v>
      </c>
      <c r="FA22" s="18">
        <f t="shared" si="140"/>
        <v>7.6</v>
      </c>
      <c r="FB22" s="18">
        <f t="shared" si="141"/>
        <v>7.85</v>
      </c>
      <c r="FC22" s="18">
        <f t="shared" si="142"/>
        <v>7.6</v>
      </c>
      <c r="FD22" s="18">
        <f t="shared" si="143"/>
        <v>7.85</v>
      </c>
      <c r="FE22" s="18">
        <f t="shared" si="18"/>
        <v>92.439999999999984</v>
      </c>
      <c r="FF22" s="18">
        <f t="shared" si="19"/>
        <v>189.94</v>
      </c>
      <c r="FG22" s="18">
        <f t="shared" si="144"/>
        <v>7.85</v>
      </c>
      <c r="FH22" s="18">
        <f t="shared" si="145"/>
        <v>7.09</v>
      </c>
      <c r="FI22" s="18">
        <f t="shared" si="146"/>
        <v>7.85</v>
      </c>
      <c r="FJ22" s="18">
        <f t="shared" si="147"/>
        <v>7.6</v>
      </c>
      <c r="FK22" s="18">
        <f t="shared" si="148"/>
        <v>7.85</v>
      </c>
      <c r="FL22" s="18">
        <f t="shared" si="149"/>
        <v>7.6</v>
      </c>
      <c r="FM22" s="18">
        <f t="shared" si="151"/>
        <v>7.85</v>
      </c>
      <c r="FN22" s="18">
        <f t="shared" si="152"/>
        <v>7.85</v>
      </c>
      <c r="FO22" s="18">
        <f t="shared" si="153"/>
        <v>7.6</v>
      </c>
      <c r="FP22" s="18">
        <f t="shared" si="154"/>
        <v>7.85</v>
      </c>
      <c r="FQ22" s="18">
        <f t="shared" si="155"/>
        <v>7.6</v>
      </c>
      <c r="FR22" s="18">
        <f t="shared" si="164"/>
        <v>7.85</v>
      </c>
      <c r="FS22" s="18">
        <f t="shared" si="156"/>
        <v>92.439999999999984</v>
      </c>
      <c r="FT22" s="18">
        <f t="shared" si="157"/>
        <v>282.38</v>
      </c>
      <c r="FU22" s="18">
        <f t="shared" si="158"/>
        <v>7.85</v>
      </c>
      <c r="FV22" s="18">
        <f t="shared" si="159"/>
        <v>7.09</v>
      </c>
      <c r="FW22" s="18">
        <f t="shared" si="160"/>
        <v>7.85</v>
      </c>
      <c r="FX22" s="18">
        <f t="shared" si="161"/>
        <v>7.6</v>
      </c>
      <c r="FY22" s="18">
        <f>ROUND((H22/7330*31),2)</f>
        <v>7.85</v>
      </c>
      <c r="FZ22" s="18">
        <f t="shared" si="163"/>
        <v>7.6</v>
      </c>
      <c r="GA22" s="18">
        <f t="shared" si="150"/>
        <v>45.84</v>
      </c>
      <c r="GB22" s="18">
        <f t="shared" si="165"/>
        <v>328.22</v>
      </c>
      <c r="GC22" s="18">
        <f t="shared" si="20"/>
        <v>1734.03</v>
      </c>
    </row>
    <row r="23" spans="1:185" ht="91.5" customHeight="1" x14ac:dyDescent="0.2">
      <c r="A23" s="15" t="s">
        <v>141</v>
      </c>
      <c r="B23" s="16" t="s">
        <v>142</v>
      </c>
      <c r="C23" s="16" t="s">
        <v>143</v>
      </c>
      <c r="D23" s="23" t="s">
        <v>95</v>
      </c>
      <c r="E23" s="23" t="s">
        <v>144</v>
      </c>
      <c r="F23" s="18">
        <v>70963.38</v>
      </c>
      <c r="G23" s="18">
        <f t="shared" si="21"/>
        <v>7096.34</v>
      </c>
      <c r="H23" s="18">
        <f t="shared" si="22"/>
        <v>63867.042000000009</v>
      </c>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f>ROUND((H23/30/365*141),2)</f>
        <v>822.4</v>
      </c>
      <c r="EC23" s="18">
        <f t="shared" si="14"/>
        <v>822.4</v>
      </c>
      <c r="ED23" s="18">
        <f t="shared" si="15"/>
        <v>822.4</v>
      </c>
      <c r="EE23" s="18">
        <f>ROUND((H23/30/365*31),2)</f>
        <v>180.81</v>
      </c>
      <c r="EF23" s="18">
        <f>ROUND((H23/30/365*29),2)</f>
        <v>169.15</v>
      </c>
      <c r="EG23" s="18">
        <f>ROUND((H23/30/365*31),2)</f>
        <v>180.81</v>
      </c>
      <c r="EH23" s="18">
        <f>ROUND((H23/30/365*30),2)</f>
        <v>174.98</v>
      </c>
      <c r="EI23" s="18">
        <f>ROUND((H23/30/365*31),2)</f>
        <v>180.81</v>
      </c>
      <c r="EJ23" s="18">
        <f>ROUND((H23/30/365*30),2)</f>
        <v>174.98</v>
      </c>
      <c r="EK23" s="18">
        <f>ROUND((H23/30/365*31),2)</f>
        <v>180.81</v>
      </c>
      <c r="EL23" s="18">
        <f>ROUND((H23/30/365*31),2)</f>
        <v>180.81</v>
      </c>
      <c r="EM23" s="18">
        <f>ROUND((H23/30/365*30),2)</f>
        <v>174.98</v>
      </c>
      <c r="EN23" s="18">
        <f>ROUND((H23/30/365*31),2)</f>
        <v>180.81</v>
      </c>
      <c r="EO23" s="18">
        <f>ROUND((H23/30/365*30),2)</f>
        <v>174.98</v>
      </c>
      <c r="EP23" s="18">
        <f>ROUND((H23/30/365*31),2)</f>
        <v>180.81</v>
      </c>
      <c r="EQ23" s="18">
        <f t="shared" si="16"/>
        <v>2134.7399999999998</v>
      </c>
      <c r="ER23" s="18">
        <f t="shared" si="17"/>
        <v>2957.14</v>
      </c>
      <c r="ES23" s="18">
        <f>ROUND((H23/30/365*31),2)</f>
        <v>180.81</v>
      </c>
      <c r="ET23" s="18">
        <f>ROUND((H23/30/365*28),2)</f>
        <v>163.31</v>
      </c>
      <c r="EU23" s="18">
        <f>ROUND((H23/30/365*31),2)</f>
        <v>180.81</v>
      </c>
      <c r="EV23" s="18">
        <f>ROUND((H23/30/365*30),2)</f>
        <v>174.98</v>
      </c>
      <c r="EW23" s="19">
        <f>ROUND((H23/30/365*31),2)</f>
        <v>180.81</v>
      </c>
      <c r="EX23" s="18">
        <f>ROUND((H23/30/365*30),2)</f>
        <v>174.98</v>
      </c>
      <c r="EY23" s="18">
        <f>ROUND((H23/30/365*31),2)</f>
        <v>180.81</v>
      </c>
      <c r="EZ23" s="18">
        <f>ROUND((H23/30/365*31),2)</f>
        <v>180.81</v>
      </c>
      <c r="FA23" s="18">
        <f>ROUND((H23/30/365*30),2)</f>
        <v>174.98</v>
      </c>
      <c r="FB23" s="18">
        <f>ROUND((H23/30/365*31),2)</f>
        <v>180.81</v>
      </c>
      <c r="FC23" s="18">
        <f>ROUND((H23/30/365*30),2)</f>
        <v>174.98</v>
      </c>
      <c r="FD23" s="18">
        <f>ROUND((H23/30/365*31),2)</f>
        <v>180.81</v>
      </c>
      <c r="FE23" s="18">
        <f t="shared" si="18"/>
        <v>2128.9</v>
      </c>
      <c r="FF23" s="18">
        <f t="shared" si="19"/>
        <v>5086.04</v>
      </c>
      <c r="FG23" s="18">
        <f>ROUND((H23/30/365*31),2)</f>
        <v>180.81</v>
      </c>
      <c r="FH23" s="18">
        <f>ROUND((H23/30/365*28),2)</f>
        <v>163.31</v>
      </c>
      <c r="FI23" s="18">
        <f>ROUND((H23/30/365*31),2)</f>
        <v>180.81</v>
      </c>
      <c r="FJ23" s="18">
        <f>ROUND((H23/30/365*30),2)</f>
        <v>174.98</v>
      </c>
      <c r="FK23" s="18">
        <f>ROUND((H23/30/365*31),2)</f>
        <v>180.81</v>
      </c>
      <c r="FL23" s="18">
        <f>ROUND((H23/30/365*30),2)</f>
        <v>174.98</v>
      </c>
      <c r="FM23" s="18">
        <f>ROUND((H23/30/365*31),2)</f>
        <v>180.81</v>
      </c>
      <c r="FN23" s="18">
        <f>ROUND((H23/30/365*31),2)</f>
        <v>180.81</v>
      </c>
      <c r="FO23" s="18">
        <f>ROUND((H23/30/365*30),2)</f>
        <v>174.98</v>
      </c>
      <c r="FP23" s="18">
        <f>ROUND((H23/30/365*31),2)</f>
        <v>180.81</v>
      </c>
      <c r="FQ23" s="18">
        <f>ROUND((H23/30/365*30),2)</f>
        <v>174.98</v>
      </c>
      <c r="FR23" s="18">
        <f>ROUND((H23/30/365*31),2)</f>
        <v>180.81</v>
      </c>
      <c r="FS23" s="18">
        <f t="shared" si="156"/>
        <v>2128.9</v>
      </c>
      <c r="FT23" s="18">
        <f t="shared" si="157"/>
        <v>7214.9400000000005</v>
      </c>
      <c r="FU23" s="18">
        <f>ROUND((H23/30/365*31),2)</f>
        <v>180.81</v>
      </c>
      <c r="FV23" s="18">
        <f>ROUND((H23/30/365*28),2)</f>
        <v>163.31</v>
      </c>
      <c r="FW23" s="18">
        <f>ROUND((H23/30/365*31),2)</f>
        <v>180.81</v>
      </c>
      <c r="FX23" s="18">
        <f>ROUND((H23/30/365*30),2)</f>
        <v>174.98</v>
      </c>
      <c r="FY23" s="18">
        <f>ROUND((H23/30/365*31),2)</f>
        <v>180.81</v>
      </c>
      <c r="FZ23" s="18">
        <f>ROUND((H23/30/365*30),2)</f>
        <v>174.98</v>
      </c>
      <c r="GA23" s="18">
        <f t="shared" si="150"/>
        <v>1055.7</v>
      </c>
      <c r="GB23" s="18">
        <f t="shared" si="165"/>
        <v>8270.64</v>
      </c>
      <c r="GC23" s="18">
        <f t="shared" si="20"/>
        <v>62692.740000000005</v>
      </c>
    </row>
    <row r="24" spans="1:185" ht="91.5" customHeight="1" x14ac:dyDescent="0.2">
      <c r="A24" s="15" t="s">
        <v>145</v>
      </c>
      <c r="B24" s="16" t="s">
        <v>146</v>
      </c>
      <c r="C24" s="16" t="s">
        <v>147</v>
      </c>
      <c r="D24" s="21"/>
      <c r="E24" s="21"/>
      <c r="F24" s="18">
        <v>6292.41</v>
      </c>
      <c r="G24" s="18">
        <f t="shared" si="21"/>
        <v>629.24</v>
      </c>
      <c r="H24" s="18">
        <f t="shared" si="22"/>
        <v>5663.1689999999999</v>
      </c>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f>ROUND((H24/7330*28),2)</f>
        <v>21.63</v>
      </c>
      <c r="EH24" s="18">
        <f>ROUND((H24/7330*30),2)</f>
        <v>23.18</v>
      </c>
      <c r="EI24" s="18">
        <f>ROUND((H24/7330*31),2)</f>
        <v>23.95</v>
      </c>
      <c r="EJ24" s="18">
        <f>ROUND((H24/7330*30),2)</f>
        <v>23.18</v>
      </c>
      <c r="EK24" s="18">
        <f>ROUND((H24/7330*31),2)</f>
        <v>23.95</v>
      </c>
      <c r="EL24" s="18">
        <f>ROUND((H24/7330*31),2)</f>
        <v>23.95</v>
      </c>
      <c r="EM24" s="18">
        <f>ROUND((H24/7330*30),2)</f>
        <v>23.18</v>
      </c>
      <c r="EN24" s="18">
        <f>ROUND((H24/7330*31),2)</f>
        <v>23.95</v>
      </c>
      <c r="EO24" s="18">
        <f>ROUND((H24/7330*30),2)</f>
        <v>23.18</v>
      </c>
      <c r="EP24" s="18">
        <f>ROUND((H24/7330*31),2)</f>
        <v>23.95</v>
      </c>
      <c r="EQ24" s="18">
        <f t="shared" si="16"/>
        <v>234.1</v>
      </c>
      <c r="ER24" s="18">
        <f t="shared" si="17"/>
        <v>234.1</v>
      </c>
      <c r="ES24" s="18">
        <f>ROUND((H24/7330*31),2)</f>
        <v>23.95</v>
      </c>
      <c r="ET24" s="18">
        <f>ROUND((H24/7330*28),2)</f>
        <v>21.63</v>
      </c>
      <c r="EU24" s="18">
        <f>ROUND((H24/7330*31),2)</f>
        <v>23.95</v>
      </c>
      <c r="EV24" s="18">
        <f>ROUND((H24/7330*30),2)</f>
        <v>23.18</v>
      </c>
      <c r="EW24" s="19">
        <f>ROUND((H24/7330*31),2)</f>
        <v>23.95</v>
      </c>
      <c r="EX24" s="18">
        <f>ROUND((H24/7330*30),2)</f>
        <v>23.18</v>
      </c>
      <c r="EY24" s="18">
        <f>ROUND((H24/7330*31),2)</f>
        <v>23.95</v>
      </c>
      <c r="EZ24" s="18">
        <f>ROUND((H24/7330*31),2)</f>
        <v>23.95</v>
      </c>
      <c r="FA24" s="18">
        <f>ROUND((H24/7330*30),2)</f>
        <v>23.18</v>
      </c>
      <c r="FB24" s="18">
        <f>ROUND((H24/7330*31),2)</f>
        <v>23.95</v>
      </c>
      <c r="FC24" s="18">
        <f>ROUND((H24/7330*30),2)</f>
        <v>23.18</v>
      </c>
      <c r="FD24" s="18">
        <f>ROUND((H24/7330*31),2)</f>
        <v>23.95</v>
      </c>
      <c r="FE24" s="18">
        <f t="shared" si="18"/>
        <v>281.99999999999994</v>
      </c>
      <c r="FF24" s="18">
        <f t="shared" si="19"/>
        <v>516.09999999999991</v>
      </c>
      <c r="FG24" s="18">
        <f>ROUND((H24/7330*31),2)</f>
        <v>23.95</v>
      </c>
      <c r="FH24" s="18">
        <f>ROUND((H24/7330*28),2)</f>
        <v>21.63</v>
      </c>
      <c r="FI24" s="18">
        <f>ROUND((H24/7330*31),2)</f>
        <v>23.95</v>
      </c>
      <c r="FJ24" s="18">
        <f>ROUND((H24/7330*30),2)</f>
        <v>23.18</v>
      </c>
      <c r="FK24" s="18">
        <f>ROUND((H24/7330*31),2)</f>
        <v>23.95</v>
      </c>
      <c r="FL24" s="18">
        <f>ROUND((H24/7330*30),2)</f>
        <v>23.18</v>
      </c>
      <c r="FM24" s="18">
        <f>ROUND((H24/7330*31),2)</f>
        <v>23.95</v>
      </c>
      <c r="FN24" s="18">
        <f t="shared" si="152"/>
        <v>23.95</v>
      </c>
      <c r="FO24" s="18">
        <f>ROUND((H24/7330*30),2)</f>
        <v>23.18</v>
      </c>
      <c r="FP24" s="18">
        <f t="shared" si="154"/>
        <v>23.95</v>
      </c>
      <c r="FQ24" s="18">
        <f>ROUND((H24/7330*30),2)</f>
        <v>23.18</v>
      </c>
      <c r="FR24" s="18">
        <f>ROUND((H24/7330*31),2)</f>
        <v>23.95</v>
      </c>
      <c r="FS24" s="18">
        <f>SUM(FG24:FR24)</f>
        <v>281.99999999999994</v>
      </c>
      <c r="FT24" s="18">
        <f t="shared" si="157"/>
        <v>798.09999999999991</v>
      </c>
      <c r="FU24" s="18">
        <f t="shared" si="158"/>
        <v>23.95</v>
      </c>
      <c r="FV24" s="18">
        <f t="shared" si="159"/>
        <v>21.63</v>
      </c>
      <c r="FW24" s="18">
        <f>ROUND((H24/7330*31),2)</f>
        <v>23.95</v>
      </c>
      <c r="FX24" s="18">
        <f t="shared" si="161"/>
        <v>23.18</v>
      </c>
      <c r="FY24" s="18">
        <f>ROUND((H24/7330*31),2)</f>
        <v>23.95</v>
      </c>
      <c r="FZ24" s="18">
        <f t="shared" si="163"/>
        <v>23.18</v>
      </c>
      <c r="GA24" s="18">
        <f>SUM(FU24:FZ24)</f>
        <v>139.84</v>
      </c>
      <c r="GB24" s="18">
        <f>ROUND((FT24+GA24),2)</f>
        <v>937.94</v>
      </c>
      <c r="GC24" s="18">
        <f t="shared" si="20"/>
        <v>5354.4699999999993</v>
      </c>
    </row>
    <row r="25" spans="1:185" x14ac:dyDescent="0.2">
      <c r="A25" s="24" t="s">
        <v>148</v>
      </c>
      <c r="B25" s="125"/>
      <c r="C25" s="25"/>
      <c r="D25" s="25"/>
      <c r="E25" s="125"/>
      <c r="F25" s="26">
        <f>SUM(F6:F24)</f>
        <v>1761395.6900000002</v>
      </c>
      <c r="G25" s="26">
        <f t="shared" ref="G25:BR25" si="166">SUM(G6:G24)</f>
        <v>176139.59</v>
      </c>
      <c r="H25" s="26">
        <f t="shared" si="166"/>
        <v>1585256.1209999998</v>
      </c>
      <c r="I25" s="26">
        <f t="shared" si="166"/>
        <v>4893.1499999999996</v>
      </c>
      <c r="J25" s="26">
        <f t="shared" si="166"/>
        <v>9400.0300000000007</v>
      </c>
      <c r="K25" s="26">
        <f t="shared" si="166"/>
        <v>1074.29</v>
      </c>
      <c r="L25" s="26">
        <f t="shared" si="166"/>
        <v>1074.29</v>
      </c>
      <c r="M25" s="26">
        <f t="shared" si="166"/>
        <v>1074.29</v>
      </c>
      <c r="N25" s="26">
        <f t="shared" si="166"/>
        <v>1077.23</v>
      </c>
      <c r="O25" s="26">
        <f t="shared" si="166"/>
        <v>3230.81</v>
      </c>
      <c r="P25" s="26">
        <f t="shared" si="166"/>
        <v>67743.28</v>
      </c>
      <c r="Q25" s="26">
        <f t="shared" si="166"/>
        <v>70523.569999999992</v>
      </c>
      <c r="R25" s="26">
        <f t="shared" si="166"/>
        <v>71601.930000000022</v>
      </c>
      <c r="S25" s="26">
        <f t="shared" si="166"/>
        <v>71789.81</v>
      </c>
      <c r="T25" s="26">
        <f t="shared" si="166"/>
        <v>72346.109999999986</v>
      </c>
      <c r="U25" s="26">
        <f t="shared" si="166"/>
        <v>72483.92</v>
      </c>
      <c r="V25" s="26">
        <f t="shared" si="166"/>
        <v>435653.03999999986</v>
      </c>
      <c r="W25" s="26">
        <f t="shared" si="166"/>
        <v>6281.4099999999989</v>
      </c>
      <c r="X25" s="26">
        <f t="shared" si="166"/>
        <v>5876.17</v>
      </c>
      <c r="Y25" s="26">
        <f t="shared" si="166"/>
        <v>6281.4099999999989</v>
      </c>
      <c r="Z25" s="26">
        <f t="shared" si="166"/>
        <v>6078.7999999999993</v>
      </c>
      <c r="AA25" s="26">
        <f t="shared" si="166"/>
        <v>6281.4099999999989</v>
      </c>
      <c r="AB25" s="26">
        <f t="shared" si="166"/>
        <v>6078.7999999999993</v>
      </c>
      <c r="AC25" s="26">
        <f t="shared" si="166"/>
        <v>6281.4099999999989</v>
      </c>
      <c r="AD25" s="26">
        <f t="shared" si="166"/>
        <v>6281.4099999999989</v>
      </c>
      <c r="AE25" s="26">
        <f t="shared" si="166"/>
        <v>6078.7999999999993</v>
      </c>
      <c r="AF25" s="26">
        <f t="shared" si="166"/>
        <v>6281.4099999999989</v>
      </c>
      <c r="AG25" s="26">
        <f t="shared" si="166"/>
        <v>6081.5099999999993</v>
      </c>
      <c r="AH25" s="26">
        <f t="shared" si="166"/>
        <v>6293.4199999999992</v>
      </c>
      <c r="AI25" s="26">
        <f t="shared" si="166"/>
        <v>74175.960000000021</v>
      </c>
      <c r="AJ25" s="26">
        <f t="shared" si="166"/>
        <v>509829</v>
      </c>
      <c r="AK25" s="26">
        <f t="shared" si="166"/>
        <v>6293.4199999999992</v>
      </c>
      <c r="AL25" s="26">
        <f t="shared" si="166"/>
        <v>5684.369999999999</v>
      </c>
      <c r="AM25" s="26">
        <f t="shared" si="166"/>
        <v>6293.4199999999992</v>
      </c>
      <c r="AN25" s="26">
        <f t="shared" si="166"/>
        <v>6090.4199999999992</v>
      </c>
      <c r="AO25" s="26">
        <f t="shared" si="166"/>
        <v>6293.4199999999992</v>
      </c>
      <c r="AP25" s="26">
        <f t="shared" si="166"/>
        <v>6090.4199999999992</v>
      </c>
      <c r="AQ25" s="26">
        <f t="shared" si="166"/>
        <v>6293.4199999999992</v>
      </c>
      <c r="AR25" s="26">
        <f t="shared" si="166"/>
        <v>6293.4199999999992</v>
      </c>
      <c r="AS25" s="26">
        <f t="shared" si="166"/>
        <v>6090.4199999999992</v>
      </c>
      <c r="AT25" s="26">
        <f t="shared" si="166"/>
        <v>6293.4199999999992</v>
      </c>
      <c r="AU25" s="26">
        <f t="shared" si="166"/>
        <v>6090.4199999999992</v>
      </c>
      <c r="AV25" s="26">
        <f t="shared" si="166"/>
        <v>6293.4199999999992</v>
      </c>
      <c r="AW25" s="26">
        <f t="shared" si="166"/>
        <v>74099.990000000005</v>
      </c>
      <c r="AX25" s="26">
        <f t="shared" si="166"/>
        <v>583928.99</v>
      </c>
      <c r="AY25" s="26">
        <f t="shared" si="166"/>
        <v>6293.4199999999992</v>
      </c>
      <c r="AZ25" s="26">
        <f t="shared" si="166"/>
        <v>5684.369999999999</v>
      </c>
      <c r="BA25" s="26">
        <f t="shared" si="166"/>
        <v>6293.4199999999992</v>
      </c>
      <c r="BB25" s="26">
        <f t="shared" si="166"/>
        <v>6090.4199999999992</v>
      </c>
      <c r="BC25" s="26">
        <f t="shared" si="166"/>
        <v>6293.4199999999992</v>
      </c>
      <c r="BD25" s="26">
        <f t="shared" si="166"/>
        <v>6090.4199999999992</v>
      </c>
      <c r="BE25" s="26">
        <f t="shared" si="166"/>
        <v>6293.4199999999992</v>
      </c>
      <c r="BF25" s="26">
        <f t="shared" si="166"/>
        <v>6293.4199999999992</v>
      </c>
      <c r="BG25" s="26">
        <f t="shared" si="166"/>
        <v>6090.4199999999992</v>
      </c>
      <c r="BH25" s="26">
        <f t="shared" si="166"/>
        <v>6293.4199999999992</v>
      </c>
      <c r="BI25" s="26">
        <f t="shared" si="166"/>
        <v>6090.4199999999992</v>
      </c>
      <c r="BJ25" s="26">
        <f t="shared" si="166"/>
        <v>6293.4199999999992</v>
      </c>
      <c r="BK25" s="26">
        <f t="shared" si="166"/>
        <v>74099.990000000005</v>
      </c>
      <c r="BL25" s="26">
        <f t="shared" si="166"/>
        <v>658028.9800000001</v>
      </c>
      <c r="BM25" s="26">
        <f t="shared" si="166"/>
        <v>6293.4199999999992</v>
      </c>
      <c r="BN25" s="26">
        <f t="shared" si="166"/>
        <v>5684.369999999999</v>
      </c>
      <c r="BO25" s="26">
        <f t="shared" si="166"/>
        <v>6293.4199999999992</v>
      </c>
      <c r="BP25" s="26">
        <f t="shared" si="166"/>
        <v>6090.4199999999992</v>
      </c>
      <c r="BQ25" s="26">
        <f t="shared" si="166"/>
        <v>6293.4199999999992</v>
      </c>
      <c r="BR25" s="26">
        <f t="shared" si="166"/>
        <v>6090.4199999999992</v>
      </c>
      <c r="BS25" s="26">
        <f t="shared" ref="BS25:ED25" si="167">SUM(BS6:BS24)</f>
        <v>6293.4199999999992</v>
      </c>
      <c r="BT25" s="26">
        <f t="shared" si="167"/>
        <v>6293.4199999999992</v>
      </c>
      <c r="BU25" s="26">
        <f t="shared" si="167"/>
        <v>6090.4199999999992</v>
      </c>
      <c r="BV25" s="26">
        <f t="shared" si="167"/>
        <v>6293.4199999999992</v>
      </c>
      <c r="BW25" s="26">
        <f t="shared" si="167"/>
        <v>6090.4199999999992</v>
      </c>
      <c r="BX25" s="26">
        <f t="shared" si="167"/>
        <v>6293.4199999999992</v>
      </c>
      <c r="BY25" s="26">
        <f t="shared" si="167"/>
        <v>74099.990000000005</v>
      </c>
      <c r="BZ25" s="26">
        <f t="shared" si="167"/>
        <v>732128.97</v>
      </c>
      <c r="CA25" s="26">
        <f t="shared" si="167"/>
        <v>6293.4199999999992</v>
      </c>
      <c r="CB25" s="26">
        <f t="shared" si="167"/>
        <v>5887.4</v>
      </c>
      <c r="CC25" s="26">
        <f t="shared" si="167"/>
        <v>6293.4199999999992</v>
      </c>
      <c r="CD25" s="26">
        <f t="shared" si="167"/>
        <v>6090.4199999999992</v>
      </c>
      <c r="CE25" s="26">
        <f t="shared" si="167"/>
        <v>6293.4199999999992</v>
      </c>
      <c r="CF25" s="26">
        <f t="shared" si="167"/>
        <v>6090.4199999999992</v>
      </c>
      <c r="CG25" s="26">
        <f t="shared" si="167"/>
        <v>6293.4199999999992</v>
      </c>
      <c r="CH25" s="26">
        <f t="shared" si="167"/>
        <v>6293.4199999999992</v>
      </c>
      <c r="CI25" s="26">
        <f t="shared" si="167"/>
        <v>6090.4199999999992</v>
      </c>
      <c r="CJ25" s="26">
        <f t="shared" si="167"/>
        <v>6293.4199999999992</v>
      </c>
      <c r="CK25" s="26">
        <f t="shared" si="167"/>
        <v>6090.4199999999992</v>
      </c>
      <c r="CL25" s="26">
        <f t="shared" si="167"/>
        <v>6293.4199999999992</v>
      </c>
      <c r="CM25" s="26">
        <f t="shared" si="167"/>
        <v>74303.020000000019</v>
      </c>
      <c r="CN25" s="26">
        <f t="shared" si="167"/>
        <v>806431.99</v>
      </c>
      <c r="CO25" s="26">
        <f t="shared" si="167"/>
        <v>6293.4199999999992</v>
      </c>
      <c r="CP25" s="26">
        <f t="shared" si="167"/>
        <v>5684.369999999999</v>
      </c>
      <c r="CQ25" s="26">
        <f t="shared" si="167"/>
        <v>6293.4199999999992</v>
      </c>
      <c r="CR25" s="26">
        <f t="shared" si="167"/>
        <v>6090.4199999999992</v>
      </c>
      <c r="CS25" s="26">
        <f t="shared" si="167"/>
        <v>6293.4199999999992</v>
      </c>
      <c r="CT25" s="26">
        <f t="shared" si="167"/>
        <v>6103.5699999999988</v>
      </c>
      <c r="CU25" s="26">
        <f t="shared" si="167"/>
        <v>6311.9499999999989</v>
      </c>
      <c r="CV25" s="26">
        <f t="shared" si="167"/>
        <v>6311.9499999999989</v>
      </c>
      <c r="CW25" s="26">
        <f t="shared" si="167"/>
        <v>6108.3499999999995</v>
      </c>
      <c r="CX25" s="26">
        <f t="shared" si="167"/>
        <v>6311.9499999999989</v>
      </c>
      <c r="CY25" s="26">
        <f t="shared" si="167"/>
        <v>6108.3499999999995</v>
      </c>
      <c r="CZ25" s="26">
        <f t="shared" si="167"/>
        <v>6311.9499999999989</v>
      </c>
      <c r="DA25" s="26">
        <f t="shared" si="167"/>
        <v>74223.12000000001</v>
      </c>
      <c r="DB25" s="26">
        <f t="shared" si="167"/>
        <v>880655.11</v>
      </c>
      <c r="DC25" s="26">
        <f t="shared" si="167"/>
        <v>6311.9499999999989</v>
      </c>
      <c r="DD25" s="26">
        <f t="shared" si="167"/>
        <v>5701.1099999999988</v>
      </c>
      <c r="DE25" s="26">
        <f t="shared" si="167"/>
        <v>6311.9499999999989</v>
      </c>
      <c r="DF25" s="26">
        <f t="shared" si="167"/>
        <v>6108.3499999999995</v>
      </c>
      <c r="DG25" s="26">
        <f t="shared" si="167"/>
        <v>6311.9499999999989</v>
      </c>
      <c r="DH25" s="26">
        <f t="shared" si="167"/>
        <v>6108.3499999999995</v>
      </c>
      <c r="DI25" s="26">
        <f t="shared" si="167"/>
        <v>6311.9499999999989</v>
      </c>
      <c r="DJ25" s="26">
        <f t="shared" si="167"/>
        <v>6311.9499999999989</v>
      </c>
      <c r="DK25" s="26">
        <f t="shared" si="167"/>
        <v>6108.3499999999995</v>
      </c>
      <c r="DL25" s="26">
        <f t="shared" si="167"/>
        <v>6311.9499999999989</v>
      </c>
      <c r="DM25" s="26">
        <f t="shared" si="167"/>
        <v>6108.3499999999995</v>
      </c>
      <c r="DN25" s="26">
        <f t="shared" si="167"/>
        <v>6311.9499999999989</v>
      </c>
      <c r="DO25" s="26">
        <f t="shared" si="167"/>
        <v>74318.16</v>
      </c>
      <c r="DP25" s="26">
        <f t="shared" si="167"/>
        <v>954973.27</v>
      </c>
      <c r="DQ25" s="26">
        <f t="shared" si="167"/>
        <v>6311.9499999999989</v>
      </c>
      <c r="DR25" s="26">
        <f t="shared" si="167"/>
        <v>5701.1099999999988</v>
      </c>
      <c r="DS25" s="26">
        <f t="shared" si="167"/>
        <v>6311.9499999999989</v>
      </c>
      <c r="DT25" s="26">
        <f t="shared" si="167"/>
        <v>6108.3499999999995</v>
      </c>
      <c r="DU25" s="26">
        <f t="shared" si="167"/>
        <v>6311.9499999999989</v>
      </c>
      <c r="DV25" s="26">
        <f t="shared" si="167"/>
        <v>6108.3499999999995</v>
      </c>
      <c r="DW25" s="26">
        <f t="shared" si="167"/>
        <v>6311.9499999999989</v>
      </c>
      <c r="DX25" s="26">
        <f t="shared" si="167"/>
        <v>6311.9499999999989</v>
      </c>
      <c r="DY25" s="26">
        <f t="shared" si="167"/>
        <v>6108.3499999999995</v>
      </c>
      <c r="DZ25" s="26">
        <f t="shared" si="167"/>
        <v>6311.9499999999989</v>
      </c>
      <c r="EA25" s="26">
        <f t="shared" si="167"/>
        <v>6108.3499999999995</v>
      </c>
      <c r="EB25" s="26">
        <f t="shared" si="167"/>
        <v>7139.1599999999989</v>
      </c>
      <c r="EC25" s="26">
        <f t="shared" si="167"/>
        <v>75145.37</v>
      </c>
      <c r="ED25" s="26">
        <f t="shared" si="167"/>
        <v>1030118.6400000001</v>
      </c>
      <c r="EE25" s="26">
        <f t="shared" ref="EE25:GC25" si="168">SUM(EE6:EE24)</f>
        <v>6500.61</v>
      </c>
      <c r="EF25" s="26">
        <f t="shared" si="168"/>
        <v>6081.23</v>
      </c>
      <c r="EG25" s="26">
        <f t="shared" si="168"/>
        <v>6522.24</v>
      </c>
      <c r="EH25" s="26">
        <f t="shared" si="168"/>
        <v>6314.11</v>
      </c>
      <c r="EI25" s="26">
        <f t="shared" si="168"/>
        <v>6524.5599999999995</v>
      </c>
      <c r="EJ25" s="26">
        <f t="shared" si="168"/>
        <v>6314.11</v>
      </c>
      <c r="EK25" s="26">
        <f t="shared" si="168"/>
        <v>6524.5599999999995</v>
      </c>
      <c r="EL25" s="26">
        <f t="shared" si="168"/>
        <v>6524.5599999999995</v>
      </c>
      <c r="EM25" s="26">
        <f t="shared" si="168"/>
        <v>6314.11</v>
      </c>
      <c r="EN25" s="26">
        <f t="shared" si="168"/>
        <v>6524.5599999999995</v>
      </c>
      <c r="EO25" s="26">
        <f t="shared" si="168"/>
        <v>6314.11</v>
      </c>
      <c r="EP25" s="26">
        <f t="shared" si="168"/>
        <v>6524.5599999999995</v>
      </c>
      <c r="EQ25" s="26">
        <f t="shared" si="168"/>
        <v>76983.320000000036</v>
      </c>
      <c r="ER25" s="26">
        <f t="shared" si="168"/>
        <v>1107101.9599999997</v>
      </c>
      <c r="ES25" s="26">
        <f t="shared" si="168"/>
        <v>6524.5599999999995</v>
      </c>
      <c r="ET25" s="26">
        <f t="shared" si="168"/>
        <v>5893.1399999999994</v>
      </c>
      <c r="EU25" s="26">
        <f t="shared" si="168"/>
        <v>6524.5599999999995</v>
      </c>
      <c r="EV25" s="26">
        <f t="shared" si="168"/>
        <v>6314.11</v>
      </c>
      <c r="EW25" s="26">
        <f t="shared" si="168"/>
        <v>6524.5599999999995</v>
      </c>
      <c r="EX25" s="26">
        <f t="shared" si="168"/>
        <v>6314.11</v>
      </c>
      <c r="EY25" s="26">
        <f t="shared" si="168"/>
        <v>6524.5599999999995</v>
      </c>
      <c r="EZ25" s="26">
        <f t="shared" si="168"/>
        <v>6524.5599999999995</v>
      </c>
      <c r="FA25" s="26">
        <f t="shared" si="168"/>
        <v>6314.11</v>
      </c>
      <c r="FB25" s="26">
        <f t="shared" si="168"/>
        <v>6524.5599999999995</v>
      </c>
      <c r="FC25" s="26">
        <f t="shared" si="168"/>
        <v>6314.11</v>
      </c>
      <c r="FD25" s="26">
        <f t="shared" si="168"/>
        <v>6524.5599999999995</v>
      </c>
      <c r="FE25" s="26">
        <f t="shared" si="168"/>
        <v>76821.5</v>
      </c>
      <c r="FF25" s="26">
        <f t="shared" si="168"/>
        <v>1183923.4599999997</v>
      </c>
      <c r="FG25" s="26">
        <f t="shared" si="168"/>
        <v>6524.5599999999995</v>
      </c>
      <c r="FH25" s="26">
        <f t="shared" si="168"/>
        <v>5893.1399999999994</v>
      </c>
      <c r="FI25" s="26">
        <f t="shared" si="168"/>
        <v>6524.5599999999995</v>
      </c>
      <c r="FJ25" s="26">
        <f t="shared" si="168"/>
        <v>6314.11</v>
      </c>
      <c r="FK25" s="26">
        <f t="shared" si="168"/>
        <v>6524.5599999999995</v>
      </c>
      <c r="FL25" s="26">
        <f t="shared" si="168"/>
        <v>6314.11</v>
      </c>
      <c r="FM25" s="26">
        <f t="shared" si="168"/>
        <v>6524.5599999999995</v>
      </c>
      <c r="FN25" s="26">
        <f t="shared" si="168"/>
        <v>6524.5599999999995</v>
      </c>
      <c r="FO25" s="26">
        <f t="shared" si="168"/>
        <v>6314.11</v>
      </c>
      <c r="FP25" s="26">
        <f t="shared" si="168"/>
        <v>6524.5599999999995</v>
      </c>
      <c r="FQ25" s="26">
        <f>SUM(FQ6:FQ24)</f>
        <v>6314.11</v>
      </c>
      <c r="FR25" s="26">
        <f>SUM(FR6:FR24)</f>
        <v>6524.5599999999995</v>
      </c>
      <c r="FS25" s="26">
        <f>SUM(FS6:FS24)</f>
        <v>76821.5</v>
      </c>
      <c r="FT25" s="26">
        <f t="shared" si="168"/>
        <v>1260744.9600000002</v>
      </c>
      <c r="FU25" s="26">
        <f t="shared" si="168"/>
        <v>6524.5599999999995</v>
      </c>
      <c r="FV25" s="26">
        <f t="shared" si="168"/>
        <v>5893.1399999999994</v>
      </c>
      <c r="FW25" s="26">
        <f t="shared" si="168"/>
        <v>6524.5599999999995</v>
      </c>
      <c r="FX25" s="26">
        <f t="shared" si="168"/>
        <v>6314.11</v>
      </c>
      <c r="FY25" s="26">
        <f>SUM(FY6:FY24)</f>
        <v>6524.5599999999995</v>
      </c>
      <c r="FZ25" s="26">
        <f>SUM(FZ6:FZ24)</f>
        <v>6314.11</v>
      </c>
      <c r="GA25" s="26">
        <f t="shared" si="168"/>
        <v>38095.040000000001</v>
      </c>
      <c r="GB25" s="26">
        <f t="shared" si="168"/>
        <v>1298840</v>
      </c>
      <c r="GC25" s="26">
        <f t="shared" si="168"/>
        <v>462555.68999999983</v>
      </c>
    </row>
    <row r="26" spans="1:185" x14ac:dyDescent="0.2">
      <c r="A26" s="149" t="s">
        <v>149</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row>
    <row r="27" spans="1:185" ht="44.25" customHeight="1" x14ac:dyDescent="0.2">
      <c r="A27" s="27">
        <v>42185</v>
      </c>
      <c r="B27" s="28" t="s">
        <v>150</v>
      </c>
      <c r="C27" s="16" t="s">
        <v>151</v>
      </c>
      <c r="D27" s="29" t="s">
        <v>152</v>
      </c>
      <c r="E27" s="29" t="s">
        <v>153</v>
      </c>
      <c r="F27" s="18">
        <v>19990</v>
      </c>
      <c r="G27" s="18">
        <f>(F27*0.1)</f>
        <v>1999</v>
      </c>
      <c r="H27" s="18">
        <f t="shared" ref="H27:H30" si="169">(F27*0.9)</f>
        <v>17991</v>
      </c>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v>0</v>
      </c>
      <c r="BS27" s="18">
        <f>ROUND((H27/10/365*23),2)</f>
        <v>113.37</v>
      </c>
      <c r="BT27" s="18">
        <f>ROUND((H27/10/365*31),2)</f>
        <v>152.80000000000001</v>
      </c>
      <c r="BU27" s="18">
        <f>ROUND((H27/10/365*30),2)</f>
        <v>147.87</v>
      </c>
      <c r="BV27" s="18">
        <f>ROUND((H27/10/365*31),2)</f>
        <v>152.80000000000001</v>
      </c>
      <c r="BW27" s="18">
        <f>ROUND((H27/10/365*30),2)</f>
        <v>147.87</v>
      </c>
      <c r="BX27" s="18">
        <f>ROUND((H27/10/365*31),2)</f>
        <v>152.80000000000001</v>
      </c>
      <c r="BY27" s="18">
        <f>SUM(BM27:BX27)</f>
        <v>867.51</v>
      </c>
      <c r="BZ27" s="18">
        <f>ROUND((BL27+BY27),2)</f>
        <v>867.51</v>
      </c>
      <c r="CA27" s="18">
        <f>ROUND((H27/10/365*31),2)</f>
        <v>152.80000000000001</v>
      </c>
      <c r="CB27" s="18">
        <f>ROUND((H27/10/365*29),2)</f>
        <v>142.94</v>
      </c>
      <c r="CC27" s="18">
        <f>ROUND((H27/10/365*31),2)</f>
        <v>152.80000000000001</v>
      </c>
      <c r="CD27" s="18">
        <f>ROUND((H27/10/365*30),2)</f>
        <v>147.87</v>
      </c>
      <c r="CE27" s="18">
        <f>ROUND((H27/10/365*31),2)</f>
        <v>152.80000000000001</v>
      </c>
      <c r="CF27" s="18">
        <f>ROUND((H27/10/365*30),2)</f>
        <v>147.87</v>
      </c>
      <c r="CG27" s="18">
        <f>ROUND((H27/10/365*31),2)</f>
        <v>152.80000000000001</v>
      </c>
      <c r="CH27" s="18">
        <f>ROUND((H27/10/365*31),2)</f>
        <v>152.80000000000001</v>
      </c>
      <c r="CI27" s="18">
        <f>ROUND((H27/10/365*30),2)</f>
        <v>147.87</v>
      </c>
      <c r="CJ27" s="18">
        <f>ROUND((H27/10/365*31),2)</f>
        <v>152.80000000000001</v>
      </c>
      <c r="CK27" s="18">
        <f>ROUND((H27/10/365*30),2)</f>
        <v>147.87</v>
      </c>
      <c r="CL27" s="18">
        <f>ROUND((H27/10/365*31),2)</f>
        <v>152.80000000000001</v>
      </c>
      <c r="CM27" s="18">
        <f>SUM(CA27:CL27)</f>
        <v>1804.0200000000002</v>
      </c>
      <c r="CN27" s="18">
        <f>ROUND((BZ27+CM27),2)</f>
        <v>2671.53</v>
      </c>
      <c r="CO27" s="18">
        <f>ROUND((H27/10/365*31),2)</f>
        <v>152.80000000000001</v>
      </c>
      <c r="CP27" s="18">
        <f>ROUND((H27/10/365*28),2)</f>
        <v>138.01</v>
      </c>
      <c r="CQ27" s="18">
        <f>ROUND((H27/10/365*31),2)</f>
        <v>152.80000000000001</v>
      </c>
      <c r="CR27" s="18">
        <f>ROUND((H27/10/365*30),2)</f>
        <v>147.87</v>
      </c>
      <c r="CS27" s="18">
        <f>ROUND((H27/10/365*31),2)</f>
        <v>152.80000000000001</v>
      </c>
      <c r="CT27" s="18">
        <f>ROUND((H27/10/365*30),2)</f>
        <v>147.87</v>
      </c>
      <c r="CU27" s="18">
        <f>ROUND((H27/10/365*31),2)</f>
        <v>152.80000000000001</v>
      </c>
      <c r="CV27" s="18">
        <f>ROUND((H27/10/365*31),2)</f>
        <v>152.80000000000001</v>
      </c>
      <c r="CW27" s="18">
        <f>ROUND((H27/10/365*30),2)</f>
        <v>147.87</v>
      </c>
      <c r="CX27" s="18">
        <f>ROUND((H27/10/365*31),2)</f>
        <v>152.80000000000001</v>
      </c>
      <c r="CY27" s="18">
        <f>ROUND((H27/10/365*30),2)</f>
        <v>147.87</v>
      </c>
      <c r="CZ27" s="18">
        <f>ROUND((H27/10/365*31),2)</f>
        <v>152.80000000000001</v>
      </c>
      <c r="DA27" s="18">
        <f>SUM(CO27:CZ27)</f>
        <v>1799.09</v>
      </c>
      <c r="DB27" s="18">
        <f>ROUND((CN27+DA27),2)</f>
        <v>4470.62</v>
      </c>
      <c r="DC27" s="18">
        <f>ROUND((H27/10/365*31),2)</f>
        <v>152.80000000000001</v>
      </c>
      <c r="DD27" s="18">
        <f>ROUND((H27/10/365*28),2)</f>
        <v>138.01</v>
      </c>
      <c r="DE27" s="18">
        <f>ROUND((H27/10/365*31),2)</f>
        <v>152.80000000000001</v>
      </c>
      <c r="DF27" s="18">
        <f>ROUND((H27/10/365*30),2)</f>
        <v>147.87</v>
      </c>
      <c r="DG27" s="18">
        <f>ROUND((H27/10/365*31),2)</f>
        <v>152.80000000000001</v>
      </c>
      <c r="DH27" s="18">
        <f>ROUND((H27/10/365*30),2)</f>
        <v>147.87</v>
      </c>
      <c r="DI27" s="18">
        <f>ROUND((H27/10/365*31),2)</f>
        <v>152.80000000000001</v>
      </c>
      <c r="DJ27" s="18">
        <f>ROUND((H27/10/365*31),2)</f>
        <v>152.80000000000001</v>
      </c>
      <c r="DK27" s="18">
        <f>ROUND((H27/10/365*30),2)</f>
        <v>147.87</v>
      </c>
      <c r="DL27" s="18">
        <f>ROUND((H27/10/365*31),2)</f>
        <v>152.80000000000001</v>
      </c>
      <c r="DM27" s="18">
        <f t="shared" ref="DM27:DM30" si="170">ROUND((H27/10/365*30),2)</f>
        <v>147.87</v>
      </c>
      <c r="DN27" s="18">
        <f t="shared" ref="DN27:DN30" si="171">ROUND((H27/10/365*31),2)</f>
        <v>152.80000000000001</v>
      </c>
      <c r="DO27" s="18">
        <f t="shared" ref="DO27:DO30" si="172">SUM(DC27:DN27)</f>
        <v>1799.09</v>
      </c>
      <c r="DP27" s="18">
        <f>ROUND((DB27+DO27),2)</f>
        <v>6269.71</v>
      </c>
      <c r="DQ27" s="18">
        <f t="shared" ref="DQ27:DQ30" si="173">ROUND((H27/10/365*31),2)</f>
        <v>152.80000000000001</v>
      </c>
      <c r="DR27" s="18">
        <f t="shared" ref="DR27:DR30" si="174">ROUND((H27/10/365*28),2)</f>
        <v>138.01</v>
      </c>
      <c r="DS27" s="18">
        <f t="shared" ref="DS27:DS30" si="175">ROUND((H27/10/365*31),2)</f>
        <v>152.80000000000001</v>
      </c>
      <c r="DT27" s="18">
        <f t="shared" ref="DT27:DT30" si="176">ROUND((H27/10/365*30),2)</f>
        <v>147.87</v>
      </c>
      <c r="DU27" s="18">
        <f t="shared" ref="DU27:DU30" si="177">ROUND((H27/10/365*31),2)</f>
        <v>152.80000000000001</v>
      </c>
      <c r="DV27" s="18">
        <f t="shared" ref="DV27:DV30" si="178">ROUND((H27/10/365*30),2)</f>
        <v>147.87</v>
      </c>
      <c r="DW27" s="18">
        <f t="shared" ref="DW27:DW30" si="179">ROUND((H27/10/365*31),2)</f>
        <v>152.80000000000001</v>
      </c>
      <c r="DX27" s="18">
        <f t="shared" ref="DX27:DX30" si="180">ROUND((H27/10/365*31),2)</f>
        <v>152.80000000000001</v>
      </c>
      <c r="DY27" s="18">
        <f t="shared" ref="DY27:DY30" si="181">ROUND((H27/10/365*30),2)</f>
        <v>147.87</v>
      </c>
      <c r="DZ27" s="18">
        <f t="shared" ref="DZ27:DZ30" si="182">ROUND((H27/10/365*31),2)</f>
        <v>152.80000000000001</v>
      </c>
      <c r="EA27" s="18">
        <f t="shared" ref="EA27:EA30" si="183">ROUND((H27/10/365*30),2)</f>
        <v>147.87</v>
      </c>
      <c r="EB27" s="18">
        <f t="shared" ref="EB27:EB30" si="184">ROUND((H27/10/365*31),2)</f>
        <v>152.80000000000001</v>
      </c>
      <c r="EC27" s="18">
        <f t="shared" ref="EC27:EC30" si="185">SUM(DQ27:EB27)</f>
        <v>1799.09</v>
      </c>
      <c r="ED27" s="18">
        <f t="shared" ref="ED27:ED30" si="186">ROUND((DP27+EC27),2)</f>
        <v>8068.8</v>
      </c>
      <c r="EE27" s="18">
        <f t="shared" ref="EE27:EE30" si="187">ROUND((H27/10/365*31),2)</f>
        <v>152.80000000000001</v>
      </c>
      <c r="EF27" s="18">
        <f t="shared" ref="EF27:EF30" si="188">ROUND((H27/10/365*29),2)</f>
        <v>142.94</v>
      </c>
      <c r="EG27" s="18">
        <f t="shared" ref="EG27:EG30" si="189">ROUND((H27/10/365*31),2)</f>
        <v>152.80000000000001</v>
      </c>
      <c r="EH27" s="18">
        <f t="shared" ref="EH27:EH30" si="190">ROUND((H27/10/365*30),2)</f>
        <v>147.87</v>
      </c>
      <c r="EI27" s="18">
        <f t="shared" ref="EI27:EI30" si="191">ROUND((H27/10/365*31),2)</f>
        <v>152.80000000000001</v>
      </c>
      <c r="EJ27" s="18">
        <f t="shared" ref="EJ27:EJ30" si="192">ROUND((H27/10/365*30),2)</f>
        <v>147.87</v>
      </c>
      <c r="EK27" s="18">
        <f t="shared" ref="EK27:EK30" si="193">ROUND((H27/10/365*31),2)</f>
        <v>152.80000000000001</v>
      </c>
      <c r="EL27" s="18">
        <f t="shared" ref="EL27:EL30" si="194">ROUND((H27/10/365*31),2)</f>
        <v>152.80000000000001</v>
      </c>
      <c r="EM27" s="18">
        <f t="shared" ref="EM27:EM30" si="195">ROUND((H27/10/365*30),2)</f>
        <v>147.87</v>
      </c>
      <c r="EN27" s="18">
        <f t="shared" ref="EN27:EN30" si="196">ROUND((H27/10/365*31),2)</f>
        <v>152.80000000000001</v>
      </c>
      <c r="EO27" s="18">
        <f t="shared" ref="EO27:EO30" si="197">ROUND((H27/10/365*30),2)</f>
        <v>147.87</v>
      </c>
      <c r="EP27" s="18">
        <f t="shared" ref="EP27:EP30" si="198">ROUND((H27/10/365*31),2)</f>
        <v>152.80000000000001</v>
      </c>
      <c r="EQ27" s="18">
        <f t="shared" ref="EQ27:EQ30" si="199">SUM(EE27:EP27)</f>
        <v>1804.0200000000002</v>
      </c>
      <c r="ER27" s="18">
        <f t="shared" ref="ER27:ER30" si="200">ROUND((ED27+EQ27),2)</f>
        <v>9872.82</v>
      </c>
      <c r="ES27" s="18">
        <f t="shared" ref="ES27:ES30" si="201">ROUND((H27/10/365*31),2)</f>
        <v>152.80000000000001</v>
      </c>
      <c r="ET27" s="18">
        <f t="shared" ref="ET27:ET30" si="202">ROUND((H27/10/365*28),2)</f>
        <v>138.01</v>
      </c>
      <c r="EU27" s="18">
        <f t="shared" ref="EU27:EU30" si="203">ROUND((H27/10/365*31),2)</f>
        <v>152.80000000000001</v>
      </c>
      <c r="EV27" s="18">
        <f t="shared" ref="EV27:EV30" si="204">ROUND((H27/10/365*30),2)</f>
        <v>147.87</v>
      </c>
      <c r="EW27" s="19">
        <f t="shared" ref="EW27:EW30" si="205">ROUND((H27/10/365*31),2)</f>
        <v>152.80000000000001</v>
      </c>
      <c r="EX27" s="18">
        <f t="shared" ref="EX27:EX30" si="206">ROUND((H27/10/365*30),2)</f>
        <v>147.87</v>
      </c>
      <c r="EY27" s="18">
        <f t="shared" ref="EY27:EY30" si="207">ROUND((H27/10/365*31),2)</f>
        <v>152.80000000000001</v>
      </c>
      <c r="EZ27" s="18">
        <f t="shared" ref="EZ27:EZ30" si="208">ROUND((H27/10/365*31),2)</f>
        <v>152.80000000000001</v>
      </c>
      <c r="FA27" s="18">
        <f t="shared" ref="FA27:FA30" si="209">ROUND((H27/10/365*30),2)</f>
        <v>147.87</v>
      </c>
      <c r="FB27" s="18">
        <f t="shared" ref="FB27:FB30" si="210">ROUND((H27/10/365*31),2)</f>
        <v>152.80000000000001</v>
      </c>
      <c r="FC27" s="18">
        <f t="shared" ref="FC27:FC30" si="211">ROUND((H27/10/365*30),2)</f>
        <v>147.87</v>
      </c>
      <c r="FD27" s="18">
        <f t="shared" ref="FD27:FD30" si="212">ROUND((H27/10/365*31),2)</f>
        <v>152.80000000000001</v>
      </c>
      <c r="FE27" s="18">
        <f t="shared" ref="FE27:FE30" si="213">SUM(ES27:FD27)</f>
        <v>1799.09</v>
      </c>
      <c r="FF27" s="18">
        <f t="shared" ref="FF27:FF31" si="214">SUM(ER27,FE27)</f>
        <v>11671.91</v>
      </c>
      <c r="FG27" s="18">
        <f t="shared" ref="FG27:FG30" si="215">ROUND((H27/10/365*31),2)</f>
        <v>152.80000000000001</v>
      </c>
      <c r="FH27" s="18">
        <f t="shared" ref="FH27:FH30" si="216">ROUND((H27/10/365*28),2)</f>
        <v>138.01</v>
      </c>
      <c r="FI27" s="18">
        <f t="shared" ref="FI27:FI30" si="217">ROUND((H27/10/365*31),2)</f>
        <v>152.80000000000001</v>
      </c>
      <c r="FJ27" s="18">
        <f t="shared" ref="FJ27:FJ30" si="218">ROUND((H27/10/365*30),2)</f>
        <v>147.87</v>
      </c>
      <c r="FK27" s="18">
        <f t="shared" ref="FK27:FK30" si="219">ROUND((H27/10/365*31),2)</f>
        <v>152.80000000000001</v>
      </c>
      <c r="FL27" s="18">
        <f t="shared" ref="FL27:FL30" si="220">ROUND((H27/10/365*30),2)</f>
        <v>147.87</v>
      </c>
      <c r="FM27" s="18">
        <f t="shared" ref="FM27:FM30" si="221">ROUND((H27/10/365*31),2)</f>
        <v>152.80000000000001</v>
      </c>
      <c r="FN27" s="18">
        <f t="shared" ref="FN27:FN30" si="222">ROUND((H27/10/365*31),2)</f>
        <v>152.80000000000001</v>
      </c>
      <c r="FO27" s="18">
        <f t="shared" ref="FO27:FO30" si="223">ROUND((H27/10/365*30),2)</f>
        <v>147.87</v>
      </c>
      <c r="FP27" s="18">
        <f t="shared" ref="FP27:FP30" si="224">ROUND((H27/10/365*31),2)</f>
        <v>152.80000000000001</v>
      </c>
      <c r="FQ27" s="18">
        <f t="shared" ref="FQ27:FQ30" si="225">ROUND((H27/10/365*30),2)</f>
        <v>147.87</v>
      </c>
      <c r="FR27" s="18">
        <f t="shared" ref="FR27:FR30" si="226">ROUND((H27/10/365*31),2)</f>
        <v>152.80000000000001</v>
      </c>
      <c r="FS27" s="18">
        <f t="shared" ref="FS27:FS29" si="227">SUM(FG27:FR27)</f>
        <v>1799.09</v>
      </c>
      <c r="FT27" s="18">
        <f t="shared" ref="FT27:FT31" si="228">SUM(FF27,FS27)</f>
        <v>13471</v>
      </c>
      <c r="FU27" s="18">
        <f>ROUND((H27/10/365*31),2)</f>
        <v>152.80000000000001</v>
      </c>
      <c r="FV27" s="18">
        <f>ROUND((H27/10/365*28),2)</f>
        <v>138.01</v>
      </c>
      <c r="FW27" s="18">
        <f>ROUND((H27/10/365*31),2)</f>
        <v>152.80000000000001</v>
      </c>
      <c r="FX27" s="18">
        <f>ROUND((H27/10/365*30),2)</f>
        <v>147.87</v>
      </c>
      <c r="FY27" s="18">
        <f>ROUND((H27/10/365*31),2)</f>
        <v>152.80000000000001</v>
      </c>
      <c r="FZ27" s="18">
        <f>ROUND((H27/10/365*30),2)</f>
        <v>147.87</v>
      </c>
      <c r="GA27" s="18">
        <f>SUM(FU27:FZ27)</f>
        <v>892.15</v>
      </c>
      <c r="GB27" s="18">
        <f t="shared" ref="GB27:GB30" si="229">ROUND((FT27+GA27),2)</f>
        <v>14363.15</v>
      </c>
      <c r="GC27" s="18">
        <f>SUM(F27-GB27)</f>
        <v>5626.85</v>
      </c>
    </row>
    <row r="28" spans="1:185" ht="58.5" customHeight="1" x14ac:dyDescent="0.2">
      <c r="A28" s="27">
        <v>42620</v>
      </c>
      <c r="B28" s="28" t="s">
        <v>154</v>
      </c>
      <c r="C28" s="16" t="s">
        <v>155</v>
      </c>
      <c r="D28" s="30" t="s">
        <v>152</v>
      </c>
      <c r="E28" s="30" t="s">
        <v>156</v>
      </c>
      <c r="F28" s="31">
        <v>15977.38</v>
      </c>
      <c r="G28" s="18">
        <f>(F28*0.1)</f>
        <v>1597.7380000000001</v>
      </c>
      <c r="H28" s="18">
        <f t="shared" si="169"/>
        <v>14379.642</v>
      </c>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f>ROUND((H28/10/365*23),2)</f>
        <v>90.61</v>
      </c>
      <c r="CJ28" s="18">
        <f>ROUND((H28/10/365*31),2)</f>
        <v>122.13</v>
      </c>
      <c r="CK28" s="18">
        <f>ROUND((H28/10/365*30),2)</f>
        <v>118.19</v>
      </c>
      <c r="CL28" s="18">
        <f>ROUND((H28/10/365*31),2)</f>
        <v>122.13</v>
      </c>
      <c r="CM28" s="18">
        <f>SUM(CA28:CL28)</f>
        <v>453.06</v>
      </c>
      <c r="CN28" s="18">
        <f>ROUND((BZ28+CM28),2)</f>
        <v>453.06</v>
      </c>
      <c r="CO28" s="18">
        <f>ROUND((H28/10/365*31),2)</f>
        <v>122.13</v>
      </c>
      <c r="CP28" s="18">
        <f>ROUND((H28/10/365*28),2)</f>
        <v>110.31</v>
      </c>
      <c r="CQ28" s="18">
        <f>ROUND((H28/10/365*31),2)</f>
        <v>122.13</v>
      </c>
      <c r="CR28" s="18">
        <f>ROUND((H28/10/365*30),2)</f>
        <v>118.19</v>
      </c>
      <c r="CS28" s="18">
        <f>ROUND((H28/10/365*31),2)</f>
        <v>122.13</v>
      </c>
      <c r="CT28" s="18">
        <f>ROUND((H28/10/365*30),2)</f>
        <v>118.19</v>
      </c>
      <c r="CU28" s="18">
        <f>ROUND((H28/10/365*31),2)</f>
        <v>122.13</v>
      </c>
      <c r="CV28" s="18">
        <f>ROUND((H28/10/365*31),2)</f>
        <v>122.13</v>
      </c>
      <c r="CW28" s="18">
        <f>ROUND((H28/10/365*30),2)</f>
        <v>118.19</v>
      </c>
      <c r="CX28" s="18">
        <f>ROUND((H28/10/365*31),2)</f>
        <v>122.13</v>
      </c>
      <c r="CY28" s="18">
        <f>ROUND((H28/10/365*30),2)</f>
        <v>118.19</v>
      </c>
      <c r="CZ28" s="18">
        <f>ROUND((H28/10/365*31),2)</f>
        <v>122.13</v>
      </c>
      <c r="DA28" s="18">
        <f>SUM(CO28:CZ28)</f>
        <v>1437.98</v>
      </c>
      <c r="DB28" s="18">
        <f>ROUND((CN28+DA28),2)</f>
        <v>1891.04</v>
      </c>
      <c r="DC28" s="18">
        <f>ROUND((H28/10/365*31),2)</f>
        <v>122.13</v>
      </c>
      <c r="DD28" s="18">
        <f>ROUND((H28/10/365*28),2)</f>
        <v>110.31</v>
      </c>
      <c r="DE28" s="18">
        <f>ROUND((H28/10/365*31),2)</f>
        <v>122.13</v>
      </c>
      <c r="DF28" s="18">
        <f>ROUND((H28/10/365*30),2)</f>
        <v>118.19</v>
      </c>
      <c r="DG28" s="18">
        <f>ROUND((H28/10/365*31),2)</f>
        <v>122.13</v>
      </c>
      <c r="DH28" s="18">
        <f>ROUND((H28/10/365*30),2)</f>
        <v>118.19</v>
      </c>
      <c r="DI28" s="18">
        <f>ROUND((H28/10/365*31),2)</f>
        <v>122.13</v>
      </c>
      <c r="DJ28" s="18">
        <f>ROUND((H28/10/365*31),2)</f>
        <v>122.13</v>
      </c>
      <c r="DK28" s="18">
        <f>ROUND((H28/10/365*30),2)</f>
        <v>118.19</v>
      </c>
      <c r="DL28" s="18">
        <f>ROUND((H28/10/365*31),2)</f>
        <v>122.13</v>
      </c>
      <c r="DM28" s="18">
        <f t="shared" si="170"/>
        <v>118.19</v>
      </c>
      <c r="DN28" s="18">
        <f t="shared" si="171"/>
        <v>122.13</v>
      </c>
      <c r="DO28" s="18">
        <f t="shared" si="172"/>
        <v>1437.98</v>
      </c>
      <c r="DP28" s="18">
        <f>ROUND((DB28+DO28),2)</f>
        <v>3329.02</v>
      </c>
      <c r="DQ28" s="18">
        <f t="shared" si="173"/>
        <v>122.13</v>
      </c>
      <c r="DR28" s="18">
        <f t="shared" si="174"/>
        <v>110.31</v>
      </c>
      <c r="DS28" s="18">
        <f t="shared" si="175"/>
        <v>122.13</v>
      </c>
      <c r="DT28" s="18">
        <f t="shared" si="176"/>
        <v>118.19</v>
      </c>
      <c r="DU28" s="18">
        <f t="shared" si="177"/>
        <v>122.13</v>
      </c>
      <c r="DV28" s="18">
        <f t="shared" si="178"/>
        <v>118.19</v>
      </c>
      <c r="DW28" s="18">
        <f t="shared" si="179"/>
        <v>122.13</v>
      </c>
      <c r="DX28" s="18">
        <f t="shared" si="180"/>
        <v>122.13</v>
      </c>
      <c r="DY28" s="18">
        <f t="shared" si="181"/>
        <v>118.19</v>
      </c>
      <c r="DZ28" s="18">
        <f t="shared" si="182"/>
        <v>122.13</v>
      </c>
      <c r="EA28" s="18">
        <f t="shared" si="183"/>
        <v>118.19</v>
      </c>
      <c r="EB28" s="18">
        <f t="shared" si="184"/>
        <v>122.13</v>
      </c>
      <c r="EC28" s="18">
        <f t="shared" si="185"/>
        <v>1437.98</v>
      </c>
      <c r="ED28" s="18">
        <f t="shared" si="186"/>
        <v>4767</v>
      </c>
      <c r="EE28" s="18">
        <f t="shared" si="187"/>
        <v>122.13</v>
      </c>
      <c r="EF28" s="18">
        <f t="shared" si="188"/>
        <v>114.25</v>
      </c>
      <c r="EG28" s="18">
        <f t="shared" si="189"/>
        <v>122.13</v>
      </c>
      <c r="EH28" s="18">
        <f t="shared" si="190"/>
        <v>118.19</v>
      </c>
      <c r="EI28" s="18">
        <f t="shared" si="191"/>
        <v>122.13</v>
      </c>
      <c r="EJ28" s="18">
        <f t="shared" si="192"/>
        <v>118.19</v>
      </c>
      <c r="EK28" s="18">
        <f t="shared" si="193"/>
        <v>122.13</v>
      </c>
      <c r="EL28" s="18">
        <f t="shared" si="194"/>
        <v>122.13</v>
      </c>
      <c r="EM28" s="18">
        <f t="shared" si="195"/>
        <v>118.19</v>
      </c>
      <c r="EN28" s="18">
        <f t="shared" si="196"/>
        <v>122.13</v>
      </c>
      <c r="EO28" s="18">
        <f t="shared" si="197"/>
        <v>118.19</v>
      </c>
      <c r="EP28" s="18">
        <f t="shared" si="198"/>
        <v>122.13</v>
      </c>
      <c r="EQ28" s="18">
        <f t="shared" si="199"/>
        <v>1441.92</v>
      </c>
      <c r="ER28" s="18">
        <f t="shared" si="200"/>
        <v>6208.92</v>
      </c>
      <c r="ES28" s="18">
        <f t="shared" si="201"/>
        <v>122.13</v>
      </c>
      <c r="ET28" s="18">
        <f t="shared" si="202"/>
        <v>110.31</v>
      </c>
      <c r="EU28" s="18">
        <f t="shared" si="203"/>
        <v>122.13</v>
      </c>
      <c r="EV28" s="18">
        <f t="shared" si="204"/>
        <v>118.19</v>
      </c>
      <c r="EW28" s="19">
        <f t="shared" si="205"/>
        <v>122.13</v>
      </c>
      <c r="EX28" s="18">
        <f t="shared" si="206"/>
        <v>118.19</v>
      </c>
      <c r="EY28" s="18">
        <f t="shared" si="207"/>
        <v>122.13</v>
      </c>
      <c r="EZ28" s="18">
        <f t="shared" si="208"/>
        <v>122.13</v>
      </c>
      <c r="FA28" s="18">
        <f t="shared" si="209"/>
        <v>118.19</v>
      </c>
      <c r="FB28" s="18">
        <f t="shared" si="210"/>
        <v>122.13</v>
      </c>
      <c r="FC28" s="18">
        <f t="shared" si="211"/>
        <v>118.19</v>
      </c>
      <c r="FD28" s="18">
        <f t="shared" si="212"/>
        <v>122.13</v>
      </c>
      <c r="FE28" s="18">
        <f t="shared" si="213"/>
        <v>1437.98</v>
      </c>
      <c r="FF28" s="18">
        <f t="shared" si="214"/>
        <v>7646.9</v>
      </c>
      <c r="FG28" s="18">
        <f t="shared" si="215"/>
        <v>122.13</v>
      </c>
      <c r="FH28" s="18">
        <f t="shared" si="216"/>
        <v>110.31</v>
      </c>
      <c r="FI28" s="18">
        <f t="shared" si="217"/>
        <v>122.13</v>
      </c>
      <c r="FJ28" s="18">
        <f t="shared" si="218"/>
        <v>118.19</v>
      </c>
      <c r="FK28" s="18">
        <f t="shared" si="219"/>
        <v>122.13</v>
      </c>
      <c r="FL28" s="18">
        <f t="shared" si="220"/>
        <v>118.19</v>
      </c>
      <c r="FM28" s="18">
        <f t="shared" si="221"/>
        <v>122.13</v>
      </c>
      <c r="FN28" s="18">
        <f t="shared" si="222"/>
        <v>122.13</v>
      </c>
      <c r="FO28" s="18">
        <f t="shared" si="223"/>
        <v>118.19</v>
      </c>
      <c r="FP28" s="18">
        <f t="shared" si="224"/>
        <v>122.13</v>
      </c>
      <c r="FQ28" s="18">
        <f t="shared" si="225"/>
        <v>118.19</v>
      </c>
      <c r="FR28" s="18">
        <f t="shared" si="226"/>
        <v>122.13</v>
      </c>
      <c r="FS28" s="18">
        <f t="shared" si="227"/>
        <v>1437.98</v>
      </c>
      <c r="FT28" s="18">
        <f t="shared" si="228"/>
        <v>9084.8799999999992</v>
      </c>
      <c r="FU28" s="18">
        <f t="shared" ref="FU28:FU30" si="230">ROUND((H28/10/365*31),2)</f>
        <v>122.13</v>
      </c>
      <c r="FV28" s="18">
        <f t="shared" ref="FV28:FV30" si="231">ROUND((H28/10/365*28),2)</f>
        <v>110.31</v>
      </c>
      <c r="FW28" s="18">
        <f t="shared" ref="FW28:FW30" si="232">ROUND((H28/10/365*31),2)</f>
        <v>122.13</v>
      </c>
      <c r="FX28" s="18">
        <f>ROUND((H28/10/365*30),2)</f>
        <v>118.19</v>
      </c>
      <c r="FY28" s="18">
        <f t="shared" ref="FY28:FY30" si="233">ROUND((H28/10/365*31),2)</f>
        <v>122.13</v>
      </c>
      <c r="FZ28" s="18">
        <f t="shared" ref="FZ28:FZ30" si="234">ROUND((H28/10/365*30),2)</f>
        <v>118.19</v>
      </c>
      <c r="GA28" s="18">
        <f t="shared" ref="GA28" si="235">SUM(FU28:FZ28)</f>
        <v>713.07999999999993</v>
      </c>
      <c r="GB28" s="18">
        <f t="shared" si="229"/>
        <v>9797.9599999999991</v>
      </c>
      <c r="GC28" s="18">
        <f>SUM(F28-GB28)</f>
        <v>6179.42</v>
      </c>
    </row>
    <row r="29" spans="1:185" ht="80.25" customHeight="1" x14ac:dyDescent="0.2">
      <c r="A29" s="27">
        <v>43168</v>
      </c>
      <c r="B29" s="28" t="s">
        <v>157</v>
      </c>
      <c r="C29" s="16" t="s">
        <v>158</v>
      </c>
      <c r="D29" s="30" t="s">
        <v>95</v>
      </c>
      <c r="E29" s="30" t="s">
        <v>159</v>
      </c>
      <c r="F29" s="31">
        <v>38194</v>
      </c>
      <c r="G29" s="18">
        <f>(F29*0.1)</f>
        <v>3819.4</v>
      </c>
      <c r="H29" s="18">
        <f t="shared" si="169"/>
        <v>34374.6</v>
      </c>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f>ROUND((H29/10/365*22),2)</f>
        <v>207.19</v>
      </c>
      <c r="DF29" s="18">
        <f>ROUND((H29/10/365*30),2)</f>
        <v>282.52999999999997</v>
      </c>
      <c r="DG29" s="18">
        <f>ROUND((H29/10/365*31),2)</f>
        <v>291.95</v>
      </c>
      <c r="DH29" s="18">
        <f>ROUND((H29/10/365*30),2)</f>
        <v>282.52999999999997</v>
      </c>
      <c r="DI29" s="18">
        <f>ROUND((H29/10/365*31),2)</f>
        <v>291.95</v>
      </c>
      <c r="DJ29" s="18">
        <f>ROUND((H29/10/365*31),2)</f>
        <v>291.95</v>
      </c>
      <c r="DK29" s="18">
        <f>ROUND((H29/10/365*30),2)</f>
        <v>282.52999999999997</v>
      </c>
      <c r="DL29" s="18">
        <f>ROUND((H29/10/365*31),2)</f>
        <v>291.95</v>
      </c>
      <c r="DM29" s="18">
        <f t="shared" si="170"/>
        <v>282.52999999999997</v>
      </c>
      <c r="DN29" s="18">
        <f t="shared" si="171"/>
        <v>291.95</v>
      </c>
      <c r="DO29" s="18">
        <f t="shared" si="172"/>
        <v>2797.0599999999995</v>
      </c>
      <c r="DP29" s="18">
        <f>ROUND((DB29+DO29),2)</f>
        <v>2797.06</v>
      </c>
      <c r="DQ29" s="18">
        <f t="shared" si="173"/>
        <v>291.95</v>
      </c>
      <c r="DR29" s="18">
        <f t="shared" si="174"/>
        <v>263.7</v>
      </c>
      <c r="DS29" s="18">
        <f t="shared" si="175"/>
        <v>291.95</v>
      </c>
      <c r="DT29" s="18">
        <f t="shared" si="176"/>
        <v>282.52999999999997</v>
      </c>
      <c r="DU29" s="18">
        <f t="shared" si="177"/>
        <v>291.95</v>
      </c>
      <c r="DV29" s="18">
        <f t="shared" si="178"/>
        <v>282.52999999999997</v>
      </c>
      <c r="DW29" s="18">
        <f t="shared" si="179"/>
        <v>291.95</v>
      </c>
      <c r="DX29" s="18">
        <f t="shared" si="180"/>
        <v>291.95</v>
      </c>
      <c r="DY29" s="18">
        <f t="shared" si="181"/>
        <v>282.52999999999997</v>
      </c>
      <c r="DZ29" s="18">
        <f t="shared" si="182"/>
        <v>291.95</v>
      </c>
      <c r="EA29" s="18">
        <f t="shared" si="183"/>
        <v>282.52999999999997</v>
      </c>
      <c r="EB29" s="18">
        <f t="shared" si="184"/>
        <v>291.95</v>
      </c>
      <c r="EC29" s="18">
        <f t="shared" si="185"/>
        <v>3437.4699999999993</v>
      </c>
      <c r="ED29" s="18">
        <f t="shared" si="186"/>
        <v>6234.53</v>
      </c>
      <c r="EE29" s="18">
        <f t="shared" si="187"/>
        <v>291.95</v>
      </c>
      <c r="EF29" s="18">
        <f t="shared" si="188"/>
        <v>273.11</v>
      </c>
      <c r="EG29" s="18">
        <f t="shared" si="189"/>
        <v>291.95</v>
      </c>
      <c r="EH29" s="18">
        <f t="shared" si="190"/>
        <v>282.52999999999997</v>
      </c>
      <c r="EI29" s="18">
        <f t="shared" si="191"/>
        <v>291.95</v>
      </c>
      <c r="EJ29" s="18">
        <f t="shared" si="192"/>
        <v>282.52999999999997</v>
      </c>
      <c r="EK29" s="18">
        <f t="shared" si="193"/>
        <v>291.95</v>
      </c>
      <c r="EL29" s="18">
        <f t="shared" si="194"/>
        <v>291.95</v>
      </c>
      <c r="EM29" s="18">
        <f t="shared" si="195"/>
        <v>282.52999999999997</v>
      </c>
      <c r="EN29" s="18">
        <f t="shared" si="196"/>
        <v>291.95</v>
      </c>
      <c r="EO29" s="18">
        <f t="shared" si="197"/>
        <v>282.52999999999997</v>
      </c>
      <c r="EP29" s="18">
        <f t="shared" si="198"/>
        <v>291.95</v>
      </c>
      <c r="EQ29" s="18">
        <f t="shared" si="199"/>
        <v>3446.8799999999992</v>
      </c>
      <c r="ER29" s="18">
        <f t="shared" si="200"/>
        <v>9681.41</v>
      </c>
      <c r="ES29" s="18">
        <f t="shared" si="201"/>
        <v>291.95</v>
      </c>
      <c r="ET29" s="18">
        <f t="shared" si="202"/>
        <v>263.7</v>
      </c>
      <c r="EU29" s="18">
        <f t="shared" si="203"/>
        <v>291.95</v>
      </c>
      <c r="EV29" s="18">
        <f t="shared" si="204"/>
        <v>282.52999999999997</v>
      </c>
      <c r="EW29" s="19">
        <f t="shared" si="205"/>
        <v>291.95</v>
      </c>
      <c r="EX29" s="18">
        <f t="shared" si="206"/>
        <v>282.52999999999997</v>
      </c>
      <c r="EY29" s="18">
        <f t="shared" si="207"/>
        <v>291.95</v>
      </c>
      <c r="EZ29" s="18">
        <f t="shared" si="208"/>
        <v>291.95</v>
      </c>
      <c r="FA29" s="18">
        <f t="shared" si="209"/>
        <v>282.52999999999997</v>
      </c>
      <c r="FB29" s="18">
        <f t="shared" si="210"/>
        <v>291.95</v>
      </c>
      <c r="FC29" s="18">
        <f t="shared" si="211"/>
        <v>282.52999999999997</v>
      </c>
      <c r="FD29" s="18">
        <f t="shared" si="212"/>
        <v>291.95</v>
      </c>
      <c r="FE29" s="18">
        <f t="shared" si="213"/>
        <v>3437.4699999999993</v>
      </c>
      <c r="FF29" s="18">
        <f t="shared" si="214"/>
        <v>13118.88</v>
      </c>
      <c r="FG29" s="18">
        <f t="shared" si="215"/>
        <v>291.95</v>
      </c>
      <c r="FH29" s="18">
        <f t="shared" si="216"/>
        <v>263.7</v>
      </c>
      <c r="FI29" s="18">
        <f t="shared" si="217"/>
        <v>291.95</v>
      </c>
      <c r="FJ29" s="18">
        <f t="shared" si="218"/>
        <v>282.52999999999997</v>
      </c>
      <c r="FK29" s="18">
        <f t="shared" si="219"/>
        <v>291.95</v>
      </c>
      <c r="FL29" s="18">
        <f t="shared" si="220"/>
        <v>282.52999999999997</v>
      </c>
      <c r="FM29" s="18">
        <f t="shared" si="221"/>
        <v>291.95</v>
      </c>
      <c r="FN29" s="18">
        <f t="shared" si="222"/>
        <v>291.95</v>
      </c>
      <c r="FO29" s="18">
        <f t="shared" si="223"/>
        <v>282.52999999999997</v>
      </c>
      <c r="FP29" s="18">
        <f t="shared" si="224"/>
        <v>291.95</v>
      </c>
      <c r="FQ29" s="18">
        <f t="shared" si="225"/>
        <v>282.52999999999997</v>
      </c>
      <c r="FR29" s="18">
        <f t="shared" si="226"/>
        <v>291.95</v>
      </c>
      <c r="FS29" s="18">
        <f t="shared" si="227"/>
        <v>3437.4699999999993</v>
      </c>
      <c r="FT29" s="18">
        <f t="shared" si="228"/>
        <v>16556.349999999999</v>
      </c>
      <c r="FU29" s="18">
        <f t="shared" si="230"/>
        <v>291.95</v>
      </c>
      <c r="FV29" s="18">
        <f t="shared" si="231"/>
        <v>263.7</v>
      </c>
      <c r="FW29" s="18">
        <f t="shared" si="232"/>
        <v>291.95</v>
      </c>
      <c r="FX29" s="18">
        <f t="shared" ref="FX29:FX30" si="236">ROUND((H29/10/365*30),2)</f>
        <v>282.52999999999997</v>
      </c>
      <c r="FY29" s="18">
        <f t="shared" si="233"/>
        <v>291.95</v>
      </c>
      <c r="FZ29" s="18">
        <f t="shared" si="234"/>
        <v>282.52999999999997</v>
      </c>
      <c r="GA29" s="18">
        <f>SUM(FU29:FZ29)</f>
        <v>1704.61</v>
      </c>
      <c r="GB29" s="18">
        <f t="shared" si="229"/>
        <v>18260.96</v>
      </c>
      <c r="GC29" s="18">
        <f>SUM(F29-GB29)</f>
        <v>19933.04</v>
      </c>
    </row>
    <row r="30" spans="1:185" ht="93.75" customHeight="1" x14ac:dyDescent="0.2">
      <c r="A30" s="27">
        <v>43397</v>
      </c>
      <c r="B30" s="28" t="s">
        <v>160</v>
      </c>
      <c r="C30" s="16" t="s">
        <v>161</v>
      </c>
      <c r="D30" s="30" t="s">
        <v>152</v>
      </c>
      <c r="E30" s="29" t="s">
        <v>162</v>
      </c>
      <c r="F30" s="31">
        <v>23272</v>
      </c>
      <c r="G30" s="18">
        <f>(F30*0.1)</f>
        <v>2327.2000000000003</v>
      </c>
      <c r="H30" s="18">
        <f t="shared" si="169"/>
        <v>20944.8</v>
      </c>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f>ROUND((H30/10/365*7),2)</f>
        <v>40.17</v>
      </c>
      <c r="DM30" s="18">
        <f t="shared" si="170"/>
        <v>172.15</v>
      </c>
      <c r="DN30" s="18">
        <f t="shared" si="171"/>
        <v>177.89</v>
      </c>
      <c r="DO30" s="18">
        <f t="shared" si="172"/>
        <v>390.21</v>
      </c>
      <c r="DP30" s="18">
        <f>ROUND((DB30+DO30),2)</f>
        <v>390.21</v>
      </c>
      <c r="DQ30" s="18">
        <f t="shared" si="173"/>
        <v>177.89</v>
      </c>
      <c r="DR30" s="18">
        <f t="shared" si="174"/>
        <v>160.66999999999999</v>
      </c>
      <c r="DS30" s="18">
        <f t="shared" si="175"/>
        <v>177.89</v>
      </c>
      <c r="DT30" s="18">
        <f t="shared" si="176"/>
        <v>172.15</v>
      </c>
      <c r="DU30" s="18">
        <f t="shared" si="177"/>
        <v>177.89</v>
      </c>
      <c r="DV30" s="18">
        <f t="shared" si="178"/>
        <v>172.15</v>
      </c>
      <c r="DW30" s="18">
        <f t="shared" si="179"/>
        <v>177.89</v>
      </c>
      <c r="DX30" s="18">
        <f t="shared" si="180"/>
        <v>177.89</v>
      </c>
      <c r="DY30" s="18">
        <f t="shared" si="181"/>
        <v>172.15</v>
      </c>
      <c r="DZ30" s="18">
        <f t="shared" si="182"/>
        <v>177.89</v>
      </c>
      <c r="EA30" s="18">
        <f t="shared" si="183"/>
        <v>172.15</v>
      </c>
      <c r="EB30" s="18">
        <f t="shared" si="184"/>
        <v>177.89</v>
      </c>
      <c r="EC30" s="18">
        <f t="shared" si="185"/>
        <v>2094.4999999999995</v>
      </c>
      <c r="ED30" s="18">
        <f t="shared" si="186"/>
        <v>2484.71</v>
      </c>
      <c r="EE30" s="18">
        <f t="shared" si="187"/>
        <v>177.89</v>
      </c>
      <c r="EF30" s="18">
        <f t="shared" si="188"/>
        <v>166.41</v>
      </c>
      <c r="EG30" s="18">
        <f t="shared" si="189"/>
        <v>177.89</v>
      </c>
      <c r="EH30" s="18">
        <f t="shared" si="190"/>
        <v>172.15</v>
      </c>
      <c r="EI30" s="18">
        <f t="shared" si="191"/>
        <v>177.89</v>
      </c>
      <c r="EJ30" s="18">
        <f t="shared" si="192"/>
        <v>172.15</v>
      </c>
      <c r="EK30" s="18">
        <f t="shared" si="193"/>
        <v>177.89</v>
      </c>
      <c r="EL30" s="18">
        <f t="shared" si="194"/>
        <v>177.89</v>
      </c>
      <c r="EM30" s="18">
        <f t="shared" si="195"/>
        <v>172.15</v>
      </c>
      <c r="EN30" s="18">
        <f t="shared" si="196"/>
        <v>177.89</v>
      </c>
      <c r="EO30" s="18">
        <f t="shared" si="197"/>
        <v>172.15</v>
      </c>
      <c r="EP30" s="18">
        <f t="shared" si="198"/>
        <v>177.89</v>
      </c>
      <c r="EQ30" s="18">
        <f t="shared" si="199"/>
        <v>2100.2399999999998</v>
      </c>
      <c r="ER30" s="18">
        <f t="shared" si="200"/>
        <v>4584.95</v>
      </c>
      <c r="ES30" s="18">
        <f t="shared" si="201"/>
        <v>177.89</v>
      </c>
      <c r="ET30" s="18">
        <f t="shared" si="202"/>
        <v>160.66999999999999</v>
      </c>
      <c r="EU30" s="18">
        <f t="shared" si="203"/>
        <v>177.89</v>
      </c>
      <c r="EV30" s="18">
        <f t="shared" si="204"/>
        <v>172.15</v>
      </c>
      <c r="EW30" s="19">
        <f t="shared" si="205"/>
        <v>177.89</v>
      </c>
      <c r="EX30" s="18">
        <f t="shared" si="206"/>
        <v>172.15</v>
      </c>
      <c r="EY30" s="18">
        <f t="shared" si="207"/>
        <v>177.89</v>
      </c>
      <c r="EZ30" s="18">
        <f t="shared" si="208"/>
        <v>177.89</v>
      </c>
      <c r="FA30" s="18">
        <f t="shared" si="209"/>
        <v>172.15</v>
      </c>
      <c r="FB30" s="18">
        <f t="shared" si="210"/>
        <v>177.89</v>
      </c>
      <c r="FC30" s="18">
        <f t="shared" si="211"/>
        <v>172.15</v>
      </c>
      <c r="FD30" s="18">
        <f t="shared" si="212"/>
        <v>177.89</v>
      </c>
      <c r="FE30" s="18">
        <f t="shared" si="213"/>
        <v>2094.4999999999995</v>
      </c>
      <c r="FF30" s="18">
        <f t="shared" si="214"/>
        <v>6679.4499999999989</v>
      </c>
      <c r="FG30" s="18">
        <f t="shared" si="215"/>
        <v>177.89</v>
      </c>
      <c r="FH30" s="18">
        <f t="shared" si="216"/>
        <v>160.66999999999999</v>
      </c>
      <c r="FI30" s="18">
        <f t="shared" si="217"/>
        <v>177.89</v>
      </c>
      <c r="FJ30" s="18">
        <f t="shared" si="218"/>
        <v>172.15</v>
      </c>
      <c r="FK30" s="18">
        <f t="shared" si="219"/>
        <v>177.89</v>
      </c>
      <c r="FL30" s="18">
        <f t="shared" si="220"/>
        <v>172.15</v>
      </c>
      <c r="FM30" s="18">
        <f t="shared" si="221"/>
        <v>177.89</v>
      </c>
      <c r="FN30" s="18">
        <f t="shared" si="222"/>
        <v>177.89</v>
      </c>
      <c r="FO30" s="18">
        <f t="shared" si="223"/>
        <v>172.15</v>
      </c>
      <c r="FP30" s="18">
        <f t="shared" si="224"/>
        <v>177.89</v>
      </c>
      <c r="FQ30" s="18">
        <f t="shared" si="225"/>
        <v>172.15</v>
      </c>
      <c r="FR30" s="18">
        <f t="shared" si="226"/>
        <v>177.89</v>
      </c>
      <c r="FS30" s="18">
        <f>SUM(FG30:FR30)</f>
        <v>2094.4999999999995</v>
      </c>
      <c r="FT30" s="18">
        <f t="shared" si="228"/>
        <v>8773.9499999999989</v>
      </c>
      <c r="FU30" s="18">
        <f t="shared" si="230"/>
        <v>177.89</v>
      </c>
      <c r="FV30" s="18">
        <f t="shared" si="231"/>
        <v>160.66999999999999</v>
      </c>
      <c r="FW30" s="18">
        <f t="shared" si="232"/>
        <v>177.89</v>
      </c>
      <c r="FX30" s="18">
        <f t="shared" si="236"/>
        <v>172.15</v>
      </c>
      <c r="FY30" s="18">
        <f t="shared" si="233"/>
        <v>177.89</v>
      </c>
      <c r="FZ30" s="18">
        <f t="shared" si="234"/>
        <v>172.15</v>
      </c>
      <c r="GA30" s="18">
        <f>SUM(FU30:FZ30)</f>
        <v>1038.6399999999999</v>
      </c>
      <c r="GB30" s="18">
        <f t="shared" si="229"/>
        <v>9812.59</v>
      </c>
      <c r="GC30" s="18">
        <f>SUM(F30-GB30)</f>
        <v>13459.41</v>
      </c>
    </row>
    <row r="31" spans="1:185" ht="11.25" customHeight="1" x14ac:dyDescent="0.2">
      <c r="A31" s="32" t="s">
        <v>9</v>
      </c>
      <c r="B31" s="126"/>
      <c r="C31" s="33"/>
      <c r="D31" s="34"/>
      <c r="E31" s="131"/>
      <c r="F31" s="26">
        <f t="shared" ref="F31:AK31" si="237">SUM(F27:F30)</f>
        <v>97433.38</v>
      </c>
      <c r="G31" s="26">
        <f t="shared" si="237"/>
        <v>9743.3380000000016</v>
      </c>
      <c r="H31" s="26">
        <f t="shared" si="237"/>
        <v>87690.042000000001</v>
      </c>
      <c r="I31" s="26">
        <f t="shared" si="237"/>
        <v>0</v>
      </c>
      <c r="J31" s="26">
        <f t="shared" si="237"/>
        <v>0</v>
      </c>
      <c r="K31" s="26">
        <f t="shared" si="237"/>
        <v>0</v>
      </c>
      <c r="L31" s="26">
        <f t="shared" si="237"/>
        <v>0</v>
      </c>
      <c r="M31" s="26">
        <f t="shared" si="237"/>
        <v>0</v>
      </c>
      <c r="N31" s="26">
        <f t="shared" si="237"/>
        <v>0</v>
      </c>
      <c r="O31" s="26">
        <f t="shared" si="237"/>
        <v>0</v>
      </c>
      <c r="P31" s="26">
        <f t="shared" si="237"/>
        <v>0</v>
      </c>
      <c r="Q31" s="26">
        <f t="shared" si="237"/>
        <v>0</v>
      </c>
      <c r="R31" s="26">
        <f t="shared" si="237"/>
        <v>0</v>
      </c>
      <c r="S31" s="26">
        <f t="shared" si="237"/>
        <v>0</v>
      </c>
      <c r="T31" s="26">
        <f t="shared" si="237"/>
        <v>0</v>
      </c>
      <c r="U31" s="26">
        <f t="shared" si="237"/>
        <v>0</v>
      </c>
      <c r="V31" s="26">
        <f t="shared" si="237"/>
        <v>0</v>
      </c>
      <c r="W31" s="26">
        <f t="shared" si="237"/>
        <v>0</v>
      </c>
      <c r="X31" s="26">
        <f t="shared" si="237"/>
        <v>0</v>
      </c>
      <c r="Y31" s="26">
        <f t="shared" si="237"/>
        <v>0</v>
      </c>
      <c r="Z31" s="26">
        <f t="shared" si="237"/>
        <v>0</v>
      </c>
      <c r="AA31" s="26">
        <f t="shared" si="237"/>
        <v>0</v>
      </c>
      <c r="AB31" s="26">
        <f t="shared" si="237"/>
        <v>0</v>
      </c>
      <c r="AC31" s="26">
        <f t="shared" si="237"/>
        <v>0</v>
      </c>
      <c r="AD31" s="26">
        <f t="shared" si="237"/>
        <v>0</v>
      </c>
      <c r="AE31" s="26">
        <f t="shared" si="237"/>
        <v>0</v>
      </c>
      <c r="AF31" s="26">
        <f t="shared" si="237"/>
        <v>0</v>
      </c>
      <c r="AG31" s="26">
        <f t="shared" si="237"/>
        <v>0</v>
      </c>
      <c r="AH31" s="26">
        <f t="shared" si="237"/>
        <v>0</v>
      </c>
      <c r="AI31" s="26">
        <f t="shared" si="237"/>
        <v>0</v>
      </c>
      <c r="AJ31" s="26">
        <f t="shared" si="237"/>
        <v>0</v>
      </c>
      <c r="AK31" s="26">
        <f t="shared" si="237"/>
        <v>0</v>
      </c>
      <c r="AL31" s="26">
        <f t="shared" ref="AL31:CW31" si="238">SUM(AL27:AL30)</f>
        <v>0</v>
      </c>
      <c r="AM31" s="26">
        <f t="shared" si="238"/>
        <v>0</v>
      </c>
      <c r="AN31" s="26">
        <f t="shared" si="238"/>
        <v>0</v>
      </c>
      <c r="AO31" s="26">
        <f t="shared" si="238"/>
        <v>0</v>
      </c>
      <c r="AP31" s="26">
        <f t="shared" si="238"/>
        <v>0</v>
      </c>
      <c r="AQ31" s="26">
        <f t="shared" si="238"/>
        <v>0</v>
      </c>
      <c r="AR31" s="26">
        <f t="shared" si="238"/>
        <v>0</v>
      </c>
      <c r="AS31" s="26">
        <f t="shared" si="238"/>
        <v>0</v>
      </c>
      <c r="AT31" s="26">
        <f t="shared" si="238"/>
        <v>0</v>
      </c>
      <c r="AU31" s="26">
        <f t="shared" si="238"/>
        <v>0</v>
      </c>
      <c r="AV31" s="26">
        <f t="shared" si="238"/>
        <v>0</v>
      </c>
      <c r="AW31" s="26">
        <f t="shared" si="238"/>
        <v>0</v>
      </c>
      <c r="AX31" s="26">
        <f t="shared" si="238"/>
        <v>0</v>
      </c>
      <c r="AY31" s="26">
        <f t="shared" si="238"/>
        <v>0</v>
      </c>
      <c r="AZ31" s="26">
        <f t="shared" si="238"/>
        <v>0</v>
      </c>
      <c r="BA31" s="26">
        <f t="shared" si="238"/>
        <v>0</v>
      </c>
      <c r="BB31" s="26">
        <f t="shared" si="238"/>
        <v>0</v>
      </c>
      <c r="BC31" s="26">
        <f t="shared" si="238"/>
        <v>0</v>
      </c>
      <c r="BD31" s="26">
        <f t="shared" si="238"/>
        <v>0</v>
      </c>
      <c r="BE31" s="26">
        <f t="shared" si="238"/>
        <v>0</v>
      </c>
      <c r="BF31" s="26">
        <f t="shared" si="238"/>
        <v>0</v>
      </c>
      <c r="BG31" s="26">
        <f t="shared" si="238"/>
        <v>0</v>
      </c>
      <c r="BH31" s="26">
        <f t="shared" si="238"/>
        <v>0</v>
      </c>
      <c r="BI31" s="26">
        <f t="shared" si="238"/>
        <v>0</v>
      </c>
      <c r="BJ31" s="26">
        <f t="shared" si="238"/>
        <v>0</v>
      </c>
      <c r="BK31" s="26">
        <f t="shared" si="238"/>
        <v>0</v>
      </c>
      <c r="BL31" s="26">
        <f t="shared" si="238"/>
        <v>0</v>
      </c>
      <c r="BM31" s="26">
        <f t="shared" si="238"/>
        <v>0</v>
      </c>
      <c r="BN31" s="26">
        <f t="shared" si="238"/>
        <v>0</v>
      </c>
      <c r="BO31" s="26">
        <f t="shared" si="238"/>
        <v>0</v>
      </c>
      <c r="BP31" s="26">
        <f t="shared" si="238"/>
        <v>0</v>
      </c>
      <c r="BQ31" s="26">
        <f t="shared" si="238"/>
        <v>0</v>
      </c>
      <c r="BR31" s="26">
        <f t="shared" si="238"/>
        <v>0</v>
      </c>
      <c r="BS31" s="26">
        <f t="shared" si="238"/>
        <v>113.37</v>
      </c>
      <c r="BT31" s="26">
        <f t="shared" si="238"/>
        <v>152.80000000000001</v>
      </c>
      <c r="BU31" s="26">
        <f t="shared" si="238"/>
        <v>147.87</v>
      </c>
      <c r="BV31" s="26">
        <f t="shared" si="238"/>
        <v>152.80000000000001</v>
      </c>
      <c r="BW31" s="26">
        <f t="shared" si="238"/>
        <v>147.87</v>
      </c>
      <c r="BX31" s="26">
        <f t="shared" si="238"/>
        <v>152.80000000000001</v>
      </c>
      <c r="BY31" s="26">
        <f t="shared" si="238"/>
        <v>867.51</v>
      </c>
      <c r="BZ31" s="26">
        <f t="shared" si="238"/>
        <v>867.51</v>
      </c>
      <c r="CA31" s="26">
        <f t="shared" si="238"/>
        <v>152.80000000000001</v>
      </c>
      <c r="CB31" s="26">
        <f t="shared" si="238"/>
        <v>142.94</v>
      </c>
      <c r="CC31" s="26">
        <f t="shared" si="238"/>
        <v>152.80000000000001</v>
      </c>
      <c r="CD31" s="26">
        <f t="shared" si="238"/>
        <v>147.87</v>
      </c>
      <c r="CE31" s="26">
        <f t="shared" si="238"/>
        <v>152.80000000000001</v>
      </c>
      <c r="CF31" s="26">
        <f t="shared" si="238"/>
        <v>147.87</v>
      </c>
      <c r="CG31" s="26">
        <f t="shared" si="238"/>
        <v>152.80000000000001</v>
      </c>
      <c r="CH31" s="26">
        <f t="shared" si="238"/>
        <v>152.80000000000001</v>
      </c>
      <c r="CI31" s="26">
        <f t="shared" si="238"/>
        <v>238.48000000000002</v>
      </c>
      <c r="CJ31" s="26">
        <f t="shared" si="238"/>
        <v>274.93</v>
      </c>
      <c r="CK31" s="26">
        <f t="shared" si="238"/>
        <v>266.06</v>
      </c>
      <c r="CL31" s="26">
        <f t="shared" si="238"/>
        <v>274.93</v>
      </c>
      <c r="CM31" s="26">
        <f t="shared" si="238"/>
        <v>2257.0800000000004</v>
      </c>
      <c r="CN31" s="26">
        <f t="shared" si="238"/>
        <v>3124.59</v>
      </c>
      <c r="CO31" s="26">
        <f t="shared" si="238"/>
        <v>274.93</v>
      </c>
      <c r="CP31" s="26">
        <f t="shared" si="238"/>
        <v>248.32</v>
      </c>
      <c r="CQ31" s="26">
        <f t="shared" si="238"/>
        <v>274.93</v>
      </c>
      <c r="CR31" s="26">
        <f t="shared" si="238"/>
        <v>266.06</v>
      </c>
      <c r="CS31" s="26">
        <f t="shared" si="238"/>
        <v>274.93</v>
      </c>
      <c r="CT31" s="26">
        <f t="shared" si="238"/>
        <v>266.06</v>
      </c>
      <c r="CU31" s="26">
        <f t="shared" si="238"/>
        <v>274.93</v>
      </c>
      <c r="CV31" s="26">
        <f t="shared" si="238"/>
        <v>274.93</v>
      </c>
      <c r="CW31" s="26">
        <f t="shared" si="238"/>
        <v>266.06</v>
      </c>
      <c r="CX31" s="26">
        <f t="shared" ref="CX31:FE31" si="239">SUM(CX27:CX30)</f>
        <v>274.93</v>
      </c>
      <c r="CY31" s="26">
        <f t="shared" si="239"/>
        <v>266.06</v>
      </c>
      <c r="CZ31" s="26">
        <f t="shared" si="239"/>
        <v>274.93</v>
      </c>
      <c r="DA31" s="26">
        <f t="shared" si="239"/>
        <v>3237.0699999999997</v>
      </c>
      <c r="DB31" s="26">
        <f t="shared" si="239"/>
        <v>6361.66</v>
      </c>
      <c r="DC31" s="26">
        <f t="shared" si="239"/>
        <v>274.93</v>
      </c>
      <c r="DD31" s="26">
        <f t="shared" si="239"/>
        <v>248.32</v>
      </c>
      <c r="DE31" s="26">
        <f t="shared" si="239"/>
        <v>482.12</v>
      </c>
      <c r="DF31" s="26">
        <f t="shared" si="239"/>
        <v>548.58999999999992</v>
      </c>
      <c r="DG31" s="26">
        <f t="shared" si="239"/>
        <v>566.88</v>
      </c>
      <c r="DH31" s="26">
        <f t="shared" si="239"/>
        <v>548.58999999999992</v>
      </c>
      <c r="DI31" s="26">
        <f t="shared" si="239"/>
        <v>566.88</v>
      </c>
      <c r="DJ31" s="26">
        <f t="shared" si="239"/>
        <v>566.88</v>
      </c>
      <c r="DK31" s="26">
        <f t="shared" si="239"/>
        <v>548.58999999999992</v>
      </c>
      <c r="DL31" s="26">
        <f t="shared" si="239"/>
        <v>607.04999999999995</v>
      </c>
      <c r="DM31" s="26">
        <f t="shared" si="239"/>
        <v>720.7399999999999</v>
      </c>
      <c r="DN31" s="26">
        <f t="shared" si="239"/>
        <v>744.77</v>
      </c>
      <c r="DO31" s="26">
        <f t="shared" si="239"/>
        <v>6424.3399999999992</v>
      </c>
      <c r="DP31" s="26">
        <f t="shared" si="239"/>
        <v>12785.999999999998</v>
      </c>
      <c r="DQ31" s="26">
        <f t="shared" si="239"/>
        <v>744.77</v>
      </c>
      <c r="DR31" s="26">
        <f t="shared" si="239"/>
        <v>672.68999999999994</v>
      </c>
      <c r="DS31" s="26">
        <f t="shared" si="239"/>
        <v>744.77</v>
      </c>
      <c r="DT31" s="26">
        <f t="shared" si="239"/>
        <v>720.7399999999999</v>
      </c>
      <c r="DU31" s="26">
        <f t="shared" si="239"/>
        <v>744.77</v>
      </c>
      <c r="DV31" s="26">
        <f t="shared" si="239"/>
        <v>720.7399999999999</v>
      </c>
      <c r="DW31" s="26">
        <f t="shared" si="239"/>
        <v>744.77</v>
      </c>
      <c r="DX31" s="26">
        <f t="shared" si="239"/>
        <v>744.77</v>
      </c>
      <c r="DY31" s="26">
        <f t="shared" si="239"/>
        <v>720.7399999999999</v>
      </c>
      <c r="DZ31" s="26">
        <f t="shared" si="239"/>
        <v>744.77</v>
      </c>
      <c r="EA31" s="26">
        <f t="shared" si="239"/>
        <v>720.7399999999999</v>
      </c>
      <c r="EB31" s="26">
        <f t="shared" si="239"/>
        <v>744.77</v>
      </c>
      <c r="EC31" s="26">
        <f t="shared" si="239"/>
        <v>8769.0399999999991</v>
      </c>
      <c r="ED31" s="26">
        <f t="shared" si="239"/>
        <v>21555.039999999997</v>
      </c>
      <c r="EE31" s="26">
        <f t="shared" si="239"/>
        <v>744.77</v>
      </c>
      <c r="EF31" s="26">
        <f t="shared" si="239"/>
        <v>696.70999999999992</v>
      </c>
      <c r="EG31" s="26">
        <f t="shared" si="239"/>
        <v>744.77</v>
      </c>
      <c r="EH31" s="26">
        <f t="shared" si="239"/>
        <v>720.7399999999999</v>
      </c>
      <c r="EI31" s="26">
        <f t="shared" si="239"/>
        <v>744.77</v>
      </c>
      <c r="EJ31" s="26">
        <f t="shared" si="239"/>
        <v>720.7399999999999</v>
      </c>
      <c r="EK31" s="26">
        <f t="shared" si="239"/>
        <v>744.77</v>
      </c>
      <c r="EL31" s="26">
        <f t="shared" si="239"/>
        <v>744.77</v>
      </c>
      <c r="EM31" s="26">
        <f t="shared" si="239"/>
        <v>720.7399999999999</v>
      </c>
      <c r="EN31" s="26">
        <f t="shared" si="239"/>
        <v>744.77</v>
      </c>
      <c r="EO31" s="26">
        <f t="shared" si="239"/>
        <v>720.7399999999999</v>
      </c>
      <c r="EP31" s="26">
        <f t="shared" si="239"/>
        <v>744.77</v>
      </c>
      <c r="EQ31" s="26">
        <f t="shared" si="239"/>
        <v>8793.06</v>
      </c>
      <c r="ER31" s="26">
        <f t="shared" si="239"/>
        <v>30348.100000000002</v>
      </c>
      <c r="ES31" s="26">
        <f t="shared" si="239"/>
        <v>744.77</v>
      </c>
      <c r="ET31" s="26">
        <f t="shared" si="239"/>
        <v>672.68999999999994</v>
      </c>
      <c r="EU31" s="26">
        <f t="shared" si="239"/>
        <v>744.77</v>
      </c>
      <c r="EV31" s="26">
        <f t="shared" si="239"/>
        <v>720.7399999999999</v>
      </c>
      <c r="EW31" s="35">
        <f t="shared" si="239"/>
        <v>744.77</v>
      </c>
      <c r="EX31" s="26">
        <f t="shared" si="239"/>
        <v>720.7399999999999</v>
      </c>
      <c r="EY31" s="26">
        <f t="shared" si="239"/>
        <v>744.77</v>
      </c>
      <c r="EZ31" s="26">
        <f t="shared" si="239"/>
        <v>744.77</v>
      </c>
      <c r="FA31" s="26">
        <f t="shared" si="239"/>
        <v>720.7399999999999</v>
      </c>
      <c r="FB31" s="26">
        <f t="shared" si="239"/>
        <v>744.77</v>
      </c>
      <c r="FC31" s="26">
        <f t="shared" si="239"/>
        <v>720.7399999999999</v>
      </c>
      <c r="FD31" s="26">
        <f t="shared" si="239"/>
        <v>744.77</v>
      </c>
      <c r="FE31" s="26">
        <f t="shared" si="239"/>
        <v>8769.0399999999991</v>
      </c>
      <c r="FF31" s="26">
        <f t="shared" si="214"/>
        <v>39117.14</v>
      </c>
      <c r="FG31" s="26">
        <f t="shared" ref="FG31:FS31" si="240">SUM(FG27:FG30)</f>
        <v>744.77</v>
      </c>
      <c r="FH31" s="26">
        <f t="shared" si="240"/>
        <v>672.68999999999994</v>
      </c>
      <c r="FI31" s="26">
        <f t="shared" si="240"/>
        <v>744.77</v>
      </c>
      <c r="FJ31" s="26">
        <f t="shared" si="240"/>
        <v>720.7399999999999</v>
      </c>
      <c r="FK31" s="26">
        <f t="shared" si="240"/>
        <v>744.77</v>
      </c>
      <c r="FL31" s="26">
        <f t="shared" si="240"/>
        <v>720.7399999999999</v>
      </c>
      <c r="FM31" s="26">
        <f t="shared" si="240"/>
        <v>744.77</v>
      </c>
      <c r="FN31" s="26">
        <f t="shared" si="240"/>
        <v>744.77</v>
      </c>
      <c r="FO31" s="26">
        <f t="shared" si="240"/>
        <v>720.7399999999999</v>
      </c>
      <c r="FP31" s="26">
        <f t="shared" si="240"/>
        <v>744.77</v>
      </c>
      <c r="FQ31" s="26">
        <f t="shared" si="240"/>
        <v>720.7399999999999</v>
      </c>
      <c r="FR31" s="26">
        <f t="shared" si="240"/>
        <v>744.77</v>
      </c>
      <c r="FS31" s="26">
        <f t="shared" si="240"/>
        <v>8769.0399999999991</v>
      </c>
      <c r="FT31" s="26">
        <f t="shared" si="228"/>
        <v>47886.18</v>
      </c>
      <c r="FU31" s="26">
        <f t="shared" ref="FU31:GC31" si="241">SUM(FU27:FU30)</f>
        <v>744.77</v>
      </c>
      <c r="FV31" s="26">
        <f t="shared" si="241"/>
        <v>672.68999999999994</v>
      </c>
      <c r="FW31" s="26">
        <f t="shared" si="241"/>
        <v>744.77</v>
      </c>
      <c r="FX31" s="26">
        <f>SUM(FX27:FX30)</f>
        <v>720.7399999999999</v>
      </c>
      <c r="FY31" s="26">
        <f>SUM(FY27:FY30)</f>
        <v>744.77</v>
      </c>
      <c r="FZ31" s="26">
        <f>SUM(FZ27:FZ30)</f>
        <v>720.7399999999999</v>
      </c>
      <c r="GA31" s="26">
        <f t="shared" si="241"/>
        <v>4348.4799999999996</v>
      </c>
      <c r="GB31" s="26">
        <f t="shared" si="241"/>
        <v>52234.66</v>
      </c>
      <c r="GC31" s="26">
        <f t="shared" si="241"/>
        <v>45198.720000000001</v>
      </c>
    </row>
    <row r="32" spans="1:185" x14ac:dyDescent="0.2">
      <c r="A32" s="150" t="s">
        <v>163</v>
      </c>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0"/>
      <c r="BJ32" s="150"/>
      <c r="BK32" s="150"/>
      <c r="BL32" s="150"/>
      <c r="BM32" s="150"/>
      <c r="BN32" s="150"/>
      <c r="BO32" s="150"/>
      <c r="BP32" s="150"/>
      <c r="BQ32" s="150"/>
      <c r="BR32" s="150"/>
      <c r="BS32" s="150"/>
      <c r="BT32" s="150"/>
      <c r="BU32" s="150"/>
      <c r="BV32" s="150"/>
      <c r="BW32" s="150"/>
      <c r="BX32" s="150"/>
      <c r="BY32" s="150"/>
      <c r="BZ32" s="150"/>
      <c r="CA32" s="150"/>
      <c r="CB32" s="150"/>
      <c r="CC32" s="150"/>
      <c r="CD32" s="150"/>
      <c r="CE32" s="150"/>
      <c r="CF32" s="150"/>
      <c r="CG32" s="150"/>
      <c r="CH32" s="150"/>
      <c r="CI32" s="150"/>
      <c r="CJ32" s="150"/>
      <c r="CK32" s="150"/>
      <c r="CL32" s="150"/>
      <c r="CM32" s="150"/>
      <c r="CN32" s="150"/>
      <c r="CO32" s="150"/>
      <c r="CP32" s="150"/>
      <c r="CQ32" s="150"/>
      <c r="CR32" s="150"/>
      <c r="CS32" s="150"/>
      <c r="CT32" s="150"/>
      <c r="CU32" s="150"/>
      <c r="CV32" s="150"/>
      <c r="CW32" s="150"/>
      <c r="CX32" s="150"/>
      <c r="CY32" s="150"/>
      <c r="CZ32" s="150"/>
      <c r="DA32" s="150"/>
      <c r="DB32" s="150"/>
      <c r="DC32" s="150"/>
      <c r="DD32" s="150"/>
      <c r="DE32" s="150"/>
      <c r="DF32" s="150"/>
      <c r="DG32" s="150"/>
      <c r="DH32" s="150"/>
      <c r="DI32" s="150"/>
      <c r="DJ32" s="150"/>
      <c r="DK32" s="150"/>
      <c r="DL32" s="150"/>
      <c r="DM32" s="150"/>
      <c r="DN32" s="150"/>
      <c r="DO32" s="150"/>
      <c r="DP32" s="150"/>
      <c r="DQ32" s="150"/>
      <c r="DR32" s="150"/>
      <c r="DS32" s="150"/>
      <c r="DT32" s="150"/>
      <c r="DU32" s="150"/>
      <c r="DV32" s="150"/>
      <c r="DW32" s="150"/>
      <c r="DX32" s="150"/>
      <c r="DY32" s="150"/>
      <c r="DZ32" s="150"/>
      <c r="EA32" s="150"/>
      <c r="EB32" s="150"/>
      <c r="EC32" s="150"/>
      <c r="ED32" s="150"/>
      <c r="EE32" s="150"/>
      <c r="EF32" s="150"/>
      <c r="EG32" s="150"/>
      <c r="EH32" s="150"/>
      <c r="EI32" s="150"/>
      <c r="EJ32" s="150"/>
      <c r="EK32" s="150"/>
      <c r="EL32" s="150"/>
      <c r="EM32" s="150"/>
      <c r="EN32" s="150"/>
      <c r="EO32" s="150"/>
      <c r="EP32" s="150"/>
      <c r="EQ32" s="150"/>
      <c r="ER32" s="150"/>
      <c r="ES32" s="150"/>
      <c r="ET32" s="150"/>
      <c r="EU32" s="150"/>
      <c r="EV32" s="150"/>
      <c r="EW32" s="150"/>
      <c r="EX32" s="150"/>
      <c r="EY32" s="150"/>
      <c r="EZ32" s="150"/>
      <c r="FA32" s="150"/>
      <c r="FB32" s="150"/>
      <c r="FC32" s="150"/>
      <c r="FD32" s="150"/>
      <c r="FE32" s="150"/>
      <c r="FF32" s="150"/>
      <c r="FG32" s="150"/>
      <c r="FH32" s="150"/>
      <c r="FI32" s="150"/>
      <c r="FJ32" s="150"/>
      <c r="FK32" s="150"/>
      <c r="FL32" s="150"/>
      <c r="FM32" s="150"/>
      <c r="FN32" s="150"/>
      <c r="FO32" s="150"/>
      <c r="FP32" s="150"/>
      <c r="FQ32" s="150"/>
      <c r="FR32" s="150"/>
      <c r="FS32" s="150"/>
      <c r="FT32" s="150"/>
      <c r="FU32" s="150"/>
      <c r="FV32" s="150"/>
      <c r="FW32" s="150"/>
      <c r="FX32" s="150"/>
      <c r="FY32" s="150"/>
      <c r="FZ32" s="150"/>
      <c r="GA32" s="150"/>
      <c r="GB32" s="150"/>
      <c r="GC32" s="150"/>
    </row>
    <row r="33" spans="1:185" ht="59.25" customHeight="1" x14ac:dyDescent="0.2">
      <c r="A33" s="27">
        <v>43479</v>
      </c>
      <c r="B33" s="28" t="s">
        <v>164</v>
      </c>
      <c r="C33" s="30" t="s">
        <v>165</v>
      </c>
      <c r="D33" s="28" t="s">
        <v>166</v>
      </c>
      <c r="E33" s="47" t="s">
        <v>167</v>
      </c>
      <c r="F33" s="31">
        <v>3525.7</v>
      </c>
      <c r="G33" s="18">
        <f t="shared" ref="G33:G41" si="242">(F33*0.1)</f>
        <v>352.57</v>
      </c>
      <c r="H33" s="18">
        <f t="shared" ref="H33:H41" si="243">(F33*0.9)</f>
        <v>3173.13</v>
      </c>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18"/>
      <c r="AY33" s="31"/>
      <c r="AZ33" s="31"/>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f>ROUND((H33/5/365*45),2)</f>
        <v>78.239999999999995</v>
      </c>
      <c r="DS33" s="18">
        <f>ROUND((H33/5/365*31),2)</f>
        <v>53.9</v>
      </c>
      <c r="DT33" s="18">
        <f>ROUND((H33/5/365*30),2)</f>
        <v>52.16</v>
      </c>
      <c r="DU33" s="18">
        <f>ROUND((H33/5/365*31),2)</f>
        <v>53.9</v>
      </c>
      <c r="DV33" s="18">
        <f>ROUND((H33/5/365*30),2)</f>
        <v>52.16</v>
      </c>
      <c r="DW33" s="18">
        <f>ROUND((H33/5/365*31),2)</f>
        <v>53.9</v>
      </c>
      <c r="DX33" s="18">
        <f>ROUND((H33/5/365*31),2)</f>
        <v>53.9</v>
      </c>
      <c r="DY33" s="18">
        <f>ROUND((H33/5/365*30),2)</f>
        <v>52.16</v>
      </c>
      <c r="DZ33" s="18">
        <f>ROUND((H33/5/365*31),2)</f>
        <v>53.9</v>
      </c>
      <c r="EA33" s="18">
        <f>ROUND((H33/5/365*30),2)</f>
        <v>52.16</v>
      </c>
      <c r="EB33" s="18">
        <f>ROUND((H33/5/365*31),2)</f>
        <v>53.9</v>
      </c>
      <c r="EC33" s="18">
        <f>SUM(DQ33:EB33)</f>
        <v>610.27999999999986</v>
      </c>
      <c r="ED33" s="18">
        <f>ROUND((DP33+EC33),2)</f>
        <v>610.28</v>
      </c>
      <c r="EE33" s="18">
        <f>ROUND((H33/5/365*31),2)</f>
        <v>53.9</v>
      </c>
      <c r="EF33" s="18">
        <f>ROUND((H33/5/365*29),2)</f>
        <v>50.42</v>
      </c>
      <c r="EG33" s="18">
        <f>ROUND((H33/5/365*31),2)</f>
        <v>53.9</v>
      </c>
      <c r="EH33" s="18">
        <f>ROUND((H33/5/365*30),2)</f>
        <v>52.16</v>
      </c>
      <c r="EI33" s="18">
        <f>ROUND((H33/5/365*31),2)</f>
        <v>53.9</v>
      </c>
      <c r="EJ33" s="18">
        <f>ROUND((H33/5/365*30),2)</f>
        <v>52.16</v>
      </c>
      <c r="EK33" s="18">
        <f>ROUND((H33/5/365*31),2)</f>
        <v>53.9</v>
      </c>
      <c r="EL33" s="18">
        <f>ROUND((H33/5/365*31),2)</f>
        <v>53.9</v>
      </c>
      <c r="EM33" s="18">
        <f>ROUND((H33/5/365*30),2)</f>
        <v>52.16</v>
      </c>
      <c r="EN33" s="18">
        <f>ROUND((H33/5/365*31),2)</f>
        <v>53.9</v>
      </c>
      <c r="EO33" s="18">
        <f>ROUND((H33/5/365*30),2)</f>
        <v>52.16</v>
      </c>
      <c r="EP33" s="18">
        <f>ROUND((H33/5/365*31),2)</f>
        <v>53.9</v>
      </c>
      <c r="EQ33" s="18">
        <f t="shared" ref="EQ33:EQ37" si="244">SUM(EE33:EP33)</f>
        <v>636.35999999999979</v>
      </c>
      <c r="ER33" s="18">
        <f t="shared" ref="ER33:ER37" si="245">ROUND((ED33+EQ33),2)</f>
        <v>1246.6400000000001</v>
      </c>
      <c r="ES33" s="18">
        <f>ROUND((H33/5/365*31),2)</f>
        <v>53.9</v>
      </c>
      <c r="ET33" s="18">
        <f>ROUND((H33/5/365*28),2)</f>
        <v>48.68</v>
      </c>
      <c r="EU33" s="18">
        <f>ROUND((H33/5/365*31),2)</f>
        <v>53.9</v>
      </c>
      <c r="EV33" s="18">
        <f>ROUND((H33/5/365*30),2)</f>
        <v>52.16</v>
      </c>
      <c r="EW33" s="19">
        <f>ROUND((H33/5/365*31),2)</f>
        <v>53.9</v>
      </c>
      <c r="EX33" s="18">
        <f>ROUND((H33/5/365*30),2)</f>
        <v>52.16</v>
      </c>
      <c r="EY33" s="18">
        <f>ROUND((H33/5/365*31),2)</f>
        <v>53.9</v>
      </c>
      <c r="EZ33" s="18">
        <f>ROUND((H33/5/365*31),2)</f>
        <v>53.9</v>
      </c>
      <c r="FA33" s="18">
        <f>ROUND((H33/5/365*30),2)</f>
        <v>52.16</v>
      </c>
      <c r="FB33" s="18">
        <f>ROUND((H33/5/365*31),2)</f>
        <v>53.9</v>
      </c>
      <c r="FC33" s="18">
        <f>ROUND((H33/5/365*30),2)</f>
        <v>52.16</v>
      </c>
      <c r="FD33" s="18">
        <f>ROUND((H33/5/365*31),2)</f>
        <v>53.9</v>
      </c>
      <c r="FE33" s="18">
        <f t="shared" ref="FE33:FE37" si="246">SUM(ES33:FD33)</f>
        <v>634.61999999999978</v>
      </c>
      <c r="FF33" s="18">
        <f>SUM(ER33,FE33)</f>
        <v>1881.2599999999998</v>
      </c>
      <c r="FG33" s="18">
        <f>ROUND((H33/5/365*31),2)</f>
        <v>53.9</v>
      </c>
      <c r="FH33" s="18">
        <f t="shared" ref="FH33:FH41" si="247">ROUND((H33/5/365*28),2)</f>
        <v>48.68</v>
      </c>
      <c r="FI33" s="18">
        <f t="shared" ref="FI33:FI41" si="248">ROUND((H33/5/365*31),2)</f>
        <v>53.9</v>
      </c>
      <c r="FJ33" s="18">
        <f t="shared" ref="FJ33:FJ41" si="249">ROUND((H33/5/365*30),2)</f>
        <v>52.16</v>
      </c>
      <c r="FK33" s="18">
        <f t="shared" ref="FK33:FK41" si="250">ROUND((H33/5/365*31),2)</f>
        <v>53.9</v>
      </c>
      <c r="FL33" s="18">
        <f t="shared" ref="FL33:FL41" si="251">ROUND((H33/5/365*30),2)</f>
        <v>52.16</v>
      </c>
      <c r="FM33" s="18">
        <f t="shared" ref="FM33:FM41" si="252">ROUND((H33/5/365*31),2)</f>
        <v>53.9</v>
      </c>
      <c r="FN33" s="18">
        <f>ROUND((H33/5/365*31),2)</f>
        <v>53.9</v>
      </c>
      <c r="FO33" s="18">
        <f>ROUND((H33/5/365*30),2)</f>
        <v>52.16</v>
      </c>
      <c r="FP33" s="18">
        <f>ROUND((H33/5/365*31),2)</f>
        <v>53.9</v>
      </c>
      <c r="FQ33" s="18">
        <f>ROUND((H33/5/365*30),2)</f>
        <v>52.16</v>
      </c>
      <c r="FR33" s="18">
        <f>ROUND((H33/5/365*31),2)</f>
        <v>53.9</v>
      </c>
      <c r="FS33" s="18">
        <f>SUM(FG33:FR33)</f>
        <v>634.61999999999978</v>
      </c>
      <c r="FT33" s="18">
        <f>SUM(FF33,FS33)</f>
        <v>2515.8799999999997</v>
      </c>
      <c r="FU33" s="18">
        <f>ROUND((H33/5/365*31),2)</f>
        <v>53.9</v>
      </c>
      <c r="FV33" s="18">
        <f>ROUND((H33/5/365*28),2)</f>
        <v>48.68</v>
      </c>
      <c r="FW33" s="18">
        <f>ROUND((H33/5/365*31),2)</f>
        <v>53.9</v>
      </c>
      <c r="FX33" s="18">
        <f>ROUND((H33/5/365*30),2)</f>
        <v>52.16</v>
      </c>
      <c r="FY33" s="18">
        <f>ROUND((H33/5/365*31),2)</f>
        <v>53.9</v>
      </c>
      <c r="FZ33" s="18">
        <f>ROUND((H33/5/365*30),2)</f>
        <v>52.16</v>
      </c>
      <c r="GA33" s="18">
        <f>SUM(FU33:FZ33)</f>
        <v>314.69999999999993</v>
      </c>
      <c r="GB33" s="18">
        <f t="shared" ref="GB33:GB41" si="253">ROUND((FT33+GA33),2)</f>
        <v>2830.58</v>
      </c>
      <c r="GC33" s="18">
        <f t="shared" ref="GC33:GC41" si="254">SUM(F33-GB33)</f>
        <v>695.11999999999989</v>
      </c>
    </row>
    <row r="34" spans="1:185" ht="59.25" customHeight="1" x14ac:dyDescent="0.2">
      <c r="A34" s="27">
        <v>43480</v>
      </c>
      <c r="B34" s="28" t="s">
        <v>164</v>
      </c>
      <c r="C34" s="30" t="s">
        <v>165</v>
      </c>
      <c r="D34" s="28" t="s">
        <v>166</v>
      </c>
      <c r="E34" s="47" t="s">
        <v>168</v>
      </c>
      <c r="F34" s="31">
        <v>3525.7</v>
      </c>
      <c r="G34" s="18">
        <f t="shared" si="242"/>
        <v>352.57</v>
      </c>
      <c r="H34" s="18">
        <f t="shared" si="243"/>
        <v>3173.13</v>
      </c>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18"/>
      <c r="AY34" s="31"/>
      <c r="AZ34" s="31"/>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f>ROUND((H34/5/365*45),2)</f>
        <v>78.239999999999995</v>
      </c>
      <c r="DS34" s="18">
        <f>ROUND((H34/5/365*31),2)</f>
        <v>53.9</v>
      </c>
      <c r="DT34" s="18">
        <f>ROUND((H34/5/365*30),2)</f>
        <v>52.16</v>
      </c>
      <c r="DU34" s="18">
        <f>ROUND((H34/5/365*31),2)</f>
        <v>53.9</v>
      </c>
      <c r="DV34" s="18">
        <f>ROUND((H34/5/365*30),2)</f>
        <v>52.16</v>
      </c>
      <c r="DW34" s="18">
        <f>ROUND((H34/5/365*31),2)</f>
        <v>53.9</v>
      </c>
      <c r="DX34" s="18">
        <f>ROUND((H34/5/365*31),2)</f>
        <v>53.9</v>
      </c>
      <c r="DY34" s="18">
        <f>ROUND((H34/5/365*30),2)</f>
        <v>52.16</v>
      </c>
      <c r="DZ34" s="18">
        <f>ROUND((H34/5/365*31),2)</f>
        <v>53.9</v>
      </c>
      <c r="EA34" s="18">
        <f>ROUND((H34/5/365*30),2)</f>
        <v>52.16</v>
      </c>
      <c r="EB34" s="18">
        <f>ROUND((H34/5/365*31),2)</f>
        <v>53.9</v>
      </c>
      <c r="EC34" s="18">
        <f>SUM(DQ34:EB34)</f>
        <v>610.27999999999986</v>
      </c>
      <c r="ED34" s="18">
        <f>ROUND((DP34+EC34),2)</f>
        <v>610.28</v>
      </c>
      <c r="EE34" s="18">
        <f>ROUND((H34/5/365*31),2)</f>
        <v>53.9</v>
      </c>
      <c r="EF34" s="18">
        <f>ROUND((H34/5/365*29),2)</f>
        <v>50.42</v>
      </c>
      <c r="EG34" s="18">
        <f>ROUND((H34/5/365*31),2)</f>
        <v>53.9</v>
      </c>
      <c r="EH34" s="18">
        <f>ROUND((H34/5/365*30),2)</f>
        <v>52.16</v>
      </c>
      <c r="EI34" s="18">
        <f>ROUND((H34/5/365*31),2)</f>
        <v>53.9</v>
      </c>
      <c r="EJ34" s="18">
        <f>ROUND((H34/5/365*30),2)</f>
        <v>52.16</v>
      </c>
      <c r="EK34" s="18">
        <f>ROUND((H34/5/365*31),2)</f>
        <v>53.9</v>
      </c>
      <c r="EL34" s="18">
        <f>ROUND((H34/5/365*31),2)</f>
        <v>53.9</v>
      </c>
      <c r="EM34" s="18">
        <f>ROUND((H34/5/365*30),2)</f>
        <v>52.16</v>
      </c>
      <c r="EN34" s="18">
        <f>ROUND((H34/5/365*31),2)</f>
        <v>53.9</v>
      </c>
      <c r="EO34" s="18">
        <f>ROUND((H34/5/365*30),2)</f>
        <v>52.16</v>
      </c>
      <c r="EP34" s="18">
        <f>ROUND((H34/5/365*31),2)</f>
        <v>53.9</v>
      </c>
      <c r="EQ34" s="18">
        <f t="shared" si="244"/>
        <v>636.35999999999979</v>
      </c>
      <c r="ER34" s="18">
        <f t="shared" si="245"/>
        <v>1246.6400000000001</v>
      </c>
      <c r="ES34" s="18">
        <f>ROUND((H34/5/365*31),2)</f>
        <v>53.9</v>
      </c>
      <c r="ET34" s="18">
        <f>ROUND((H34/5/365*28),2)</f>
        <v>48.68</v>
      </c>
      <c r="EU34" s="18">
        <f>ROUND((H34/5/365*31),2)</f>
        <v>53.9</v>
      </c>
      <c r="EV34" s="18">
        <f>ROUND((H34/5/365*30),2)</f>
        <v>52.16</v>
      </c>
      <c r="EW34" s="19">
        <f>ROUND((H34/5/365*31),2)</f>
        <v>53.9</v>
      </c>
      <c r="EX34" s="18">
        <f>ROUND((H34/5/365*30),2)</f>
        <v>52.16</v>
      </c>
      <c r="EY34" s="18">
        <f>ROUND((H34/5/365*31),2)</f>
        <v>53.9</v>
      </c>
      <c r="EZ34" s="18">
        <f>ROUND((H34/5/365*31),2)</f>
        <v>53.9</v>
      </c>
      <c r="FA34" s="18">
        <f>ROUND((H34/5/365*30),2)</f>
        <v>52.16</v>
      </c>
      <c r="FB34" s="18">
        <f>ROUND((H34/5/365*31),2)</f>
        <v>53.9</v>
      </c>
      <c r="FC34" s="18">
        <f>ROUND((H34/5/365*30),2)</f>
        <v>52.16</v>
      </c>
      <c r="FD34" s="18">
        <f>ROUND((H34/5/365*31),2)</f>
        <v>53.9</v>
      </c>
      <c r="FE34" s="18">
        <f t="shared" si="246"/>
        <v>634.61999999999978</v>
      </c>
      <c r="FF34" s="18">
        <f t="shared" ref="FF34:FF37" si="255">SUM(ER34,FE34)</f>
        <v>1881.2599999999998</v>
      </c>
      <c r="FG34" s="18">
        <f>ROUND((H34/5/365*31),2)</f>
        <v>53.9</v>
      </c>
      <c r="FH34" s="18">
        <f t="shared" si="247"/>
        <v>48.68</v>
      </c>
      <c r="FI34" s="18">
        <f t="shared" si="248"/>
        <v>53.9</v>
      </c>
      <c r="FJ34" s="18">
        <f t="shared" si="249"/>
        <v>52.16</v>
      </c>
      <c r="FK34" s="18">
        <f t="shared" si="250"/>
        <v>53.9</v>
      </c>
      <c r="FL34" s="18">
        <f t="shared" si="251"/>
        <v>52.16</v>
      </c>
      <c r="FM34" s="18">
        <f t="shared" si="252"/>
        <v>53.9</v>
      </c>
      <c r="FN34" s="18">
        <f t="shared" ref="FN34:FN41" si="256">ROUND((H34/5/365*31),2)</f>
        <v>53.9</v>
      </c>
      <c r="FO34" s="18">
        <f t="shared" ref="FO34:FO41" si="257">ROUND((H34/5/365*30),2)</f>
        <v>52.16</v>
      </c>
      <c r="FP34" s="18">
        <f t="shared" ref="FP34:FP41" si="258">ROUND((H34/5/365*31),2)</f>
        <v>53.9</v>
      </c>
      <c r="FQ34" s="18">
        <f t="shared" ref="FQ34:FQ40" si="259">ROUND((H34/5/365*30),2)</f>
        <v>52.16</v>
      </c>
      <c r="FR34" s="18">
        <f t="shared" ref="FR34:FR41" si="260">ROUND((H34/5/365*31),2)</f>
        <v>53.9</v>
      </c>
      <c r="FS34" s="18">
        <f>SUM(FG34:FR34)</f>
        <v>634.61999999999978</v>
      </c>
      <c r="FT34" s="18">
        <f t="shared" ref="FT34:FT40" si="261">SUM(FF34,FS34)</f>
        <v>2515.8799999999997</v>
      </c>
      <c r="FU34" s="18">
        <f>ROUND((H34/5/365*31),2)</f>
        <v>53.9</v>
      </c>
      <c r="FV34" s="18">
        <f t="shared" ref="FV34:FV41" si="262">ROUND((H34/5/365*28),2)</f>
        <v>48.68</v>
      </c>
      <c r="FW34" s="18">
        <f t="shared" ref="FW34:FW41" si="263">ROUND((H34/5/365*31),2)</f>
        <v>53.9</v>
      </c>
      <c r="FX34" s="18">
        <f t="shared" ref="FX34:FX41" si="264">ROUND((H34/5/365*30),2)</f>
        <v>52.16</v>
      </c>
      <c r="FY34" s="18">
        <f t="shared" ref="FY34:FY41" si="265">ROUND((H34/5/365*31),2)</f>
        <v>53.9</v>
      </c>
      <c r="FZ34" s="18">
        <f t="shared" ref="FZ34:FZ41" si="266">ROUND((H34/5/365*30),2)</f>
        <v>52.16</v>
      </c>
      <c r="GA34" s="18">
        <f t="shared" ref="GA34:GA40" si="267">SUM(FU34:FZ34)</f>
        <v>314.69999999999993</v>
      </c>
      <c r="GB34" s="18">
        <f t="shared" si="253"/>
        <v>2830.58</v>
      </c>
      <c r="GC34" s="18">
        <f t="shared" si="254"/>
        <v>695.11999999999989</v>
      </c>
    </row>
    <row r="35" spans="1:185" ht="59.25" customHeight="1" x14ac:dyDescent="0.2">
      <c r="A35" s="27">
        <v>43880</v>
      </c>
      <c r="B35" s="30" t="s">
        <v>169</v>
      </c>
      <c r="C35" s="30" t="s">
        <v>165</v>
      </c>
      <c r="D35" s="28" t="s">
        <v>170</v>
      </c>
      <c r="E35" s="47" t="s">
        <v>171</v>
      </c>
      <c r="F35" s="31">
        <v>3668.7</v>
      </c>
      <c r="G35" s="18">
        <f t="shared" si="242"/>
        <v>366.87</v>
      </c>
      <c r="H35" s="18">
        <f t="shared" si="243"/>
        <v>3301.83</v>
      </c>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18"/>
      <c r="AY35" s="31"/>
      <c r="AZ35" s="31"/>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f>ROUND((H35/5/365*10),2)</f>
        <v>18.09</v>
      </c>
      <c r="EG35" s="18">
        <f>ROUND((H35/5/365*31),2)</f>
        <v>56.09</v>
      </c>
      <c r="EH35" s="18">
        <f>ROUND((H35/5/365*30),2)</f>
        <v>54.28</v>
      </c>
      <c r="EI35" s="18">
        <f>ROUND((H35/5/365*31),2)</f>
        <v>56.09</v>
      </c>
      <c r="EJ35" s="18">
        <f>ROUND((H35/5/365*30),2)</f>
        <v>54.28</v>
      </c>
      <c r="EK35" s="18">
        <f>ROUND((H35/5/365*31),2)</f>
        <v>56.09</v>
      </c>
      <c r="EL35" s="18">
        <f>ROUND((H35/5/365*31),2)</f>
        <v>56.09</v>
      </c>
      <c r="EM35" s="18">
        <f>ROUND((H35/5/365*30),2)</f>
        <v>54.28</v>
      </c>
      <c r="EN35" s="18">
        <f>ROUND((H35/5/365*31),2)</f>
        <v>56.09</v>
      </c>
      <c r="EO35" s="18">
        <f>ROUND((H35/5/365*30),2)</f>
        <v>54.28</v>
      </c>
      <c r="EP35" s="18">
        <f>ROUND((H35/5/365*31),2)</f>
        <v>56.09</v>
      </c>
      <c r="EQ35" s="18">
        <f t="shared" si="244"/>
        <v>571.75</v>
      </c>
      <c r="ER35" s="18">
        <f t="shared" si="245"/>
        <v>571.75</v>
      </c>
      <c r="ES35" s="18">
        <f>ROUND((H35/5/365*31),2)</f>
        <v>56.09</v>
      </c>
      <c r="ET35" s="18">
        <f>ROUND((H35/5/365*28),2)</f>
        <v>50.66</v>
      </c>
      <c r="EU35" s="18">
        <f>ROUND((H35/5/365*31),2)</f>
        <v>56.09</v>
      </c>
      <c r="EV35" s="18">
        <f>ROUND((H35/5/365*30),2)</f>
        <v>54.28</v>
      </c>
      <c r="EW35" s="19">
        <f>ROUND((H35/5/365*31),2)</f>
        <v>56.09</v>
      </c>
      <c r="EX35" s="18">
        <f>ROUND((H35/5/365*30),2)</f>
        <v>54.28</v>
      </c>
      <c r="EY35" s="18">
        <f>ROUND((H35/5/365*31),2)</f>
        <v>56.09</v>
      </c>
      <c r="EZ35" s="18">
        <f>ROUND((H35/5/365*31),2)</f>
        <v>56.09</v>
      </c>
      <c r="FA35" s="18">
        <f>ROUND((H35/5/365*30),2)</f>
        <v>54.28</v>
      </c>
      <c r="FB35" s="18">
        <f>ROUND((H35/5/365*31),2)</f>
        <v>56.09</v>
      </c>
      <c r="FC35" s="18">
        <f>ROUND((H35/5/365*30),2)</f>
        <v>54.28</v>
      </c>
      <c r="FD35" s="18">
        <f>ROUND((H35/5/365*31),2)</f>
        <v>56.09</v>
      </c>
      <c r="FE35" s="18">
        <f t="shared" si="246"/>
        <v>660.41000000000008</v>
      </c>
      <c r="FF35" s="18">
        <f t="shared" si="255"/>
        <v>1232.1600000000001</v>
      </c>
      <c r="FG35" s="18">
        <f>ROUND((H35/5/365*31),2)</f>
        <v>56.09</v>
      </c>
      <c r="FH35" s="18">
        <f t="shared" si="247"/>
        <v>50.66</v>
      </c>
      <c r="FI35" s="18">
        <f t="shared" si="248"/>
        <v>56.09</v>
      </c>
      <c r="FJ35" s="18">
        <f t="shared" si="249"/>
        <v>54.28</v>
      </c>
      <c r="FK35" s="18">
        <f t="shared" si="250"/>
        <v>56.09</v>
      </c>
      <c r="FL35" s="18">
        <f t="shared" si="251"/>
        <v>54.28</v>
      </c>
      <c r="FM35" s="18">
        <f t="shared" si="252"/>
        <v>56.09</v>
      </c>
      <c r="FN35" s="18">
        <f t="shared" si="256"/>
        <v>56.09</v>
      </c>
      <c r="FO35" s="18">
        <f t="shared" si="257"/>
        <v>54.28</v>
      </c>
      <c r="FP35" s="18">
        <f t="shared" si="258"/>
        <v>56.09</v>
      </c>
      <c r="FQ35" s="18">
        <f t="shared" si="259"/>
        <v>54.28</v>
      </c>
      <c r="FR35" s="18">
        <f t="shared" si="260"/>
        <v>56.09</v>
      </c>
      <c r="FS35" s="18">
        <f t="shared" ref="FS35:FS41" si="268">SUM(FG35:FR35)</f>
        <v>660.41000000000008</v>
      </c>
      <c r="FT35" s="18">
        <f t="shared" si="261"/>
        <v>1892.5700000000002</v>
      </c>
      <c r="FU35" s="18">
        <f t="shared" ref="FU35:FU41" si="269">ROUND((H35/5/365*31),2)</f>
        <v>56.09</v>
      </c>
      <c r="FV35" s="18">
        <f t="shared" si="262"/>
        <v>50.66</v>
      </c>
      <c r="FW35" s="18">
        <f t="shared" si="263"/>
        <v>56.09</v>
      </c>
      <c r="FX35" s="18">
        <f t="shared" si="264"/>
        <v>54.28</v>
      </c>
      <c r="FY35" s="18">
        <f t="shared" si="265"/>
        <v>56.09</v>
      </c>
      <c r="FZ35" s="18">
        <f t="shared" si="266"/>
        <v>54.28</v>
      </c>
      <c r="GA35" s="18">
        <f t="shared" si="267"/>
        <v>327.49</v>
      </c>
      <c r="GB35" s="18">
        <f t="shared" si="253"/>
        <v>2220.06</v>
      </c>
      <c r="GC35" s="18">
        <f t="shared" si="254"/>
        <v>1448.6399999999999</v>
      </c>
    </row>
    <row r="36" spans="1:185" ht="59.25" customHeight="1" x14ac:dyDescent="0.2">
      <c r="A36" s="27">
        <v>43880</v>
      </c>
      <c r="B36" s="30" t="s">
        <v>169</v>
      </c>
      <c r="C36" s="30" t="s">
        <v>165</v>
      </c>
      <c r="D36" s="28" t="s">
        <v>170</v>
      </c>
      <c r="E36" s="47" t="s">
        <v>172</v>
      </c>
      <c r="F36" s="31">
        <v>3668.7</v>
      </c>
      <c r="G36" s="18">
        <f t="shared" si="242"/>
        <v>366.87</v>
      </c>
      <c r="H36" s="18">
        <f t="shared" si="243"/>
        <v>3301.83</v>
      </c>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18"/>
      <c r="AY36" s="31"/>
      <c r="AZ36" s="31"/>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f>ROUND((H36/5/365*10),2)</f>
        <v>18.09</v>
      </c>
      <c r="EG36" s="18">
        <f>ROUND((H36/5/365*31),2)</f>
        <v>56.09</v>
      </c>
      <c r="EH36" s="18">
        <f>ROUND((H36/5/365*30),2)</f>
        <v>54.28</v>
      </c>
      <c r="EI36" s="18">
        <f>ROUND((H36/5/365*31),2)</f>
        <v>56.09</v>
      </c>
      <c r="EJ36" s="18">
        <f>ROUND((H36/5/365*30),2)</f>
        <v>54.28</v>
      </c>
      <c r="EK36" s="18">
        <f>ROUND((H36/5/365*31),2)</f>
        <v>56.09</v>
      </c>
      <c r="EL36" s="18">
        <f>ROUND((H36/5/365*31),2)</f>
        <v>56.09</v>
      </c>
      <c r="EM36" s="18">
        <f>ROUND((H36/5/365*30),2)</f>
        <v>54.28</v>
      </c>
      <c r="EN36" s="18">
        <f>ROUND((H36/5/365*31),2)</f>
        <v>56.09</v>
      </c>
      <c r="EO36" s="18">
        <f>ROUND((H36/5/365*30),2)</f>
        <v>54.28</v>
      </c>
      <c r="EP36" s="18">
        <f>ROUND((H36/5/365*31),2)</f>
        <v>56.09</v>
      </c>
      <c r="EQ36" s="18">
        <f t="shared" si="244"/>
        <v>571.75</v>
      </c>
      <c r="ER36" s="18">
        <f t="shared" si="245"/>
        <v>571.75</v>
      </c>
      <c r="ES36" s="18">
        <f>ROUND((H36/5/365*31),2)</f>
        <v>56.09</v>
      </c>
      <c r="ET36" s="18">
        <f>ROUND((H36/5/365*28),2)</f>
        <v>50.66</v>
      </c>
      <c r="EU36" s="18">
        <f>ROUND((H36/5/365*31),2)</f>
        <v>56.09</v>
      </c>
      <c r="EV36" s="18">
        <f>ROUND((H36/5/365*30),2)</f>
        <v>54.28</v>
      </c>
      <c r="EW36" s="19">
        <f>ROUND((H36/5/365*31),2)</f>
        <v>56.09</v>
      </c>
      <c r="EX36" s="18">
        <f>ROUND((H36/5/365*30),2)</f>
        <v>54.28</v>
      </c>
      <c r="EY36" s="18">
        <f>ROUND((H36/5/365*31),2)</f>
        <v>56.09</v>
      </c>
      <c r="EZ36" s="18">
        <f>ROUND((H36/5/365*31),2)</f>
        <v>56.09</v>
      </c>
      <c r="FA36" s="18">
        <f>ROUND((H36/5/365*30),2)</f>
        <v>54.28</v>
      </c>
      <c r="FB36" s="18">
        <f>ROUND((H36/5/365*31),2)</f>
        <v>56.09</v>
      </c>
      <c r="FC36" s="18">
        <f>ROUND((H36/5/365*30),2)</f>
        <v>54.28</v>
      </c>
      <c r="FD36" s="18">
        <f>ROUND((H36/5/365*31),2)</f>
        <v>56.09</v>
      </c>
      <c r="FE36" s="18">
        <f t="shared" si="246"/>
        <v>660.41000000000008</v>
      </c>
      <c r="FF36" s="18">
        <f t="shared" si="255"/>
        <v>1232.1600000000001</v>
      </c>
      <c r="FG36" s="18">
        <f>ROUND((H36/5/365*31),2)</f>
        <v>56.09</v>
      </c>
      <c r="FH36" s="18">
        <f t="shared" si="247"/>
        <v>50.66</v>
      </c>
      <c r="FI36" s="18">
        <f t="shared" si="248"/>
        <v>56.09</v>
      </c>
      <c r="FJ36" s="18">
        <f t="shared" si="249"/>
        <v>54.28</v>
      </c>
      <c r="FK36" s="18">
        <f t="shared" si="250"/>
        <v>56.09</v>
      </c>
      <c r="FL36" s="18">
        <f t="shared" si="251"/>
        <v>54.28</v>
      </c>
      <c r="FM36" s="18">
        <f t="shared" si="252"/>
        <v>56.09</v>
      </c>
      <c r="FN36" s="18">
        <f t="shared" si="256"/>
        <v>56.09</v>
      </c>
      <c r="FO36" s="18">
        <f t="shared" si="257"/>
        <v>54.28</v>
      </c>
      <c r="FP36" s="18">
        <f t="shared" si="258"/>
        <v>56.09</v>
      </c>
      <c r="FQ36" s="18">
        <f t="shared" si="259"/>
        <v>54.28</v>
      </c>
      <c r="FR36" s="18">
        <f t="shared" si="260"/>
        <v>56.09</v>
      </c>
      <c r="FS36" s="18">
        <f t="shared" si="268"/>
        <v>660.41000000000008</v>
      </c>
      <c r="FT36" s="18">
        <f t="shared" si="261"/>
        <v>1892.5700000000002</v>
      </c>
      <c r="FU36" s="18">
        <f t="shared" si="269"/>
        <v>56.09</v>
      </c>
      <c r="FV36" s="18">
        <f t="shared" si="262"/>
        <v>50.66</v>
      </c>
      <c r="FW36" s="18">
        <f t="shared" si="263"/>
        <v>56.09</v>
      </c>
      <c r="FX36" s="18">
        <f t="shared" si="264"/>
        <v>54.28</v>
      </c>
      <c r="FY36" s="18">
        <f t="shared" si="265"/>
        <v>56.09</v>
      </c>
      <c r="FZ36" s="18">
        <f t="shared" si="266"/>
        <v>54.28</v>
      </c>
      <c r="GA36" s="18">
        <f>SUM(FU36:FZ36)</f>
        <v>327.49</v>
      </c>
      <c r="GB36" s="18">
        <f t="shared" si="253"/>
        <v>2220.06</v>
      </c>
      <c r="GC36" s="18">
        <f t="shared" si="254"/>
        <v>1448.6399999999999</v>
      </c>
    </row>
    <row r="37" spans="1:185" ht="60" customHeight="1" x14ac:dyDescent="0.2">
      <c r="A37" s="27">
        <v>43880</v>
      </c>
      <c r="B37" s="30" t="s">
        <v>169</v>
      </c>
      <c r="C37" s="30" t="s">
        <v>165</v>
      </c>
      <c r="D37" s="28" t="s">
        <v>170</v>
      </c>
      <c r="E37" s="47" t="s">
        <v>173</v>
      </c>
      <c r="F37" s="31">
        <v>3668.7</v>
      </c>
      <c r="G37" s="18">
        <f t="shared" si="242"/>
        <v>366.87</v>
      </c>
      <c r="H37" s="18">
        <f t="shared" si="243"/>
        <v>3301.83</v>
      </c>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18"/>
      <c r="AY37" s="31"/>
      <c r="AZ37" s="31"/>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f>ROUND((H37/5/365*10),2)</f>
        <v>18.09</v>
      </c>
      <c r="EG37" s="18">
        <f>ROUND((H37/5/365*31),2)</f>
        <v>56.09</v>
      </c>
      <c r="EH37" s="18">
        <f>ROUND((H37/5/365*30),2)</f>
        <v>54.28</v>
      </c>
      <c r="EI37" s="18">
        <f>ROUND((H37/5/365*31),2)</f>
        <v>56.09</v>
      </c>
      <c r="EJ37" s="18">
        <f>ROUND((H37/5/365*30),2)</f>
        <v>54.28</v>
      </c>
      <c r="EK37" s="18">
        <f>ROUND((H37/5/365*31),2)</f>
        <v>56.09</v>
      </c>
      <c r="EL37" s="18">
        <f>ROUND((H37/5/365*31),2)</f>
        <v>56.09</v>
      </c>
      <c r="EM37" s="18">
        <f>ROUND((H37/5/365*30),2)</f>
        <v>54.28</v>
      </c>
      <c r="EN37" s="18">
        <f>ROUND((H37/5/365*31),2)</f>
        <v>56.09</v>
      </c>
      <c r="EO37" s="18">
        <f>ROUND((H37/5/365*30),2)</f>
        <v>54.28</v>
      </c>
      <c r="EP37" s="18">
        <f>ROUND((H37/5/365*31),2)</f>
        <v>56.09</v>
      </c>
      <c r="EQ37" s="18">
        <f t="shared" si="244"/>
        <v>571.75</v>
      </c>
      <c r="ER37" s="18">
        <f t="shared" si="245"/>
        <v>571.75</v>
      </c>
      <c r="ES37" s="18">
        <f>ROUND((H37/5/365*31),2)</f>
        <v>56.09</v>
      </c>
      <c r="ET37" s="18">
        <f>ROUND((H37/5/365*28),2)</f>
        <v>50.66</v>
      </c>
      <c r="EU37" s="18">
        <f>ROUND((H37/5/365*31),2)</f>
        <v>56.09</v>
      </c>
      <c r="EV37" s="18">
        <f>ROUND((H37/5/365*30),2)</f>
        <v>54.28</v>
      </c>
      <c r="EW37" s="19">
        <f>ROUND((H37/5/365*31),2)</f>
        <v>56.09</v>
      </c>
      <c r="EX37" s="18">
        <f>ROUND((H37/5/365*30),2)</f>
        <v>54.28</v>
      </c>
      <c r="EY37" s="18">
        <f>ROUND((H37/5/365*31),2)</f>
        <v>56.09</v>
      </c>
      <c r="EZ37" s="18">
        <f>ROUND((H37/5/365*31),2)</f>
        <v>56.09</v>
      </c>
      <c r="FA37" s="18">
        <f>ROUND((H37/5/365*30),2)</f>
        <v>54.28</v>
      </c>
      <c r="FB37" s="18">
        <f>ROUND((H37/5/365*31),2)</f>
        <v>56.09</v>
      </c>
      <c r="FC37" s="18">
        <f>ROUND((H37/5/365*30),2)</f>
        <v>54.28</v>
      </c>
      <c r="FD37" s="18">
        <f>ROUND((H37/5/365*31),2)</f>
        <v>56.09</v>
      </c>
      <c r="FE37" s="18">
        <f t="shared" si="246"/>
        <v>660.41000000000008</v>
      </c>
      <c r="FF37" s="18">
        <f t="shared" si="255"/>
        <v>1232.1600000000001</v>
      </c>
      <c r="FG37" s="18">
        <f>ROUND((H37/5/365*31),2)</f>
        <v>56.09</v>
      </c>
      <c r="FH37" s="18">
        <f t="shared" si="247"/>
        <v>50.66</v>
      </c>
      <c r="FI37" s="18">
        <f t="shared" si="248"/>
        <v>56.09</v>
      </c>
      <c r="FJ37" s="18">
        <f t="shared" si="249"/>
        <v>54.28</v>
      </c>
      <c r="FK37" s="18">
        <f t="shared" si="250"/>
        <v>56.09</v>
      </c>
      <c r="FL37" s="18">
        <f t="shared" si="251"/>
        <v>54.28</v>
      </c>
      <c r="FM37" s="18">
        <f t="shared" si="252"/>
        <v>56.09</v>
      </c>
      <c r="FN37" s="18">
        <f t="shared" si="256"/>
        <v>56.09</v>
      </c>
      <c r="FO37" s="18">
        <f t="shared" si="257"/>
        <v>54.28</v>
      </c>
      <c r="FP37" s="18">
        <f t="shared" si="258"/>
        <v>56.09</v>
      </c>
      <c r="FQ37" s="18">
        <f t="shared" si="259"/>
        <v>54.28</v>
      </c>
      <c r="FR37" s="18">
        <f t="shared" si="260"/>
        <v>56.09</v>
      </c>
      <c r="FS37" s="18">
        <f t="shared" si="268"/>
        <v>660.41000000000008</v>
      </c>
      <c r="FT37" s="18">
        <f t="shared" si="261"/>
        <v>1892.5700000000002</v>
      </c>
      <c r="FU37" s="18">
        <f t="shared" si="269"/>
        <v>56.09</v>
      </c>
      <c r="FV37" s="18">
        <f t="shared" si="262"/>
        <v>50.66</v>
      </c>
      <c r="FW37" s="18">
        <f t="shared" si="263"/>
        <v>56.09</v>
      </c>
      <c r="FX37" s="18">
        <f t="shared" si="264"/>
        <v>54.28</v>
      </c>
      <c r="FY37" s="18">
        <f t="shared" si="265"/>
        <v>56.09</v>
      </c>
      <c r="FZ37" s="18">
        <f t="shared" si="266"/>
        <v>54.28</v>
      </c>
      <c r="GA37" s="18">
        <f t="shared" si="267"/>
        <v>327.49</v>
      </c>
      <c r="GB37" s="18">
        <f t="shared" si="253"/>
        <v>2220.06</v>
      </c>
      <c r="GC37" s="18">
        <f t="shared" si="254"/>
        <v>1448.6399999999999</v>
      </c>
    </row>
    <row r="38" spans="1:185" ht="59.25" customHeight="1" x14ac:dyDescent="0.2">
      <c r="A38" s="27">
        <v>44589</v>
      </c>
      <c r="B38" s="30" t="s">
        <v>164</v>
      </c>
      <c r="C38" s="30" t="s">
        <v>174</v>
      </c>
      <c r="D38" s="28" t="s">
        <v>170</v>
      </c>
      <c r="E38" s="47" t="s">
        <v>175</v>
      </c>
      <c r="F38" s="31">
        <v>3670.02</v>
      </c>
      <c r="G38" s="18">
        <f t="shared" si="242"/>
        <v>367.00200000000001</v>
      </c>
      <c r="H38" s="18">
        <f t="shared" si="243"/>
        <v>3303.018</v>
      </c>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18"/>
      <c r="AY38" s="31"/>
      <c r="AZ38" s="31"/>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9"/>
      <c r="EX38" s="18"/>
      <c r="EY38" s="18"/>
      <c r="EZ38" s="18"/>
      <c r="FA38" s="18"/>
      <c r="FB38" s="18"/>
      <c r="FC38" s="18"/>
      <c r="FD38" s="18"/>
      <c r="FE38" s="18"/>
      <c r="FF38" s="18"/>
      <c r="FG38" s="18">
        <f>ROUND((H38/5/365*3),2)</f>
        <v>5.43</v>
      </c>
      <c r="FH38" s="18">
        <f t="shared" si="247"/>
        <v>50.68</v>
      </c>
      <c r="FI38" s="18">
        <f t="shared" si="248"/>
        <v>56.11</v>
      </c>
      <c r="FJ38" s="18">
        <f t="shared" si="249"/>
        <v>54.3</v>
      </c>
      <c r="FK38" s="18">
        <f t="shared" si="250"/>
        <v>56.11</v>
      </c>
      <c r="FL38" s="18">
        <f t="shared" si="251"/>
        <v>54.3</v>
      </c>
      <c r="FM38" s="18">
        <f t="shared" si="252"/>
        <v>56.11</v>
      </c>
      <c r="FN38" s="18">
        <f t="shared" si="256"/>
        <v>56.11</v>
      </c>
      <c r="FO38" s="18">
        <f t="shared" si="257"/>
        <v>54.3</v>
      </c>
      <c r="FP38" s="18">
        <f t="shared" si="258"/>
        <v>56.11</v>
      </c>
      <c r="FQ38" s="18">
        <f t="shared" si="259"/>
        <v>54.3</v>
      </c>
      <c r="FR38" s="18">
        <f t="shared" si="260"/>
        <v>56.11</v>
      </c>
      <c r="FS38" s="18">
        <f t="shared" si="268"/>
        <v>609.97</v>
      </c>
      <c r="FT38" s="18">
        <f t="shared" si="261"/>
        <v>609.97</v>
      </c>
      <c r="FU38" s="18">
        <f t="shared" si="269"/>
        <v>56.11</v>
      </c>
      <c r="FV38" s="18">
        <f t="shared" si="262"/>
        <v>50.68</v>
      </c>
      <c r="FW38" s="18">
        <f t="shared" si="263"/>
        <v>56.11</v>
      </c>
      <c r="FX38" s="18">
        <f t="shared" si="264"/>
        <v>54.3</v>
      </c>
      <c r="FY38" s="18">
        <f t="shared" si="265"/>
        <v>56.11</v>
      </c>
      <c r="FZ38" s="18">
        <f t="shared" si="266"/>
        <v>54.3</v>
      </c>
      <c r="GA38" s="18">
        <f t="shared" si="267"/>
        <v>327.61</v>
      </c>
      <c r="GB38" s="18">
        <f t="shared" si="253"/>
        <v>937.58</v>
      </c>
      <c r="GC38" s="18">
        <f t="shared" si="254"/>
        <v>2732.44</v>
      </c>
    </row>
    <row r="39" spans="1:185" ht="57.75" customHeight="1" x14ac:dyDescent="0.2">
      <c r="A39" s="27">
        <v>44589</v>
      </c>
      <c r="B39" s="30" t="s">
        <v>164</v>
      </c>
      <c r="C39" s="30" t="s">
        <v>174</v>
      </c>
      <c r="D39" s="28" t="s">
        <v>170</v>
      </c>
      <c r="E39" s="47" t="s">
        <v>176</v>
      </c>
      <c r="F39" s="31">
        <v>3670.02</v>
      </c>
      <c r="G39" s="18">
        <f t="shared" si="242"/>
        <v>367.00200000000001</v>
      </c>
      <c r="H39" s="18">
        <f t="shared" si="243"/>
        <v>3303.018</v>
      </c>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18"/>
      <c r="AY39" s="31"/>
      <c r="AZ39" s="31"/>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9"/>
      <c r="EX39" s="18"/>
      <c r="EY39" s="18"/>
      <c r="EZ39" s="18"/>
      <c r="FA39" s="18"/>
      <c r="FB39" s="18"/>
      <c r="FC39" s="18"/>
      <c r="FD39" s="18"/>
      <c r="FE39" s="18"/>
      <c r="FF39" s="18"/>
      <c r="FG39" s="18">
        <f>ROUND((H39/5/365*3),2)</f>
        <v>5.43</v>
      </c>
      <c r="FH39" s="18">
        <f t="shared" si="247"/>
        <v>50.68</v>
      </c>
      <c r="FI39" s="18">
        <f t="shared" si="248"/>
        <v>56.11</v>
      </c>
      <c r="FJ39" s="18">
        <f t="shared" si="249"/>
        <v>54.3</v>
      </c>
      <c r="FK39" s="18">
        <f t="shared" si="250"/>
        <v>56.11</v>
      </c>
      <c r="FL39" s="18">
        <f t="shared" si="251"/>
        <v>54.3</v>
      </c>
      <c r="FM39" s="18">
        <f t="shared" si="252"/>
        <v>56.11</v>
      </c>
      <c r="FN39" s="18">
        <f t="shared" si="256"/>
        <v>56.11</v>
      </c>
      <c r="FO39" s="18">
        <f t="shared" si="257"/>
        <v>54.3</v>
      </c>
      <c r="FP39" s="18">
        <f t="shared" si="258"/>
        <v>56.11</v>
      </c>
      <c r="FQ39" s="18">
        <f t="shared" si="259"/>
        <v>54.3</v>
      </c>
      <c r="FR39" s="18">
        <f t="shared" si="260"/>
        <v>56.11</v>
      </c>
      <c r="FS39" s="18">
        <f t="shared" si="268"/>
        <v>609.97</v>
      </c>
      <c r="FT39" s="18">
        <f t="shared" si="261"/>
        <v>609.97</v>
      </c>
      <c r="FU39" s="18">
        <f t="shared" si="269"/>
        <v>56.11</v>
      </c>
      <c r="FV39" s="18">
        <f t="shared" si="262"/>
        <v>50.68</v>
      </c>
      <c r="FW39" s="18">
        <f t="shared" si="263"/>
        <v>56.11</v>
      </c>
      <c r="FX39" s="18">
        <f t="shared" si="264"/>
        <v>54.3</v>
      </c>
      <c r="FY39" s="18">
        <f t="shared" si="265"/>
        <v>56.11</v>
      </c>
      <c r="FZ39" s="18">
        <f t="shared" si="266"/>
        <v>54.3</v>
      </c>
      <c r="GA39" s="18">
        <f t="shared" si="267"/>
        <v>327.61</v>
      </c>
      <c r="GB39" s="18">
        <f t="shared" si="253"/>
        <v>937.58</v>
      </c>
      <c r="GC39" s="18">
        <f t="shared" si="254"/>
        <v>2732.44</v>
      </c>
    </row>
    <row r="40" spans="1:185" ht="57" customHeight="1" x14ac:dyDescent="0.2">
      <c r="A40" s="27">
        <v>44589</v>
      </c>
      <c r="B40" s="30" t="s">
        <v>164</v>
      </c>
      <c r="C40" s="30" t="s">
        <v>174</v>
      </c>
      <c r="D40" s="28" t="s">
        <v>170</v>
      </c>
      <c r="E40" s="47" t="s">
        <v>177</v>
      </c>
      <c r="F40" s="31">
        <v>3670.02</v>
      </c>
      <c r="G40" s="18">
        <f t="shared" si="242"/>
        <v>367.00200000000001</v>
      </c>
      <c r="H40" s="18">
        <f t="shared" si="243"/>
        <v>3303.018</v>
      </c>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18"/>
      <c r="AY40" s="31"/>
      <c r="AZ40" s="31"/>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9"/>
      <c r="EX40" s="18"/>
      <c r="EY40" s="18"/>
      <c r="EZ40" s="18"/>
      <c r="FA40" s="18"/>
      <c r="FB40" s="18"/>
      <c r="FC40" s="18"/>
      <c r="FD40" s="18"/>
      <c r="FE40" s="18"/>
      <c r="FF40" s="18"/>
      <c r="FG40" s="18">
        <f>ROUND((H40/5/365*3),2)</f>
        <v>5.43</v>
      </c>
      <c r="FH40" s="18">
        <f t="shared" si="247"/>
        <v>50.68</v>
      </c>
      <c r="FI40" s="18">
        <f t="shared" si="248"/>
        <v>56.11</v>
      </c>
      <c r="FJ40" s="18">
        <f t="shared" si="249"/>
        <v>54.3</v>
      </c>
      <c r="FK40" s="18">
        <f t="shared" si="250"/>
        <v>56.11</v>
      </c>
      <c r="FL40" s="18">
        <f t="shared" si="251"/>
        <v>54.3</v>
      </c>
      <c r="FM40" s="18">
        <f t="shared" si="252"/>
        <v>56.11</v>
      </c>
      <c r="FN40" s="18">
        <f t="shared" si="256"/>
        <v>56.11</v>
      </c>
      <c r="FO40" s="18">
        <f t="shared" si="257"/>
        <v>54.3</v>
      </c>
      <c r="FP40" s="18">
        <f t="shared" si="258"/>
        <v>56.11</v>
      </c>
      <c r="FQ40" s="18">
        <f t="shared" si="259"/>
        <v>54.3</v>
      </c>
      <c r="FR40" s="18">
        <f t="shared" si="260"/>
        <v>56.11</v>
      </c>
      <c r="FS40" s="18">
        <f>SUM(FG40:FR40)</f>
        <v>609.97</v>
      </c>
      <c r="FT40" s="18">
        <f t="shared" si="261"/>
        <v>609.97</v>
      </c>
      <c r="FU40" s="18">
        <f t="shared" si="269"/>
        <v>56.11</v>
      </c>
      <c r="FV40" s="18">
        <f t="shared" si="262"/>
        <v>50.68</v>
      </c>
      <c r="FW40" s="18">
        <f t="shared" si="263"/>
        <v>56.11</v>
      </c>
      <c r="FX40" s="18">
        <f t="shared" si="264"/>
        <v>54.3</v>
      </c>
      <c r="FY40" s="18">
        <f t="shared" si="265"/>
        <v>56.11</v>
      </c>
      <c r="FZ40" s="18">
        <f t="shared" si="266"/>
        <v>54.3</v>
      </c>
      <c r="GA40" s="18">
        <f t="shared" si="267"/>
        <v>327.61</v>
      </c>
      <c r="GB40" s="18">
        <f t="shared" si="253"/>
        <v>937.58</v>
      </c>
      <c r="GC40" s="18">
        <f t="shared" si="254"/>
        <v>2732.44</v>
      </c>
    </row>
    <row r="41" spans="1:185" ht="57" customHeight="1" x14ac:dyDescent="0.2">
      <c r="A41" s="27">
        <v>44589</v>
      </c>
      <c r="B41" s="30" t="s">
        <v>164</v>
      </c>
      <c r="C41" s="30" t="s">
        <v>174</v>
      </c>
      <c r="D41" s="28" t="s">
        <v>178</v>
      </c>
      <c r="E41" s="47" t="s">
        <v>179</v>
      </c>
      <c r="F41" s="31">
        <v>3670.02</v>
      </c>
      <c r="G41" s="18">
        <f t="shared" si="242"/>
        <v>367.00200000000001</v>
      </c>
      <c r="H41" s="18">
        <f t="shared" si="243"/>
        <v>3303.018</v>
      </c>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18"/>
      <c r="AY41" s="31"/>
      <c r="AZ41" s="31"/>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9"/>
      <c r="EX41" s="18"/>
      <c r="EY41" s="18"/>
      <c r="EZ41" s="18"/>
      <c r="FA41" s="18"/>
      <c r="FB41" s="18"/>
      <c r="FC41" s="18"/>
      <c r="FD41" s="18"/>
      <c r="FE41" s="18"/>
      <c r="FF41" s="18"/>
      <c r="FG41" s="18">
        <f>ROUND((H41/5/365*3),2)</f>
        <v>5.43</v>
      </c>
      <c r="FH41" s="18">
        <f t="shared" si="247"/>
        <v>50.68</v>
      </c>
      <c r="FI41" s="18">
        <f t="shared" si="248"/>
        <v>56.11</v>
      </c>
      <c r="FJ41" s="18">
        <f t="shared" si="249"/>
        <v>54.3</v>
      </c>
      <c r="FK41" s="18">
        <f t="shared" si="250"/>
        <v>56.11</v>
      </c>
      <c r="FL41" s="18">
        <f t="shared" si="251"/>
        <v>54.3</v>
      </c>
      <c r="FM41" s="18">
        <f t="shared" si="252"/>
        <v>56.11</v>
      </c>
      <c r="FN41" s="18">
        <f t="shared" si="256"/>
        <v>56.11</v>
      </c>
      <c r="FO41" s="18">
        <f t="shared" si="257"/>
        <v>54.3</v>
      </c>
      <c r="FP41" s="18">
        <f t="shared" si="258"/>
        <v>56.11</v>
      </c>
      <c r="FQ41" s="18">
        <f>ROUND((H41/5/365*30),2)</f>
        <v>54.3</v>
      </c>
      <c r="FR41" s="18">
        <f t="shared" si="260"/>
        <v>56.11</v>
      </c>
      <c r="FS41" s="18">
        <f t="shared" si="268"/>
        <v>609.97</v>
      </c>
      <c r="FT41" s="18">
        <f>SUM(FF41,FS41)</f>
        <v>609.97</v>
      </c>
      <c r="FU41" s="18">
        <f t="shared" si="269"/>
        <v>56.11</v>
      </c>
      <c r="FV41" s="18">
        <f t="shared" si="262"/>
        <v>50.68</v>
      </c>
      <c r="FW41" s="18">
        <f t="shared" si="263"/>
        <v>56.11</v>
      </c>
      <c r="FX41" s="18">
        <f t="shared" si="264"/>
        <v>54.3</v>
      </c>
      <c r="FY41" s="18">
        <f t="shared" si="265"/>
        <v>56.11</v>
      </c>
      <c r="FZ41" s="18">
        <f t="shared" si="266"/>
        <v>54.3</v>
      </c>
      <c r="GA41" s="18">
        <f>SUM(FU41:FZ41)</f>
        <v>327.61</v>
      </c>
      <c r="GB41" s="18">
        <f t="shared" si="253"/>
        <v>937.58</v>
      </c>
      <c r="GC41" s="18">
        <f t="shared" si="254"/>
        <v>2732.44</v>
      </c>
    </row>
    <row r="42" spans="1:185" x14ac:dyDescent="0.2">
      <c r="A42" s="32" t="s">
        <v>9</v>
      </c>
      <c r="B42" s="127"/>
      <c r="C42" s="32"/>
      <c r="D42" s="32"/>
      <c r="E42" s="127"/>
      <c r="F42" s="26">
        <f>SUM(F33:F41)</f>
        <v>32737.58</v>
      </c>
      <c r="G42" s="26">
        <f>SUM(G33:G41)</f>
        <v>3273.7579999999998</v>
      </c>
      <c r="H42" s="26">
        <f>SUM(H33:H41)</f>
        <v>29463.822</v>
      </c>
      <c r="I42" s="26">
        <f t="shared" ref="I42:BT42" si="270">SUM(I33:I37)</f>
        <v>0</v>
      </c>
      <c r="J42" s="26">
        <f t="shared" si="270"/>
        <v>0</v>
      </c>
      <c r="K42" s="26">
        <f t="shared" si="270"/>
        <v>0</v>
      </c>
      <c r="L42" s="26">
        <f t="shared" si="270"/>
        <v>0</v>
      </c>
      <c r="M42" s="26">
        <f t="shared" si="270"/>
        <v>0</v>
      </c>
      <c r="N42" s="26">
        <f t="shared" si="270"/>
        <v>0</v>
      </c>
      <c r="O42" s="26">
        <f t="shared" si="270"/>
        <v>0</v>
      </c>
      <c r="P42" s="26">
        <f t="shared" si="270"/>
        <v>0</v>
      </c>
      <c r="Q42" s="26">
        <f t="shared" si="270"/>
        <v>0</v>
      </c>
      <c r="R42" s="26">
        <f t="shared" si="270"/>
        <v>0</v>
      </c>
      <c r="S42" s="26">
        <f t="shared" si="270"/>
        <v>0</v>
      </c>
      <c r="T42" s="26">
        <f t="shared" si="270"/>
        <v>0</v>
      </c>
      <c r="U42" s="26">
        <f t="shared" si="270"/>
        <v>0</v>
      </c>
      <c r="V42" s="26">
        <f t="shared" si="270"/>
        <v>0</v>
      </c>
      <c r="W42" s="26">
        <f t="shared" si="270"/>
        <v>0</v>
      </c>
      <c r="X42" s="26">
        <f t="shared" si="270"/>
        <v>0</v>
      </c>
      <c r="Y42" s="26">
        <f t="shared" si="270"/>
        <v>0</v>
      </c>
      <c r="Z42" s="26">
        <f t="shared" si="270"/>
        <v>0</v>
      </c>
      <c r="AA42" s="26">
        <f t="shared" si="270"/>
        <v>0</v>
      </c>
      <c r="AB42" s="26">
        <f t="shared" si="270"/>
        <v>0</v>
      </c>
      <c r="AC42" s="26">
        <f t="shared" si="270"/>
        <v>0</v>
      </c>
      <c r="AD42" s="26">
        <f t="shared" si="270"/>
        <v>0</v>
      </c>
      <c r="AE42" s="26">
        <f t="shared" si="270"/>
        <v>0</v>
      </c>
      <c r="AF42" s="26">
        <f t="shared" si="270"/>
        <v>0</v>
      </c>
      <c r="AG42" s="26">
        <f t="shared" si="270"/>
        <v>0</v>
      </c>
      <c r="AH42" s="26">
        <f t="shared" si="270"/>
        <v>0</v>
      </c>
      <c r="AI42" s="26">
        <f t="shared" si="270"/>
        <v>0</v>
      </c>
      <c r="AJ42" s="26">
        <f t="shared" si="270"/>
        <v>0</v>
      </c>
      <c r="AK42" s="26">
        <f t="shared" si="270"/>
        <v>0</v>
      </c>
      <c r="AL42" s="26">
        <f t="shared" si="270"/>
        <v>0</v>
      </c>
      <c r="AM42" s="26">
        <f t="shared" si="270"/>
        <v>0</v>
      </c>
      <c r="AN42" s="26">
        <f t="shared" si="270"/>
        <v>0</v>
      </c>
      <c r="AO42" s="26">
        <f t="shared" si="270"/>
        <v>0</v>
      </c>
      <c r="AP42" s="26">
        <f t="shared" si="270"/>
        <v>0</v>
      </c>
      <c r="AQ42" s="26">
        <f t="shared" si="270"/>
        <v>0</v>
      </c>
      <c r="AR42" s="26">
        <f t="shared" si="270"/>
        <v>0</v>
      </c>
      <c r="AS42" s="26">
        <f t="shared" si="270"/>
        <v>0</v>
      </c>
      <c r="AT42" s="26">
        <f t="shared" si="270"/>
        <v>0</v>
      </c>
      <c r="AU42" s="26">
        <f t="shared" si="270"/>
        <v>0</v>
      </c>
      <c r="AV42" s="26">
        <f t="shared" si="270"/>
        <v>0</v>
      </c>
      <c r="AW42" s="26">
        <f t="shared" si="270"/>
        <v>0</v>
      </c>
      <c r="AX42" s="26">
        <f t="shared" si="270"/>
        <v>0</v>
      </c>
      <c r="AY42" s="26">
        <f t="shared" si="270"/>
        <v>0</v>
      </c>
      <c r="AZ42" s="26">
        <f t="shared" si="270"/>
        <v>0</v>
      </c>
      <c r="BA42" s="26">
        <f t="shared" si="270"/>
        <v>0</v>
      </c>
      <c r="BB42" s="26">
        <f t="shared" si="270"/>
        <v>0</v>
      </c>
      <c r="BC42" s="26">
        <f t="shared" si="270"/>
        <v>0</v>
      </c>
      <c r="BD42" s="26">
        <f t="shared" si="270"/>
        <v>0</v>
      </c>
      <c r="BE42" s="26">
        <f t="shared" si="270"/>
        <v>0</v>
      </c>
      <c r="BF42" s="26">
        <f t="shared" si="270"/>
        <v>0</v>
      </c>
      <c r="BG42" s="26">
        <f t="shared" si="270"/>
        <v>0</v>
      </c>
      <c r="BH42" s="26">
        <f t="shared" si="270"/>
        <v>0</v>
      </c>
      <c r="BI42" s="26">
        <f t="shared" si="270"/>
        <v>0</v>
      </c>
      <c r="BJ42" s="26">
        <f t="shared" si="270"/>
        <v>0</v>
      </c>
      <c r="BK42" s="26">
        <f t="shared" si="270"/>
        <v>0</v>
      </c>
      <c r="BL42" s="26">
        <f t="shared" si="270"/>
        <v>0</v>
      </c>
      <c r="BM42" s="26">
        <f t="shared" si="270"/>
        <v>0</v>
      </c>
      <c r="BN42" s="26">
        <f t="shared" si="270"/>
        <v>0</v>
      </c>
      <c r="BO42" s="26">
        <f t="shared" si="270"/>
        <v>0</v>
      </c>
      <c r="BP42" s="26">
        <f t="shared" si="270"/>
        <v>0</v>
      </c>
      <c r="BQ42" s="26">
        <f t="shared" si="270"/>
        <v>0</v>
      </c>
      <c r="BR42" s="26">
        <f t="shared" si="270"/>
        <v>0</v>
      </c>
      <c r="BS42" s="26">
        <f t="shared" si="270"/>
        <v>0</v>
      </c>
      <c r="BT42" s="26">
        <f t="shared" si="270"/>
        <v>0</v>
      </c>
      <c r="BU42" s="26">
        <f t="shared" ref="BU42:EF42" si="271">SUM(BU33:BU37)</f>
        <v>0</v>
      </c>
      <c r="BV42" s="26">
        <f t="shared" si="271"/>
        <v>0</v>
      </c>
      <c r="BW42" s="26">
        <f t="shared" si="271"/>
        <v>0</v>
      </c>
      <c r="BX42" s="26">
        <f t="shared" si="271"/>
        <v>0</v>
      </c>
      <c r="BY42" s="26">
        <f t="shared" si="271"/>
        <v>0</v>
      </c>
      <c r="BZ42" s="26">
        <f t="shared" si="271"/>
        <v>0</v>
      </c>
      <c r="CA42" s="26">
        <f t="shared" si="271"/>
        <v>0</v>
      </c>
      <c r="CB42" s="26">
        <f t="shared" si="271"/>
        <v>0</v>
      </c>
      <c r="CC42" s="26">
        <f t="shared" si="271"/>
        <v>0</v>
      </c>
      <c r="CD42" s="26">
        <f t="shared" si="271"/>
        <v>0</v>
      </c>
      <c r="CE42" s="26">
        <f t="shared" si="271"/>
        <v>0</v>
      </c>
      <c r="CF42" s="26">
        <f t="shared" si="271"/>
        <v>0</v>
      </c>
      <c r="CG42" s="26">
        <f t="shared" si="271"/>
        <v>0</v>
      </c>
      <c r="CH42" s="26">
        <f t="shared" si="271"/>
        <v>0</v>
      </c>
      <c r="CI42" s="26">
        <f t="shared" si="271"/>
        <v>0</v>
      </c>
      <c r="CJ42" s="26">
        <f t="shared" si="271"/>
        <v>0</v>
      </c>
      <c r="CK42" s="26">
        <f t="shared" si="271"/>
        <v>0</v>
      </c>
      <c r="CL42" s="26">
        <f t="shared" si="271"/>
        <v>0</v>
      </c>
      <c r="CM42" s="26">
        <f t="shared" si="271"/>
        <v>0</v>
      </c>
      <c r="CN42" s="26">
        <f t="shared" si="271"/>
        <v>0</v>
      </c>
      <c r="CO42" s="26">
        <f t="shared" si="271"/>
        <v>0</v>
      </c>
      <c r="CP42" s="26">
        <f t="shared" si="271"/>
        <v>0</v>
      </c>
      <c r="CQ42" s="26">
        <f t="shared" si="271"/>
        <v>0</v>
      </c>
      <c r="CR42" s="26">
        <f t="shared" si="271"/>
        <v>0</v>
      </c>
      <c r="CS42" s="26">
        <f t="shared" si="271"/>
        <v>0</v>
      </c>
      <c r="CT42" s="26">
        <f t="shared" si="271"/>
        <v>0</v>
      </c>
      <c r="CU42" s="26">
        <f t="shared" si="271"/>
        <v>0</v>
      </c>
      <c r="CV42" s="26">
        <f t="shared" si="271"/>
        <v>0</v>
      </c>
      <c r="CW42" s="26">
        <f t="shared" si="271"/>
        <v>0</v>
      </c>
      <c r="CX42" s="26">
        <f t="shared" si="271"/>
        <v>0</v>
      </c>
      <c r="CY42" s="26">
        <f t="shared" si="271"/>
        <v>0</v>
      </c>
      <c r="CZ42" s="26">
        <f t="shared" si="271"/>
        <v>0</v>
      </c>
      <c r="DA42" s="26">
        <f t="shared" si="271"/>
        <v>0</v>
      </c>
      <c r="DB42" s="26">
        <f t="shared" si="271"/>
        <v>0</v>
      </c>
      <c r="DC42" s="26">
        <f t="shared" si="271"/>
        <v>0</v>
      </c>
      <c r="DD42" s="26">
        <f t="shared" si="271"/>
        <v>0</v>
      </c>
      <c r="DE42" s="26">
        <f t="shared" si="271"/>
        <v>0</v>
      </c>
      <c r="DF42" s="26">
        <f t="shared" si="271"/>
        <v>0</v>
      </c>
      <c r="DG42" s="26">
        <f t="shared" si="271"/>
        <v>0</v>
      </c>
      <c r="DH42" s="26">
        <f t="shared" si="271"/>
        <v>0</v>
      </c>
      <c r="DI42" s="26">
        <f t="shared" si="271"/>
        <v>0</v>
      </c>
      <c r="DJ42" s="26">
        <f t="shared" si="271"/>
        <v>0</v>
      </c>
      <c r="DK42" s="26">
        <f t="shared" si="271"/>
        <v>0</v>
      </c>
      <c r="DL42" s="26">
        <f t="shared" si="271"/>
        <v>0</v>
      </c>
      <c r="DM42" s="26">
        <f t="shared" si="271"/>
        <v>0</v>
      </c>
      <c r="DN42" s="26">
        <f t="shared" si="271"/>
        <v>0</v>
      </c>
      <c r="DO42" s="26">
        <f t="shared" si="271"/>
        <v>0</v>
      </c>
      <c r="DP42" s="26">
        <f t="shared" si="271"/>
        <v>0</v>
      </c>
      <c r="DQ42" s="26">
        <f t="shared" si="271"/>
        <v>0</v>
      </c>
      <c r="DR42" s="26">
        <f t="shared" si="271"/>
        <v>156.47999999999999</v>
      </c>
      <c r="DS42" s="26">
        <f t="shared" si="271"/>
        <v>107.8</v>
      </c>
      <c r="DT42" s="26">
        <f t="shared" si="271"/>
        <v>104.32</v>
      </c>
      <c r="DU42" s="26">
        <f t="shared" si="271"/>
        <v>107.8</v>
      </c>
      <c r="DV42" s="26">
        <f t="shared" si="271"/>
        <v>104.32</v>
      </c>
      <c r="DW42" s="26">
        <f t="shared" si="271"/>
        <v>107.8</v>
      </c>
      <c r="DX42" s="26">
        <f t="shared" si="271"/>
        <v>107.8</v>
      </c>
      <c r="DY42" s="26">
        <f t="shared" si="271"/>
        <v>104.32</v>
      </c>
      <c r="DZ42" s="26">
        <f t="shared" si="271"/>
        <v>107.8</v>
      </c>
      <c r="EA42" s="26">
        <f t="shared" si="271"/>
        <v>104.32</v>
      </c>
      <c r="EB42" s="26">
        <f t="shared" si="271"/>
        <v>107.8</v>
      </c>
      <c r="EC42" s="26">
        <f t="shared" si="271"/>
        <v>1220.5599999999997</v>
      </c>
      <c r="ED42" s="26">
        <f t="shared" si="271"/>
        <v>1220.56</v>
      </c>
      <c r="EE42" s="26">
        <f t="shared" si="271"/>
        <v>107.8</v>
      </c>
      <c r="EF42" s="26">
        <f t="shared" si="271"/>
        <v>155.11000000000001</v>
      </c>
      <c r="EG42" s="26">
        <f t="shared" ref="EG42:FE42" si="272">SUM(EG33:EG37)</f>
        <v>276.07</v>
      </c>
      <c r="EH42" s="26">
        <f t="shared" si="272"/>
        <v>267.15999999999997</v>
      </c>
      <c r="EI42" s="26">
        <f t="shared" si="272"/>
        <v>276.07</v>
      </c>
      <c r="EJ42" s="26">
        <f t="shared" si="272"/>
        <v>267.15999999999997</v>
      </c>
      <c r="EK42" s="26">
        <f t="shared" si="272"/>
        <v>276.07</v>
      </c>
      <c r="EL42" s="26">
        <f t="shared" si="272"/>
        <v>276.07</v>
      </c>
      <c r="EM42" s="26">
        <f t="shared" si="272"/>
        <v>267.15999999999997</v>
      </c>
      <c r="EN42" s="26">
        <f t="shared" si="272"/>
        <v>276.07</v>
      </c>
      <c r="EO42" s="26">
        <f t="shared" si="272"/>
        <v>267.15999999999997</v>
      </c>
      <c r="EP42" s="26">
        <f t="shared" si="272"/>
        <v>276.07</v>
      </c>
      <c r="EQ42" s="26">
        <f t="shared" si="272"/>
        <v>2987.9699999999993</v>
      </c>
      <c r="ER42" s="26">
        <f t="shared" si="272"/>
        <v>4208.5300000000007</v>
      </c>
      <c r="ES42" s="26">
        <f t="shared" si="272"/>
        <v>276.07</v>
      </c>
      <c r="ET42" s="26">
        <f t="shared" si="272"/>
        <v>249.33999999999997</v>
      </c>
      <c r="EU42" s="26">
        <f t="shared" si="272"/>
        <v>276.07</v>
      </c>
      <c r="EV42" s="26">
        <f t="shared" si="272"/>
        <v>267.15999999999997</v>
      </c>
      <c r="EW42" s="35">
        <f t="shared" si="272"/>
        <v>276.07</v>
      </c>
      <c r="EX42" s="26">
        <f t="shared" si="272"/>
        <v>267.15999999999997</v>
      </c>
      <c r="EY42" s="26">
        <f t="shared" si="272"/>
        <v>276.07</v>
      </c>
      <c r="EZ42" s="26">
        <f t="shared" si="272"/>
        <v>276.07</v>
      </c>
      <c r="FA42" s="26">
        <f t="shared" si="272"/>
        <v>267.15999999999997</v>
      </c>
      <c r="FB42" s="26">
        <f t="shared" si="272"/>
        <v>276.07</v>
      </c>
      <c r="FC42" s="26">
        <f t="shared" si="272"/>
        <v>267.15999999999997</v>
      </c>
      <c r="FD42" s="26">
        <f t="shared" si="272"/>
        <v>276.07</v>
      </c>
      <c r="FE42" s="26">
        <f t="shared" si="272"/>
        <v>3250.4699999999993</v>
      </c>
      <c r="FF42" s="26">
        <f>SUM(ER42,FE42)</f>
        <v>7459</v>
      </c>
      <c r="FG42" s="26">
        <f t="shared" ref="FG42:GC42" si="273">SUM(FG33:FG41)</f>
        <v>297.79000000000002</v>
      </c>
      <c r="FH42" s="26">
        <f t="shared" si="273"/>
        <v>452.06</v>
      </c>
      <c r="FI42" s="26">
        <f t="shared" si="273"/>
        <v>500.51000000000005</v>
      </c>
      <c r="FJ42" s="26">
        <f t="shared" si="273"/>
        <v>484.36</v>
      </c>
      <c r="FK42" s="26">
        <f t="shared" si="273"/>
        <v>500.51000000000005</v>
      </c>
      <c r="FL42" s="26">
        <f t="shared" si="273"/>
        <v>484.36</v>
      </c>
      <c r="FM42" s="26">
        <f t="shared" si="273"/>
        <v>500.51000000000005</v>
      </c>
      <c r="FN42" s="26">
        <f t="shared" si="273"/>
        <v>500.51000000000005</v>
      </c>
      <c r="FO42" s="26">
        <f>SUM(FO33:FO41)</f>
        <v>484.36</v>
      </c>
      <c r="FP42" s="26">
        <f>SUM(FP33:FP41)</f>
        <v>500.51000000000005</v>
      </c>
      <c r="FQ42" s="26">
        <f>SUM(FQ33:FQ41)</f>
        <v>484.36</v>
      </c>
      <c r="FR42" s="26">
        <f>SUM(FR33:FR41)</f>
        <v>500.51000000000005</v>
      </c>
      <c r="FS42" s="26">
        <f>SUM(FS33:FS41)</f>
        <v>5690.35</v>
      </c>
      <c r="FT42" s="26">
        <f>SUM(FF42,FS42)</f>
        <v>13149.35</v>
      </c>
      <c r="FU42" s="26">
        <f t="shared" ref="FU42:GA42" si="274">SUM(FU33:FU41)</f>
        <v>500.51000000000005</v>
      </c>
      <c r="FV42" s="26">
        <f t="shared" si="274"/>
        <v>452.06</v>
      </c>
      <c r="FW42" s="26">
        <f t="shared" si="274"/>
        <v>500.51000000000005</v>
      </c>
      <c r="FX42" s="26">
        <f t="shared" si="274"/>
        <v>484.36</v>
      </c>
      <c r="FY42" s="26">
        <f t="shared" si="274"/>
        <v>500.51000000000005</v>
      </c>
      <c r="FZ42" s="26">
        <f>SUM(FZ33:FZ41)</f>
        <v>484.36</v>
      </c>
      <c r="GA42" s="26">
        <f t="shared" si="274"/>
        <v>2922.3100000000004</v>
      </c>
      <c r="GB42" s="26">
        <f t="shared" si="273"/>
        <v>16071.659999999998</v>
      </c>
      <c r="GC42" s="26">
        <f t="shared" si="273"/>
        <v>16665.920000000002</v>
      </c>
    </row>
    <row r="43" spans="1:185" x14ac:dyDescent="0.2">
      <c r="A43" s="150" t="s">
        <v>180</v>
      </c>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150"/>
      <c r="CU43" s="150"/>
      <c r="CV43" s="150"/>
      <c r="CW43" s="150"/>
      <c r="CX43" s="150"/>
      <c r="CY43" s="150"/>
      <c r="CZ43" s="150"/>
      <c r="DA43" s="150"/>
      <c r="DB43" s="150"/>
      <c r="DC43" s="150"/>
      <c r="DD43" s="150"/>
      <c r="DE43" s="150"/>
      <c r="DF43" s="150"/>
      <c r="DG43" s="150"/>
      <c r="DH43" s="150"/>
      <c r="DI43" s="150"/>
      <c r="DJ43" s="150"/>
      <c r="DK43" s="150"/>
      <c r="DL43" s="150"/>
      <c r="DM43" s="150"/>
      <c r="DN43" s="150"/>
      <c r="DO43" s="150"/>
      <c r="DP43" s="150"/>
      <c r="DQ43" s="150"/>
      <c r="DR43" s="150"/>
      <c r="DS43" s="150"/>
      <c r="DT43" s="150"/>
      <c r="DU43" s="150"/>
      <c r="DV43" s="150"/>
      <c r="DW43" s="150"/>
      <c r="DX43" s="150"/>
      <c r="DY43" s="150"/>
      <c r="DZ43" s="150"/>
      <c r="EA43" s="150"/>
      <c r="EB43" s="150"/>
      <c r="EC43" s="150"/>
      <c r="ED43" s="150"/>
      <c r="EE43" s="150"/>
      <c r="EF43" s="150"/>
      <c r="EG43" s="150"/>
      <c r="EH43" s="150"/>
      <c r="EI43" s="150"/>
      <c r="EJ43" s="150"/>
      <c r="EK43" s="150"/>
      <c r="EL43" s="150"/>
      <c r="EM43" s="150"/>
      <c r="EN43" s="150"/>
      <c r="EO43" s="150"/>
      <c r="EP43" s="150"/>
      <c r="EQ43" s="150"/>
      <c r="ER43" s="150"/>
      <c r="ES43" s="150"/>
      <c r="ET43" s="150"/>
      <c r="EU43" s="150"/>
      <c r="EV43" s="150"/>
      <c r="EW43" s="150"/>
      <c r="EX43" s="150"/>
      <c r="EY43" s="150"/>
      <c r="EZ43" s="150"/>
      <c r="FA43" s="150"/>
      <c r="FB43" s="150"/>
      <c r="FC43" s="150"/>
      <c r="FD43" s="150"/>
      <c r="FE43" s="150"/>
      <c r="FF43" s="150"/>
      <c r="FG43" s="150"/>
      <c r="FH43" s="150"/>
      <c r="FI43" s="150"/>
      <c r="FJ43" s="150"/>
      <c r="FK43" s="150"/>
      <c r="FL43" s="150"/>
      <c r="FM43" s="150"/>
      <c r="FN43" s="150"/>
      <c r="FO43" s="150"/>
      <c r="FP43" s="150"/>
      <c r="FQ43" s="150"/>
      <c r="FR43" s="150"/>
      <c r="FS43" s="150"/>
      <c r="FT43" s="150"/>
      <c r="FU43" s="150"/>
      <c r="FV43" s="150"/>
      <c r="FW43" s="150"/>
      <c r="FX43" s="150"/>
      <c r="FY43" s="150"/>
      <c r="FZ43" s="150"/>
      <c r="GA43" s="150"/>
      <c r="GB43" s="150"/>
      <c r="GC43" s="150"/>
    </row>
    <row r="44" spans="1:185" ht="56.25" customHeight="1" x14ac:dyDescent="0.2">
      <c r="A44" s="36">
        <v>43258</v>
      </c>
      <c r="B44" s="37" t="s">
        <v>181</v>
      </c>
      <c r="C44" s="37" t="s">
        <v>182</v>
      </c>
      <c r="D44" s="37" t="s">
        <v>183</v>
      </c>
      <c r="E44" s="132" t="s">
        <v>184</v>
      </c>
      <c r="F44" s="38">
        <v>670</v>
      </c>
      <c r="G44" s="39">
        <f t="shared" ref="G44:G59" si="275">(F44*0.1)</f>
        <v>67</v>
      </c>
      <c r="H44" s="39">
        <f t="shared" ref="H44:W59" si="276">(F44*0.9)</f>
        <v>603</v>
      </c>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9"/>
      <c r="AY44" s="38"/>
      <c r="AZ44" s="38"/>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f>ROUND((H44/5/365*23),2)</f>
        <v>7.6</v>
      </c>
      <c r="DI44" s="39">
        <f>ROUND((H44/5/365*31),2)</f>
        <v>10.24</v>
      </c>
      <c r="DJ44" s="39">
        <f>ROUND((H44/5/365*31),2)</f>
        <v>10.24</v>
      </c>
      <c r="DK44" s="39">
        <f>ROUND((H44/5/365*30),2)</f>
        <v>9.91</v>
      </c>
      <c r="DL44" s="39">
        <f>ROUND((H44/5/365*31),2)</f>
        <v>10.24</v>
      </c>
      <c r="DM44" s="39">
        <f>ROUND((H44/5/365*30),2)</f>
        <v>9.91</v>
      </c>
      <c r="DN44" s="39">
        <f>ROUND((H44/5/365*31),2)</f>
        <v>10.24</v>
      </c>
      <c r="DO44" s="39">
        <f t="shared" ref="DO44:DO46" si="277">SUM(DC44:DN44)</f>
        <v>68.38</v>
      </c>
      <c r="DP44" s="39">
        <f t="shared" ref="DP44:DP46" si="278">ROUND((DB44+DO44),2)</f>
        <v>68.38</v>
      </c>
      <c r="DQ44" s="39">
        <f>ROUND((H44/5/365*31),2)</f>
        <v>10.24</v>
      </c>
      <c r="DR44" s="39">
        <f>ROUND((H44/5/365*28),2)</f>
        <v>9.25</v>
      </c>
      <c r="DS44" s="39">
        <f t="shared" ref="DS44:DS47" si="279">ROUND((H44/5/365*31),2)</f>
        <v>10.24</v>
      </c>
      <c r="DT44" s="39">
        <f t="shared" ref="DT44:DT48" si="280">ROUND((H44/5/365*30),2)</f>
        <v>9.91</v>
      </c>
      <c r="DU44" s="39">
        <f t="shared" ref="DU44:DU48" si="281">ROUND((H44/5/365*31),2)</f>
        <v>10.24</v>
      </c>
      <c r="DV44" s="39">
        <f t="shared" ref="DV44:DV48" si="282">ROUND((H44/5/365*30),2)</f>
        <v>9.91</v>
      </c>
      <c r="DW44" s="39">
        <f t="shared" ref="DW44:DW48" si="283">ROUND((H44/5/365*31),2)</f>
        <v>10.24</v>
      </c>
      <c r="DX44" s="39">
        <f t="shared" ref="DX44:DX48" si="284">ROUND((H44/5/365*31),2)</f>
        <v>10.24</v>
      </c>
      <c r="DY44" s="39">
        <f t="shared" ref="DY44:DY48" si="285">ROUND((H44/5/365*30),2)</f>
        <v>9.91</v>
      </c>
      <c r="DZ44" s="39">
        <f t="shared" ref="DZ44:DZ50" si="286">ROUND((H44/5/365*31),2)</f>
        <v>10.24</v>
      </c>
      <c r="EA44" s="39">
        <f t="shared" ref="EA44:EA50" si="287">ROUND((H44/5/365*30),2)</f>
        <v>9.91</v>
      </c>
      <c r="EB44" s="39">
        <f t="shared" ref="EB44:EB50" si="288">ROUND((H44/5/365*31),2)</f>
        <v>10.24</v>
      </c>
      <c r="EC44" s="39">
        <f t="shared" ref="EC44:EC50" si="289">SUM(DQ44:EB44)</f>
        <v>120.56999999999998</v>
      </c>
      <c r="ED44" s="39">
        <f t="shared" ref="ED44:ED50" si="290">ROUND((DP44+EC44),2)</f>
        <v>188.95</v>
      </c>
      <c r="EE44" s="39">
        <f t="shared" ref="EE44:EE50" si="291">ROUND((H44/5/365*31),2)</f>
        <v>10.24</v>
      </c>
      <c r="EF44" s="39">
        <f t="shared" ref="EF44:EF50" si="292">ROUND((H44/5/365*29),2)</f>
        <v>9.58</v>
      </c>
      <c r="EG44" s="39">
        <f t="shared" ref="EG44:EG51" si="293">ROUND((H44/5/365*31),2)</f>
        <v>10.24</v>
      </c>
      <c r="EH44" s="39">
        <f t="shared" ref="EH44:EH51" si="294">ROUND((H44/5/365*30),2)</f>
        <v>9.91</v>
      </c>
      <c r="EI44" s="39">
        <f t="shared" ref="EI44:EI51" si="295">ROUND((H44/5/365*31),2)</f>
        <v>10.24</v>
      </c>
      <c r="EJ44" s="39">
        <f t="shared" ref="EJ44:EJ51" si="296">ROUND((H44/5/365*30),2)</f>
        <v>9.91</v>
      </c>
      <c r="EK44" s="39">
        <f t="shared" ref="EK44:EK51" si="297">ROUND((H44/5/365*31),2)</f>
        <v>10.24</v>
      </c>
      <c r="EL44" s="39">
        <f t="shared" ref="EL44:EL51" si="298">ROUND((H44/5/365*31),2)</f>
        <v>10.24</v>
      </c>
      <c r="EM44" s="39">
        <f t="shared" ref="EM44:EM51" si="299">ROUND((H44/5/365*30),2)</f>
        <v>9.91</v>
      </c>
      <c r="EN44" s="39">
        <f t="shared" ref="EN44:EN51" si="300">ROUND((H44/5/365*31),2)</f>
        <v>10.24</v>
      </c>
      <c r="EO44" s="39">
        <f t="shared" ref="EO44:EO51" si="301">ROUND((H44/5/365*30),2)</f>
        <v>9.91</v>
      </c>
      <c r="EP44" s="39">
        <f t="shared" ref="EP44:EP51" si="302">ROUND((H44/5/365*31),2)</f>
        <v>10.24</v>
      </c>
      <c r="EQ44" s="39">
        <f t="shared" ref="EQ44:EQ51" si="303">SUM(EE44:EP44)</f>
        <v>120.89999999999998</v>
      </c>
      <c r="ER44" s="39">
        <f t="shared" ref="ER44:ER51" si="304">ROUND((ED44+EQ44),2)</f>
        <v>309.85000000000002</v>
      </c>
      <c r="ES44" s="39">
        <f t="shared" ref="ES44:ES51" si="305">ROUND((H44/5/365*31),2)</f>
        <v>10.24</v>
      </c>
      <c r="ET44" s="39">
        <f t="shared" ref="ET44:ET51" si="306">ROUND((H44/5/365*28),2)</f>
        <v>9.25</v>
      </c>
      <c r="EU44" s="39">
        <f t="shared" ref="EU44:EU51" si="307">ROUND((H44/5/365*31),2)</f>
        <v>10.24</v>
      </c>
      <c r="EV44" s="39">
        <f t="shared" ref="EV44:EV51" si="308">ROUND((H44/5/365*30),2)</f>
        <v>9.91</v>
      </c>
      <c r="EW44" s="40">
        <f t="shared" ref="EW44:EW52" si="309">ROUND((H44/5/365*31),2)</f>
        <v>10.24</v>
      </c>
      <c r="EX44" s="39">
        <f t="shared" ref="EX44:EX52" si="310">ROUND((H44/5/365*30),2)</f>
        <v>9.91</v>
      </c>
      <c r="EY44" s="39">
        <f t="shared" ref="EY44:EY54" si="311">ROUND((H44/5/365*31),2)</f>
        <v>10.24</v>
      </c>
      <c r="EZ44" s="39">
        <f t="shared" ref="EZ44:EZ54" si="312">ROUND((H44/5/365*31),2)</f>
        <v>10.24</v>
      </c>
      <c r="FA44" s="39">
        <f t="shared" ref="FA44:FA54" si="313">ROUND((H44/5/365*30),2)</f>
        <v>9.91</v>
      </c>
      <c r="FB44" s="39">
        <f t="shared" ref="FB44:FB54" si="314">ROUND((H44/5/365*31),2)</f>
        <v>10.24</v>
      </c>
      <c r="FC44" s="39">
        <f t="shared" ref="FC44:FC54" si="315">ROUND((H44/5/365*30),2)</f>
        <v>9.91</v>
      </c>
      <c r="FD44" s="39">
        <f t="shared" ref="FD44:FD54" si="316">ROUND((H44/5/365*31),2)</f>
        <v>10.24</v>
      </c>
      <c r="FE44" s="39">
        <f t="shared" ref="FE44:FE54" si="317">SUM(ES44:FD44)</f>
        <v>120.56999999999998</v>
      </c>
      <c r="FF44" s="39">
        <f t="shared" ref="FF44:FF54" si="318">SUM(ER44,FE44)</f>
        <v>430.42</v>
      </c>
      <c r="FG44" s="39">
        <f t="shared" ref="FG44:FG54" si="319">ROUND((H44/5/365*31),2)</f>
        <v>10.24</v>
      </c>
      <c r="FH44" s="39">
        <f t="shared" ref="FH44:FH54" si="320">ROUND((H44/5/365*28),2)</f>
        <v>9.25</v>
      </c>
      <c r="FI44" s="39">
        <f t="shared" ref="FI44:FI54" si="321">ROUND((H44/5/365*31),2)</f>
        <v>10.24</v>
      </c>
      <c r="FJ44" s="39">
        <f t="shared" ref="FJ44:FJ55" si="322">ROUND((H44/5/365*30),2)</f>
        <v>9.91</v>
      </c>
      <c r="FK44" s="39">
        <f t="shared" ref="FK44:FK55" si="323">ROUND((H44/5/365*31),2)</f>
        <v>10.24</v>
      </c>
      <c r="FL44" s="39">
        <f t="shared" ref="FL44:FL55" si="324">ROUND((H44/5/365*30),2)</f>
        <v>9.91</v>
      </c>
      <c r="FM44" s="39">
        <f t="shared" ref="FM44:FM56" si="325">ROUND((H44/5/365*31),2)</f>
        <v>10.24</v>
      </c>
      <c r="FN44" s="39">
        <f t="shared" ref="FN44:FN56" si="326">ROUND((H44/5/365*31),2)</f>
        <v>10.24</v>
      </c>
      <c r="FO44" s="39">
        <f t="shared" ref="FO44:FO57" si="327">ROUND((H44/5/365*30),2)</f>
        <v>9.91</v>
      </c>
      <c r="FP44" s="39">
        <f t="shared" ref="FP44:FP57" si="328">ROUND((H44/5/365*31),2)</f>
        <v>10.24</v>
      </c>
      <c r="FQ44" s="39">
        <f t="shared" ref="FQ44:FQ59" si="329">ROUND((H44/5/365*30),2)</f>
        <v>9.91</v>
      </c>
      <c r="FR44" s="39">
        <f t="shared" ref="FR44:FR59" si="330">ROUND((H44/5/365*31),2)</f>
        <v>10.24</v>
      </c>
      <c r="FS44" s="39">
        <f t="shared" ref="FS44:FS59" si="331">SUM(FG44:FR44)</f>
        <v>120.56999999999998</v>
      </c>
      <c r="FT44" s="39">
        <f t="shared" ref="FT44:FT59" si="332">SUM(FF44,FS44)</f>
        <v>550.99</v>
      </c>
      <c r="FU44" s="39">
        <f t="shared" ref="FU44:FU59" si="333">ROUND((H44/5/365*31),2)</f>
        <v>10.24</v>
      </c>
      <c r="FV44" s="39">
        <f t="shared" ref="FV44:FV59" si="334">ROUND((H44/5/365*28),2)</f>
        <v>9.25</v>
      </c>
      <c r="FW44" s="39">
        <f t="shared" ref="FW44:FW59" si="335">ROUND((H44/5/365*31),2)</f>
        <v>10.24</v>
      </c>
      <c r="FX44" s="39">
        <f>ROUND((H44/5/365*30),2)</f>
        <v>9.91</v>
      </c>
      <c r="FY44" s="39">
        <f>ROUND((H44/5/365*31),2)</f>
        <v>10.24</v>
      </c>
      <c r="FZ44" s="39">
        <f>ROUND((H44/5/365*6),2)+0.15</f>
        <v>2.13</v>
      </c>
      <c r="GA44" s="39">
        <f>SUM(FU44:FZ44)</f>
        <v>52.010000000000005</v>
      </c>
      <c r="GB44" s="39">
        <f t="shared" ref="GB44:GB59" si="336">ROUND((FT44+GA44),2)</f>
        <v>603</v>
      </c>
      <c r="GC44" s="39">
        <f t="shared" ref="GC44:GC59" si="337">SUM(F44-GB44)</f>
        <v>67</v>
      </c>
    </row>
    <row r="45" spans="1:185" ht="68.25" customHeight="1" x14ac:dyDescent="0.2">
      <c r="A45" s="36">
        <v>43269</v>
      </c>
      <c r="B45" s="37" t="s">
        <v>181</v>
      </c>
      <c r="C45" s="37" t="s">
        <v>185</v>
      </c>
      <c r="D45" s="37" t="s">
        <v>95</v>
      </c>
      <c r="E45" s="132" t="s">
        <v>186</v>
      </c>
      <c r="F45" s="38">
        <v>900</v>
      </c>
      <c r="G45" s="39">
        <f t="shared" si="275"/>
        <v>90</v>
      </c>
      <c r="H45" s="39">
        <f t="shared" si="276"/>
        <v>810</v>
      </c>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9"/>
      <c r="AY45" s="38"/>
      <c r="AZ45" s="38"/>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f>ROUND((H45/5/365*12),2)</f>
        <v>5.33</v>
      </c>
      <c r="DI45" s="39">
        <f>ROUND((H45/5/365*31),2)</f>
        <v>13.76</v>
      </c>
      <c r="DJ45" s="39">
        <f>ROUND((H45/5/365*31),2)</f>
        <v>13.76</v>
      </c>
      <c r="DK45" s="39">
        <f>ROUND((H45/5/365*30),2)</f>
        <v>13.32</v>
      </c>
      <c r="DL45" s="39">
        <f>ROUND((H45/5/365*31),2)</f>
        <v>13.76</v>
      </c>
      <c r="DM45" s="39">
        <f>ROUND((H45/5/365*30),2)</f>
        <v>13.32</v>
      </c>
      <c r="DN45" s="39">
        <f>ROUND((H45/5/365*31),2)</f>
        <v>13.76</v>
      </c>
      <c r="DO45" s="39">
        <f t="shared" si="277"/>
        <v>87.01</v>
      </c>
      <c r="DP45" s="39">
        <f t="shared" si="278"/>
        <v>87.01</v>
      </c>
      <c r="DQ45" s="39">
        <f>ROUND((H45/5/365*31),2)</f>
        <v>13.76</v>
      </c>
      <c r="DR45" s="39">
        <f>ROUND((H45/5/365*28),2)</f>
        <v>12.43</v>
      </c>
      <c r="DS45" s="39">
        <f t="shared" si="279"/>
        <v>13.76</v>
      </c>
      <c r="DT45" s="39">
        <f t="shared" si="280"/>
        <v>13.32</v>
      </c>
      <c r="DU45" s="39">
        <f t="shared" si="281"/>
        <v>13.76</v>
      </c>
      <c r="DV45" s="39">
        <f t="shared" si="282"/>
        <v>13.32</v>
      </c>
      <c r="DW45" s="39">
        <f t="shared" si="283"/>
        <v>13.76</v>
      </c>
      <c r="DX45" s="39">
        <f t="shared" si="284"/>
        <v>13.76</v>
      </c>
      <c r="DY45" s="39">
        <f t="shared" si="285"/>
        <v>13.32</v>
      </c>
      <c r="DZ45" s="39">
        <f t="shared" si="286"/>
        <v>13.76</v>
      </c>
      <c r="EA45" s="39">
        <f t="shared" si="287"/>
        <v>13.32</v>
      </c>
      <c r="EB45" s="39">
        <f t="shared" si="288"/>
        <v>13.76</v>
      </c>
      <c r="EC45" s="39">
        <f t="shared" si="289"/>
        <v>162.02999999999997</v>
      </c>
      <c r="ED45" s="39">
        <f t="shared" si="290"/>
        <v>249.04</v>
      </c>
      <c r="EE45" s="39">
        <f t="shared" si="291"/>
        <v>13.76</v>
      </c>
      <c r="EF45" s="39">
        <f t="shared" si="292"/>
        <v>12.87</v>
      </c>
      <c r="EG45" s="39">
        <f t="shared" si="293"/>
        <v>13.76</v>
      </c>
      <c r="EH45" s="39">
        <f t="shared" si="294"/>
        <v>13.32</v>
      </c>
      <c r="EI45" s="39">
        <f t="shared" si="295"/>
        <v>13.76</v>
      </c>
      <c r="EJ45" s="39">
        <f t="shared" si="296"/>
        <v>13.32</v>
      </c>
      <c r="EK45" s="39">
        <f t="shared" si="297"/>
        <v>13.76</v>
      </c>
      <c r="EL45" s="39">
        <f t="shared" si="298"/>
        <v>13.76</v>
      </c>
      <c r="EM45" s="39">
        <f t="shared" si="299"/>
        <v>13.32</v>
      </c>
      <c r="EN45" s="39">
        <f t="shared" si="300"/>
        <v>13.76</v>
      </c>
      <c r="EO45" s="39">
        <f t="shared" si="301"/>
        <v>13.32</v>
      </c>
      <c r="EP45" s="39">
        <f t="shared" si="302"/>
        <v>13.76</v>
      </c>
      <c r="EQ45" s="39">
        <f t="shared" si="303"/>
        <v>162.46999999999997</v>
      </c>
      <c r="ER45" s="39">
        <f t="shared" si="304"/>
        <v>411.51</v>
      </c>
      <c r="ES45" s="39">
        <f t="shared" si="305"/>
        <v>13.76</v>
      </c>
      <c r="ET45" s="39">
        <f t="shared" si="306"/>
        <v>12.43</v>
      </c>
      <c r="EU45" s="39">
        <f t="shared" si="307"/>
        <v>13.76</v>
      </c>
      <c r="EV45" s="39">
        <f t="shared" si="308"/>
        <v>13.32</v>
      </c>
      <c r="EW45" s="40">
        <f t="shared" si="309"/>
        <v>13.76</v>
      </c>
      <c r="EX45" s="39">
        <f t="shared" si="310"/>
        <v>13.32</v>
      </c>
      <c r="EY45" s="39">
        <f t="shared" si="311"/>
        <v>13.76</v>
      </c>
      <c r="EZ45" s="39">
        <f t="shared" si="312"/>
        <v>13.76</v>
      </c>
      <c r="FA45" s="39">
        <f t="shared" si="313"/>
        <v>13.32</v>
      </c>
      <c r="FB45" s="39">
        <f t="shared" si="314"/>
        <v>13.76</v>
      </c>
      <c r="FC45" s="39">
        <f t="shared" si="315"/>
        <v>13.32</v>
      </c>
      <c r="FD45" s="39">
        <f t="shared" si="316"/>
        <v>13.76</v>
      </c>
      <c r="FE45" s="39">
        <f t="shared" si="317"/>
        <v>162.02999999999997</v>
      </c>
      <c r="FF45" s="39">
        <f t="shared" si="318"/>
        <v>573.54</v>
      </c>
      <c r="FG45" s="39">
        <f t="shared" si="319"/>
        <v>13.76</v>
      </c>
      <c r="FH45" s="39">
        <f t="shared" si="320"/>
        <v>12.43</v>
      </c>
      <c r="FI45" s="39">
        <f t="shared" si="321"/>
        <v>13.76</v>
      </c>
      <c r="FJ45" s="39">
        <f t="shared" si="322"/>
        <v>13.32</v>
      </c>
      <c r="FK45" s="39">
        <f t="shared" si="323"/>
        <v>13.76</v>
      </c>
      <c r="FL45" s="39">
        <f t="shared" si="324"/>
        <v>13.32</v>
      </c>
      <c r="FM45" s="39">
        <f t="shared" si="325"/>
        <v>13.76</v>
      </c>
      <c r="FN45" s="39">
        <f t="shared" si="326"/>
        <v>13.76</v>
      </c>
      <c r="FO45" s="39">
        <f t="shared" si="327"/>
        <v>13.32</v>
      </c>
      <c r="FP45" s="39">
        <f t="shared" si="328"/>
        <v>13.76</v>
      </c>
      <c r="FQ45" s="39">
        <f t="shared" si="329"/>
        <v>13.32</v>
      </c>
      <c r="FR45" s="39">
        <f t="shared" si="330"/>
        <v>13.76</v>
      </c>
      <c r="FS45" s="39">
        <f t="shared" si="331"/>
        <v>162.02999999999997</v>
      </c>
      <c r="FT45" s="39">
        <f t="shared" si="332"/>
        <v>735.56999999999994</v>
      </c>
      <c r="FU45" s="39">
        <f t="shared" si="333"/>
        <v>13.76</v>
      </c>
      <c r="FV45" s="39">
        <f t="shared" si="334"/>
        <v>12.43</v>
      </c>
      <c r="FW45" s="39">
        <f t="shared" si="335"/>
        <v>13.76</v>
      </c>
      <c r="FX45" s="39">
        <f t="shared" ref="FX45:FX59" si="338">ROUND((H45/5/365*30),2)</f>
        <v>13.32</v>
      </c>
      <c r="FY45" s="39">
        <f t="shared" ref="FY45:FY59" si="339">ROUND((H45/5/365*31),2)</f>
        <v>13.76</v>
      </c>
      <c r="FZ45" s="39">
        <f>ROUND((H45/5/365*17),2)-0.15</f>
        <v>7.3999999999999995</v>
      </c>
      <c r="GA45" s="39">
        <f>SUM(FU45:FZ45)</f>
        <v>74.430000000000007</v>
      </c>
      <c r="GB45" s="39">
        <f t="shared" si="336"/>
        <v>810</v>
      </c>
      <c r="GC45" s="39">
        <f>SUM(F45-GB45)</f>
        <v>90</v>
      </c>
    </row>
    <row r="46" spans="1:185" ht="69.75" customHeight="1" x14ac:dyDescent="0.2">
      <c r="A46" s="36">
        <v>43269</v>
      </c>
      <c r="B46" s="37" t="s">
        <v>181</v>
      </c>
      <c r="C46" s="37" t="s">
        <v>187</v>
      </c>
      <c r="D46" s="37" t="s">
        <v>95</v>
      </c>
      <c r="E46" s="132" t="s">
        <v>188</v>
      </c>
      <c r="F46" s="38">
        <v>900</v>
      </c>
      <c r="G46" s="39">
        <f t="shared" si="275"/>
        <v>90</v>
      </c>
      <c r="H46" s="39">
        <f t="shared" si="276"/>
        <v>810</v>
      </c>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9"/>
      <c r="AY46" s="38"/>
      <c r="AZ46" s="38"/>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f>ROUND((H46/5/365*12),2)</f>
        <v>5.33</v>
      </c>
      <c r="DI46" s="39">
        <f>ROUND((H46/5/365*31),2)</f>
        <v>13.76</v>
      </c>
      <c r="DJ46" s="39">
        <f>ROUND((H46/5/365*31),2)</f>
        <v>13.76</v>
      </c>
      <c r="DK46" s="39">
        <f>ROUND((H46/5/365*30),2)</f>
        <v>13.32</v>
      </c>
      <c r="DL46" s="39">
        <f>ROUND((H46/5/365*31),2)</f>
        <v>13.76</v>
      </c>
      <c r="DM46" s="39">
        <f>ROUND((H46/5/365*30),2)</f>
        <v>13.32</v>
      </c>
      <c r="DN46" s="39">
        <f>ROUND((H46/5/365*31),2)</f>
        <v>13.76</v>
      </c>
      <c r="DO46" s="39">
        <f t="shared" si="277"/>
        <v>87.01</v>
      </c>
      <c r="DP46" s="39">
        <f t="shared" si="278"/>
        <v>87.01</v>
      </c>
      <c r="DQ46" s="39">
        <v>13.76</v>
      </c>
      <c r="DR46" s="39">
        <f>ROUND((H46/5/365*28),2)</f>
        <v>12.43</v>
      </c>
      <c r="DS46" s="39">
        <f t="shared" si="279"/>
        <v>13.76</v>
      </c>
      <c r="DT46" s="39">
        <f t="shared" si="280"/>
        <v>13.32</v>
      </c>
      <c r="DU46" s="39">
        <f t="shared" si="281"/>
        <v>13.76</v>
      </c>
      <c r="DV46" s="39">
        <f t="shared" si="282"/>
        <v>13.32</v>
      </c>
      <c r="DW46" s="39">
        <f t="shared" si="283"/>
        <v>13.76</v>
      </c>
      <c r="DX46" s="39">
        <f t="shared" si="284"/>
        <v>13.76</v>
      </c>
      <c r="DY46" s="39">
        <f t="shared" si="285"/>
        <v>13.32</v>
      </c>
      <c r="DZ46" s="39">
        <f t="shared" si="286"/>
        <v>13.76</v>
      </c>
      <c r="EA46" s="39">
        <f t="shared" si="287"/>
        <v>13.32</v>
      </c>
      <c r="EB46" s="39">
        <f t="shared" si="288"/>
        <v>13.76</v>
      </c>
      <c r="EC46" s="39">
        <f t="shared" si="289"/>
        <v>162.02999999999997</v>
      </c>
      <c r="ED46" s="39">
        <f t="shared" si="290"/>
        <v>249.04</v>
      </c>
      <c r="EE46" s="39">
        <f t="shared" si="291"/>
        <v>13.76</v>
      </c>
      <c r="EF46" s="39">
        <f t="shared" si="292"/>
        <v>12.87</v>
      </c>
      <c r="EG46" s="39">
        <f t="shared" si="293"/>
        <v>13.76</v>
      </c>
      <c r="EH46" s="39">
        <f t="shared" si="294"/>
        <v>13.32</v>
      </c>
      <c r="EI46" s="39">
        <f t="shared" si="295"/>
        <v>13.76</v>
      </c>
      <c r="EJ46" s="39">
        <f t="shared" si="296"/>
        <v>13.32</v>
      </c>
      <c r="EK46" s="39">
        <f t="shared" si="297"/>
        <v>13.76</v>
      </c>
      <c r="EL46" s="39">
        <f t="shared" si="298"/>
        <v>13.76</v>
      </c>
      <c r="EM46" s="39">
        <f t="shared" si="299"/>
        <v>13.32</v>
      </c>
      <c r="EN46" s="39">
        <f t="shared" si="300"/>
        <v>13.76</v>
      </c>
      <c r="EO46" s="39">
        <f t="shared" si="301"/>
        <v>13.32</v>
      </c>
      <c r="EP46" s="39">
        <f t="shared" si="302"/>
        <v>13.76</v>
      </c>
      <c r="EQ46" s="39">
        <f t="shared" si="303"/>
        <v>162.46999999999997</v>
      </c>
      <c r="ER46" s="39">
        <f t="shared" si="304"/>
        <v>411.51</v>
      </c>
      <c r="ES46" s="39">
        <f t="shared" si="305"/>
        <v>13.76</v>
      </c>
      <c r="ET46" s="39">
        <f t="shared" si="306"/>
        <v>12.43</v>
      </c>
      <c r="EU46" s="39">
        <f t="shared" si="307"/>
        <v>13.76</v>
      </c>
      <c r="EV46" s="39">
        <f t="shared" si="308"/>
        <v>13.32</v>
      </c>
      <c r="EW46" s="40">
        <f t="shared" si="309"/>
        <v>13.76</v>
      </c>
      <c r="EX46" s="39">
        <f t="shared" si="310"/>
        <v>13.32</v>
      </c>
      <c r="EY46" s="39">
        <f t="shared" si="311"/>
        <v>13.76</v>
      </c>
      <c r="EZ46" s="39">
        <f t="shared" si="312"/>
        <v>13.76</v>
      </c>
      <c r="FA46" s="39">
        <f t="shared" si="313"/>
        <v>13.32</v>
      </c>
      <c r="FB46" s="39">
        <f t="shared" si="314"/>
        <v>13.76</v>
      </c>
      <c r="FC46" s="39">
        <f t="shared" si="315"/>
        <v>13.32</v>
      </c>
      <c r="FD46" s="39">
        <f t="shared" si="316"/>
        <v>13.76</v>
      </c>
      <c r="FE46" s="39">
        <f t="shared" si="317"/>
        <v>162.02999999999997</v>
      </c>
      <c r="FF46" s="39">
        <f t="shared" si="318"/>
        <v>573.54</v>
      </c>
      <c r="FG46" s="39">
        <f t="shared" si="319"/>
        <v>13.76</v>
      </c>
      <c r="FH46" s="39">
        <f t="shared" si="320"/>
        <v>12.43</v>
      </c>
      <c r="FI46" s="39">
        <f t="shared" si="321"/>
        <v>13.76</v>
      </c>
      <c r="FJ46" s="39">
        <f t="shared" si="322"/>
        <v>13.32</v>
      </c>
      <c r="FK46" s="39">
        <f t="shared" si="323"/>
        <v>13.76</v>
      </c>
      <c r="FL46" s="39">
        <f t="shared" si="324"/>
        <v>13.32</v>
      </c>
      <c r="FM46" s="39">
        <f t="shared" si="325"/>
        <v>13.76</v>
      </c>
      <c r="FN46" s="39">
        <f t="shared" si="326"/>
        <v>13.76</v>
      </c>
      <c r="FO46" s="39">
        <f t="shared" si="327"/>
        <v>13.32</v>
      </c>
      <c r="FP46" s="39">
        <f t="shared" si="328"/>
        <v>13.76</v>
      </c>
      <c r="FQ46" s="39">
        <f t="shared" si="329"/>
        <v>13.32</v>
      </c>
      <c r="FR46" s="39">
        <f t="shared" si="330"/>
        <v>13.76</v>
      </c>
      <c r="FS46" s="39">
        <f t="shared" si="331"/>
        <v>162.02999999999997</v>
      </c>
      <c r="FT46" s="39">
        <f t="shared" si="332"/>
        <v>735.56999999999994</v>
      </c>
      <c r="FU46" s="39">
        <f t="shared" si="333"/>
        <v>13.76</v>
      </c>
      <c r="FV46" s="39">
        <f t="shared" si="334"/>
        <v>12.43</v>
      </c>
      <c r="FW46" s="39">
        <f t="shared" si="335"/>
        <v>13.76</v>
      </c>
      <c r="FX46" s="39">
        <f t="shared" si="338"/>
        <v>13.32</v>
      </c>
      <c r="FY46" s="39">
        <f t="shared" si="339"/>
        <v>13.76</v>
      </c>
      <c r="FZ46" s="39">
        <f>ROUND((H46/5/365*17),2)-0.15</f>
        <v>7.3999999999999995</v>
      </c>
      <c r="GA46" s="39">
        <f>SUM(FU46:FZ46)</f>
        <v>74.430000000000007</v>
      </c>
      <c r="GB46" s="39">
        <f t="shared" si="336"/>
        <v>810</v>
      </c>
      <c r="GC46" s="39">
        <f t="shared" si="337"/>
        <v>90</v>
      </c>
    </row>
    <row r="47" spans="1:185" ht="57" customHeight="1" x14ac:dyDescent="0.2">
      <c r="A47" s="27">
        <v>43490</v>
      </c>
      <c r="B47" s="28" t="s">
        <v>189</v>
      </c>
      <c r="C47" s="28" t="s">
        <v>190</v>
      </c>
      <c r="D47" s="28" t="s">
        <v>191</v>
      </c>
      <c r="E47" s="30" t="s">
        <v>192</v>
      </c>
      <c r="F47" s="31">
        <v>847.5</v>
      </c>
      <c r="G47" s="18">
        <f t="shared" si="275"/>
        <v>84.75</v>
      </c>
      <c r="H47" s="18">
        <f t="shared" si="276"/>
        <v>762.75</v>
      </c>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18"/>
      <c r="AY47" s="31"/>
      <c r="AZ47" s="31"/>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f>ROUND((H47/5/365*34),2)</f>
        <v>14.21</v>
      </c>
      <c r="DS47" s="18">
        <f t="shared" si="279"/>
        <v>12.96</v>
      </c>
      <c r="DT47" s="18">
        <f t="shared" si="280"/>
        <v>12.54</v>
      </c>
      <c r="DU47" s="18">
        <f t="shared" si="281"/>
        <v>12.96</v>
      </c>
      <c r="DV47" s="18">
        <f t="shared" si="282"/>
        <v>12.54</v>
      </c>
      <c r="DW47" s="18">
        <f t="shared" si="283"/>
        <v>12.96</v>
      </c>
      <c r="DX47" s="18">
        <f t="shared" si="284"/>
        <v>12.96</v>
      </c>
      <c r="DY47" s="18">
        <f t="shared" si="285"/>
        <v>12.54</v>
      </c>
      <c r="DZ47" s="18">
        <f t="shared" si="286"/>
        <v>12.96</v>
      </c>
      <c r="EA47" s="18">
        <f t="shared" si="287"/>
        <v>12.54</v>
      </c>
      <c r="EB47" s="18">
        <f t="shared" si="288"/>
        <v>12.96</v>
      </c>
      <c r="EC47" s="18">
        <f t="shared" si="289"/>
        <v>142.13000000000002</v>
      </c>
      <c r="ED47" s="18">
        <f t="shared" si="290"/>
        <v>142.13</v>
      </c>
      <c r="EE47" s="18">
        <f t="shared" si="291"/>
        <v>12.96</v>
      </c>
      <c r="EF47" s="18">
        <f t="shared" si="292"/>
        <v>12.12</v>
      </c>
      <c r="EG47" s="18">
        <f t="shared" si="293"/>
        <v>12.96</v>
      </c>
      <c r="EH47" s="18">
        <f t="shared" si="294"/>
        <v>12.54</v>
      </c>
      <c r="EI47" s="18">
        <f t="shared" si="295"/>
        <v>12.96</v>
      </c>
      <c r="EJ47" s="18">
        <f t="shared" si="296"/>
        <v>12.54</v>
      </c>
      <c r="EK47" s="18">
        <f t="shared" si="297"/>
        <v>12.96</v>
      </c>
      <c r="EL47" s="18">
        <f t="shared" si="298"/>
        <v>12.96</v>
      </c>
      <c r="EM47" s="18">
        <f t="shared" si="299"/>
        <v>12.54</v>
      </c>
      <c r="EN47" s="18">
        <f t="shared" si="300"/>
        <v>12.96</v>
      </c>
      <c r="EO47" s="18">
        <f t="shared" si="301"/>
        <v>12.54</v>
      </c>
      <c r="EP47" s="18">
        <f t="shared" si="302"/>
        <v>12.96</v>
      </c>
      <c r="EQ47" s="18">
        <f t="shared" si="303"/>
        <v>153</v>
      </c>
      <c r="ER47" s="18">
        <f t="shared" si="304"/>
        <v>295.13</v>
      </c>
      <c r="ES47" s="18">
        <f t="shared" si="305"/>
        <v>12.96</v>
      </c>
      <c r="ET47" s="18">
        <f t="shared" si="306"/>
        <v>11.7</v>
      </c>
      <c r="EU47" s="18">
        <f t="shared" si="307"/>
        <v>12.96</v>
      </c>
      <c r="EV47" s="18">
        <f t="shared" si="308"/>
        <v>12.54</v>
      </c>
      <c r="EW47" s="19">
        <f t="shared" si="309"/>
        <v>12.96</v>
      </c>
      <c r="EX47" s="18">
        <f t="shared" si="310"/>
        <v>12.54</v>
      </c>
      <c r="EY47" s="18">
        <f t="shared" si="311"/>
        <v>12.96</v>
      </c>
      <c r="EZ47" s="18">
        <f t="shared" si="312"/>
        <v>12.96</v>
      </c>
      <c r="FA47" s="18">
        <f t="shared" si="313"/>
        <v>12.54</v>
      </c>
      <c r="FB47" s="18">
        <f t="shared" si="314"/>
        <v>12.96</v>
      </c>
      <c r="FC47" s="18">
        <f t="shared" si="315"/>
        <v>12.54</v>
      </c>
      <c r="FD47" s="18">
        <f t="shared" si="316"/>
        <v>12.96</v>
      </c>
      <c r="FE47" s="18">
        <f t="shared" si="317"/>
        <v>152.58000000000001</v>
      </c>
      <c r="FF47" s="18">
        <f t="shared" si="318"/>
        <v>447.71000000000004</v>
      </c>
      <c r="FG47" s="18">
        <f t="shared" si="319"/>
        <v>12.96</v>
      </c>
      <c r="FH47" s="18">
        <f t="shared" si="320"/>
        <v>11.7</v>
      </c>
      <c r="FI47" s="18">
        <f t="shared" si="321"/>
        <v>12.96</v>
      </c>
      <c r="FJ47" s="18">
        <f t="shared" si="322"/>
        <v>12.54</v>
      </c>
      <c r="FK47" s="18">
        <f t="shared" si="323"/>
        <v>12.96</v>
      </c>
      <c r="FL47" s="18">
        <f t="shared" si="324"/>
        <v>12.54</v>
      </c>
      <c r="FM47" s="18">
        <f t="shared" si="325"/>
        <v>12.96</v>
      </c>
      <c r="FN47" s="18">
        <f t="shared" si="326"/>
        <v>12.96</v>
      </c>
      <c r="FO47" s="18">
        <f t="shared" si="327"/>
        <v>12.54</v>
      </c>
      <c r="FP47" s="18">
        <f t="shared" si="328"/>
        <v>12.96</v>
      </c>
      <c r="FQ47" s="18">
        <f t="shared" si="329"/>
        <v>12.54</v>
      </c>
      <c r="FR47" s="18">
        <f t="shared" si="330"/>
        <v>12.96</v>
      </c>
      <c r="FS47" s="18">
        <f t="shared" si="331"/>
        <v>152.58000000000001</v>
      </c>
      <c r="FT47" s="18">
        <f t="shared" si="332"/>
        <v>600.29000000000008</v>
      </c>
      <c r="FU47" s="18">
        <f t="shared" si="333"/>
        <v>12.96</v>
      </c>
      <c r="FV47" s="18">
        <f t="shared" si="334"/>
        <v>11.7</v>
      </c>
      <c r="FW47" s="18">
        <f t="shared" si="335"/>
        <v>12.96</v>
      </c>
      <c r="FX47" s="18">
        <f t="shared" si="338"/>
        <v>12.54</v>
      </c>
      <c r="FY47" s="18">
        <f t="shared" si="339"/>
        <v>12.96</v>
      </c>
      <c r="FZ47" s="18">
        <f>ROUND((H47/5/365*30),2)</f>
        <v>12.54</v>
      </c>
      <c r="GA47" s="18">
        <f t="shared" ref="GA47:GA58" si="340">SUM(FU47:FZ47)</f>
        <v>75.66</v>
      </c>
      <c r="GB47" s="18">
        <f t="shared" si="336"/>
        <v>675.95</v>
      </c>
      <c r="GC47" s="18">
        <f t="shared" si="337"/>
        <v>171.54999999999995</v>
      </c>
    </row>
    <row r="48" spans="1:185" ht="49.5" customHeight="1" x14ac:dyDescent="0.2">
      <c r="A48" s="41">
        <v>43528</v>
      </c>
      <c r="B48" s="128" t="s">
        <v>193</v>
      </c>
      <c r="C48" s="28" t="s">
        <v>194</v>
      </c>
      <c r="D48" s="28" t="s">
        <v>195</v>
      </c>
      <c r="E48" s="133" t="s">
        <v>196</v>
      </c>
      <c r="F48" s="31">
        <v>791</v>
      </c>
      <c r="G48" s="18">
        <f t="shared" si="275"/>
        <v>79.100000000000009</v>
      </c>
      <c r="H48" s="18">
        <f t="shared" si="276"/>
        <v>711.9</v>
      </c>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18"/>
      <c r="AY48" s="31"/>
      <c r="AZ48" s="31"/>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f>ROUND((H48/5/365*27),2)</f>
        <v>10.53</v>
      </c>
      <c r="DT48" s="18">
        <f t="shared" si="280"/>
        <v>11.7</v>
      </c>
      <c r="DU48" s="18">
        <f t="shared" si="281"/>
        <v>12.09</v>
      </c>
      <c r="DV48" s="18">
        <f t="shared" si="282"/>
        <v>11.7</v>
      </c>
      <c r="DW48" s="18">
        <f t="shared" si="283"/>
        <v>12.09</v>
      </c>
      <c r="DX48" s="18">
        <f t="shared" si="284"/>
        <v>12.09</v>
      </c>
      <c r="DY48" s="18">
        <f t="shared" si="285"/>
        <v>11.7</v>
      </c>
      <c r="DZ48" s="18">
        <f t="shared" si="286"/>
        <v>12.09</v>
      </c>
      <c r="EA48" s="18">
        <f t="shared" si="287"/>
        <v>11.7</v>
      </c>
      <c r="EB48" s="18">
        <f t="shared" si="288"/>
        <v>12.09</v>
      </c>
      <c r="EC48" s="18">
        <f t="shared" si="289"/>
        <v>117.78000000000002</v>
      </c>
      <c r="ED48" s="18">
        <f t="shared" si="290"/>
        <v>117.78</v>
      </c>
      <c r="EE48" s="18">
        <f t="shared" si="291"/>
        <v>12.09</v>
      </c>
      <c r="EF48" s="18">
        <f t="shared" si="292"/>
        <v>11.31</v>
      </c>
      <c r="EG48" s="18">
        <f t="shared" si="293"/>
        <v>12.09</v>
      </c>
      <c r="EH48" s="18">
        <f t="shared" si="294"/>
        <v>11.7</v>
      </c>
      <c r="EI48" s="18">
        <f t="shared" si="295"/>
        <v>12.09</v>
      </c>
      <c r="EJ48" s="18">
        <f t="shared" si="296"/>
        <v>11.7</v>
      </c>
      <c r="EK48" s="18">
        <f t="shared" si="297"/>
        <v>12.09</v>
      </c>
      <c r="EL48" s="18">
        <f t="shared" si="298"/>
        <v>12.09</v>
      </c>
      <c r="EM48" s="18">
        <f t="shared" si="299"/>
        <v>11.7</v>
      </c>
      <c r="EN48" s="18">
        <f t="shared" si="300"/>
        <v>12.09</v>
      </c>
      <c r="EO48" s="18">
        <f t="shared" si="301"/>
        <v>11.7</v>
      </c>
      <c r="EP48" s="18">
        <f t="shared" si="302"/>
        <v>12.09</v>
      </c>
      <c r="EQ48" s="18">
        <f t="shared" si="303"/>
        <v>142.74</v>
      </c>
      <c r="ER48" s="18">
        <f t="shared" si="304"/>
        <v>260.52</v>
      </c>
      <c r="ES48" s="18">
        <f t="shared" si="305"/>
        <v>12.09</v>
      </c>
      <c r="ET48" s="18">
        <f t="shared" si="306"/>
        <v>10.92</v>
      </c>
      <c r="EU48" s="18">
        <f t="shared" si="307"/>
        <v>12.09</v>
      </c>
      <c r="EV48" s="18">
        <f t="shared" si="308"/>
        <v>11.7</v>
      </c>
      <c r="EW48" s="19">
        <f t="shared" si="309"/>
        <v>12.09</v>
      </c>
      <c r="EX48" s="18">
        <f t="shared" si="310"/>
        <v>11.7</v>
      </c>
      <c r="EY48" s="18">
        <f t="shared" si="311"/>
        <v>12.09</v>
      </c>
      <c r="EZ48" s="18">
        <f t="shared" si="312"/>
        <v>12.09</v>
      </c>
      <c r="FA48" s="18">
        <f t="shared" si="313"/>
        <v>11.7</v>
      </c>
      <c r="FB48" s="18">
        <f t="shared" si="314"/>
        <v>12.09</v>
      </c>
      <c r="FC48" s="18">
        <f t="shared" si="315"/>
        <v>11.7</v>
      </c>
      <c r="FD48" s="18">
        <f t="shared" si="316"/>
        <v>12.09</v>
      </c>
      <c r="FE48" s="18">
        <f t="shared" si="317"/>
        <v>142.35000000000002</v>
      </c>
      <c r="FF48" s="18">
        <f t="shared" si="318"/>
        <v>402.87</v>
      </c>
      <c r="FG48" s="18">
        <f t="shared" si="319"/>
        <v>12.09</v>
      </c>
      <c r="FH48" s="18">
        <f t="shared" si="320"/>
        <v>10.92</v>
      </c>
      <c r="FI48" s="18">
        <f t="shared" si="321"/>
        <v>12.09</v>
      </c>
      <c r="FJ48" s="18">
        <f t="shared" si="322"/>
        <v>11.7</v>
      </c>
      <c r="FK48" s="18">
        <f t="shared" si="323"/>
        <v>12.09</v>
      </c>
      <c r="FL48" s="18">
        <f t="shared" si="324"/>
        <v>11.7</v>
      </c>
      <c r="FM48" s="18">
        <f t="shared" si="325"/>
        <v>12.09</v>
      </c>
      <c r="FN48" s="18">
        <f t="shared" si="326"/>
        <v>12.09</v>
      </c>
      <c r="FO48" s="18">
        <f t="shared" si="327"/>
        <v>11.7</v>
      </c>
      <c r="FP48" s="18">
        <f t="shared" si="328"/>
        <v>12.09</v>
      </c>
      <c r="FQ48" s="18">
        <f t="shared" si="329"/>
        <v>11.7</v>
      </c>
      <c r="FR48" s="18">
        <f t="shared" si="330"/>
        <v>12.09</v>
      </c>
      <c r="FS48" s="18">
        <f t="shared" si="331"/>
        <v>142.35000000000002</v>
      </c>
      <c r="FT48" s="18">
        <f t="shared" si="332"/>
        <v>545.22</v>
      </c>
      <c r="FU48" s="18">
        <f t="shared" si="333"/>
        <v>12.09</v>
      </c>
      <c r="FV48" s="18">
        <f t="shared" si="334"/>
        <v>10.92</v>
      </c>
      <c r="FW48" s="18">
        <f t="shared" si="335"/>
        <v>12.09</v>
      </c>
      <c r="FX48" s="18">
        <f t="shared" si="338"/>
        <v>11.7</v>
      </c>
      <c r="FY48" s="18">
        <f t="shared" si="339"/>
        <v>12.09</v>
      </c>
      <c r="FZ48" s="18">
        <f>ROUND((H48/5/365*30),2)</f>
        <v>11.7</v>
      </c>
      <c r="GA48" s="18">
        <f>SUM(FU48:FZ48)</f>
        <v>70.59</v>
      </c>
      <c r="GB48" s="18">
        <f t="shared" si="336"/>
        <v>615.80999999999995</v>
      </c>
      <c r="GC48" s="18">
        <f t="shared" si="337"/>
        <v>175.19000000000005</v>
      </c>
    </row>
    <row r="49" spans="1:185" ht="39" customHeight="1" x14ac:dyDescent="0.2">
      <c r="A49" s="27">
        <v>43710</v>
      </c>
      <c r="B49" s="28" t="s">
        <v>181</v>
      </c>
      <c r="C49" s="28" t="s">
        <v>197</v>
      </c>
      <c r="D49" s="30" t="s">
        <v>95</v>
      </c>
      <c r="E49" s="30" t="s">
        <v>198</v>
      </c>
      <c r="F49" s="31">
        <v>950</v>
      </c>
      <c r="G49" s="18">
        <f t="shared" si="275"/>
        <v>95</v>
      </c>
      <c r="H49" s="18">
        <f t="shared" si="276"/>
        <v>855</v>
      </c>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18"/>
      <c r="AY49" s="31"/>
      <c r="AZ49" s="31"/>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f>ROUND((H49/5/365*29),2)</f>
        <v>13.59</v>
      </c>
      <c r="DZ49" s="18">
        <f t="shared" si="286"/>
        <v>14.52</v>
      </c>
      <c r="EA49" s="18">
        <f t="shared" si="287"/>
        <v>14.05</v>
      </c>
      <c r="EB49" s="18">
        <f t="shared" si="288"/>
        <v>14.52</v>
      </c>
      <c r="EC49" s="18">
        <f t="shared" si="289"/>
        <v>56.679999999999993</v>
      </c>
      <c r="ED49" s="18">
        <f t="shared" si="290"/>
        <v>56.68</v>
      </c>
      <c r="EE49" s="18">
        <f t="shared" si="291"/>
        <v>14.52</v>
      </c>
      <c r="EF49" s="18">
        <f t="shared" si="292"/>
        <v>13.59</v>
      </c>
      <c r="EG49" s="18">
        <f t="shared" si="293"/>
        <v>14.52</v>
      </c>
      <c r="EH49" s="18">
        <f t="shared" si="294"/>
        <v>14.05</v>
      </c>
      <c r="EI49" s="18">
        <f t="shared" si="295"/>
        <v>14.52</v>
      </c>
      <c r="EJ49" s="18">
        <f t="shared" si="296"/>
        <v>14.05</v>
      </c>
      <c r="EK49" s="18">
        <f t="shared" si="297"/>
        <v>14.52</v>
      </c>
      <c r="EL49" s="18">
        <f t="shared" si="298"/>
        <v>14.52</v>
      </c>
      <c r="EM49" s="18">
        <f t="shared" si="299"/>
        <v>14.05</v>
      </c>
      <c r="EN49" s="18">
        <f t="shared" si="300"/>
        <v>14.52</v>
      </c>
      <c r="EO49" s="18">
        <f t="shared" si="301"/>
        <v>14.05</v>
      </c>
      <c r="EP49" s="18">
        <f t="shared" si="302"/>
        <v>14.52</v>
      </c>
      <c r="EQ49" s="18">
        <f t="shared" si="303"/>
        <v>171.43</v>
      </c>
      <c r="ER49" s="18">
        <f t="shared" si="304"/>
        <v>228.11</v>
      </c>
      <c r="ES49" s="18">
        <f t="shared" si="305"/>
        <v>14.52</v>
      </c>
      <c r="ET49" s="18">
        <f t="shared" si="306"/>
        <v>13.12</v>
      </c>
      <c r="EU49" s="18">
        <f t="shared" si="307"/>
        <v>14.52</v>
      </c>
      <c r="EV49" s="18">
        <f t="shared" si="308"/>
        <v>14.05</v>
      </c>
      <c r="EW49" s="19">
        <f t="shared" si="309"/>
        <v>14.52</v>
      </c>
      <c r="EX49" s="18">
        <f t="shared" si="310"/>
        <v>14.05</v>
      </c>
      <c r="EY49" s="18">
        <f t="shared" si="311"/>
        <v>14.52</v>
      </c>
      <c r="EZ49" s="18">
        <f t="shared" si="312"/>
        <v>14.52</v>
      </c>
      <c r="FA49" s="18">
        <f t="shared" si="313"/>
        <v>14.05</v>
      </c>
      <c r="FB49" s="18">
        <f t="shared" si="314"/>
        <v>14.52</v>
      </c>
      <c r="FC49" s="18">
        <f t="shared" si="315"/>
        <v>14.05</v>
      </c>
      <c r="FD49" s="18">
        <f t="shared" si="316"/>
        <v>14.52</v>
      </c>
      <c r="FE49" s="18">
        <f t="shared" si="317"/>
        <v>170.96</v>
      </c>
      <c r="FF49" s="18">
        <f t="shared" si="318"/>
        <v>399.07000000000005</v>
      </c>
      <c r="FG49" s="18">
        <f t="shared" si="319"/>
        <v>14.52</v>
      </c>
      <c r="FH49" s="18">
        <f t="shared" si="320"/>
        <v>13.12</v>
      </c>
      <c r="FI49" s="18">
        <f t="shared" si="321"/>
        <v>14.52</v>
      </c>
      <c r="FJ49" s="18">
        <f t="shared" si="322"/>
        <v>14.05</v>
      </c>
      <c r="FK49" s="18">
        <f t="shared" si="323"/>
        <v>14.52</v>
      </c>
      <c r="FL49" s="18">
        <f t="shared" si="324"/>
        <v>14.05</v>
      </c>
      <c r="FM49" s="18">
        <f t="shared" si="325"/>
        <v>14.52</v>
      </c>
      <c r="FN49" s="18">
        <f t="shared" si="326"/>
        <v>14.52</v>
      </c>
      <c r="FO49" s="18">
        <f t="shared" si="327"/>
        <v>14.05</v>
      </c>
      <c r="FP49" s="18">
        <f t="shared" si="328"/>
        <v>14.52</v>
      </c>
      <c r="FQ49" s="18">
        <f t="shared" si="329"/>
        <v>14.05</v>
      </c>
      <c r="FR49" s="18">
        <f t="shared" si="330"/>
        <v>14.52</v>
      </c>
      <c r="FS49" s="18">
        <f t="shared" si="331"/>
        <v>170.96</v>
      </c>
      <c r="FT49" s="18">
        <f t="shared" si="332"/>
        <v>570.03000000000009</v>
      </c>
      <c r="FU49" s="18">
        <f t="shared" si="333"/>
        <v>14.52</v>
      </c>
      <c r="FV49" s="18">
        <f t="shared" si="334"/>
        <v>13.12</v>
      </c>
      <c r="FW49" s="18">
        <f t="shared" si="335"/>
        <v>14.52</v>
      </c>
      <c r="FX49" s="18">
        <f t="shared" si="338"/>
        <v>14.05</v>
      </c>
      <c r="FY49" s="18">
        <f t="shared" si="339"/>
        <v>14.52</v>
      </c>
      <c r="FZ49" s="18">
        <f t="shared" ref="FZ49:FZ59" si="341">ROUND((H49/5/365*30),2)</f>
        <v>14.05</v>
      </c>
      <c r="GA49" s="18">
        <f t="shared" si="340"/>
        <v>84.779999999999987</v>
      </c>
      <c r="GB49" s="18">
        <f t="shared" si="336"/>
        <v>654.80999999999995</v>
      </c>
      <c r="GC49" s="18">
        <f t="shared" si="337"/>
        <v>295.19000000000005</v>
      </c>
    </row>
    <row r="50" spans="1:185" ht="34.5" customHeight="1" x14ac:dyDescent="0.2">
      <c r="A50" s="27">
        <v>43710</v>
      </c>
      <c r="B50" s="28" t="s">
        <v>181</v>
      </c>
      <c r="C50" s="28" t="s">
        <v>199</v>
      </c>
      <c r="D50" s="30" t="s">
        <v>166</v>
      </c>
      <c r="E50" s="30" t="s">
        <v>200</v>
      </c>
      <c r="F50" s="31">
        <v>950</v>
      </c>
      <c r="G50" s="18">
        <f t="shared" si="275"/>
        <v>95</v>
      </c>
      <c r="H50" s="18">
        <f t="shared" si="276"/>
        <v>855</v>
      </c>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18"/>
      <c r="AY50" s="31"/>
      <c r="AZ50" s="31"/>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f>ROUND((H50/5/365*29),2)</f>
        <v>13.59</v>
      </c>
      <c r="DZ50" s="18">
        <f t="shared" si="286"/>
        <v>14.52</v>
      </c>
      <c r="EA50" s="18">
        <f t="shared" si="287"/>
        <v>14.05</v>
      </c>
      <c r="EB50" s="18">
        <f t="shared" si="288"/>
        <v>14.52</v>
      </c>
      <c r="EC50" s="18">
        <f t="shared" si="289"/>
        <v>56.679999999999993</v>
      </c>
      <c r="ED50" s="18">
        <f t="shared" si="290"/>
        <v>56.68</v>
      </c>
      <c r="EE50" s="18">
        <f t="shared" si="291"/>
        <v>14.52</v>
      </c>
      <c r="EF50" s="18">
        <f t="shared" si="292"/>
        <v>13.59</v>
      </c>
      <c r="EG50" s="18">
        <f t="shared" si="293"/>
        <v>14.52</v>
      </c>
      <c r="EH50" s="18">
        <f t="shared" si="294"/>
        <v>14.05</v>
      </c>
      <c r="EI50" s="18">
        <f t="shared" si="295"/>
        <v>14.52</v>
      </c>
      <c r="EJ50" s="18">
        <f t="shared" si="296"/>
        <v>14.05</v>
      </c>
      <c r="EK50" s="18">
        <f t="shared" si="297"/>
        <v>14.52</v>
      </c>
      <c r="EL50" s="18">
        <f t="shared" si="298"/>
        <v>14.52</v>
      </c>
      <c r="EM50" s="18">
        <f t="shared" si="299"/>
        <v>14.05</v>
      </c>
      <c r="EN50" s="18">
        <f t="shared" si="300"/>
        <v>14.52</v>
      </c>
      <c r="EO50" s="18">
        <f t="shared" si="301"/>
        <v>14.05</v>
      </c>
      <c r="EP50" s="18">
        <f t="shared" si="302"/>
        <v>14.52</v>
      </c>
      <c r="EQ50" s="18">
        <f t="shared" si="303"/>
        <v>171.43</v>
      </c>
      <c r="ER50" s="18">
        <f t="shared" si="304"/>
        <v>228.11</v>
      </c>
      <c r="ES50" s="18">
        <f t="shared" si="305"/>
        <v>14.52</v>
      </c>
      <c r="ET50" s="18">
        <f t="shared" si="306"/>
        <v>13.12</v>
      </c>
      <c r="EU50" s="18">
        <f t="shared" si="307"/>
        <v>14.52</v>
      </c>
      <c r="EV50" s="18">
        <f t="shared" si="308"/>
        <v>14.05</v>
      </c>
      <c r="EW50" s="19">
        <f t="shared" si="309"/>
        <v>14.52</v>
      </c>
      <c r="EX50" s="18">
        <f t="shared" si="310"/>
        <v>14.05</v>
      </c>
      <c r="EY50" s="18">
        <f t="shared" si="311"/>
        <v>14.52</v>
      </c>
      <c r="EZ50" s="18">
        <f t="shared" si="312"/>
        <v>14.52</v>
      </c>
      <c r="FA50" s="18">
        <f t="shared" si="313"/>
        <v>14.05</v>
      </c>
      <c r="FB50" s="18">
        <f t="shared" si="314"/>
        <v>14.52</v>
      </c>
      <c r="FC50" s="18">
        <f t="shared" si="315"/>
        <v>14.05</v>
      </c>
      <c r="FD50" s="18">
        <f t="shared" si="316"/>
        <v>14.52</v>
      </c>
      <c r="FE50" s="18">
        <f t="shared" si="317"/>
        <v>170.96</v>
      </c>
      <c r="FF50" s="18">
        <f t="shared" si="318"/>
        <v>399.07000000000005</v>
      </c>
      <c r="FG50" s="18">
        <f t="shared" si="319"/>
        <v>14.52</v>
      </c>
      <c r="FH50" s="18">
        <f t="shared" si="320"/>
        <v>13.12</v>
      </c>
      <c r="FI50" s="18">
        <f t="shared" si="321"/>
        <v>14.52</v>
      </c>
      <c r="FJ50" s="18">
        <f t="shared" si="322"/>
        <v>14.05</v>
      </c>
      <c r="FK50" s="18">
        <f t="shared" si="323"/>
        <v>14.52</v>
      </c>
      <c r="FL50" s="18">
        <f t="shared" si="324"/>
        <v>14.05</v>
      </c>
      <c r="FM50" s="18">
        <f t="shared" si="325"/>
        <v>14.52</v>
      </c>
      <c r="FN50" s="18">
        <f t="shared" si="326"/>
        <v>14.52</v>
      </c>
      <c r="FO50" s="18">
        <f t="shared" si="327"/>
        <v>14.05</v>
      </c>
      <c r="FP50" s="18">
        <f t="shared" si="328"/>
        <v>14.52</v>
      </c>
      <c r="FQ50" s="18">
        <f t="shared" si="329"/>
        <v>14.05</v>
      </c>
      <c r="FR50" s="18">
        <f t="shared" si="330"/>
        <v>14.52</v>
      </c>
      <c r="FS50" s="18">
        <f t="shared" si="331"/>
        <v>170.96</v>
      </c>
      <c r="FT50" s="18">
        <f t="shared" si="332"/>
        <v>570.03000000000009</v>
      </c>
      <c r="FU50" s="18">
        <f t="shared" si="333"/>
        <v>14.52</v>
      </c>
      <c r="FV50" s="18">
        <f t="shared" si="334"/>
        <v>13.12</v>
      </c>
      <c r="FW50" s="18">
        <f t="shared" si="335"/>
        <v>14.52</v>
      </c>
      <c r="FX50" s="18">
        <f t="shared" si="338"/>
        <v>14.05</v>
      </c>
      <c r="FY50" s="18">
        <f t="shared" si="339"/>
        <v>14.52</v>
      </c>
      <c r="FZ50" s="18">
        <f t="shared" si="341"/>
        <v>14.05</v>
      </c>
      <c r="GA50" s="18">
        <f t="shared" si="340"/>
        <v>84.779999999999987</v>
      </c>
      <c r="GB50" s="18">
        <f t="shared" si="336"/>
        <v>654.80999999999995</v>
      </c>
      <c r="GC50" s="18">
        <f t="shared" si="337"/>
        <v>295.19000000000005</v>
      </c>
    </row>
    <row r="51" spans="1:185" ht="49.5" customHeight="1" x14ac:dyDescent="0.2">
      <c r="A51" s="27">
        <v>43872</v>
      </c>
      <c r="B51" s="28" t="s">
        <v>201</v>
      </c>
      <c r="C51" s="28" t="s">
        <v>202</v>
      </c>
      <c r="D51" s="30" t="s">
        <v>203</v>
      </c>
      <c r="E51" s="30" t="s">
        <v>204</v>
      </c>
      <c r="F51" s="31">
        <v>795</v>
      </c>
      <c r="G51" s="18">
        <f t="shared" si="275"/>
        <v>79.5</v>
      </c>
      <c r="H51" s="18">
        <f t="shared" si="276"/>
        <v>715.5</v>
      </c>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18"/>
      <c r="AY51" s="31"/>
      <c r="AZ51" s="31"/>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f>ROUND((H51/5/365*18),2)</f>
        <v>7.06</v>
      </c>
      <c r="EG51" s="18">
        <f t="shared" si="293"/>
        <v>12.15</v>
      </c>
      <c r="EH51" s="18">
        <f t="shared" si="294"/>
        <v>11.76</v>
      </c>
      <c r="EI51" s="18">
        <f t="shared" si="295"/>
        <v>12.15</v>
      </c>
      <c r="EJ51" s="18">
        <f t="shared" si="296"/>
        <v>11.76</v>
      </c>
      <c r="EK51" s="18">
        <f t="shared" si="297"/>
        <v>12.15</v>
      </c>
      <c r="EL51" s="18">
        <f t="shared" si="298"/>
        <v>12.15</v>
      </c>
      <c r="EM51" s="18">
        <f t="shared" si="299"/>
        <v>11.76</v>
      </c>
      <c r="EN51" s="18">
        <f t="shared" si="300"/>
        <v>12.15</v>
      </c>
      <c r="EO51" s="18">
        <f t="shared" si="301"/>
        <v>11.76</v>
      </c>
      <c r="EP51" s="18">
        <f t="shared" si="302"/>
        <v>12.15</v>
      </c>
      <c r="EQ51" s="18">
        <f t="shared" si="303"/>
        <v>127.00000000000003</v>
      </c>
      <c r="ER51" s="18">
        <f t="shared" si="304"/>
        <v>127</v>
      </c>
      <c r="ES51" s="18">
        <f t="shared" si="305"/>
        <v>12.15</v>
      </c>
      <c r="ET51" s="18">
        <f t="shared" si="306"/>
        <v>10.98</v>
      </c>
      <c r="EU51" s="18">
        <f t="shared" si="307"/>
        <v>12.15</v>
      </c>
      <c r="EV51" s="18">
        <f t="shared" si="308"/>
        <v>11.76</v>
      </c>
      <c r="EW51" s="19">
        <f t="shared" si="309"/>
        <v>12.15</v>
      </c>
      <c r="EX51" s="18">
        <f t="shared" si="310"/>
        <v>11.76</v>
      </c>
      <c r="EY51" s="18">
        <f t="shared" si="311"/>
        <v>12.15</v>
      </c>
      <c r="EZ51" s="18">
        <f t="shared" si="312"/>
        <v>12.15</v>
      </c>
      <c r="FA51" s="18">
        <f t="shared" si="313"/>
        <v>11.76</v>
      </c>
      <c r="FB51" s="18">
        <f t="shared" si="314"/>
        <v>12.15</v>
      </c>
      <c r="FC51" s="18">
        <f t="shared" si="315"/>
        <v>11.76</v>
      </c>
      <c r="FD51" s="18">
        <f t="shared" si="316"/>
        <v>12.15</v>
      </c>
      <c r="FE51" s="18">
        <f t="shared" si="317"/>
        <v>143.07000000000002</v>
      </c>
      <c r="FF51" s="18">
        <f t="shared" si="318"/>
        <v>270.07000000000005</v>
      </c>
      <c r="FG51" s="18">
        <f t="shared" si="319"/>
        <v>12.15</v>
      </c>
      <c r="FH51" s="18">
        <f t="shared" si="320"/>
        <v>10.98</v>
      </c>
      <c r="FI51" s="18">
        <f t="shared" si="321"/>
        <v>12.15</v>
      </c>
      <c r="FJ51" s="18">
        <f t="shared" si="322"/>
        <v>11.76</v>
      </c>
      <c r="FK51" s="18">
        <f t="shared" si="323"/>
        <v>12.15</v>
      </c>
      <c r="FL51" s="18">
        <f t="shared" si="324"/>
        <v>11.76</v>
      </c>
      <c r="FM51" s="18">
        <f t="shared" si="325"/>
        <v>12.15</v>
      </c>
      <c r="FN51" s="18">
        <f t="shared" si="326"/>
        <v>12.15</v>
      </c>
      <c r="FO51" s="18">
        <f t="shared" si="327"/>
        <v>11.76</v>
      </c>
      <c r="FP51" s="18">
        <f t="shared" si="328"/>
        <v>12.15</v>
      </c>
      <c r="FQ51" s="18">
        <f t="shared" si="329"/>
        <v>11.76</v>
      </c>
      <c r="FR51" s="18">
        <f t="shared" si="330"/>
        <v>12.15</v>
      </c>
      <c r="FS51" s="18">
        <f t="shared" si="331"/>
        <v>143.07000000000002</v>
      </c>
      <c r="FT51" s="18">
        <f t="shared" si="332"/>
        <v>413.1400000000001</v>
      </c>
      <c r="FU51" s="18">
        <f t="shared" si="333"/>
        <v>12.15</v>
      </c>
      <c r="FV51" s="18">
        <f t="shared" si="334"/>
        <v>10.98</v>
      </c>
      <c r="FW51" s="18">
        <f t="shared" si="335"/>
        <v>12.15</v>
      </c>
      <c r="FX51" s="18">
        <f t="shared" si="338"/>
        <v>11.76</v>
      </c>
      <c r="FY51" s="18">
        <f t="shared" si="339"/>
        <v>12.15</v>
      </c>
      <c r="FZ51" s="18">
        <f t="shared" si="341"/>
        <v>11.76</v>
      </c>
      <c r="GA51" s="18">
        <f t="shared" si="340"/>
        <v>70.95</v>
      </c>
      <c r="GB51" s="18">
        <f t="shared" si="336"/>
        <v>484.09</v>
      </c>
      <c r="GC51" s="18">
        <f t="shared" si="337"/>
        <v>310.91000000000003</v>
      </c>
    </row>
    <row r="52" spans="1:185" ht="36.75" customHeight="1" x14ac:dyDescent="0.2">
      <c r="A52" s="27">
        <v>44313</v>
      </c>
      <c r="B52" s="30" t="s">
        <v>205</v>
      </c>
      <c r="C52" s="28" t="s">
        <v>206</v>
      </c>
      <c r="D52" s="30" t="s">
        <v>207</v>
      </c>
      <c r="E52" s="30" t="s">
        <v>208</v>
      </c>
      <c r="F52" s="31">
        <v>995</v>
      </c>
      <c r="G52" s="18">
        <f t="shared" si="275"/>
        <v>99.5</v>
      </c>
      <c r="H52" s="18">
        <f t="shared" si="276"/>
        <v>895.5</v>
      </c>
      <c r="I52" s="18">
        <f t="shared" si="276"/>
        <v>89.55</v>
      </c>
      <c r="J52" s="18">
        <f t="shared" si="276"/>
        <v>805.95</v>
      </c>
      <c r="K52" s="18">
        <f t="shared" si="276"/>
        <v>80.594999999999999</v>
      </c>
      <c r="L52" s="18">
        <f t="shared" si="276"/>
        <v>725.35500000000002</v>
      </c>
      <c r="M52" s="18">
        <f t="shared" si="276"/>
        <v>72.535499999999999</v>
      </c>
      <c r="N52" s="18">
        <f t="shared" si="276"/>
        <v>652.81950000000006</v>
      </c>
      <c r="O52" s="18">
        <f t="shared" si="276"/>
        <v>65.281949999999995</v>
      </c>
      <c r="P52" s="18">
        <f t="shared" si="276"/>
        <v>587.53755000000012</v>
      </c>
      <c r="Q52" s="18">
        <f t="shared" si="276"/>
        <v>58.753754999999998</v>
      </c>
      <c r="R52" s="18">
        <f t="shared" si="276"/>
        <v>528.78379500000017</v>
      </c>
      <c r="S52" s="18">
        <f t="shared" si="276"/>
        <v>52.878379500000001</v>
      </c>
      <c r="T52" s="18">
        <f t="shared" si="276"/>
        <v>475.90541550000017</v>
      </c>
      <c r="U52" s="18">
        <f t="shared" si="276"/>
        <v>47.590541550000005</v>
      </c>
      <c r="V52" s="18">
        <f t="shared" si="276"/>
        <v>428.31487395000016</v>
      </c>
      <c r="W52" s="18">
        <f t="shared" si="276"/>
        <v>42.831487395000003</v>
      </c>
      <c r="X52" s="18">
        <f t="shared" ref="X52:CI52" si="342">(V52*0.9)</f>
        <v>385.48338655500015</v>
      </c>
      <c r="Y52" s="18">
        <f t="shared" si="342"/>
        <v>38.548338655500004</v>
      </c>
      <c r="Z52" s="18">
        <f t="shared" si="342"/>
        <v>346.93504789950015</v>
      </c>
      <c r="AA52" s="18">
        <f t="shared" si="342"/>
        <v>34.693504789950005</v>
      </c>
      <c r="AB52" s="18">
        <f t="shared" si="342"/>
        <v>312.24154310955015</v>
      </c>
      <c r="AC52" s="18">
        <f t="shared" si="342"/>
        <v>31.224154310955004</v>
      </c>
      <c r="AD52" s="18">
        <f t="shared" si="342"/>
        <v>281.01738879859516</v>
      </c>
      <c r="AE52" s="18">
        <f t="shared" si="342"/>
        <v>28.101738879859504</v>
      </c>
      <c r="AF52" s="18">
        <f t="shared" si="342"/>
        <v>252.91564991873565</v>
      </c>
      <c r="AG52" s="18">
        <f t="shared" si="342"/>
        <v>25.291564991873553</v>
      </c>
      <c r="AH52" s="18">
        <f t="shared" si="342"/>
        <v>227.62408492686208</v>
      </c>
      <c r="AI52" s="18">
        <f t="shared" si="342"/>
        <v>22.762408492686198</v>
      </c>
      <c r="AJ52" s="18">
        <f t="shared" si="342"/>
        <v>204.86167643417588</v>
      </c>
      <c r="AK52" s="18">
        <f t="shared" si="342"/>
        <v>20.486167643417581</v>
      </c>
      <c r="AL52" s="18">
        <f t="shared" si="342"/>
        <v>184.37550879075829</v>
      </c>
      <c r="AM52" s="18">
        <f t="shared" si="342"/>
        <v>18.437550879075822</v>
      </c>
      <c r="AN52" s="18">
        <f t="shared" si="342"/>
        <v>165.93795791168247</v>
      </c>
      <c r="AO52" s="18">
        <f t="shared" si="342"/>
        <v>16.59379579116824</v>
      </c>
      <c r="AP52" s="18">
        <f t="shared" si="342"/>
        <v>149.34416212051423</v>
      </c>
      <c r="AQ52" s="18">
        <f t="shared" si="342"/>
        <v>14.934416212051417</v>
      </c>
      <c r="AR52" s="18">
        <f t="shared" si="342"/>
        <v>134.40974590846281</v>
      </c>
      <c r="AS52" s="18">
        <f t="shared" si="342"/>
        <v>13.440974590846276</v>
      </c>
      <c r="AT52" s="18">
        <f t="shared" si="342"/>
        <v>120.96877131761653</v>
      </c>
      <c r="AU52" s="18">
        <f t="shared" si="342"/>
        <v>12.096877131761648</v>
      </c>
      <c r="AV52" s="18">
        <f t="shared" si="342"/>
        <v>108.87189418585488</v>
      </c>
      <c r="AW52" s="18">
        <f t="shared" si="342"/>
        <v>10.887189418585484</v>
      </c>
      <c r="AX52" s="18">
        <f t="shared" si="342"/>
        <v>97.984704767269392</v>
      </c>
      <c r="AY52" s="18">
        <f t="shared" si="342"/>
        <v>9.7984704767269353</v>
      </c>
      <c r="AZ52" s="18">
        <f t="shared" si="342"/>
        <v>88.186234290542458</v>
      </c>
      <c r="BA52" s="18">
        <f t="shared" si="342"/>
        <v>8.8186234290542416</v>
      </c>
      <c r="BB52" s="18">
        <f t="shared" si="342"/>
        <v>79.367610861488217</v>
      </c>
      <c r="BC52" s="18">
        <f t="shared" si="342"/>
        <v>7.9367610861488176</v>
      </c>
      <c r="BD52" s="18">
        <f t="shared" si="342"/>
        <v>71.430849775339397</v>
      </c>
      <c r="BE52" s="18">
        <f t="shared" si="342"/>
        <v>7.1430849775339356</v>
      </c>
      <c r="BF52" s="18">
        <f t="shared" si="342"/>
        <v>64.287764797805465</v>
      </c>
      <c r="BG52" s="18">
        <f t="shared" si="342"/>
        <v>6.4287764797805425</v>
      </c>
      <c r="BH52" s="18">
        <f t="shared" si="342"/>
        <v>57.85898831802492</v>
      </c>
      <c r="BI52" s="18">
        <f t="shared" si="342"/>
        <v>5.7858988318024887</v>
      </c>
      <c r="BJ52" s="18">
        <f t="shared" si="342"/>
        <v>52.073089486222429</v>
      </c>
      <c r="BK52" s="18">
        <f t="shared" si="342"/>
        <v>5.2073089486222397</v>
      </c>
      <c r="BL52" s="18">
        <f t="shared" si="342"/>
        <v>46.865780537600187</v>
      </c>
      <c r="BM52" s="18">
        <f t="shared" si="342"/>
        <v>4.6865780537600159</v>
      </c>
      <c r="BN52" s="18">
        <f t="shared" si="342"/>
        <v>42.179202483840172</v>
      </c>
      <c r="BO52" s="18">
        <f t="shared" si="342"/>
        <v>4.2179202483840141</v>
      </c>
      <c r="BP52" s="18">
        <f t="shared" si="342"/>
        <v>37.961282235456153</v>
      </c>
      <c r="BQ52" s="18">
        <f t="shared" si="342"/>
        <v>3.7961282235456126</v>
      </c>
      <c r="BR52" s="18">
        <f t="shared" si="342"/>
        <v>34.165154011910538</v>
      </c>
      <c r="BS52" s="18">
        <f t="shared" si="342"/>
        <v>3.4165154011910515</v>
      </c>
      <c r="BT52" s="18">
        <f t="shared" si="342"/>
        <v>30.748638610719485</v>
      </c>
      <c r="BU52" s="18">
        <f t="shared" si="342"/>
        <v>3.0748638610719463</v>
      </c>
      <c r="BV52" s="18">
        <f t="shared" si="342"/>
        <v>27.673774749647539</v>
      </c>
      <c r="BW52" s="18">
        <f t="shared" si="342"/>
        <v>2.7673774749647517</v>
      </c>
      <c r="BX52" s="18">
        <f t="shared" si="342"/>
        <v>24.906397274682785</v>
      </c>
      <c r="BY52" s="18">
        <f t="shared" si="342"/>
        <v>2.4906397274682766</v>
      </c>
      <c r="BZ52" s="18">
        <f t="shared" si="342"/>
        <v>22.415757547214508</v>
      </c>
      <c r="CA52" s="18">
        <f t="shared" si="342"/>
        <v>2.241575754721449</v>
      </c>
      <c r="CB52" s="18">
        <f t="shared" si="342"/>
        <v>20.174181792493059</v>
      </c>
      <c r="CC52" s="18">
        <f t="shared" si="342"/>
        <v>2.017418179249304</v>
      </c>
      <c r="CD52" s="18">
        <f t="shared" si="342"/>
        <v>18.156763613243754</v>
      </c>
      <c r="CE52" s="18">
        <f t="shared" si="342"/>
        <v>1.8156763613243736</v>
      </c>
      <c r="CF52" s="18">
        <f t="shared" si="342"/>
        <v>16.341087251919379</v>
      </c>
      <c r="CG52" s="18">
        <f t="shared" si="342"/>
        <v>1.6341087251919362</v>
      </c>
      <c r="CH52" s="18">
        <f t="shared" si="342"/>
        <v>14.706978526727442</v>
      </c>
      <c r="CI52" s="18">
        <f t="shared" si="342"/>
        <v>1.4706978526727426</v>
      </c>
      <c r="CJ52" s="18">
        <f t="shared" ref="CJ52:EQ52" si="343">(CH52*0.9)</f>
        <v>13.236280674054697</v>
      </c>
      <c r="CK52" s="18">
        <f t="shared" si="343"/>
        <v>1.3236280674054683</v>
      </c>
      <c r="CL52" s="18">
        <f t="shared" si="343"/>
        <v>11.912652606649228</v>
      </c>
      <c r="CM52" s="18">
        <f t="shared" si="343"/>
        <v>1.1912652606649214</v>
      </c>
      <c r="CN52" s="18">
        <f t="shared" si="343"/>
        <v>10.721387345984306</v>
      </c>
      <c r="CO52" s="18">
        <f t="shared" si="343"/>
        <v>1.0721387345984292</v>
      </c>
      <c r="CP52" s="18">
        <f t="shared" si="343"/>
        <v>9.6492486113858753</v>
      </c>
      <c r="CQ52" s="18">
        <f t="shared" si="343"/>
        <v>0.96492486113858633</v>
      </c>
      <c r="CR52" s="18">
        <f t="shared" si="343"/>
        <v>8.6843237502472874</v>
      </c>
      <c r="CS52" s="18">
        <f t="shared" si="343"/>
        <v>0.8684323750247277</v>
      </c>
      <c r="CT52" s="18">
        <f t="shared" si="343"/>
        <v>7.8158913752225585</v>
      </c>
      <c r="CU52" s="18">
        <f t="shared" si="343"/>
        <v>0.7815891375222549</v>
      </c>
      <c r="CV52" s="18">
        <f t="shared" si="343"/>
        <v>7.0343022377003024</v>
      </c>
      <c r="CW52" s="18">
        <f t="shared" si="343"/>
        <v>0.70343022377002939</v>
      </c>
      <c r="CX52" s="18">
        <f t="shared" si="343"/>
        <v>6.3308720139302723</v>
      </c>
      <c r="CY52" s="18">
        <f t="shared" si="343"/>
        <v>0.63308720139302643</v>
      </c>
      <c r="CZ52" s="18">
        <f t="shared" si="343"/>
        <v>5.697784812537245</v>
      </c>
      <c r="DA52" s="18">
        <f t="shared" si="343"/>
        <v>0.56977848125372377</v>
      </c>
      <c r="DB52" s="18">
        <f t="shared" si="343"/>
        <v>5.1280063312835207</v>
      </c>
      <c r="DC52" s="18">
        <f t="shared" si="343"/>
        <v>0.51280063312835145</v>
      </c>
      <c r="DD52" s="18">
        <f t="shared" si="343"/>
        <v>4.6152056981551688</v>
      </c>
      <c r="DE52" s="18">
        <f t="shared" si="343"/>
        <v>0.46152056981551631</v>
      </c>
      <c r="DF52" s="18">
        <f t="shared" si="343"/>
        <v>4.1536851283396521</v>
      </c>
      <c r="DG52" s="18">
        <f t="shared" si="343"/>
        <v>0.4153685128339647</v>
      </c>
      <c r="DH52" s="18">
        <f t="shared" si="343"/>
        <v>3.7383166155056871</v>
      </c>
      <c r="DI52" s="18">
        <f t="shared" si="343"/>
        <v>0.37383166155056824</v>
      </c>
      <c r="DJ52" s="18">
        <f t="shared" si="343"/>
        <v>3.3644849539551185</v>
      </c>
      <c r="DK52" s="18">
        <f t="shared" si="343"/>
        <v>0.33644849539551142</v>
      </c>
      <c r="DL52" s="18">
        <f t="shared" si="343"/>
        <v>3.0280364585596069</v>
      </c>
      <c r="DM52" s="18">
        <f t="shared" si="343"/>
        <v>0.30280364585596026</v>
      </c>
      <c r="DN52" s="18">
        <f t="shared" si="343"/>
        <v>2.7252328127036463</v>
      </c>
      <c r="DO52" s="18">
        <f t="shared" si="343"/>
        <v>0.27252328127036424</v>
      </c>
      <c r="DP52" s="18">
        <f t="shared" si="343"/>
        <v>2.4527095314332819</v>
      </c>
      <c r="DQ52" s="18">
        <f t="shared" si="343"/>
        <v>0.24527095314332781</v>
      </c>
      <c r="DR52" s="18">
        <f t="shared" si="343"/>
        <v>2.2074385782899539</v>
      </c>
      <c r="DS52" s="18">
        <f t="shared" si="343"/>
        <v>0.22074385782899503</v>
      </c>
      <c r="DT52" s="18">
        <f t="shared" si="343"/>
        <v>1.9866947204609586</v>
      </c>
      <c r="DU52" s="18">
        <f t="shared" si="343"/>
        <v>0.19866947204609553</v>
      </c>
      <c r="DV52" s="18">
        <f t="shared" si="343"/>
        <v>1.7880252484148629</v>
      </c>
      <c r="DW52" s="18">
        <f t="shared" si="343"/>
        <v>0.17880252484148598</v>
      </c>
      <c r="DX52" s="18">
        <f t="shared" si="343"/>
        <v>1.6092227235733767</v>
      </c>
      <c r="DY52" s="18">
        <f t="shared" si="343"/>
        <v>0.16092227235733739</v>
      </c>
      <c r="DZ52" s="18">
        <f t="shared" si="343"/>
        <v>1.4483004512160391</v>
      </c>
      <c r="EA52" s="18">
        <f t="shared" si="343"/>
        <v>0.14483004512160366</v>
      </c>
      <c r="EB52" s="18">
        <f t="shared" si="343"/>
        <v>1.3034704060944353</v>
      </c>
      <c r="EC52" s="18">
        <f t="shared" si="343"/>
        <v>0.1303470406094433</v>
      </c>
      <c r="ED52" s="18">
        <f t="shared" si="343"/>
        <v>1.1731233654849917</v>
      </c>
      <c r="EE52" s="18">
        <f t="shared" si="343"/>
        <v>0.11731233654849897</v>
      </c>
      <c r="EF52" s="18">
        <f t="shared" si="343"/>
        <v>1.0558110289364926</v>
      </c>
      <c r="EG52" s="18">
        <f t="shared" si="343"/>
        <v>0.10558110289364908</v>
      </c>
      <c r="EH52" s="18">
        <f t="shared" si="343"/>
        <v>0.9502299260428434</v>
      </c>
      <c r="EI52" s="18">
        <f t="shared" si="343"/>
        <v>9.5022992604284179E-2</v>
      </c>
      <c r="EJ52" s="18">
        <f t="shared" si="343"/>
        <v>0.85520693343855902</v>
      </c>
      <c r="EK52" s="18">
        <f t="shared" si="343"/>
        <v>8.5520693343855758E-2</v>
      </c>
      <c r="EL52" s="18">
        <f t="shared" si="343"/>
        <v>0.7696862400947031</v>
      </c>
      <c r="EM52" s="18">
        <f t="shared" si="343"/>
        <v>7.6968624009470188E-2</v>
      </c>
      <c r="EN52" s="18">
        <f t="shared" si="343"/>
        <v>0.69271761608523286</v>
      </c>
      <c r="EO52" s="18">
        <f t="shared" si="343"/>
        <v>6.9271761608523177E-2</v>
      </c>
      <c r="EP52" s="18">
        <f t="shared" si="343"/>
        <v>0.62344585447670964</v>
      </c>
      <c r="EQ52" s="18">
        <f t="shared" si="343"/>
        <v>6.234458544767086E-2</v>
      </c>
      <c r="ER52" s="18">
        <v>0</v>
      </c>
      <c r="ES52" s="31"/>
      <c r="ET52" s="31"/>
      <c r="EU52" s="31"/>
      <c r="EV52" s="18">
        <f>ROUND((H52/5/365*3),2)</f>
        <v>1.47</v>
      </c>
      <c r="EW52" s="19">
        <f t="shared" si="309"/>
        <v>15.21</v>
      </c>
      <c r="EX52" s="18">
        <f t="shared" si="310"/>
        <v>14.72</v>
      </c>
      <c r="EY52" s="18">
        <f t="shared" si="311"/>
        <v>15.21</v>
      </c>
      <c r="EZ52" s="18">
        <f t="shared" si="312"/>
        <v>15.21</v>
      </c>
      <c r="FA52" s="18">
        <f t="shared" si="313"/>
        <v>14.72</v>
      </c>
      <c r="FB52" s="18">
        <f t="shared" si="314"/>
        <v>15.21</v>
      </c>
      <c r="FC52" s="18">
        <f t="shared" si="315"/>
        <v>14.72</v>
      </c>
      <c r="FD52" s="18">
        <f t="shared" si="316"/>
        <v>15.21</v>
      </c>
      <c r="FE52" s="18">
        <f t="shared" si="317"/>
        <v>121.68</v>
      </c>
      <c r="FF52" s="18">
        <f t="shared" si="318"/>
        <v>121.68</v>
      </c>
      <c r="FG52" s="18">
        <f t="shared" si="319"/>
        <v>15.21</v>
      </c>
      <c r="FH52" s="18">
        <f t="shared" si="320"/>
        <v>13.74</v>
      </c>
      <c r="FI52" s="18">
        <f t="shared" si="321"/>
        <v>15.21</v>
      </c>
      <c r="FJ52" s="18">
        <f t="shared" si="322"/>
        <v>14.72</v>
      </c>
      <c r="FK52" s="18">
        <f t="shared" si="323"/>
        <v>15.21</v>
      </c>
      <c r="FL52" s="18">
        <f t="shared" si="324"/>
        <v>14.72</v>
      </c>
      <c r="FM52" s="18">
        <f t="shared" si="325"/>
        <v>15.21</v>
      </c>
      <c r="FN52" s="18">
        <f t="shared" si="326"/>
        <v>15.21</v>
      </c>
      <c r="FO52" s="18">
        <f t="shared" si="327"/>
        <v>14.72</v>
      </c>
      <c r="FP52" s="18">
        <f t="shared" si="328"/>
        <v>15.21</v>
      </c>
      <c r="FQ52" s="18">
        <f t="shared" si="329"/>
        <v>14.72</v>
      </c>
      <c r="FR52" s="18">
        <f t="shared" si="330"/>
        <v>15.21</v>
      </c>
      <c r="FS52" s="18">
        <f t="shared" si="331"/>
        <v>179.09000000000003</v>
      </c>
      <c r="FT52" s="18">
        <f t="shared" si="332"/>
        <v>300.77000000000004</v>
      </c>
      <c r="FU52" s="18">
        <f t="shared" si="333"/>
        <v>15.21</v>
      </c>
      <c r="FV52" s="18">
        <f t="shared" si="334"/>
        <v>13.74</v>
      </c>
      <c r="FW52" s="18">
        <f t="shared" si="335"/>
        <v>15.21</v>
      </c>
      <c r="FX52" s="18">
        <f t="shared" si="338"/>
        <v>14.72</v>
      </c>
      <c r="FY52" s="18">
        <f t="shared" si="339"/>
        <v>15.21</v>
      </c>
      <c r="FZ52" s="18">
        <f t="shared" si="341"/>
        <v>14.72</v>
      </c>
      <c r="GA52" s="18">
        <f t="shared" si="340"/>
        <v>88.81</v>
      </c>
      <c r="GB52" s="18">
        <f t="shared" si="336"/>
        <v>389.58</v>
      </c>
      <c r="GC52" s="18">
        <f t="shared" si="337"/>
        <v>605.42000000000007</v>
      </c>
    </row>
    <row r="53" spans="1:185" ht="50.25" customHeight="1" x14ac:dyDescent="0.2">
      <c r="A53" s="27">
        <v>44365</v>
      </c>
      <c r="B53" s="30" t="s">
        <v>205</v>
      </c>
      <c r="C53" s="28" t="s">
        <v>209</v>
      </c>
      <c r="D53" s="30" t="s">
        <v>95</v>
      </c>
      <c r="E53" s="30" t="s">
        <v>210</v>
      </c>
      <c r="F53" s="31">
        <v>2100</v>
      </c>
      <c r="G53" s="18">
        <f t="shared" si="275"/>
        <v>210</v>
      </c>
      <c r="H53" s="18">
        <f t="shared" si="276"/>
        <v>1890</v>
      </c>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18">
        <v>0</v>
      </c>
      <c r="ES53" s="31"/>
      <c r="ET53" s="31"/>
      <c r="EU53" s="31"/>
      <c r="EV53" s="18"/>
      <c r="EW53" s="19"/>
      <c r="EX53" s="18">
        <f>ROUND((H53/5/365*12),2)</f>
        <v>12.43</v>
      </c>
      <c r="EY53" s="18">
        <f t="shared" si="311"/>
        <v>32.1</v>
      </c>
      <c r="EZ53" s="18">
        <f t="shared" si="312"/>
        <v>32.1</v>
      </c>
      <c r="FA53" s="18">
        <f t="shared" si="313"/>
        <v>31.07</v>
      </c>
      <c r="FB53" s="18">
        <f t="shared" si="314"/>
        <v>32.1</v>
      </c>
      <c r="FC53" s="18">
        <f t="shared" si="315"/>
        <v>31.07</v>
      </c>
      <c r="FD53" s="18">
        <f t="shared" si="316"/>
        <v>32.1</v>
      </c>
      <c r="FE53" s="18">
        <f t="shared" si="317"/>
        <v>202.96999999999997</v>
      </c>
      <c r="FF53" s="18">
        <f t="shared" si="318"/>
        <v>202.96999999999997</v>
      </c>
      <c r="FG53" s="18">
        <f t="shared" si="319"/>
        <v>32.1</v>
      </c>
      <c r="FH53" s="18">
        <f t="shared" si="320"/>
        <v>29</v>
      </c>
      <c r="FI53" s="18">
        <f t="shared" si="321"/>
        <v>32.1</v>
      </c>
      <c r="FJ53" s="18">
        <f t="shared" si="322"/>
        <v>31.07</v>
      </c>
      <c r="FK53" s="18">
        <f t="shared" si="323"/>
        <v>32.1</v>
      </c>
      <c r="FL53" s="18">
        <f t="shared" si="324"/>
        <v>31.07</v>
      </c>
      <c r="FM53" s="18">
        <f t="shared" si="325"/>
        <v>32.1</v>
      </c>
      <c r="FN53" s="18">
        <f t="shared" si="326"/>
        <v>32.1</v>
      </c>
      <c r="FO53" s="18">
        <f t="shared" si="327"/>
        <v>31.07</v>
      </c>
      <c r="FP53" s="18">
        <f t="shared" si="328"/>
        <v>32.1</v>
      </c>
      <c r="FQ53" s="18">
        <f t="shared" si="329"/>
        <v>31.07</v>
      </c>
      <c r="FR53" s="18">
        <f t="shared" si="330"/>
        <v>32.1</v>
      </c>
      <c r="FS53" s="18">
        <f t="shared" si="331"/>
        <v>377.98</v>
      </c>
      <c r="FT53" s="18">
        <f t="shared" si="332"/>
        <v>580.95000000000005</v>
      </c>
      <c r="FU53" s="18">
        <f t="shared" si="333"/>
        <v>32.1</v>
      </c>
      <c r="FV53" s="18">
        <f t="shared" si="334"/>
        <v>29</v>
      </c>
      <c r="FW53" s="18">
        <f t="shared" si="335"/>
        <v>32.1</v>
      </c>
      <c r="FX53" s="18">
        <f t="shared" si="338"/>
        <v>31.07</v>
      </c>
      <c r="FY53" s="18">
        <f t="shared" si="339"/>
        <v>32.1</v>
      </c>
      <c r="FZ53" s="18">
        <f t="shared" si="341"/>
        <v>31.07</v>
      </c>
      <c r="GA53" s="18">
        <f t="shared" si="340"/>
        <v>187.44</v>
      </c>
      <c r="GB53" s="18">
        <f t="shared" si="336"/>
        <v>768.39</v>
      </c>
      <c r="GC53" s="42">
        <f t="shared" si="337"/>
        <v>1331.6100000000001</v>
      </c>
    </row>
    <row r="54" spans="1:185" ht="49.5" customHeight="1" x14ac:dyDescent="0.2">
      <c r="A54" s="27">
        <v>44365</v>
      </c>
      <c r="B54" s="30" t="s">
        <v>205</v>
      </c>
      <c r="C54" s="28" t="s">
        <v>211</v>
      </c>
      <c r="D54" s="30" t="s">
        <v>212</v>
      </c>
      <c r="E54" s="30" t="s">
        <v>213</v>
      </c>
      <c r="F54" s="31">
        <v>2200</v>
      </c>
      <c r="G54" s="18">
        <f t="shared" si="275"/>
        <v>220</v>
      </c>
      <c r="H54" s="18">
        <f t="shared" si="276"/>
        <v>1980</v>
      </c>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18">
        <f>(EP54*0.9)</f>
        <v>0</v>
      </c>
      <c r="ES54" s="22"/>
      <c r="ET54" s="22"/>
      <c r="EU54" s="22"/>
      <c r="EV54" s="22"/>
      <c r="EW54" s="43"/>
      <c r="EX54" s="18">
        <f>ROUND((H54/5/365*12),2)</f>
        <v>13.02</v>
      </c>
      <c r="EY54" s="18">
        <f t="shared" si="311"/>
        <v>33.630000000000003</v>
      </c>
      <c r="EZ54" s="18">
        <f t="shared" si="312"/>
        <v>33.630000000000003</v>
      </c>
      <c r="FA54" s="18">
        <f t="shared" si="313"/>
        <v>32.549999999999997</v>
      </c>
      <c r="FB54" s="18">
        <f t="shared" si="314"/>
        <v>33.630000000000003</v>
      </c>
      <c r="FC54" s="18">
        <f t="shared" si="315"/>
        <v>32.549999999999997</v>
      </c>
      <c r="FD54" s="18">
        <f t="shared" si="316"/>
        <v>33.630000000000003</v>
      </c>
      <c r="FE54" s="18">
        <f t="shared" si="317"/>
        <v>212.64</v>
      </c>
      <c r="FF54" s="18">
        <f t="shared" si="318"/>
        <v>212.64</v>
      </c>
      <c r="FG54" s="18">
        <f t="shared" si="319"/>
        <v>33.630000000000003</v>
      </c>
      <c r="FH54" s="18">
        <f t="shared" si="320"/>
        <v>30.38</v>
      </c>
      <c r="FI54" s="18">
        <f t="shared" si="321"/>
        <v>33.630000000000003</v>
      </c>
      <c r="FJ54" s="18">
        <f t="shared" si="322"/>
        <v>32.549999999999997</v>
      </c>
      <c r="FK54" s="18">
        <f t="shared" si="323"/>
        <v>33.630000000000003</v>
      </c>
      <c r="FL54" s="18">
        <f t="shared" si="324"/>
        <v>32.549999999999997</v>
      </c>
      <c r="FM54" s="18">
        <f t="shared" si="325"/>
        <v>33.630000000000003</v>
      </c>
      <c r="FN54" s="18">
        <f t="shared" si="326"/>
        <v>33.630000000000003</v>
      </c>
      <c r="FO54" s="18">
        <f t="shared" si="327"/>
        <v>32.549999999999997</v>
      </c>
      <c r="FP54" s="18">
        <f t="shared" si="328"/>
        <v>33.630000000000003</v>
      </c>
      <c r="FQ54" s="18">
        <f t="shared" si="329"/>
        <v>32.549999999999997</v>
      </c>
      <c r="FR54" s="18">
        <f t="shared" si="330"/>
        <v>33.630000000000003</v>
      </c>
      <c r="FS54" s="18">
        <f t="shared" si="331"/>
        <v>395.99</v>
      </c>
      <c r="FT54" s="18">
        <f t="shared" si="332"/>
        <v>608.63</v>
      </c>
      <c r="FU54" s="18">
        <f t="shared" si="333"/>
        <v>33.630000000000003</v>
      </c>
      <c r="FV54" s="18">
        <f t="shared" si="334"/>
        <v>30.38</v>
      </c>
      <c r="FW54" s="18">
        <f t="shared" si="335"/>
        <v>33.630000000000003</v>
      </c>
      <c r="FX54" s="18">
        <f t="shared" si="338"/>
        <v>32.549999999999997</v>
      </c>
      <c r="FY54" s="18">
        <f t="shared" si="339"/>
        <v>33.630000000000003</v>
      </c>
      <c r="FZ54" s="18">
        <f t="shared" si="341"/>
        <v>32.549999999999997</v>
      </c>
      <c r="GA54" s="18">
        <f t="shared" si="340"/>
        <v>196.37</v>
      </c>
      <c r="GB54" s="18">
        <f t="shared" si="336"/>
        <v>805</v>
      </c>
      <c r="GC54" s="42">
        <f t="shared" si="337"/>
        <v>1395</v>
      </c>
    </row>
    <row r="55" spans="1:185" ht="57" customHeight="1" x14ac:dyDescent="0.2">
      <c r="A55" s="27">
        <v>44636</v>
      </c>
      <c r="B55" s="30" t="s">
        <v>214</v>
      </c>
      <c r="C55" s="28" t="s">
        <v>215</v>
      </c>
      <c r="D55" s="30" t="s">
        <v>195</v>
      </c>
      <c r="E55" s="30" t="s">
        <v>216</v>
      </c>
      <c r="F55" s="31">
        <v>3375</v>
      </c>
      <c r="G55" s="18">
        <f t="shared" si="275"/>
        <v>337.5</v>
      </c>
      <c r="H55" s="18">
        <f t="shared" si="276"/>
        <v>3037.5</v>
      </c>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18"/>
      <c r="ES55" s="22"/>
      <c r="ET55" s="22"/>
      <c r="EU55" s="22"/>
      <c r="EV55" s="22"/>
      <c r="EW55" s="43"/>
      <c r="EX55" s="18"/>
      <c r="EY55" s="18"/>
      <c r="EZ55" s="18"/>
      <c r="FA55" s="18"/>
      <c r="FB55" s="18"/>
      <c r="FC55" s="18"/>
      <c r="FD55" s="18"/>
      <c r="FE55" s="18"/>
      <c r="FF55" s="18"/>
      <c r="FG55" s="18"/>
      <c r="FH55" s="18"/>
      <c r="FI55" s="18">
        <f>ROUND((H55/5/365*15),2)</f>
        <v>24.97</v>
      </c>
      <c r="FJ55" s="18">
        <f t="shared" si="322"/>
        <v>49.93</v>
      </c>
      <c r="FK55" s="18">
        <f t="shared" si="323"/>
        <v>51.6</v>
      </c>
      <c r="FL55" s="18">
        <f t="shared" si="324"/>
        <v>49.93</v>
      </c>
      <c r="FM55" s="18">
        <f t="shared" si="325"/>
        <v>51.6</v>
      </c>
      <c r="FN55" s="18">
        <f t="shared" si="326"/>
        <v>51.6</v>
      </c>
      <c r="FO55" s="18">
        <f t="shared" si="327"/>
        <v>49.93</v>
      </c>
      <c r="FP55" s="18">
        <f t="shared" si="328"/>
        <v>51.6</v>
      </c>
      <c r="FQ55" s="18">
        <f t="shared" si="329"/>
        <v>49.93</v>
      </c>
      <c r="FR55" s="18">
        <f t="shared" si="330"/>
        <v>51.6</v>
      </c>
      <c r="FS55" s="18">
        <f t="shared" si="331"/>
        <v>482.69000000000005</v>
      </c>
      <c r="FT55" s="18">
        <f t="shared" si="332"/>
        <v>482.69000000000005</v>
      </c>
      <c r="FU55" s="18">
        <f t="shared" si="333"/>
        <v>51.6</v>
      </c>
      <c r="FV55" s="18">
        <f t="shared" si="334"/>
        <v>46.6</v>
      </c>
      <c r="FW55" s="18">
        <f t="shared" si="335"/>
        <v>51.6</v>
      </c>
      <c r="FX55" s="18">
        <f t="shared" si="338"/>
        <v>49.93</v>
      </c>
      <c r="FY55" s="18">
        <f t="shared" si="339"/>
        <v>51.6</v>
      </c>
      <c r="FZ55" s="18">
        <f t="shared" si="341"/>
        <v>49.93</v>
      </c>
      <c r="GA55" s="18">
        <f t="shared" si="340"/>
        <v>301.26</v>
      </c>
      <c r="GB55" s="18">
        <f t="shared" si="336"/>
        <v>783.95</v>
      </c>
      <c r="GC55" s="42">
        <f t="shared" si="337"/>
        <v>2591.0500000000002</v>
      </c>
    </row>
    <row r="56" spans="1:185" ht="46.5" customHeight="1" x14ac:dyDescent="0.2">
      <c r="A56" s="27">
        <v>44741</v>
      </c>
      <c r="B56" s="30" t="s">
        <v>217</v>
      </c>
      <c r="C56" s="28" t="s">
        <v>218</v>
      </c>
      <c r="D56" s="30" t="s">
        <v>195</v>
      </c>
      <c r="E56" s="30" t="s">
        <v>219</v>
      </c>
      <c r="F56" s="31">
        <v>3525</v>
      </c>
      <c r="G56" s="18">
        <f t="shared" si="275"/>
        <v>352.5</v>
      </c>
      <c r="H56" s="18">
        <f t="shared" si="276"/>
        <v>3172.5</v>
      </c>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18"/>
      <c r="ES56" s="22"/>
      <c r="ET56" s="22"/>
      <c r="EU56" s="22"/>
      <c r="EV56" s="22"/>
      <c r="EW56" s="43"/>
      <c r="EX56" s="18"/>
      <c r="EY56" s="18"/>
      <c r="EZ56" s="18"/>
      <c r="FA56" s="18"/>
      <c r="FB56" s="18"/>
      <c r="FC56" s="18"/>
      <c r="FD56" s="18"/>
      <c r="FE56" s="18"/>
      <c r="FF56" s="18"/>
      <c r="FG56" s="18"/>
      <c r="FH56" s="18"/>
      <c r="FI56" s="18"/>
      <c r="FJ56" s="18"/>
      <c r="FK56" s="18"/>
      <c r="FL56" s="18">
        <f>ROUND((H56/5/365*1),2)</f>
        <v>1.74</v>
      </c>
      <c r="FM56" s="18">
        <f t="shared" si="325"/>
        <v>53.89</v>
      </c>
      <c r="FN56" s="18">
        <f t="shared" si="326"/>
        <v>53.89</v>
      </c>
      <c r="FO56" s="18">
        <f t="shared" si="327"/>
        <v>52.15</v>
      </c>
      <c r="FP56" s="18">
        <f t="shared" si="328"/>
        <v>53.89</v>
      </c>
      <c r="FQ56" s="18">
        <f t="shared" si="329"/>
        <v>52.15</v>
      </c>
      <c r="FR56" s="18">
        <f t="shared" si="330"/>
        <v>53.89</v>
      </c>
      <c r="FS56" s="18">
        <f t="shared" si="331"/>
        <v>321.59999999999997</v>
      </c>
      <c r="FT56" s="18">
        <f t="shared" si="332"/>
        <v>321.59999999999997</v>
      </c>
      <c r="FU56" s="18">
        <f t="shared" si="333"/>
        <v>53.89</v>
      </c>
      <c r="FV56" s="18">
        <f t="shared" si="334"/>
        <v>48.67</v>
      </c>
      <c r="FW56" s="18">
        <f t="shared" si="335"/>
        <v>53.89</v>
      </c>
      <c r="FX56" s="18">
        <f t="shared" si="338"/>
        <v>52.15</v>
      </c>
      <c r="FY56" s="18">
        <f t="shared" si="339"/>
        <v>53.89</v>
      </c>
      <c r="FZ56" s="18">
        <f t="shared" si="341"/>
        <v>52.15</v>
      </c>
      <c r="GA56" s="18">
        <f t="shared" si="340"/>
        <v>314.64</v>
      </c>
      <c r="GB56" s="18">
        <f t="shared" si="336"/>
        <v>636.24</v>
      </c>
      <c r="GC56" s="42">
        <f t="shared" si="337"/>
        <v>2888.76</v>
      </c>
    </row>
    <row r="57" spans="1:185" s="45" customFormat="1" ht="57" customHeight="1" x14ac:dyDescent="0.2">
      <c r="A57" s="27">
        <v>44792</v>
      </c>
      <c r="B57" s="30" t="s">
        <v>181</v>
      </c>
      <c r="C57" s="28" t="s">
        <v>220</v>
      </c>
      <c r="D57" s="30" t="s">
        <v>95</v>
      </c>
      <c r="E57" s="30" t="s">
        <v>221</v>
      </c>
      <c r="F57" s="31">
        <v>3875</v>
      </c>
      <c r="G57" s="18">
        <f t="shared" si="275"/>
        <v>387.5</v>
      </c>
      <c r="H57" s="18">
        <f t="shared" si="276"/>
        <v>3487.5</v>
      </c>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18"/>
      <c r="ES57" s="22"/>
      <c r="ET57" s="22"/>
      <c r="EU57" s="22"/>
      <c r="EV57" s="22"/>
      <c r="EW57" s="43"/>
      <c r="EX57" s="18"/>
      <c r="EY57" s="18"/>
      <c r="EZ57" s="18"/>
      <c r="FA57" s="18"/>
      <c r="FB57" s="18"/>
      <c r="FC57" s="18"/>
      <c r="FD57" s="18"/>
      <c r="FE57" s="18"/>
      <c r="FF57" s="18"/>
      <c r="FG57" s="18"/>
      <c r="FH57" s="18"/>
      <c r="FI57" s="18"/>
      <c r="FJ57" s="18"/>
      <c r="FK57" s="18"/>
      <c r="FL57" s="18"/>
      <c r="FM57" s="18">
        <v>0</v>
      </c>
      <c r="FN57" s="18">
        <f>ROUND((H57/5/365*12),2)</f>
        <v>22.93</v>
      </c>
      <c r="FO57" s="18">
        <f t="shared" si="327"/>
        <v>57.33</v>
      </c>
      <c r="FP57" s="18">
        <f t="shared" si="328"/>
        <v>59.24</v>
      </c>
      <c r="FQ57" s="18">
        <f t="shared" si="329"/>
        <v>57.33</v>
      </c>
      <c r="FR57" s="18">
        <f t="shared" si="330"/>
        <v>59.24</v>
      </c>
      <c r="FS57" s="18">
        <f t="shared" si="331"/>
        <v>256.07</v>
      </c>
      <c r="FT57" s="18">
        <f t="shared" si="332"/>
        <v>256.07</v>
      </c>
      <c r="FU57" s="18">
        <f t="shared" si="333"/>
        <v>59.24</v>
      </c>
      <c r="FV57" s="18">
        <f t="shared" si="334"/>
        <v>53.51</v>
      </c>
      <c r="FW57" s="18">
        <f t="shared" si="335"/>
        <v>59.24</v>
      </c>
      <c r="FX57" s="18">
        <f t="shared" si="338"/>
        <v>57.33</v>
      </c>
      <c r="FY57" s="18">
        <f t="shared" si="339"/>
        <v>59.24</v>
      </c>
      <c r="FZ57" s="18">
        <f t="shared" si="341"/>
        <v>57.33</v>
      </c>
      <c r="GA57" s="18">
        <f t="shared" si="340"/>
        <v>345.89</v>
      </c>
      <c r="GB57" s="18">
        <f t="shared" si="336"/>
        <v>601.96</v>
      </c>
      <c r="GC57" s="18">
        <f t="shared" si="337"/>
        <v>3273.04</v>
      </c>
    </row>
    <row r="58" spans="1:185" ht="48.75" customHeight="1" x14ac:dyDescent="0.2">
      <c r="A58" s="15" t="s">
        <v>222</v>
      </c>
      <c r="B58" s="16" t="s">
        <v>181</v>
      </c>
      <c r="C58" s="28" t="s">
        <v>223</v>
      </c>
      <c r="D58" s="29" t="s">
        <v>95</v>
      </c>
      <c r="E58" s="29" t="s">
        <v>224</v>
      </c>
      <c r="F58" s="18">
        <v>1500</v>
      </c>
      <c r="G58" s="18">
        <f t="shared" si="275"/>
        <v>150</v>
      </c>
      <c r="H58" s="18">
        <f t="shared" si="276"/>
        <v>1350</v>
      </c>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9"/>
      <c r="EX58" s="18"/>
      <c r="EY58" s="18"/>
      <c r="EZ58" s="18"/>
      <c r="FA58" s="18"/>
      <c r="FB58" s="18"/>
      <c r="FC58" s="18"/>
      <c r="FD58" s="18"/>
      <c r="FE58" s="18"/>
      <c r="FF58" s="18"/>
      <c r="FG58" s="18"/>
      <c r="FH58" s="18"/>
      <c r="FI58" s="18"/>
      <c r="FJ58" s="18"/>
      <c r="FK58" s="18"/>
      <c r="FL58" s="18"/>
      <c r="FM58" s="18"/>
      <c r="FN58" s="18"/>
      <c r="FO58" s="18">
        <v>0</v>
      </c>
      <c r="FP58" s="18">
        <f>ROUND((H58/5/365*20),2)</f>
        <v>14.79</v>
      </c>
      <c r="FQ58" s="18">
        <f t="shared" si="329"/>
        <v>22.19</v>
      </c>
      <c r="FR58" s="18">
        <f t="shared" si="330"/>
        <v>22.93</v>
      </c>
      <c r="FS58" s="18">
        <f t="shared" si="331"/>
        <v>59.910000000000004</v>
      </c>
      <c r="FT58" s="18">
        <f t="shared" si="332"/>
        <v>59.910000000000004</v>
      </c>
      <c r="FU58" s="18">
        <f t="shared" si="333"/>
        <v>22.93</v>
      </c>
      <c r="FV58" s="18">
        <f t="shared" si="334"/>
        <v>20.71</v>
      </c>
      <c r="FW58" s="18">
        <f t="shared" si="335"/>
        <v>22.93</v>
      </c>
      <c r="FX58" s="18">
        <f t="shared" si="338"/>
        <v>22.19</v>
      </c>
      <c r="FY58" s="18">
        <f t="shared" si="339"/>
        <v>22.93</v>
      </c>
      <c r="FZ58" s="18">
        <f t="shared" si="341"/>
        <v>22.19</v>
      </c>
      <c r="GA58" s="18">
        <f t="shared" si="340"/>
        <v>133.88</v>
      </c>
      <c r="GB58" s="18">
        <f t="shared" si="336"/>
        <v>193.79</v>
      </c>
      <c r="GC58" s="18">
        <f t="shared" si="337"/>
        <v>1306.21</v>
      </c>
    </row>
    <row r="59" spans="1:185" ht="49.5" customHeight="1" x14ac:dyDescent="0.2">
      <c r="A59" s="15" t="s">
        <v>225</v>
      </c>
      <c r="B59" s="16" t="s">
        <v>226</v>
      </c>
      <c r="C59" s="28" t="s">
        <v>227</v>
      </c>
      <c r="D59" s="29" t="s">
        <v>95</v>
      </c>
      <c r="E59" s="29" t="s">
        <v>228</v>
      </c>
      <c r="F59" s="18">
        <v>4769.97</v>
      </c>
      <c r="G59" s="18">
        <f t="shared" si="275"/>
        <v>476.99700000000007</v>
      </c>
      <c r="H59" s="18">
        <f t="shared" si="276"/>
        <v>4292.973</v>
      </c>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9"/>
      <c r="EX59" s="18"/>
      <c r="EY59" s="18"/>
      <c r="EZ59" s="18"/>
      <c r="FA59" s="18"/>
      <c r="FB59" s="18"/>
      <c r="FC59" s="18"/>
      <c r="FD59" s="18"/>
      <c r="FE59" s="18"/>
      <c r="FF59" s="18"/>
      <c r="FG59" s="18"/>
      <c r="FH59" s="18"/>
      <c r="FI59" s="18"/>
      <c r="FJ59" s="18"/>
      <c r="FK59" s="18"/>
      <c r="FL59" s="18"/>
      <c r="FM59" s="18"/>
      <c r="FN59" s="18"/>
      <c r="FO59" s="18">
        <v>0</v>
      </c>
      <c r="FP59" s="18">
        <f>ROUND((H59/5/365*19),2)</f>
        <v>44.69</v>
      </c>
      <c r="FQ59" s="18">
        <f t="shared" si="329"/>
        <v>70.569999999999993</v>
      </c>
      <c r="FR59" s="18">
        <f t="shared" si="330"/>
        <v>72.92</v>
      </c>
      <c r="FS59" s="18">
        <f t="shared" si="331"/>
        <v>188.18</v>
      </c>
      <c r="FT59" s="18">
        <f t="shared" si="332"/>
        <v>188.18</v>
      </c>
      <c r="FU59" s="18">
        <f t="shared" si="333"/>
        <v>72.92</v>
      </c>
      <c r="FV59" s="18">
        <f t="shared" si="334"/>
        <v>65.86</v>
      </c>
      <c r="FW59" s="18">
        <f t="shared" si="335"/>
        <v>72.92</v>
      </c>
      <c r="FX59" s="18">
        <f t="shared" si="338"/>
        <v>70.569999999999993</v>
      </c>
      <c r="FY59" s="18">
        <f t="shared" si="339"/>
        <v>72.92</v>
      </c>
      <c r="FZ59" s="18">
        <f t="shared" si="341"/>
        <v>70.569999999999993</v>
      </c>
      <c r="GA59" s="18">
        <f>SUM(FU59:FZ59)</f>
        <v>425.76</v>
      </c>
      <c r="GB59" s="18">
        <f t="shared" si="336"/>
        <v>613.94000000000005</v>
      </c>
      <c r="GC59" s="18">
        <f t="shared" si="337"/>
        <v>4156.0300000000007</v>
      </c>
    </row>
    <row r="60" spans="1:185" x14ac:dyDescent="0.2">
      <c r="A60" s="32" t="s">
        <v>229</v>
      </c>
      <c r="B60" s="129"/>
      <c r="C60" s="46"/>
      <c r="D60" s="32"/>
      <c r="E60" s="127"/>
      <c r="F60" s="26">
        <f t="shared" ref="F60:BQ60" si="344">SUM(F44:F59)</f>
        <v>29143.47</v>
      </c>
      <c r="G60" s="26">
        <f t="shared" si="344"/>
        <v>2914.3469999999998</v>
      </c>
      <c r="H60" s="26">
        <f t="shared" si="344"/>
        <v>26229.123</v>
      </c>
      <c r="I60" s="26">
        <f t="shared" si="344"/>
        <v>89.55</v>
      </c>
      <c r="J60" s="26">
        <f t="shared" si="344"/>
        <v>805.95</v>
      </c>
      <c r="K60" s="26">
        <f t="shared" si="344"/>
        <v>80.594999999999999</v>
      </c>
      <c r="L60" s="26">
        <f t="shared" si="344"/>
        <v>725.35500000000002</v>
      </c>
      <c r="M60" s="26">
        <f t="shared" si="344"/>
        <v>72.535499999999999</v>
      </c>
      <c r="N60" s="26">
        <f t="shared" si="344"/>
        <v>652.81950000000006</v>
      </c>
      <c r="O60" s="26">
        <f t="shared" si="344"/>
        <v>65.281949999999995</v>
      </c>
      <c r="P60" s="26">
        <f t="shared" si="344"/>
        <v>587.53755000000012</v>
      </c>
      <c r="Q60" s="26">
        <f t="shared" si="344"/>
        <v>58.753754999999998</v>
      </c>
      <c r="R60" s="26">
        <f t="shared" si="344"/>
        <v>528.78379500000017</v>
      </c>
      <c r="S60" s="26">
        <f t="shared" si="344"/>
        <v>52.878379500000001</v>
      </c>
      <c r="T60" s="26">
        <f t="shared" si="344"/>
        <v>475.90541550000017</v>
      </c>
      <c r="U60" s="26">
        <f t="shared" si="344"/>
        <v>47.590541550000005</v>
      </c>
      <c r="V60" s="26">
        <f t="shared" si="344"/>
        <v>428.31487395000016</v>
      </c>
      <c r="W60" s="26">
        <f t="shared" si="344"/>
        <v>42.831487395000003</v>
      </c>
      <c r="X60" s="26">
        <f t="shared" si="344"/>
        <v>385.48338655500015</v>
      </c>
      <c r="Y60" s="26">
        <f t="shared" si="344"/>
        <v>38.548338655500004</v>
      </c>
      <c r="Z60" s="26">
        <f t="shared" si="344"/>
        <v>346.93504789950015</v>
      </c>
      <c r="AA60" s="26">
        <f t="shared" si="344"/>
        <v>34.693504789950005</v>
      </c>
      <c r="AB60" s="26">
        <f t="shared" si="344"/>
        <v>312.24154310955015</v>
      </c>
      <c r="AC60" s="26">
        <f t="shared" si="344"/>
        <v>31.224154310955004</v>
      </c>
      <c r="AD60" s="26">
        <f t="shared" si="344"/>
        <v>281.01738879859516</v>
      </c>
      <c r="AE60" s="26">
        <f t="shared" si="344"/>
        <v>28.101738879859504</v>
      </c>
      <c r="AF60" s="26">
        <f t="shared" si="344"/>
        <v>252.91564991873565</v>
      </c>
      <c r="AG60" s="26">
        <f t="shared" si="344"/>
        <v>25.291564991873553</v>
      </c>
      <c r="AH60" s="26">
        <f t="shared" si="344"/>
        <v>227.62408492686208</v>
      </c>
      <c r="AI60" s="26">
        <f t="shared" si="344"/>
        <v>22.762408492686198</v>
      </c>
      <c r="AJ60" s="26">
        <f t="shared" si="344"/>
        <v>204.86167643417588</v>
      </c>
      <c r="AK60" s="26">
        <f t="shared" si="344"/>
        <v>20.486167643417581</v>
      </c>
      <c r="AL60" s="26">
        <f t="shared" si="344"/>
        <v>184.37550879075829</v>
      </c>
      <c r="AM60" s="26">
        <f t="shared" si="344"/>
        <v>18.437550879075822</v>
      </c>
      <c r="AN60" s="26">
        <f t="shared" si="344"/>
        <v>165.93795791168247</v>
      </c>
      <c r="AO60" s="26">
        <f t="shared" si="344"/>
        <v>16.59379579116824</v>
      </c>
      <c r="AP60" s="26">
        <f t="shared" si="344"/>
        <v>149.34416212051423</v>
      </c>
      <c r="AQ60" s="26">
        <f t="shared" si="344"/>
        <v>14.934416212051417</v>
      </c>
      <c r="AR60" s="26">
        <f t="shared" si="344"/>
        <v>134.40974590846281</v>
      </c>
      <c r="AS60" s="26">
        <f t="shared" si="344"/>
        <v>13.440974590846276</v>
      </c>
      <c r="AT60" s="26">
        <f t="shared" si="344"/>
        <v>120.96877131761653</v>
      </c>
      <c r="AU60" s="26">
        <f t="shared" si="344"/>
        <v>12.096877131761648</v>
      </c>
      <c r="AV60" s="26">
        <f t="shared" si="344"/>
        <v>108.87189418585488</v>
      </c>
      <c r="AW60" s="26">
        <f t="shared" si="344"/>
        <v>10.887189418585484</v>
      </c>
      <c r="AX60" s="26">
        <f t="shared" si="344"/>
        <v>97.984704767269392</v>
      </c>
      <c r="AY60" s="26">
        <f t="shared" si="344"/>
        <v>9.7984704767269353</v>
      </c>
      <c r="AZ60" s="26">
        <f t="shared" si="344"/>
        <v>88.186234290542458</v>
      </c>
      <c r="BA60" s="26">
        <f t="shared" si="344"/>
        <v>8.8186234290542416</v>
      </c>
      <c r="BB60" s="26">
        <f t="shared" si="344"/>
        <v>79.367610861488217</v>
      </c>
      <c r="BC60" s="26">
        <f t="shared" si="344"/>
        <v>7.9367610861488176</v>
      </c>
      <c r="BD60" s="26">
        <f t="shared" si="344"/>
        <v>71.430849775339397</v>
      </c>
      <c r="BE60" s="26">
        <f t="shared" si="344"/>
        <v>7.1430849775339356</v>
      </c>
      <c r="BF60" s="26">
        <f t="shared" si="344"/>
        <v>64.287764797805465</v>
      </c>
      <c r="BG60" s="26">
        <f t="shared" si="344"/>
        <v>6.4287764797805425</v>
      </c>
      <c r="BH60" s="26">
        <f t="shared" si="344"/>
        <v>57.85898831802492</v>
      </c>
      <c r="BI60" s="26">
        <f t="shared" si="344"/>
        <v>5.7858988318024887</v>
      </c>
      <c r="BJ60" s="26">
        <f t="shared" si="344"/>
        <v>52.073089486222429</v>
      </c>
      <c r="BK60" s="26">
        <f t="shared" si="344"/>
        <v>5.2073089486222397</v>
      </c>
      <c r="BL60" s="26">
        <f t="shared" si="344"/>
        <v>46.865780537600187</v>
      </c>
      <c r="BM60" s="26">
        <f t="shared" si="344"/>
        <v>4.6865780537600159</v>
      </c>
      <c r="BN60" s="26">
        <f t="shared" si="344"/>
        <v>42.179202483840172</v>
      </c>
      <c r="BO60" s="26">
        <f t="shared" si="344"/>
        <v>4.2179202483840141</v>
      </c>
      <c r="BP60" s="26">
        <f t="shared" si="344"/>
        <v>37.961282235456153</v>
      </c>
      <c r="BQ60" s="26">
        <f t="shared" si="344"/>
        <v>3.7961282235456126</v>
      </c>
      <c r="BR60" s="26">
        <f t="shared" ref="BR60:EC60" si="345">SUM(BR44:BR59)</f>
        <v>34.165154011910538</v>
      </c>
      <c r="BS60" s="26">
        <f t="shared" si="345"/>
        <v>3.4165154011910515</v>
      </c>
      <c r="BT60" s="26">
        <f t="shared" si="345"/>
        <v>30.748638610719485</v>
      </c>
      <c r="BU60" s="26">
        <f t="shared" si="345"/>
        <v>3.0748638610719463</v>
      </c>
      <c r="BV60" s="26">
        <f t="shared" si="345"/>
        <v>27.673774749647539</v>
      </c>
      <c r="BW60" s="26">
        <f t="shared" si="345"/>
        <v>2.7673774749647517</v>
      </c>
      <c r="BX60" s="26">
        <f t="shared" si="345"/>
        <v>24.906397274682785</v>
      </c>
      <c r="BY60" s="26">
        <f t="shared" si="345"/>
        <v>2.4906397274682766</v>
      </c>
      <c r="BZ60" s="26">
        <f t="shared" si="345"/>
        <v>22.415757547214508</v>
      </c>
      <c r="CA60" s="26">
        <f t="shared" si="345"/>
        <v>2.241575754721449</v>
      </c>
      <c r="CB60" s="26">
        <f t="shared" si="345"/>
        <v>20.174181792493059</v>
      </c>
      <c r="CC60" s="26">
        <f t="shared" si="345"/>
        <v>2.017418179249304</v>
      </c>
      <c r="CD60" s="26">
        <f t="shared" si="345"/>
        <v>18.156763613243754</v>
      </c>
      <c r="CE60" s="26">
        <f t="shared" si="345"/>
        <v>1.8156763613243736</v>
      </c>
      <c r="CF60" s="26">
        <f t="shared" si="345"/>
        <v>16.341087251919379</v>
      </c>
      <c r="CG60" s="26">
        <f t="shared" si="345"/>
        <v>1.6341087251919362</v>
      </c>
      <c r="CH60" s="26">
        <f t="shared" si="345"/>
        <v>14.706978526727442</v>
      </c>
      <c r="CI60" s="26">
        <f t="shared" si="345"/>
        <v>1.4706978526727426</v>
      </c>
      <c r="CJ60" s="26">
        <f t="shared" si="345"/>
        <v>13.236280674054697</v>
      </c>
      <c r="CK60" s="26">
        <f t="shared" si="345"/>
        <v>1.3236280674054683</v>
      </c>
      <c r="CL60" s="26">
        <f t="shared" si="345"/>
        <v>11.912652606649228</v>
      </c>
      <c r="CM60" s="26">
        <f t="shared" si="345"/>
        <v>1.1912652606649214</v>
      </c>
      <c r="CN60" s="26">
        <f t="shared" si="345"/>
        <v>10.721387345984306</v>
      </c>
      <c r="CO60" s="26">
        <f t="shared" si="345"/>
        <v>1.0721387345984292</v>
      </c>
      <c r="CP60" s="26">
        <f t="shared" si="345"/>
        <v>9.6492486113858753</v>
      </c>
      <c r="CQ60" s="26">
        <f t="shared" si="345"/>
        <v>0.96492486113858633</v>
      </c>
      <c r="CR60" s="26">
        <f t="shared" si="345"/>
        <v>8.6843237502472874</v>
      </c>
      <c r="CS60" s="26">
        <f t="shared" si="345"/>
        <v>0.8684323750247277</v>
      </c>
      <c r="CT60" s="26">
        <f t="shared" si="345"/>
        <v>7.8158913752225585</v>
      </c>
      <c r="CU60" s="26">
        <f t="shared" si="345"/>
        <v>0.7815891375222549</v>
      </c>
      <c r="CV60" s="26">
        <f t="shared" si="345"/>
        <v>7.0343022377003024</v>
      </c>
      <c r="CW60" s="26">
        <f t="shared" si="345"/>
        <v>0.70343022377002939</v>
      </c>
      <c r="CX60" s="26">
        <f t="shared" si="345"/>
        <v>6.3308720139302723</v>
      </c>
      <c r="CY60" s="26">
        <f t="shared" si="345"/>
        <v>0.63308720139302643</v>
      </c>
      <c r="CZ60" s="26">
        <f t="shared" si="345"/>
        <v>5.697784812537245</v>
      </c>
      <c r="DA60" s="26">
        <f t="shared" si="345"/>
        <v>0.56977848125372377</v>
      </c>
      <c r="DB60" s="26">
        <f t="shared" si="345"/>
        <v>5.1280063312835207</v>
      </c>
      <c r="DC60" s="26">
        <f t="shared" si="345"/>
        <v>0.51280063312835145</v>
      </c>
      <c r="DD60" s="26">
        <f t="shared" si="345"/>
        <v>4.6152056981551688</v>
      </c>
      <c r="DE60" s="26">
        <f t="shared" si="345"/>
        <v>0.46152056981551631</v>
      </c>
      <c r="DF60" s="26">
        <f t="shared" si="345"/>
        <v>4.1536851283396521</v>
      </c>
      <c r="DG60" s="26">
        <f t="shared" si="345"/>
        <v>0.4153685128339647</v>
      </c>
      <c r="DH60" s="26">
        <f t="shared" si="345"/>
        <v>21.998316615505686</v>
      </c>
      <c r="DI60" s="26">
        <f t="shared" si="345"/>
        <v>38.133831661550566</v>
      </c>
      <c r="DJ60" s="26">
        <f t="shared" si="345"/>
        <v>41.124484953955118</v>
      </c>
      <c r="DK60" s="26">
        <f t="shared" si="345"/>
        <v>36.886448495395506</v>
      </c>
      <c r="DL60" s="26">
        <f t="shared" si="345"/>
        <v>40.788036458559603</v>
      </c>
      <c r="DM60" s="26">
        <f t="shared" si="345"/>
        <v>36.852803645855957</v>
      </c>
      <c r="DN60" s="26">
        <f t="shared" si="345"/>
        <v>40.485232812703643</v>
      </c>
      <c r="DO60" s="26">
        <f t="shared" si="345"/>
        <v>242.67252328127034</v>
      </c>
      <c r="DP60" s="26">
        <f t="shared" si="345"/>
        <v>244.85270953143325</v>
      </c>
      <c r="DQ60" s="26">
        <f t="shared" si="345"/>
        <v>38.005270953143324</v>
      </c>
      <c r="DR60" s="26">
        <f t="shared" si="345"/>
        <v>50.527438578289953</v>
      </c>
      <c r="DS60" s="26">
        <f t="shared" si="345"/>
        <v>61.470743857828992</v>
      </c>
      <c r="DT60" s="26">
        <f t="shared" si="345"/>
        <v>62.776694720460952</v>
      </c>
      <c r="DU60" s="26">
        <f t="shared" si="345"/>
        <v>63.008669472046101</v>
      </c>
      <c r="DV60" s="26">
        <f t="shared" si="345"/>
        <v>62.578025248414853</v>
      </c>
      <c r="DW60" s="26">
        <f t="shared" si="345"/>
        <v>62.988802524841489</v>
      </c>
      <c r="DX60" s="26">
        <f t="shared" si="345"/>
        <v>64.419222723573384</v>
      </c>
      <c r="DY60" s="26">
        <f t="shared" si="345"/>
        <v>88.130922272357338</v>
      </c>
      <c r="DZ60" s="26">
        <f t="shared" si="345"/>
        <v>93.298300451216036</v>
      </c>
      <c r="EA60" s="26">
        <f t="shared" si="345"/>
        <v>89.034830045121595</v>
      </c>
      <c r="EB60" s="26">
        <f t="shared" si="345"/>
        <v>93.153470406094428</v>
      </c>
      <c r="EC60" s="26">
        <f t="shared" si="345"/>
        <v>818.03034704060929</v>
      </c>
      <c r="ED60" s="26">
        <f t="shared" ref="ED60:GC60" si="346">SUM(ED44:ED59)</f>
        <v>1061.473123365485</v>
      </c>
      <c r="EE60" s="26">
        <f t="shared" si="346"/>
        <v>91.967312336548488</v>
      </c>
      <c r="EF60" s="26">
        <f t="shared" si="346"/>
        <v>94.045811028936498</v>
      </c>
      <c r="EG60" s="26">
        <f t="shared" si="346"/>
        <v>104.10558110289365</v>
      </c>
      <c r="EH60" s="26">
        <f t="shared" si="346"/>
        <v>101.60022992604283</v>
      </c>
      <c r="EI60" s="26">
        <f t="shared" si="346"/>
        <v>104.09502299260429</v>
      </c>
      <c r="EJ60" s="26">
        <f t="shared" si="346"/>
        <v>101.50520693343854</v>
      </c>
      <c r="EK60" s="26">
        <f t="shared" si="346"/>
        <v>104.08552069334385</v>
      </c>
      <c r="EL60" s="26">
        <f t="shared" si="346"/>
        <v>104.7696862400947</v>
      </c>
      <c r="EM60" s="26">
        <f t="shared" si="346"/>
        <v>100.72696862400946</v>
      </c>
      <c r="EN60" s="26">
        <f t="shared" si="346"/>
        <v>104.69271761608523</v>
      </c>
      <c r="EO60" s="26">
        <f t="shared" si="346"/>
        <v>100.71927176160851</v>
      </c>
      <c r="EP60" s="26">
        <f t="shared" si="346"/>
        <v>104.62344585447671</v>
      </c>
      <c r="EQ60" s="26">
        <f t="shared" si="346"/>
        <v>1211.5023445854476</v>
      </c>
      <c r="ER60" s="26">
        <f t="shared" si="346"/>
        <v>2271.7400000000002</v>
      </c>
      <c r="ES60" s="26">
        <f t="shared" si="346"/>
        <v>104</v>
      </c>
      <c r="ET60" s="26">
        <f t="shared" si="346"/>
        <v>93.950000000000017</v>
      </c>
      <c r="EU60" s="26">
        <f t="shared" si="346"/>
        <v>104</v>
      </c>
      <c r="EV60" s="26">
        <f t="shared" si="346"/>
        <v>102.11999999999999</v>
      </c>
      <c r="EW60" s="26">
        <f t="shared" si="346"/>
        <v>119.21000000000001</v>
      </c>
      <c r="EX60" s="26">
        <f t="shared" si="346"/>
        <v>140.82</v>
      </c>
      <c r="EY60" s="26">
        <f t="shared" si="346"/>
        <v>184.94</v>
      </c>
      <c r="EZ60" s="26">
        <f t="shared" si="346"/>
        <v>184.94</v>
      </c>
      <c r="FA60" s="26">
        <f t="shared" si="346"/>
        <v>178.99</v>
      </c>
      <c r="FB60" s="26">
        <f t="shared" si="346"/>
        <v>184.94</v>
      </c>
      <c r="FC60" s="26">
        <f t="shared" si="346"/>
        <v>178.99</v>
      </c>
      <c r="FD60" s="26">
        <f t="shared" si="346"/>
        <v>184.94</v>
      </c>
      <c r="FE60" s="26">
        <f t="shared" si="346"/>
        <v>1761.8400000000001</v>
      </c>
      <c r="FF60" s="26">
        <f t="shared" si="346"/>
        <v>4033.58</v>
      </c>
      <c r="FG60" s="26">
        <f t="shared" si="346"/>
        <v>184.94</v>
      </c>
      <c r="FH60" s="26">
        <f t="shared" si="346"/>
        <v>167.07</v>
      </c>
      <c r="FI60" s="26">
        <f t="shared" si="346"/>
        <v>209.91</v>
      </c>
      <c r="FJ60" s="26">
        <f t="shared" si="346"/>
        <v>228.92000000000002</v>
      </c>
      <c r="FK60" s="26">
        <f t="shared" si="346"/>
        <v>236.54</v>
      </c>
      <c r="FL60" s="26">
        <f t="shared" si="346"/>
        <v>230.66000000000003</v>
      </c>
      <c r="FM60" s="26">
        <f t="shared" si="346"/>
        <v>290.43</v>
      </c>
      <c r="FN60" s="26">
        <f t="shared" si="346"/>
        <v>313.36</v>
      </c>
      <c r="FO60" s="26">
        <f t="shared" si="346"/>
        <v>338.4</v>
      </c>
      <c r="FP60" s="26">
        <f t="shared" si="346"/>
        <v>409.15000000000003</v>
      </c>
      <c r="FQ60" s="26">
        <f t="shared" si="346"/>
        <v>431.15999999999997</v>
      </c>
      <c r="FR60" s="26">
        <f t="shared" si="346"/>
        <v>445.52000000000004</v>
      </c>
      <c r="FS60" s="26">
        <f t="shared" si="346"/>
        <v>3486.0599999999995</v>
      </c>
      <c r="FT60" s="26">
        <f t="shared" si="346"/>
        <v>7519.6400000000012</v>
      </c>
      <c r="FU60" s="26">
        <f t="shared" si="346"/>
        <v>445.52000000000004</v>
      </c>
      <c r="FV60" s="26">
        <f t="shared" si="346"/>
        <v>402.41999999999996</v>
      </c>
      <c r="FW60" s="26">
        <f t="shared" si="346"/>
        <v>445.52000000000004</v>
      </c>
      <c r="FX60" s="26">
        <f t="shared" si="346"/>
        <v>431.15999999999997</v>
      </c>
      <c r="FY60" s="26">
        <f>SUM(FY44:FY59)</f>
        <v>445.52000000000004</v>
      </c>
      <c r="FZ60" s="26">
        <f>SUM(FZ44:FZ59)</f>
        <v>411.53999999999996</v>
      </c>
      <c r="GA60" s="26">
        <f>SUM(GA44:GA59)</f>
        <v>2581.6800000000003</v>
      </c>
      <c r="GB60" s="26">
        <f t="shared" si="346"/>
        <v>10101.320000000002</v>
      </c>
      <c r="GC60" s="26">
        <f t="shared" si="346"/>
        <v>19042.150000000001</v>
      </c>
    </row>
    <row r="61" spans="1:185" x14ac:dyDescent="0.2">
      <c r="A61" s="151" t="s">
        <v>230</v>
      </c>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c r="EV61" s="151"/>
      <c r="EW61" s="151"/>
      <c r="EX61" s="151"/>
      <c r="EY61" s="151"/>
      <c r="EZ61" s="151"/>
      <c r="FA61" s="151"/>
      <c r="FB61" s="151"/>
      <c r="FC61" s="151"/>
      <c r="FD61" s="151"/>
      <c r="FE61" s="151"/>
      <c r="FF61" s="151"/>
      <c r="FG61" s="151"/>
      <c r="FH61" s="151"/>
      <c r="FI61" s="151"/>
      <c r="FJ61" s="151"/>
      <c r="FK61" s="151"/>
      <c r="FL61" s="151"/>
      <c r="FM61" s="151"/>
      <c r="FN61" s="151"/>
      <c r="FO61" s="151"/>
      <c r="FP61" s="151"/>
      <c r="FQ61" s="151"/>
      <c r="FR61" s="151"/>
      <c r="FS61" s="151"/>
      <c r="FT61" s="151"/>
      <c r="FU61" s="151"/>
      <c r="FV61" s="151"/>
      <c r="FW61" s="151"/>
      <c r="FX61" s="151"/>
      <c r="FY61" s="151"/>
      <c r="FZ61" s="151"/>
      <c r="GA61" s="151"/>
      <c r="GB61" s="151"/>
      <c r="GC61" s="151"/>
    </row>
    <row r="62" spans="1:185" ht="72.75" customHeight="1" x14ac:dyDescent="0.2">
      <c r="A62" s="27">
        <v>43291</v>
      </c>
      <c r="B62" s="28" t="s">
        <v>231</v>
      </c>
      <c r="C62" s="28" t="s">
        <v>232</v>
      </c>
      <c r="D62" s="28" t="s">
        <v>195</v>
      </c>
      <c r="E62" s="30" t="s">
        <v>233</v>
      </c>
      <c r="F62" s="31">
        <v>988</v>
      </c>
      <c r="G62" s="18">
        <f t="shared" ref="G62:G125" si="347">(F62*0.1)</f>
        <v>98.800000000000011</v>
      </c>
      <c r="H62" s="18">
        <f t="shared" ref="H62:H125" si="348">(F62*0.9)</f>
        <v>889.2</v>
      </c>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f t="shared" ref="DI62:DI71" si="349">ROUND((H62/5/365*21),2)</f>
        <v>10.23</v>
      </c>
      <c r="DJ62" s="18">
        <f t="shared" ref="DJ62:DJ71" si="350">ROUND((H62/5/365*31),2)</f>
        <v>15.1</v>
      </c>
      <c r="DK62" s="18">
        <f t="shared" ref="DK62:DK73" si="351">ROUND((H62/5/365*30),2)</f>
        <v>14.62</v>
      </c>
      <c r="DL62" s="18">
        <f t="shared" ref="DL62:DL77" si="352">ROUND((H62/5/365*31),2)</f>
        <v>15.1</v>
      </c>
      <c r="DM62" s="18">
        <f t="shared" ref="DM62:DM77" si="353">ROUND((H62/5/365*30),2)</f>
        <v>14.62</v>
      </c>
      <c r="DN62" s="18">
        <f t="shared" ref="DN62:DN77" si="354">ROUND((H62/5/365*31),2)</f>
        <v>15.1</v>
      </c>
      <c r="DO62" s="18">
        <f t="shared" ref="DO62:DO77" si="355">SUM(DC62:DN62)</f>
        <v>84.77</v>
      </c>
      <c r="DP62" s="18">
        <f t="shared" ref="DP62:DP77" si="356">ROUND((DB62+DO62),2)</f>
        <v>84.77</v>
      </c>
      <c r="DQ62" s="18">
        <f t="shared" ref="DQ62:DQ77" si="357">ROUND((H62/5/365*31),2)</f>
        <v>15.1</v>
      </c>
      <c r="DR62" s="18">
        <f t="shared" ref="DR62:DR77" si="358">ROUND((H62/5/365*28),2)</f>
        <v>13.64</v>
      </c>
      <c r="DS62" s="18">
        <f t="shared" ref="DS62:DS77" si="359">ROUND((H62/5/365*31),2)</f>
        <v>15.1</v>
      </c>
      <c r="DT62" s="18">
        <f t="shared" ref="DT62:DT77" si="360">ROUND((H62/5/365*30),2)</f>
        <v>14.62</v>
      </c>
      <c r="DU62" s="18">
        <f t="shared" ref="DU62:DU83" si="361">ROUND((H62/5/365*31),2)</f>
        <v>15.1</v>
      </c>
      <c r="DV62" s="18">
        <f t="shared" ref="DV62:DV83" si="362">ROUND((H62/5/365*30),2)</f>
        <v>14.62</v>
      </c>
      <c r="DW62" s="18">
        <f t="shared" ref="DW62:DW83" si="363">ROUND((H62/5/365*31),2)</f>
        <v>15.1</v>
      </c>
      <c r="DX62" s="18">
        <f t="shared" ref="DX62:DX83" si="364">ROUND((H62/5/365*31),2)</f>
        <v>15.1</v>
      </c>
      <c r="DY62" s="18">
        <f t="shared" ref="DY62:DY95" si="365">ROUND((H62/5/365*30),2)</f>
        <v>14.62</v>
      </c>
      <c r="DZ62" s="18">
        <f t="shared" ref="DZ62:DZ95" si="366">ROUND((H62/5/365*31),2)</f>
        <v>15.1</v>
      </c>
      <c r="EA62" s="18">
        <f t="shared" ref="EA62:EA97" si="367">ROUND((H62/5/365*30),2)</f>
        <v>14.62</v>
      </c>
      <c r="EB62" s="18">
        <f t="shared" ref="EB62:EB97" si="368">ROUND((H62/5/365*31),2)</f>
        <v>15.1</v>
      </c>
      <c r="EC62" s="18">
        <f t="shared" ref="EC62:EC97" si="369">SUM(DQ62:EB62)</f>
        <v>177.82</v>
      </c>
      <c r="ED62" s="18">
        <f t="shared" ref="ED62:ED103" si="370">ROUND((DP62+EC62),2)</f>
        <v>262.58999999999997</v>
      </c>
      <c r="EE62" s="18">
        <f t="shared" ref="EE62:EE97" si="371">ROUND((H62/5/365*31),2)</f>
        <v>15.1</v>
      </c>
      <c r="EF62" s="18">
        <f t="shared" ref="EF62:EF97" si="372">ROUND((H62/5/365*29),2)</f>
        <v>14.13</v>
      </c>
      <c r="EG62" s="18">
        <f t="shared" ref="EG62:EG97" si="373">ROUND((H62/5/365*31),2)</f>
        <v>15.1</v>
      </c>
      <c r="EH62" s="18">
        <f t="shared" ref="EH62:EH97" si="374">ROUND((H62/5/365*30),2)</f>
        <v>14.62</v>
      </c>
      <c r="EI62" s="18">
        <f t="shared" ref="EI62:EI97" si="375">ROUND((H62/5/365*31),2)</f>
        <v>15.1</v>
      </c>
      <c r="EJ62" s="18">
        <f t="shared" ref="EJ62:EJ97" si="376">ROUND((H62/5/365*30),2)</f>
        <v>14.62</v>
      </c>
      <c r="EK62" s="18">
        <f t="shared" ref="EK62:EK97" si="377">ROUND((H62/5/365*31),2)</f>
        <v>15.1</v>
      </c>
      <c r="EL62" s="18">
        <f t="shared" ref="EL62:EL97" si="378">ROUND((H62/5/365*31),2)</f>
        <v>15.1</v>
      </c>
      <c r="EM62" s="18">
        <f t="shared" ref="EM62:EM97" si="379">ROUND((H62/5/365*30),2)</f>
        <v>14.62</v>
      </c>
      <c r="EN62" s="18">
        <f t="shared" ref="EN62:EN97" si="380">ROUND((H62/5/365*31),2)</f>
        <v>15.1</v>
      </c>
      <c r="EO62" s="18">
        <f t="shared" ref="EO62:EO97" si="381">ROUND((H62/5/365*30),2)</f>
        <v>14.62</v>
      </c>
      <c r="EP62" s="18">
        <f t="shared" ref="EP62:EP103" si="382">ROUND((H62/5/365*31),2)</f>
        <v>15.1</v>
      </c>
      <c r="EQ62" s="18">
        <f t="shared" ref="EQ62:EQ103" si="383">SUM(EE62:EP62)</f>
        <v>178.30999999999997</v>
      </c>
      <c r="ER62" s="18">
        <f t="shared" ref="ER62:ER103" si="384">ROUND((ED62+EQ62),2)</f>
        <v>440.9</v>
      </c>
      <c r="ES62" s="18">
        <f t="shared" ref="ES62:ES103" si="385">ROUND((H62/5/365*31),2)</f>
        <v>15.1</v>
      </c>
      <c r="ET62" s="18">
        <f t="shared" ref="ET62:ET103" si="386">ROUND((H62/5/365*28),2)</f>
        <v>13.64</v>
      </c>
      <c r="EU62" s="18">
        <f t="shared" ref="EU62:EU103" si="387">ROUND((H62/5/365*31),2)</f>
        <v>15.1</v>
      </c>
      <c r="EV62" s="18">
        <f t="shared" ref="EV62:EV105" si="388">ROUND((H62/5/365*30),2)</f>
        <v>14.62</v>
      </c>
      <c r="EW62" s="19">
        <f t="shared" ref="EW62:EW105" si="389">ROUND((H62/5/365*31),2)</f>
        <v>15.1</v>
      </c>
      <c r="EX62" s="18">
        <f t="shared" ref="EX62:EX117" si="390">ROUND((H62/5/365*30),2)</f>
        <v>14.62</v>
      </c>
      <c r="EY62" s="18">
        <f t="shared" ref="EY62:EY117" si="391">ROUND((H62/5/365*31),2)</f>
        <v>15.1</v>
      </c>
      <c r="EZ62" s="18">
        <f t="shared" ref="EZ62:EZ117" si="392">ROUND((H62/5/365*31),2)</f>
        <v>15.1</v>
      </c>
      <c r="FA62" s="18">
        <f t="shared" ref="FA62:FA118" si="393">ROUND((H62/5/365*30),2)</f>
        <v>14.62</v>
      </c>
      <c r="FB62" s="18">
        <f t="shared" ref="FB62:FB118" si="394">ROUND((H62/5/365*31),2)</f>
        <v>15.1</v>
      </c>
      <c r="FC62" s="18">
        <f t="shared" ref="FC62:FC119" si="395">ROUND((H62/5/365*30),2)</f>
        <v>14.62</v>
      </c>
      <c r="FD62" s="18">
        <f t="shared" ref="FD62:FD119" si="396">ROUND((H62/5/365*31),2)</f>
        <v>15.1</v>
      </c>
      <c r="FE62" s="18">
        <f t="shared" ref="FE62:FE118" si="397">SUM(ES62:FD62)</f>
        <v>177.82</v>
      </c>
      <c r="FF62" s="18">
        <f t="shared" ref="FF62:FF121" si="398">SUM(ER62,FE62)</f>
        <v>618.72</v>
      </c>
      <c r="FG62" s="18">
        <f t="shared" ref="FG62:FG121" si="399">ROUND((H62/5/365*31),2)</f>
        <v>15.1</v>
      </c>
      <c r="FH62" s="18">
        <f t="shared" ref="FH62:FH121" si="400">ROUND((H62/5/365*28),2)</f>
        <v>13.64</v>
      </c>
      <c r="FI62" s="18">
        <f t="shared" ref="FI62:FI124" si="401">ROUND((H62/5/365*31),2)</f>
        <v>15.1</v>
      </c>
      <c r="FJ62" s="18">
        <f t="shared" ref="FJ62:FJ124" si="402">ROUND((H62/5/365*30),2)</f>
        <v>14.62</v>
      </c>
      <c r="FK62" s="18">
        <f t="shared" ref="FK62:FK124" si="403">ROUND((H62/5/365*31),2)</f>
        <v>15.1</v>
      </c>
      <c r="FL62" s="18">
        <f t="shared" ref="FL62:FL124" si="404">ROUND((H62/5/365*30),2)</f>
        <v>14.62</v>
      </c>
      <c r="FM62" s="18">
        <f t="shared" ref="FM62:FM124" si="405">ROUND((H62/5/365*31),2)</f>
        <v>15.1</v>
      </c>
      <c r="FN62" s="18">
        <f t="shared" ref="FN62:FN124" si="406">ROUND((H62/5/365*31),2)</f>
        <v>15.1</v>
      </c>
      <c r="FO62" s="18">
        <f t="shared" ref="FO62:FO125" si="407">ROUND((H62/5/365*30),2)</f>
        <v>14.62</v>
      </c>
      <c r="FP62" s="18">
        <f t="shared" ref="FP62:FP125" si="408">ROUND((H62/5/365*31),2)</f>
        <v>15.1</v>
      </c>
      <c r="FQ62" s="18">
        <f t="shared" ref="FQ62:FQ125" si="409">ROUND((H62/5/365*30),2)</f>
        <v>14.62</v>
      </c>
      <c r="FR62" s="18">
        <f>ROUND((H62/5/365*31),2)</f>
        <v>15.1</v>
      </c>
      <c r="FS62" s="18">
        <f>SUM(FG62:FR62)</f>
        <v>177.82</v>
      </c>
      <c r="FT62" s="18">
        <f t="shared" ref="FT62:FT125" si="410">SUM(FF62,FS62)</f>
        <v>796.54</v>
      </c>
      <c r="FU62" s="18">
        <f>ROUND((H62/5/365*31),2)</f>
        <v>15.1</v>
      </c>
      <c r="FV62" s="18">
        <f>ROUND((H62/5/365*28),2)</f>
        <v>13.64</v>
      </c>
      <c r="FW62" s="18">
        <f>ROUND((H62/5/365*31),2)</f>
        <v>15.1</v>
      </c>
      <c r="FX62" s="18">
        <f>ROUND((H62/5/365*30),2)</f>
        <v>14.62</v>
      </c>
      <c r="FY62" s="18">
        <f>ROUND((H62/5/365*31),2)</f>
        <v>15.1</v>
      </c>
      <c r="FZ62" s="18">
        <f t="shared" ref="FZ62:FZ125" si="411">ROUND((H62/5/365*30),2)</f>
        <v>14.62</v>
      </c>
      <c r="GA62" s="18">
        <f>SUM(FU62:FZ62)</f>
        <v>88.18</v>
      </c>
      <c r="GB62" s="18">
        <f t="shared" ref="GB62:GB125" si="412">ROUND((FT62+GA62),2)</f>
        <v>884.72</v>
      </c>
      <c r="GC62" s="18">
        <f t="shared" ref="GC62:GC93" si="413">SUM(F62-GB62)</f>
        <v>103.27999999999997</v>
      </c>
    </row>
    <row r="63" spans="1:185" ht="68.25" customHeight="1" x14ac:dyDescent="0.2">
      <c r="A63" s="27">
        <v>43291</v>
      </c>
      <c r="B63" s="28" t="s">
        <v>231</v>
      </c>
      <c r="C63" s="28" t="s">
        <v>234</v>
      </c>
      <c r="D63" s="28" t="s">
        <v>235</v>
      </c>
      <c r="E63" s="30" t="s">
        <v>236</v>
      </c>
      <c r="F63" s="31">
        <v>988</v>
      </c>
      <c r="G63" s="18">
        <f t="shared" si="347"/>
        <v>98.800000000000011</v>
      </c>
      <c r="H63" s="18">
        <f t="shared" si="348"/>
        <v>889.2</v>
      </c>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f t="shared" si="349"/>
        <v>10.23</v>
      </c>
      <c r="DJ63" s="18">
        <f t="shared" si="350"/>
        <v>15.1</v>
      </c>
      <c r="DK63" s="18">
        <f t="shared" si="351"/>
        <v>14.62</v>
      </c>
      <c r="DL63" s="18">
        <f t="shared" si="352"/>
        <v>15.1</v>
      </c>
      <c r="DM63" s="18">
        <f t="shared" si="353"/>
        <v>14.62</v>
      </c>
      <c r="DN63" s="18">
        <f t="shared" si="354"/>
        <v>15.1</v>
      </c>
      <c r="DO63" s="18">
        <f t="shared" si="355"/>
        <v>84.77</v>
      </c>
      <c r="DP63" s="18">
        <f t="shared" si="356"/>
        <v>84.77</v>
      </c>
      <c r="DQ63" s="18">
        <f t="shared" si="357"/>
        <v>15.1</v>
      </c>
      <c r="DR63" s="18">
        <f t="shared" si="358"/>
        <v>13.64</v>
      </c>
      <c r="DS63" s="18">
        <f t="shared" si="359"/>
        <v>15.1</v>
      </c>
      <c r="DT63" s="18">
        <f t="shared" si="360"/>
        <v>14.62</v>
      </c>
      <c r="DU63" s="18">
        <f t="shared" si="361"/>
        <v>15.1</v>
      </c>
      <c r="DV63" s="18">
        <f t="shared" si="362"/>
        <v>14.62</v>
      </c>
      <c r="DW63" s="18">
        <f t="shared" si="363"/>
        <v>15.1</v>
      </c>
      <c r="DX63" s="18">
        <f t="shared" si="364"/>
        <v>15.1</v>
      </c>
      <c r="DY63" s="18">
        <f t="shared" si="365"/>
        <v>14.62</v>
      </c>
      <c r="DZ63" s="18">
        <f t="shared" si="366"/>
        <v>15.1</v>
      </c>
      <c r="EA63" s="18">
        <f t="shared" si="367"/>
        <v>14.62</v>
      </c>
      <c r="EB63" s="18">
        <f t="shared" si="368"/>
        <v>15.1</v>
      </c>
      <c r="EC63" s="18">
        <f t="shared" si="369"/>
        <v>177.82</v>
      </c>
      <c r="ED63" s="18">
        <f t="shared" si="370"/>
        <v>262.58999999999997</v>
      </c>
      <c r="EE63" s="18">
        <f t="shared" si="371"/>
        <v>15.1</v>
      </c>
      <c r="EF63" s="18">
        <f t="shared" si="372"/>
        <v>14.13</v>
      </c>
      <c r="EG63" s="18">
        <f t="shared" si="373"/>
        <v>15.1</v>
      </c>
      <c r="EH63" s="18">
        <f t="shared" si="374"/>
        <v>14.62</v>
      </c>
      <c r="EI63" s="18">
        <f t="shared" si="375"/>
        <v>15.1</v>
      </c>
      <c r="EJ63" s="18">
        <f t="shared" si="376"/>
        <v>14.62</v>
      </c>
      <c r="EK63" s="18">
        <f t="shared" si="377"/>
        <v>15.1</v>
      </c>
      <c r="EL63" s="18">
        <f t="shared" si="378"/>
        <v>15.1</v>
      </c>
      <c r="EM63" s="18">
        <f t="shared" si="379"/>
        <v>14.62</v>
      </c>
      <c r="EN63" s="18">
        <f t="shared" si="380"/>
        <v>15.1</v>
      </c>
      <c r="EO63" s="18">
        <f t="shared" si="381"/>
        <v>14.62</v>
      </c>
      <c r="EP63" s="18">
        <f t="shared" si="382"/>
        <v>15.1</v>
      </c>
      <c r="EQ63" s="18">
        <f t="shared" si="383"/>
        <v>178.30999999999997</v>
      </c>
      <c r="ER63" s="18">
        <f t="shared" si="384"/>
        <v>440.9</v>
      </c>
      <c r="ES63" s="18">
        <f t="shared" si="385"/>
        <v>15.1</v>
      </c>
      <c r="ET63" s="18">
        <f t="shared" si="386"/>
        <v>13.64</v>
      </c>
      <c r="EU63" s="18">
        <f t="shared" si="387"/>
        <v>15.1</v>
      </c>
      <c r="EV63" s="18">
        <f t="shared" si="388"/>
        <v>14.62</v>
      </c>
      <c r="EW63" s="19">
        <f t="shared" si="389"/>
        <v>15.1</v>
      </c>
      <c r="EX63" s="18">
        <f t="shared" si="390"/>
        <v>14.62</v>
      </c>
      <c r="EY63" s="18">
        <f t="shared" si="391"/>
        <v>15.1</v>
      </c>
      <c r="EZ63" s="18">
        <f t="shared" si="392"/>
        <v>15.1</v>
      </c>
      <c r="FA63" s="18">
        <f t="shared" si="393"/>
        <v>14.62</v>
      </c>
      <c r="FB63" s="18">
        <f t="shared" si="394"/>
        <v>15.1</v>
      </c>
      <c r="FC63" s="18">
        <f t="shared" si="395"/>
        <v>14.62</v>
      </c>
      <c r="FD63" s="18">
        <f t="shared" si="396"/>
        <v>15.1</v>
      </c>
      <c r="FE63" s="18">
        <f t="shared" si="397"/>
        <v>177.82</v>
      </c>
      <c r="FF63" s="18">
        <f t="shared" si="398"/>
        <v>618.72</v>
      </c>
      <c r="FG63" s="18">
        <f t="shared" si="399"/>
        <v>15.1</v>
      </c>
      <c r="FH63" s="18">
        <f t="shared" si="400"/>
        <v>13.64</v>
      </c>
      <c r="FI63" s="18">
        <f t="shared" si="401"/>
        <v>15.1</v>
      </c>
      <c r="FJ63" s="18">
        <f t="shared" si="402"/>
        <v>14.62</v>
      </c>
      <c r="FK63" s="18">
        <f t="shared" si="403"/>
        <v>15.1</v>
      </c>
      <c r="FL63" s="18">
        <f t="shared" si="404"/>
        <v>14.62</v>
      </c>
      <c r="FM63" s="18">
        <f t="shared" si="405"/>
        <v>15.1</v>
      </c>
      <c r="FN63" s="18">
        <f t="shared" si="406"/>
        <v>15.1</v>
      </c>
      <c r="FO63" s="18">
        <f t="shared" si="407"/>
        <v>14.62</v>
      </c>
      <c r="FP63" s="18">
        <f t="shared" si="408"/>
        <v>15.1</v>
      </c>
      <c r="FQ63" s="18">
        <f t="shared" si="409"/>
        <v>14.62</v>
      </c>
      <c r="FR63" s="18">
        <f t="shared" ref="FR63:FR126" si="414">ROUND((H63/5/365*31),2)</f>
        <v>15.1</v>
      </c>
      <c r="FS63" s="18">
        <f t="shared" ref="FS63:FS126" si="415">SUM(FG63:FR63)</f>
        <v>177.82</v>
      </c>
      <c r="FT63" s="18">
        <f t="shared" si="410"/>
        <v>796.54</v>
      </c>
      <c r="FU63" s="18">
        <f t="shared" ref="FU63:FU126" si="416">ROUND((H63/5/365*31),2)</f>
        <v>15.1</v>
      </c>
      <c r="FV63" s="18">
        <f t="shared" ref="FV63:FV126" si="417">ROUND((H63/5/365*28),2)</f>
        <v>13.64</v>
      </c>
      <c r="FW63" s="18">
        <f t="shared" ref="FW63:FW126" si="418">ROUND((H63/5/365*31),2)</f>
        <v>15.1</v>
      </c>
      <c r="FX63" s="18">
        <f t="shared" ref="FX63:FX126" si="419">ROUND((H63/5/365*30),2)</f>
        <v>14.62</v>
      </c>
      <c r="FY63" s="18">
        <f t="shared" ref="FY63:FY126" si="420">ROUND((H63/5/365*31),2)</f>
        <v>15.1</v>
      </c>
      <c r="FZ63" s="18">
        <f t="shared" si="411"/>
        <v>14.62</v>
      </c>
      <c r="GA63" s="18">
        <f t="shared" ref="GA63:GA126" si="421">SUM(FU63:FZ63)</f>
        <v>88.18</v>
      </c>
      <c r="GB63" s="18">
        <f t="shared" si="412"/>
        <v>884.72</v>
      </c>
      <c r="GC63" s="18">
        <f t="shared" si="413"/>
        <v>103.27999999999997</v>
      </c>
    </row>
    <row r="64" spans="1:185" ht="69.75" customHeight="1" x14ac:dyDescent="0.2">
      <c r="A64" s="27">
        <v>43291</v>
      </c>
      <c r="B64" s="28" t="s">
        <v>231</v>
      </c>
      <c r="C64" s="28" t="s">
        <v>237</v>
      </c>
      <c r="D64" s="28" t="s">
        <v>238</v>
      </c>
      <c r="E64" s="30" t="s">
        <v>239</v>
      </c>
      <c r="F64" s="31">
        <v>988</v>
      </c>
      <c r="G64" s="18">
        <f t="shared" si="347"/>
        <v>98.800000000000011</v>
      </c>
      <c r="H64" s="18">
        <f t="shared" si="348"/>
        <v>889.2</v>
      </c>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f t="shared" si="349"/>
        <v>10.23</v>
      </c>
      <c r="DJ64" s="18">
        <f t="shared" si="350"/>
        <v>15.1</v>
      </c>
      <c r="DK64" s="18">
        <f t="shared" si="351"/>
        <v>14.62</v>
      </c>
      <c r="DL64" s="18">
        <f t="shared" si="352"/>
        <v>15.1</v>
      </c>
      <c r="DM64" s="18">
        <f t="shared" si="353"/>
        <v>14.62</v>
      </c>
      <c r="DN64" s="18">
        <f t="shared" si="354"/>
        <v>15.1</v>
      </c>
      <c r="DO64" s="18">
        <f t="shared" si="355"/>
        <v>84.77</v>
      </c>
      <c r="DP64" s="18">
        <f t="shared" si="356"/>
        <v>84.77</v>
      </c>
      <c r="DQ64" s="18">
        <f t="shared" si="357"/>
        <v>15.1</v>
      </c>
      <c r="DR64" s="18">
        <f t="shared" si="358"/>
        <v>13.64</v>
      </c>
      <c r="DS64" s="18">
        <f t="shared" si="359"/>
        <v>15.1</v>
      </c>
      <c r="DT64" s="18">
        <f t="shared" si="360"/>
        <v>14.62</v>
      </c>
      <c r="DU64" s="18">
        <f t="shared" si="361"/>
        <v>15.1</v>
      </c>
      <c r="DV64" s="18">
        <f t="shared" si="362"/>
        <v>14.62</v>
      </c>
      <c r="DW64" s="18">
        <f t="shared" si="363"/>
        <v>15.1</v>
      </c>
      <c r="DX64" s="18">
        <f t="shared" si="364"/>
        <v>15.1</v>
      </c>
      <c r="DY64" s="18">
        <f t="shared" si="365"/>
        <v>14.62</v>
      </c>
      <c r="DZ64" s="18">
        <f t="shared" si="366"/>
        <v>15.1</v>
      </c>
      <c r="EA64" s="18">
        <f t="shared" si="367"/>
        <v>14.62</v>
      </c>
      <c r="EB64" s="18">
        <f t="shared" si="368"/>
        <v>15.1</v>
      </c>
      <c r="EC64" s="18">
        <f t="shared" si="369"/>
        <v>177.82</v>
      </c>
      <c r="ED64" s="18">
        <f t="shared" si="370"/>
        <v>262.58999999999997</v>
      </c>
      <c r="EE64" s="18">
        <f t="shared" si="371"/>
        <v>15.1</v>
      </c>
      <c r="EF64" s="18">
        <f t="shared" si="372"/>
        <v>14.13</v>
      </c>
      <c r="EG64" s="18">
        <f t="shared" si="373"/>
        <v>15.1</v>
      </c>
      <c r="EH64" s="18">
        <f t="shared" si="374"/>
        <v>14.62</v>
      </c>
      <c r="EI64" s="18">
        <f t="shared" si="375"/>
        <v>15.1</v>
      </c>
      <c r="EJ64" s="18">
        <f t="shared" si="376"/>
        <v>14.62</v>
      </c>
      <c r="EK64" s="18">
        <f t="shared" si="377"/>
        <v>15.1</v>
      </c>
      <c r="EL64" s="18">
        <f t="shared" si="378"/>
        <v>15.1</v>
      </c>
      <c r="EM64" s="18">
        <f t="shared" si="379"/>
        <v>14.62</v>
      </c>
      <c r="EN64" s="18">
        <f t="shared" si="380"/>
        <v>15.1</v>
      </c>
      <c r="EO64" s="18">
        <f t="shared" si="381"/>
        <v>14.62</v>
      </c>
      <c r="EP64" s="18">
        <f t="shared" si="382"/>
        <v>15.1</v>
      </c>
      <c r="EQ64" s="18">
        <f t="shared" si="383"/>
        <v>178.30999999999997</v>
      </c>
      <c r="ER64" s="18">
        <f t="shared" si="384"/>
        <v>440.9</v>
      </c>
      <c r="ES64" s="18">
        <f t="shared" si="385"/>
        <v>15.1</v>
      </c>
      <c r="ET64" s="18">
        <f t="shared" si="386"/>
        <v>13.64</v>
      </c>
      <c r="EU64" s="18">
        <f t="shared" si="387"/>
        <v>15.1</v>
      </c>
      <c r="EV64" s="18">
        <f t="shared" si="388"/>
        <v>14.62</v>
      </c>
      <c r="EW64" s="19">
        <f t="shared" si="389"/>
        <v>15.1</v>
      </c>
      <c r="EX64" s="18">
        <f t="shared" si="390"/>
        <v>14.62</v>
      </c>
      <c r="EY64" s="18">
        <f t="shared" si="391"/>
        <v>15.1</v>
      </c>
      <c r="EZ64" s="18">
        <f t="shared" si="392"/>
        <v>15.1</v>
      </c>
      <c r="FA64" s="18">
        <f t="shared" si="393"/>
        <v>14.62</v>
      </c>
      <c r="FB64" s="18">
        <f t="shared" si="394"/>
        <v>15.1</v>
      </c>
      <c r="FC64" s="18">
        <f t="shared" si="395"/>
        <v>14.62</v>
      </c>
      <c r="FD64" s="18">
        <f t="shared" si="396"/>
        <v>15.1</v>
      </c>
      <c r="FE64" s="18">
        <f t="shared" si="397"/>
        <v>177.82</v>
      </c>
      <c r="FF64" s="18">
        <f t="shared" si="398"/>
        <v>618.72</v>
      </c>
      <c r="FG64" s="18">
        <f t="shared" si="399"/>
        <v>15.1</v>
      </c>
      <c r="FH64" s="18">
        <f t="shared" si="400"/>
        <v>13.64</v>
      </c>
      <c r="FI64" s="18">
        <f t="shared" si="401"/>
        <v>15.1</v>
      </c>
      <c r="FJ64" s="18">
        <f t="shared" si="402"/>
        <v>14.62</v>
      </c>
      <c r="FK64" s="18">
        <f t="shared" si="403"/>
        <v>15.1</v>
      </c>
      <c r="FL64" s="18">
        <f t="shared" si="404"/>
        <v>14.62</v>
      </c>
      <c r="FM64" s="18">
        <f t="shared" si="405"/>
        <v>15.1</v>
      </c>
      <c r="FN64" s="18">
        <f t="shared" si="406"/>
        <v>15.1</v>
      </c>
      <c r="FO64" s="18">
        <f t="shared" si="407"/>
        <v>14.62</v>
      </c>
      <c r="FP64" s="18">
        <f t="shared" si="408"/>
        <v>15.1</v>
      </c>
      <c r="FQ64" s="18">
        <f t="shared" si="409"/>
        <v>14.62</v>
      </c>
      <c r="FR64" s="18">
        <f t="shared" si="414"/>
        <v>15.1</v>
      </c>
      <c r="FS64" s="18">
        <f t="shared" si="415"/>
        <v>177.82</v>
      </c>
      <c r="FT64" s="18">
        <f t="shared" si="410"/>
        <v>796.54</v>
      </c>
      <c r="FU64" s="18">
        <f t="shared" si="416"/>
        <v>15.1</v>
      </c>
      <c r="FV64" s="18">
        <f t="shared" si="417"/>
        <v>13.64</v>
      </c>
      <c r="FW64" s="18">
        <f t="shared" si="418"/>
        <v>15.1</v>
      </c>
      <c r="FX64" s="18">
        <f t="shared" si="419"/>
        <v>14.62</v>
      </c>
      <c r="FY64" s="18">
        <f t="shared" si="420"/>
        <v>15.1</v>
      </c>
      <c r="FZ64" s="18">
        <f t="shared" si="411"/>
        <v>14.62</v>
      </c>
      <c r="GA64" s="18">
        <f t="shared" si="421"/>
        <v>88.18</v>
      </c>
      <c r="GB64" s="18">
        <f t="shared" si="412"/>
        <v>884.72</v>
      </c>
      <c r="GC64" s="18">
        <f t="shared" si="413"/>
        <v>103.27999999999997</v>
      </c>
    </row>
    <row r="65" spans="1:185" ht="69" customHeight="1" x14ac:dyDescent="0.2">
      <c r="A65" s="27">
        <v>43291</v>
      </c>
      <c r="B65" s="28" t="s">
        <v>231</v>
      </c>
      <c r="C65" s="28" t="s">
        <v>240</v>
      </c>
      <c r="D65" s="28" t="s">
        <v>170</v>
      </c>
      <c r="E65" s="30" t="s">
        <v>241</v>
      </c>
      <c r="F65" s="31">
        <v>988</v>
      </c>
      <c r="G65" s="18">
        <f t="shared" si="347"/>
        <v>98.800000000000011</v>
      </c>
      <c r="H65" s="18">
        <f t="shared" si="348"/>
        <v>889.2</v>
      </c>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f t="shared" si="349"/>
        <v>10.23</v>
      </c>
      <c r="DJ65" s="18">
        <f t="shared" si="350"/>
        <v>15.1</v>
      </c>
      <c r="DK65" s="18">
        <f t="shared" si="351"/>
        <v>14.62</v>
      </c>
      <c r="DL65" s="18">
        <f t="shared" si="352"/>
        <v>15.1</v>
      </c>
      <c r="DM65" s="18">
        <f t="shared" si="353"/>
        <v>14.62</v>
      </c>
      <c r="DN65" s="18">
        <f t="shared" si="354"/>
        <v>15.1</v>
      </c>
      <c r="DO65" s="18">
        <f t="shared" si="355"/>
        <v>84.77</v>
      </c>
      <c r="DP65" s="18">
        <f t="shared" si="356"/>
        <v>84.77</v>
      </c>
      <c r="DQ65" s="18">
        <f t="shared" si="357"/>
        <v>15.1</v>
      </c>
      <c r="DR65" s="18">
        <f t="shared" si="358"/>
        <v>13.64</v>
      </c>
      <c r="DS65" s="18">
        <f t="shared" si="359"/>
        <v>15.1</v>
      </c>
      <c r="DT65" s="18">
        <f t="shared" si="360"/>
        <v>14.62</v>
      </c>
      <c r="DU65" s="18">
        <f t="shared" si="361"/>
        <v>15.1</v>
      </c>
      <c r="DV65" s="18">
        <f t="shared" si="362"/>
        <v>14.62</v>
      </c>
      <c r="DW65" s="18">
        <f t="shared" si="363"/>
        <v>15.1</v>
      </c>
      <c r="DX65" s="18">
        <f t="shared" si="364"/>
        <v>15.1</v>
      </c>
      <c r="DY65" s="18">
        <f t="shared" si="365"/>
        <v>14.62</v>
      </c>
      <c r="DZ65" s="18">
        <f t="shared" si="366"/>
        <v>15.1</v>
      </c>
      <c r="EA65" s="18">
        <f t="shared" si="367"/>
        <v>14.62</v>
      </c>
      <c r="EB65" s="18">
        <f t="shared" si="368"/>
        <v>15.1</v>
      </c>
      <c r="EC65" s="18">
        <f t="shared" si="369"/>
        <v>177.82</v>
      </c>
      <c r="ED65" s="18">
        <f t="shared" si="370"/>
        <v>262.58999999999997</v>
      </c>
      <c r="EE65" s="18">
        <f t="shared" si="371"/>
        <v>15.1</v>
      </c>
      <c r="EF65" s="18">
        <f t="shared" si="372"/>
        <v>14.13</v>
      </c>
      <c r="EG65" s="18">
        <f t="shared" si="373"/>
        <v>15.1</v>
      </c>
      <c r="EH65" s="18">
        <f t="shared" si="374"/>
        <v>14.62</v>
      </c>
      <c r="EI65" s="18">
        <f t="shared" si="375"/>
        <v>15.1</v>
      </c>
      <c r="EJ65" s="18">
        <f t="shared" si="376"/>
        <v>14.62</v>
      </c>
      <c r="EK65" s="18">
        <f t="shared" si="377"/>
        <v>15.1</v>
      </c>
      <c r="EL65" s="18">
        <f t="shared" si="378"/>
        <v>15.1</v>
      </c>
      <c r="EM65" s="18">
        <f t="shared" si="379"/>
        <v>14.62</v>
      </c>
      <c r="EN65" s="18">
        <f t="shared" si="380"/>
        <v>15.1</v>
      </c>
      <c r="EO65" s="18">
        <f t="shared" si="381"/>
        <v>14.62</v>
      </c>
      <c r="EP65" s="18">
        <f t="shared" si="382"/>
        <v>15.1</v>
      </c>
      <c r="EQ65" s="18">
        <f t="shared" si="383"/>
        <v>178.30999999999997</v>
      </c>
      <c r="ER65" s="18">
        <f t="shared" si="384"/>
        <v>440.9</v>
      </c>
      <c r="ES65" s="18">
        <f t="shared" si="385"/>
        <v>15.1</v>
      </c>
      <c r="ET65" s="18">
        <f t="shared" si="386"/>
        <v>13.64</v>
      </c>
      <c r="EU65" s="18">
        <f t="shared" si="387"/>
        <v>15.1</v>
      </c>
      <c r="EV65" s="18">
        <f t="shared" si="388"/>
        <v>14.62</v>
      </c>
      <c r="EW65" s="19">
        <f t="shared" si="389"/>
        <v>15.1</v>
      </c>
      <c r="EX65" s="18">
        <f t="shared" si="390"/>
        <v>14.62</v>
      </c>
      <c r="EY65" s="18">
        <f t="shared" si="391"/>
        <v>15.1</v>
      </c>
      <c r="EZ65" s="18">
        <f t="shared" si="392"/>
        <v>15.1</v>
      </c>
      <c r="FA65" s="18">
        <f t="shared" si="393"/>
        <v>14.62</v>
      </c>
      <c r="FB65" s="18">
        <f t="shared" si="394"/>
        <v>15.1</v>
      </c>
      <c r="FC65" s="18">
        <f t="shared" si="395"/>
        <v>14.62</v>
      </c>
      <c r="FD65" s="18">
        <f t="shared" si="396"/>
        <v>15.1</v>
      </c>
      <c r="FE65" s="18">
        <f t="shared" si="397"/>
        <v>177.82</v>
      </c>
      <c r="FF65" s="18">
        <f t="shared" si="398"/>
        <v>618.72</v>
      </c>
      <c r="FG65" s="18">
        <f t="shared" si="399"/>
        <v>15.1</v>
      </c>
      <c r="FH65" s="18">
        <f t="shared" si="400"/>
        <v>13.64</v>
      </c>
      <c r="FI65" s="18">
        <f t="shared" si="401"/>
        <v>15.1</v>
      </c>
      <c r="FJ65" s="18">
        <f t="shared" si="402"/>
        <v>14.62</v>
      </c>
      <c r="FK65" s="18">
        <f t="shared" si="403"/>
        <v>15.1</v>
      </c>
      <c r="FL65" s="18">
        <f t="shared" si="404"/>
        <v>14.62</v>
      </c>
      <c r="FM65" s="18">
        <f t="shared" si="405"/>
        <v>15.1</v>
      </c>
      <c r="FN65" s="18">
        <f t="shared" si="406"/>
        <v>15.1</v>
      </c>
      <c r="FO65" s="18">
        <f t="shared" si="407"/>
        <v>14.62</v>
      </c>
      <c r="FP65" s="18">
        <f t="shared" si="408"/>
        <v>15.1</v>
      </c>
      <c r="FQ65" s="18">
        <f t="shared" si="409"/>
        <v>14.62</v>
      </c>
      <c r="FR65" s="18">
        <f t="shared" si="414"/>
        <v>15.1</v>
      </c>
      <c r="FS65" s="18">
        <f t="shared" si="415"/>
        <v>177.82</v>
      </c>
      <c r="FT65" s="18">
        <f t="shared" si="410"/>
        <v>796.54</v>
      </c>
      <c r="FU65" s="18">
        <f t="shared" si="416"/>
        <v>15.1</v>
      </c>
      <c r="FV65" s="18">
        <f t="shared" si="417"/>
        <v>13.64</v>
      </c>
      <c r="FW65" s="18">
        <f t="shared" si="418"/>
        <v>15.1</v>
      </c>
      <c r="FX65" s="18">
        <f t="shared" si="419"/>
        <v>14.62</v>
      </c>
      <c r="FY65" s="18">
        <f t="shared" si="420"/>
        <v>15.1</v>
      </c>
      <c r="FZ65" s="18">
        <f t="shared" si="411"/>
        <v>14.62</v>
      </c>
      <c r="GA65" s="18">
        <f t="shared" si="421"/>
        <v>88.18</v>
      </c>
      <c r="GB65" s="18">
        <f t="shared" si="412"/>
        <v>884.72</v>
      </c>
      <c r="GC65" s="18">
        <f t="shared" si="413"/>
        <v>103.27999999999997</v>
      </c>
    </row>
    <row r="66" spans="1:185" ht="69" customHeight="1" x14ac:dyDescent="0.2">
      <c r="A66" s="27">
        <v>43291</v>
      </c>
      <c r="B66" s="28" t="s">
        <v>231</v>
      </c>
      <c r="C66" s="28" t="s">
        <v>242</v>
      </c>
      <c r="D66" s="28" t="s">
        <v>170</v>
      </c>
      <c r="E66" s="30" t="s">
        <v>243</v>
      </c>
      <c r="F66" s="31">
        <v>988</v>
      </c>
      <c r="G66" s="18">
        <f t="shared" si="347"/>
        <v>98.800000000000011</v>
      </c>
      <c r="H66" s="18">
        <f t="shared" si="348"/>
        <v>889.2</v>
      </c>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f t="shared" si="349"/>
        <v>10.23</v>
      </c>
      <c r="DJ66" s="18">
        <f t="shared" si="350"/>
        <v>15.1</v>
      </c>
      <c r="DK66" s="18">
        <f t="shared" si="351"/>
        <v>14.62</v>
      </c>
      <c r="DL66" s="18">
        <f t="shared" si="352"/>
        <v>15.1</v>
      </c>
      <c r="DM66" s="18">
        <f t="shared" si="353"/>
        <v>14.62</v>
      </c>
      <c r="DN66" s="18">
        <f t="shared" si="354"/>
        <v>15.1</v>
      </c>
      <c r="DO66" s="18">
        <f t="shared" si="355"/>
        <v>84.77</v>
      </c>
      <c r="DP66" s="18">
        <f t="shared" si="356"/>
        <v>84.77</v>
      </c>
      <c r="DQ66" s="18">
        <f t="shared" si="357"/>
        <v>15.1</v>
      </c>
      <c r="DR66" s="18">
        <f t="shared" si="358"/>
        <v>13.64</v>
      </c>
      <c r="DS66" s="18">
        <f t="shared" si="359"/>
        <v>15.1</v>
      </c>
      <c r="DT66" s="18">
        <f t="shared" si="360"/>
        <v>14.62</v>
      </c>
      <c r="DU66" s="18">
        <f t="shared" si="361"/>
        <v>15.1</v>
      </c>
      <c r="DV66" s="18">
        <f t="shared" si="362"/>
        <v>14.62</v>
      </c>
      <c r="DW66" s="18">
        <f t="shared" si="363"/>
        <v>15.1</v>
      </c>
      <c r="DX66" s="18">
        <f t="shared" si="364"/>
        <v>15.1</v>
      </c>
      <c r="DY66" s="18">
        <f t="shared" si="365"/>
        <v>14.62</v>
      </c>
      <c r="DZ66" s="18">
        <f t="shared" si="366"/>
        <v>15.1</v>
      </c>
      <c r="EA66" s="18">
        <f t="shared" si="367"/>
        <v>14.62</v>
      </c>
      <c r="EB66" s="18">
        <f t="shared" si="368"/>
        <v>15.1</v>
      </c>
      <c r="EC66" s="18">
        <f t="shared" si="369"/>
        <v>177.82</v>
      </c>
      <c r="ED66" s="18">
        <f t="shared" si="370"/>
        <v>262.58999999999997</v>
      </c>
      <c r="EE66" s="18">
        <f t="shared" si="371"/>
        <v>15.1</v>
      </c>
      <c r="EF66" s="18">
        <f t="shared" si="372"/>
        <v>14.13</v>
      </c>
      <c r="EG66" s="18">
        <f t="shared" si="373"/>
        <v>15.1</v>
      </c>
      <c r="EH66" s="18">
        <f t="shared" si="374"/>
        <v>14.62</v>
      </c>
      <c r="EI66" s="18">
        <f t="shared" si="375"/>
        <v>15.1</v>
      </c>
      <c r="EJ66" s="18">
        <f t="shared" si="376"/>
        <v>14.62</v>
      </c>
      <c r="EK66" s="18">
        <f t="shared" si="377"/>
        <v>15.1</v>
      </c>
      <c r="EL66" s="18">
        <f t="shared" si="378"/>
        <v>15.1</v>
      </c>
      <c r="EM66" s="18">
        <f t="shared" si="379"/>
        <v>14.62</v>
      </c>
      <c r="EN66" s="18">
        <f t="shared" si="380"/>
        <v>15.1</v>
      </c>
      <c r="EO66" s="18">
        <f t="shared" si="381"/>
        <v>14.62</v>
      </c>
      <c r="EP66" s="18">
        <f t="shared" si="382"/>
        <v>15.1</v>
      </c>
      <c r="EQ66" s="18">
        <f t="shared" si="383"/>
        <v>178.30999999999997</v>
      </c>
      <c r="ER66" s="18">
        <f t="shared" si="384"/>
        <v>440.9</v>
      </c>
      <c r="ES66" s="18">
        <f t="shared" si="385"/>
        <v>15.1</v>
      </c>
      <c r="ET66" s="18">
        <f t="shared" si="386"/>
        <v>13.64</v>
      </c>
      <c r="EU66" s="18">
        <f t="shared" si="387"/>
        <v>15.1</v>
      </c>
      <c r="EV66" s="18">
        <f t="shared" si="388"/>
        <v>14.62</v>
      </c>
      <c r="EW66" s="19">
        <f t="shared" si="389"/>
        <v>15.1</v>
      </c>
      <c r="EX66" s="18">
        <f t="shared" si="390"/>
        <v>14.62</v>
      </c>
      <c r="EY66" s="18">
        <f t="shared" si="391"/>
        <v>15.1</v>
      </c>
      <c r="EZ66" s="18">
        <f t="shared" si="392"/>
        <v>15.1</v>
      </c>
      <c r="FA66" s="18">
        <f t="shared" si="393"/>
        <v>14.62</v>
      </c>
      <c r="FB66" s="18">
        <f t="shared" si="394"/>
        <v>15.1</v>
      </c>
      <c r="FC66" s="18">
        <f t="shared" si="395"/>
        <v>14.62</v>
      </c>
      <c r="FD66" s="18">
        <f t="shared" si="396"/>
        <v>15.1</v>
      </c>
      <c r="FE66" s="18">
        <f t="shared" si="397"/>
        <v>177.82</v>
      </c>
      <c r="FF66" s="18">
        <f t="shared" si="398"/>
        <v>618.72</v>
      </c>
      <c r="FG66" s="18">
        <f t="shared" si="399"/>
        <v>15.1</v>
      </c>
      <c r="FH66" s="18">
        <f t="shared" si="400"/>
        <v>13.64</v>
      </c>
      <c r="FI66" s="18">
        <f t="shared" si="401"/>
        <v>15.1</v>
      </c>
      <c r="FJ66" s="18">
        <f t="shared" si="402"/>
        <v>14.62</v>
      </c>
      <c r="FK66" s="18">
        <f t="shared" si="403"/>
        <v>15.1</v>
      </c>
      <c r="FL66" s="18">
        <f t="shared" si="404"/>
        <v>14.62</v>
      </c>
      <c r="FM66" s="18">
        <f t="shared" si="405"/>
        <v>15.1</v>
      </c>
      <c r="FN66" s="18">
        <f t="shared" si="406"/>
        <v>15.1</v>
      </c>
      <c r="FO66" s="18">
        <f t="shared" si="407"/>
        <v>14.62</v>
      </c>
      <c r="FP66" s="18">
        <f t="shared" si="408"/>
        <v>15.1</v>
      </c>
      <c r="FQ66" s="18">
        <f t="shared" si="409"/>
        <v>14.62</v>
      </c>
      <c r="FR66" s="18">
        <f t="shared" si="414"/>
        <v>15.1</v>
      </c>
      <c r="FS66" s="18">
        <f t="shared" si="415"/>
        <v>177.82</v>
      </c>
      <c r="FT66" s="18">
        <f t="shared" si="410"/>
        <v>796.54</v>
      </c>
      <c r="FU66" s="18">
        <f t="shared" si="416"/>
        <v>15.1</v>
      </c>
      <c r="FV66" s="18">
        <f t="shared" si="417"/>
        <v>13.64</v>
      </c>
      <c r="FW66" s="18">
        <f t="shared" si="418"/>
        <v>15.1</v>
      </c>
      <c r="FX66" s="18">
        <f t="shared" si="419"/>
        <v>14.62</v>
      </c>
      <c r="FY66" s="18">
        <f t="shared" si="420"/>
        <v>15.1</v>
      </c>
      <c r="FZ66" s="18">
        <f t="shared" si="411"/>
        <v>14.62</v>
      </c>
      <c r="GA66" s="18">
        <f t="shared" si="421"/>
        <v>88.18</v>
      </c>
      <c r="GB66" s="18">
        <f t="shared" si="412"/>
        <v>884.72</v>
      </c>
      <c r="GC66" s="18">
        <f t="shared" si="413"/>
        <v>103.27999999999997</v>
      </c>
    </row>
    <row r="67" spans="1:185" ht="69" customHeight="1" x14ac:dyDescent="0.2">
      <c r="A67" s="27">
        <v>43291</v>
      </c>
      <c r="B67" s="28" t="s">
        <v>231</v>
      </c>
      <c r="C67" s="28" t="s">
        <v>244</v>
      </c>
      <c r="D67" s="28" t="s">
        <v>178</v>
      </c>
      <c r="E67" s="30" t="s">
        <v>245</v>
      </c>
      <c r="F67" s="31">
        <v>988</v>
      </c>
      <c r="G67" s="18">
        <f t="shared" si="347"/>
        <v>98.800000000000011</v>
      </c>
      <c r="H67" s="18">
        <f t="shared" si="348"/>
        <v>889.2</v>
      </c>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f t="shared" si="349"/>
        <v>10.23</v>
      </c>
      <c r="DJ67" s="18">
        <f t="shared" si="350"/>
        <v>15.1</v>
      </c>
      <c r="DK67" s="18">
        <f t="shared" si="351"/>
        <v>14.62</v>
      </c>
      <c r="DL67" s="18">
        <f t="shared" si="352"/>
        <v>15.1</v>
      </c>
      <c r="DM67" s="18">
        <f t="shared" si="353"/>
        <v>14.62</v>
      </c>
      <c r="DN67" s="18">
        <f t="shared" si="354"/>
        <v>15.1</v>
      </c>
      <c r="DO67" s="18">
        <f t="shared" si="355"/>
        <v>84.77</v>
      </c>
      <c r="DP67" s="18">
        <f t="shared" si="356"/>
        <v>84.77</v>
      </c>
      <c r="DQ67" s="18">
        <f t="shared" si="357"/>
        <v>15.1</v>
      </c>
      <c r="DR67" s="18">
        <f t="shared" si="358"/>
        <v>13.64</v>
      </c>
      <c r="DS67" s="18">
        <f t="shared" si="359"/>
        <v>15.1</v>
      </c>
      <c r="DT67" s="18">
        <f t="shared" si="360"/>
        <v>14.62</v>
      </c>
      <c r="DU67" s="18">
        <f t="shared" si="361"/>
        <v>15.1</v>
      </c>
      <c r="DV67" s="18">
        <f t="shared" si="362"/>
        <v>14.62</v>
      </c>
      <c r="DW67" s="18">
        <f t="shared" si="363"/>
        <v>15.1</v>
      </c>
      <c r="DX67" s="18">
        <f t="shared" si="364"/>
        <v>15.1</v>
      </c>
      <c r="DY67" s="18">
        <f t="shared" si="365"/>
        <v>14.62</v>
      </c>
      <c r="DZ67" s="18">
        <f t="shared" si="366"/>
        <v>15.1</v>
      </c>
      <c r="EA67" s="18">
        <f t="shared" si="367"/>
        <v>14.62</v>
      </c>
      <c r="EB67" s="18">
        <f t="shared" si="368"/>
        <v>15.1</v>
      </c>
      <c r="EC67" s="18">
        <f t="shared" si="369"/>
        <v>177.82</v>
      </c>
      <c r="ED67" s="18">
        <f t="shared" si="370"/>
        <v>262.58999999999997</v>
      </c>
      <c r="EE67" s="18">
        <f t="shared" si="371"/>
        <v>15.1</v>
      </c>
      <c r="EF67" s="18">
        <f t="shared" si="372"/>
        <v>14.13</v>
      </c>
      <c r="EG67" s="18">
        <f t="shared" si="373"/>
        <v>15.1</v>
      </c>
      <c r="EH67" s="18">
        <f t="shared" si="374"/>
        <v>14.62</v>
      </c>
      <c r="EI67" s="18">
        <f t="shared" si="375"/>
        <v>15.1</v>
      </c>
      <c r="EJ67" s="18">
        <f t="shared" si="376"/>
        <v>14.62</v>
      </c>
      <c r="EK67" s="18">
        <f t="shared" si="377"/>
        <v>15.1</v>
      </c>
      <c r="EL67" s="18">
        <f t="shared" si="378"/>
        <v>15.1</v>
      </c>
      <c r="EM67" s="18">
        <f t="shared" si="379"/>
        <v>14.62</v>
      </c>
      <c r="EN67" s="18">
        <f t="shared" si="380"/>
        <v>15.1</v>
      </c>
      <c r="EO67" s="18">
        <f t="shared" si="381"/>
        <v>14.62</v>
      </c>
      <c r="EP67" s="18">
        <f t="shared" si="382"/>
        <v>15.1</v>
      </c>
      <c r="EQ67" s="18">
        <f t="shared" si="383"/>
        <v>178.30999999999997</v>
      </c>
      <c r="ER67" s="18">
        <f t="shared" si="384"/>
        <v>440.9</v>
      </c>
      <c r="ES67" s="18">
        <f t="shared" si="385"/>
        <v>15.1</v>
      </c>
      <c r="ET67" s="18">
        <f t="shared" si="386"/>
        <v>13.64</v>
      </c>
      <c r="EU67" s="18">
        <f t="shared" si="387"/>
        <v>15.1</v>
      </c>
      <c r="EV67" s="18">
        <f t="shared" si="388"/>
        <v>14.62</v>
      </c>
      <c r="EW67" s="19">
        <f t="shared" si="389"/>
        <v>15.1</v>
      </c>
      <c r="EX67" s="18">
        <f t="shared" si="390"/>
        <v>14.62</v>
      </c>
      <c r="EY67" s="18">
        <f t="shared" si="391"/>
        <v>15.1</v>
      </c>
      <c r="EZ67" s="18">
        <f t="shared" si="392"/>
        <v>15.1</v>
      </c>
      <c r="FA67" s="18">
        <f t="shared" si="393"/>
        <v>14.62</v>
      </c>
      <c r="FB67" s="18">
        <f t="shared" si="394"/>
        <v>15.1</v>
      </c>
      <c r="FC67" s="18">
        <f t="shared" si="395"/>
        <v>14.62</v>
      </c>
      <c r="FD67" s="18">
        <f t="shared" si="396"/>
        <v>15.1</v>
      </c>
      <c r="FE67" s="18">
        <f t="shared" si="397"/>
        <v>177.82</v>
      </c>
      <c r="FF67" s="18">
        <f t="shared" si="398"/>
        <v>618.72</v>
      </c>
      <c r="FG67" s="18">
        <f t="shared" si="399"/>
        <v>15.1</v>
      </c>
      <c r="FH67" s="18">
        <f t="shared" si="400"/>
        <v>13.64</v>
      </c>
      <c r="FI67" s="18">
        <f t="shared" si="401"/>
        <v>15.1</v>
      </c>
      <c r="FJ67" s="18">
        <f t="shared" si="402"/>
        <v>14.62</v>
      </c>
      <c r="FK67" s="18">
        <f t="shared" si="403"/>
        <v>15.1</v>
      </c>
      <c r="FL67" s="18">
        <f t="shared" si="404"/>
        <v>14.62</v>
      </c>
      <c r="FM67" s="18">
        <f t="shared" si="405"/>
        <v>15.1</v>
      </c>
      <c r="FN67" s="18">
        <f t="shared" si="406"/>
        <v>15.1</v>
      </c>
      <c r="FO67" s="18">
        <f t="shared" si="407"/>
        <v>14.62</v>
      </c>
      <c r="FP67" s="18">
        <f t="shared" si="408"/>
        <v>15.1</v>
      </c>
      <c r="FQ67" s="18">
        <f t="shared" si="409"/>
        <v>14.62</v>
      </c>
      <c r="FR67" s="18">
        <f t="shared" si="414"/>
        <v>15.1</v>
      </c>
      <c r="FS67" s="18">
        <f t="shared" si="415"/>
        <v>177.82</v>
      </c>
      <c r="FT67" s="18">
        <f t="shared" si="410"/>
        <v>796.54</v>
      </c>
      <c r="FU67" s="18">
        <f t="shared" si="416"/>
        <v>15.1</v>
      </c>
      <c r="FV67" s="18">
        <f t="shared" si="417"/>
        <v>13.64</v>
      </c>
      <c r="FW67" s="18">
        <f t="shared" si="418"/>
        <v>15.1</v>
      </c>
      <c r="FX67" s="18">
        <f t="shared" si="419"/>
        <v>14.62</v>
      </c>
      <c r="FY67" s="18">
        <f t="shared" si="420"/>
        <v>15.1</v>
      </c>
      <c r="FZ67" s="18">
        <f t="shared" si="411"/>
        <v>14.62</v>
      </c>
      <c r="GA67" s="18">
        <f t="shared" si="421"/>
        <v>88.18</v>
      </c>
      <c r="GB67" s="18">
        <f t="shared" si="412"/>
        <v>884.72</v>
      </c>
      <c r="GC67" s="18">
        <f t="shared" si="413"/>
        <v>103.27999999999997</v>
      </c>
    </row>
    <row r="68" spans="1:185" ht="69" customHeight="1" x14ac:dyDescent="0.2">
      <c r="A68" s="27">
        <v>43291</v>
      </c>
      <c r="B68" s="28" t="s">
        <v>231</v>
      </c>
      <c r="C68" s="28" t="s">
        <v>246</v>
      </c>
      <c r="D68" s="28" t="s">
        <v>170</v>
      </c>
      <c r="E68" s="30" t="s">
        <v>247</v>
      </c>
      <c r="F68" s="31">
        <v>988</v>
      </c>
      <c r="G68" s="18">
        <f t="shared" si="347"/>
        <v>98.800000000000011</v>
      </c>
      <c r="H68" s="18">
        <f t="shared" si="348"/>
        <v>889.2</v>
      </c>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f t="shared" si="349"/>
        <v>10.23</v>
      </c>
      <c r="DJ68" s="18">
        <f t="shared" si="350"/>
        <v>15.1</v>
      </c>
      <c r="DK68" s="18">
        <f t="shared" si="351"/>
        <v>14.62</v>
      </c>
      <c r="DL68" s="18">
        <f t="shared" si="352"/>
        <v>15.1</v>
      </c>
      <c r="DM68" s="18">
        <f t="shared" si="353"/>
        <v>14.62</v>
      </c>
      <c r="DN68" s="18">
        <f t="shared" si="354"/>
        <v>15.1</v>
      </c>
      <c r="DO68" s="18">
        <f t="shared" si="355"/>
        <v>84.77</v>
      </c>
      <c r="DP68" s="18">
        <f t="shared" si="356"/>
        <v>84.77</v>
      </c>
      <c r="DQ68" s="18">
        <f t="shared" si="357"/>
        <v>15.1</v>
      </c>
      <c r="DR68" s="18">
        <f t="shared" si="358"/>
        <v>13.64</v>
      </c>
      <c r="DS68" s="18">
        <f t="shared" si="359"/>
        <v>15.1</v>
      </c>
      <c r="DT68" s="18">
        <f t="shared" si="360"/>
        <v>14.62</v>
      </c>
      <c r="DU68" s="18">
        <f t="shared" si="361"/>
        <v>15.1</v>
      </c>
      <c r="DV68" s="18">
        <f t="shared" si="362"/>
        <v>14.62</v>
      </c>
      <c r="DW68" s="18">
        <f t="shared" si="363"/>
        <v>15.1</v>
      </c>
      <c r="DX68" s="18">
        <f t="shared" si="364"/>
        <v>15.1</v>
      </c>
      <c r="DY68" s="18">
        <f t="shared" si="365"/>
        <v>14.62</v>
      </c>
      <c r="DZ68" s="18">
        <f t="shared" si="366"/>
        <v>15.1</v>
      </c>
      <c r="EA68" s="18">
        <f t="shared" si="367"/>
        <v>14.62</v>
      </c>
      <c r="EB68" s="18">
        <f t="shared" si="368"/>
        <v>15.1</v>
      </c>
      <c r="EC68" s="18">
        <f t="shared" si="369"/>
        <v>177.82</v>
      </c>
      <c r="ED68" s="18">
        <f t="shared" si="370"/>
        <v>262.58999999999997</v>
      </c>
      <c r="EE68" s="18">
        <f t="shared" si="371"/>
        <v>15.1</v>
      </c>
      <c r="EF68" s="18">
        <f t="shared" si="372"/>
        <v>14.13</v>
      </c>
      <c r="EG68" s="18">
        <f t="shared" si="373"/>
        <v>15.1</v>
      </c>
      <c r="EH68" s="18">
        <f t="shared" si="374"/>
        <v>14.62</v>
      </c>
      <c r="EI68" s="18">
        <f t="shared" si="375"/>
        <v>15.1</v>
      </c>
      <c r="EJ68" s="18">
        <f t="shared" si="376"/>
        <v>14.62</v>
      </c>
      <c r="EK68" s="18">
        <f t="shared" si="377"/>
        <v>15.1</v>
      </c>
      <c r="EL68" s="18">
        <f t="shared" si="378"/>
        <v>15.1</v>
      </c>
      <c r="EM68" s="18">
        <f t="shared" si="379"/>
        <v>14.62</v>
      </c>
      <c r="EN68" s="18">
        <f t="shared" si="380"/>
        <v>15.1</v>
      </c>
      <c r="EO68" s="18">
        <f t="shared" si="381"/>
        <v>14.62</v>
      </c>
      <c r="EP68" s="18">
        <f t="shared" si="382"/>
        <v>15.1</v>
      </c>
      <c r="EQ68" s="18">
        <f t="shared" si="383"/>
        <v>178.30999999999997</v>
      </c>
      <c r="ER68" s="18">
        <f t="shared" si="384"/>
        <v>440.9</v>
      </c>
      <c r="ES68" s="18">
        <f t="shared" si="385"/>
        <v>15.1</v>
      </c>
      <c r="ET68" s="18">
        <f t="shared" si="386"/>
        <v>13.64</v>
      </c>
      <c r="EU68" s="18">
        <f t="shared" si="387"/>
        <v>15.1</v>
      </c>
      <c r="EV68" s="18">
        <f t="shared" si="388"/>
        <v>14.62</v>
      </c>
      <c r="EW68" s="19">
        <f t="shared" si="389"/>
        <v>15.1</v>
      </c>
      <c r="EX68" s="18">
        <f t="shared" si="390"/>
        <v>14.62</v>
      </c>
      <c r="EY68" s="18">
        <f t="shared" si="391"/>
        <v>15.1</v>
      </c>
      <c r="EZ68" s="18">
        <f t="shared" si="392"/>
        <v>15.1</v>
      </c>
      <c r="FA68" s="18">
        <f t="shared" si="393"/>
        <v>14.62</v>
      </c>
      <c r="FB68" s="18">
        <f t="shared" si="394"/>
        <v>15.1</v>
      </c>
      <c r="FC68" s="18">
        <f t="shared" si="395"/>
        <v>14.62</v>
      </c>
      <c r="FD68" s="18">
        <f t="shared" si="396"/>
        <v>15.1</v>
      </c>
      <c r="FE68" s="18">
        <f t="shared" si="397"/>
        <v>177.82</v>
      </c>
      <c r="FF68" s="18">
        <f t="shared" si="398"/>
        <v>618.72</v>
      </c>
      <c r="FG68" s="18">
        <f t="shared" si="399"/>
        <v>15.1</v>
      </c>
      <c r="FH68" s="18">
        <f t="shared" si="400"/>
        <v>13.64</v>
      </c>
      <c r="FI68" s="18">
        <f t="shared" si="401"/>
        <v>15.1</v>
      </c>
      <c r="FJ68" s="18">
        <f t="shared" si="402"/>
        <v>14.62</v>
      </c>
      <c r="FK68" s="18">
        <f t="shared" si="403"/>
        <v>15.1</v>
      </c>
      <c r="FL68" s="18">
        <f t="shared" si="404"/>
        <v>14.62</v>
      </c>
      <c r="FM68" s="18">
        <f t="shared" si="405"/>
        <v>15.1</v>
      </c>
      <c r="FN68" s="18">
        <f t="shared" si="406"/>
        <v>15.1</v>
      </c>
      <c r="FO68" s="18">
        <f t="shared" si="407"/>
        <v>14.62</v>
      </c>
      <c r="FP68" s="18">
        <f t="shared" si="408"/>
        <v>15.1</v>
      </c>
      <c r="FQ68" s="18">
        <f t="shared" si="409"/>
        <v>14.62</v>
      </c>
      <c r="FR68" s="18">
        <f t="shared" si="414"/>
        <v>15.1</v>
      </c>
      <c r="FS68" s="18">
        <f t="shared" si="415"/>
        <v>177.82</v>
      </c>
      <c r="FT68" s="18">
        <f t="shared" si="410"/>
        <v>796.54</v>
      </c>
      <c r="FU68" s="18">
        <f t="shared" si="416"/>
        <v>15.1</v>
      </c>
      <c r="FV68" s="18">
        <f t="shared" si="417"/>
        <v>13.64</v>
      </c>
      <c r="FW68" s="18">
        <f t="shared" si="418"/>
        <v>15.1</v>
      </c>
      <c r="FX68" s="18">
        <f t="shared" si="419"/>
        <v>14.62</v>
      </c>
      <c r="FY68" s="18">
        <f t="shared" si="420"/>
        <v>15.1</v>
      </c>
      <c r="FZ68" s="18">
        <f t="shared" si="411"/>
        <v>14.62</v>
      </c>
      <c r="GA68" s="18">
        <f t="shared" si="421"/>
        <v>88.18</v>
      </c>
      <c r="GB68" s="18">
        <f t="shared" si="412"/>
        <v>884.72</v>
      </c>
      <c r="GC68" s="18">
        <f t="shared" si="413"/>
        <v>103.27999999999997</v>
      </c>
    </row>
    <row r="69" spans="1:185" ht="69" customHeight="1" x14ac:dyDescent="0.2">
      <c r="A69" s="27">
        <v>43291</v>
      </c>
      <c r="B69" s="28" t="s">
        <v>231</v>
      </c>
      <c r="C69" s="28" t="s">
        <v>248</v>
      </c>
      <c r="D69" s="47" t="s">
        <v>195</v>
      </c>
      <c r="E69" s="30" t="s">
        <v>249</v>
      </c>
      <c r="F69" s="31">
        <v>988</v>
      </c>
      <c r="G69" s="18">
        <f t="shared" si="347"/>
        <v>98.800000000000011</v>
      </c>
      <c r="H69" s="18">
        <f t="shared" si="348"/>
        <v>889.2</v>
      </c>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f t="shared" si="349"/>
        <v>10.23</v>
      </c>
      <c r="DJ69" s="18">
        <f t="shared" si="350"/>
        <v>15.1</v>
      </c>
      <c r="DK69" s="18">
        <f t="shared" si="351"/>
        <v>14.62</v>
      </c>
      <c r="DL69" s="18">
        <f t="shared" si="352"/>
        <v>15.1</v>
      </c>
      <c r="DM69" s="18">
        <f t="shared" si="353"/>
        <v>14.62</v>
      </c>
      <c r="DN69" s="18">
        <f t="shared" si="354"/>
        <v>15.1</v>
      </c>
      <c r="DO69" s="18">
        <f t="shared" si="355"/>
        <v>84.77</v>
      </c>
      <c r="DP69" s="18">
        <f t="shared" si="356"/>
        <v>84.77</v>
      </c>
      <c r="DQ69" s="18">
        <f t="shared" si="357"/>
        <v>15.1</v>
      </c>
      <c r="DR69" s="18">
        <f t="shared" si="358"/>
        <v>13.64</v>
      </c>
      <c r="DS69" s="18">
        <f t="shared" si="359"/>
        <v>15.1</v>
      </c>
      <c r="DT69" s="18">
        <f t="shared" si="360"/>
        <v>14.62</v>
      </c>
      <c r="DU69" s="18">
        <f t="shared" si="361"/>
        <v>15.1</v>
      </c>
      <c r="DV69" s="18">
        <f t="shared" si="362"/>
        <v>14.62</v>
      </c>
      <c r="DW69" s="18">
        <f t="shared" si="363"/>
        <v>15.1</v>
      </c>
      <c r="DX69" s="18">
        <f t="shared" si="364"/>
        <v>15.1</v>
      </c>
      <c r="DY69" s="18">
        <f t="shared" si="365"/>
        <v>14.62</v>
      </c>
      <c r="DZ69" s="18">
        <f t="shared" si="366"/>
        <v>15.1</v>
      </c>
      <c r="EA69" s="18">
        <f t="shared" si="367"/>
        <v>14.62</v>
      </c>
      <c r="EB69" s="18">
        <f t="shared" si="368"/>
        <v>15.1</v>
      </c>
      <c r="EC69" s="18">
        <f t="shared" si="369"/>
        <v>177.82</v>
      </c>
      <c r="ED69" s="18">
        <f t="shared" si="370"/>
        <v>262.58999999999997</v>
      </c>
      <c r="EE69" s="18">
        <f t="shared" si="371"/>
        <v>15.1</v>
      </c>
      <c r="EF69" s="18">
        <f t="shared" si="372"/>
        <v>14.13</v>
      </c>
      <c r="EG69" s="18">
        <f t="shared" si="373"/>
        <v>15.1</v>
      </c>
      <c r="EH69" s="18">
        <f t="shared" si="374"/>
        <v>14.62</v>
      </c>
      <c r="EI69" s="18">
        <f t="shared" si="375"/>
        <v>15.1</v>
      </c>
      <c r="EJ69" s="18">
        <f t="shared" si="376"/>
        <v>14.62</v>
      </c>
      <c r="EK69" s="18">
        <f t="shared" si="377"/>
        <v>15.1</v>
      </c>
      <c r="EL69" s="18">
        <f t="shared" si="378"/>
        <v>15.1</v>
      </c>
      <c r="EM69" s="18">
        <f t="shared" si="379"/>
        <v>14.62</v>
      </c>
      <c r="EN69" s="18">
        <f t="shared" si="380"/>
        <v>15.1</v>
      </c>
      <c r="EO69" s="18">
        <f t="shared" si="381"/>
        <v>14.62</v>
      </c>
      <c r="EP69" s="18">
        <f t="shared" si="382"/>
        <v>15.1</v>
      </c>
      <c r="EQ69" s="18">
        <f t="shared" si="383"/>
        <v>178.30999999999997</v>
      </c>
      <c r="ER69" s="18">
        <f t="shared" si="384"/>
        <v>440.9</v>
      </c>
      <c r="ES69" s="18">
        <f t="shared" si="385"/>
        <v>15.1</v>
      </c>
      <c r="ET69" s="18">
        <f t="shared" si="386"/>
        <v>13.64</v>
      </c>
      <c r="EU69" s="18">
        <f t="shared" si="387"/>
        <v>15.1</v>
      </c>
      <c r="EV69" s="18">
        <f t="shared" si="388"/>
        <v>14.62</v>
      </c>
      <c r="EW69" s="19">
        <f t="shared" si="389"/>
        <v>15.1</v>
      </c>
      <c r="EX69" s="18">
        <f t="shared" si="390"/>
        <v>14.62</v>
      </c>
      <c r="EY69" s="18">
        <f t="shared" si="391"/>
        <v>15.1</v>
      </c>
      <c r="EZ69" s="18">
        <f t="shared" si="392"/>
        <v>15.1</v>
      </c>
      <c r="FA69" s="18">
        <f t="shared" si="393"/>
        <v>14.62</v>
      </c>
      <c r="FB69" s="18">
        <f t="shared" si="394"/>
        <v>15.1</v>
      </c>
      <c r="FC69" s="18">
        <f t="shared" si="395"/>
        <v>14.62</v>
      </c>
      <c r="FD69" s="18">
        <f t="shared" si="396"/>
        <v>15.1</v>
      </c>
      <c r="FE69" s="18">
        <f t="shared" si="397"/>
        <v>177.82</v>
      </c>
      <c r="FF69" s="18">
        <f t="shared" si="398"/>
        <v>618.72</v>
      </c>
      <c r="FG69" s="18">
        <f t="shared" si="399"/>
        <v>15.1</v>
      </c>
      <c r="FH69" s="18">
        <f t="shared" si="400"/>
        <v>13.64</v>
      </c>
      <c r="FI69" s="18">
        <f t="shared" si="401"/>
        <v>15.1</v>
      </c>
      <c r="FJ69" s="18">
        <f t="shared" si="402"/>
        <v>14.62</v>
      </c>
      <c r="FK69" s="18">
        <f t="shared" si="403"/>
        <v>15.1</v>
      </c>
      <c r="FL69" s="18">
        <f t="shared" si="404"/>
        <v>14.62</v>
      </c>
      <c r="FM69" s="18">
        <f t="shared" si="405"/>
        <v>15.1</v>
      </c>
      <c r="FN69" s="18">
        <f t="shared" si="406"/>
        <v>15.1</v>
      </c>
      <c r="FO69" s="18">
        <f t="shared" si="407"/>
        <v>14.62</v>
      </c>
      <c r="FP69" s="18">
        <f t="shared" si="408"/>
        <v>15.1</v>
      </c>
      <c r="FQ69" s="18">
        <f t="shared" si="409"/>
        <v>14.62</v>
      </c>
      <c r="FR69" s="18">
        <f t="shared" si="414"/>
        <v>15.1</v>
      </c>
      <c r="FS69" s="18">
        <f t="shared" si="415"/>
        <v>177.82</v>
      </c>
      <c r="FT69" s="18">
        <f t="shared" si="410"/>
        <v>796.54</v>
      </c>
      <c r="FU69" s="18">
        <f t="shared" si="416"/>
        <v>15.1</v>
      </c>
      <c r="FV69" s="18">
        <f t="shared" si="417"/>
        <v>13.64</v>
      </c>
      <c r="FW69" s="18">
        <f t="shared" si="418"/>
        <v>15.1</v>
      </c>
      <c r="FX69" s="18">
        <f t="shared" si="419"/>
        <v>14.62</v>
      </c>
      <c r="FY69" s="18">
        <f t="shared" si="420"/>
        <v>15.1</v>
      </c>
      <c r="FZ69" s="18">
        <f t="shared" si="411"/>
        <v>14.62</v>
      </c>
      <c r="GA69" s="18">
        <f t="shared" si="421"/>
        <v>88.18</v>
      </c>
      <c r="GB69" s="18">
        <f t="shared" si="412"/>
        <v>884.72</v>
      </c>
      <c r="GC69" s="18">
        <f t="shared" si="413"/>
        <v>103.27999999999997</v>
      </c>
    </row>
    <row r="70" spans="1:185" ht="69" customHeight="1" x14ac:dyDescent="0.2">
      <c r="A70" s="27">
        <v>43291</v>
      </c>
      <c r="B70" s="28" t="s">
        <v>231</v>
      </c>
      <c r="C70" s="28" t="s">
        <v>250</v>
      </c>
      <c r="D70" s="47" t="s">
        <v>152</v>
      </c>
      <c r="E70" s="30" t="s">
        <v>251</v>
      </c>
      <c r="F70" s="31">
        <v>988</v>
      </c>
      <c r="G70" s="18">
        <f t="shared" si="347"/>
        <v>98.800000000000011</v>
      </c>
      <c r="H70" s="18">
        <f t="shared" si="348"/>
        <v>889.2</v>
      </c>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f t="shared" si="349"/>
        <v>10.23</v>
      </c>
      <c r="DJ70" s="18">
        <f t="shared" si="350"/>
        <v>15.1</v>
      </c>
      <c r="DK70" s="18">
        <f t="shared" si="351"/>
        <v>14.62</v>
      </c>
      <c r="DL70" s="18">
        <f t="shared" si="352"/>
        <v>15.1</v>
      </c>
      <c r="DM70" s="18">
        <f t="shared" si="353"/>
        <v>14.62</v>
      </c>
      <c r="DN70" s="18">
        <f t="shared" si="354"/>
        <v>15.1</v>
      </c>
      <c r="DO70" s="18">
        <f t="shared" si="355"/>
        <v>84.77</v>
      </c>
      <c r="DP70" s="18">
        <f t="shared" si="356"/>
        <v>84.77</v>
      </c>
      <c r="DQ70" s="18">
        <f t="shared" si="357"/>
        <v>15.1</v>
      </c>
      <c r="DR70" s="18">
        <f t="shared" si="358"/>
        <v>13.64</v>
      </c>
      <c r="DS70" s="18">
        <f t="shared" si="359"/>
        <v>15.1</v>
      </c>
      <c r="DT70" s="18">
        <f t="shared" si="360"/>
        <v>14.62</v>
      </c>
      <c r="DU70" s="18">
        <f t="shared" si="361"/>
        <v>15.1</v>
      </c>
      <c r="DV70" s="18">
        <f t="shared" si="362"/>
        <v>14.62</v>
      </c>
      <c r="DW70" s="18">
        <f t="shared" si="363"/>
        <v>15.1</v>
      </c>
      <c r="DX70" s="18">
        <f t="shared" si="364"/>
        <v>15.1</v>
      </c>
      <c r="DY70" s="18">
        <f t="shared" si="365"/>
        <v>14.62</v>
      </c>
      <c r="DZ70" s="18">
        <f t="shared" si="366"/>
        <v>15.1</v>
      </c>
      <c r="EA70" s="18">
        <f t="shared" si="367"/>
        <v>14.62</v>
      </c>
      <c r="EB70" s="18">
        <f t="shared" si="368"/>
        <v>15.1</v>
      </c>
      <c r="EC70" s="18">
        <f t="shared" si="369"/>
        <v>177.82</v>
      </c>
      <c r="ED70" s="18">
        <f t="shared" si="370"/>
        <v>262.58999999999997</v>
      </c>
      <c r="EE70" s="18">
        <f t="shared" si="371"/>
        <v>15.1</v>
      </c>
      <c r="EF70" s="18">
        <f t="shared" si="372"/>
        <v>14.13</v>
      </c>
      <c r="EG70" s="18">
        <f t="shared" si="373"/>
        <v>15.1</v>
      </c>
      <c r="EH70" s="18">
        <f t="shared" si="374"/>
        <v>14.62</v>
      </c>
      <c r="EI70" s="18">
        <f t="shared" si="375"/>
        <v>15.1</v>
      </c>
      <c r="EJ70" s="18">
        <f t="shared" si="376"/>
        <v>14.62</v>
      </c>
      <c r="EK70" s="18">
        <f t="shared" si="377"/>
        <v>15.1</v>
      </c>
      <c r="EL70" s="18">
        <f t="shared" si="378"/>
        <v>15.1</v>
      </c>
      <c r="EM70" s="18">
        <f t="shared" si="379"/>
        <v>14.62</v>
      </c>
      <c r="EN70" s="18">
        <f t="shared" si="380"/>
        <v>15.1</v>
      </c>
      <c r="EO70" s="18">
        <f t="shared" si="381"/>
        <v>14.62</v>
      </c>
      <c r="EP70" s="18">
        <f t="shared" si="382"/>
        <v>15.1</v>
      </c>
      <c r="EQ70" s="18">
        <f t="shared" si="383"/>
        <v>178.30999999999997</v>
      </c>
      <c r="ER70" s="18">
        <f t="shared" si="384"/>
        <v>440.9</v>
      </c>
      <c r="ES70" s="18">
        <f t="shared" si="385"/>
        <v>15.1</v>
      </c>
      <c r="ET70" s="18">
        <f t="shared" si="386"/>
        <v>13.64</v>
      </c>
      <c r="EU70" s="18">
        <f t="shared" si="387"/>
        <v>15.1</v>
      </c>
      <c r="EV70" s="18">
        <f t="shared" si="388"/>
        <v>14.62</v>
      </c>
      <c r="EW70" s="19">
        <f t="shared" si="389"/>
        <v>15.1</v>
      </c>
      <c r="EX70" s="18">
        <f t="shared" si="390"/>
        <v>14.62</v>
      </c>
      <c r="EY70" s="18">
        <f t="shared" si="391"/>
        <v>15.1</v>
      </c>
      <c r="EZ70" s="18">
        <f t="shared" si="392"/>
        <v>15.1</v>
      </c>
      <c r="FA70" s="18">
        <f t="shared" si="393"/>
        <v>14.62</v>
      </c>
      <c r="FB70" s="18">
        <f t="shared" si="394"/>
        <v>15.1</v>
      </c>
      <c r="FC70" s="18">
        <f t="shared" si="395"/>
        <v>14.62</v>
      </c>
      <c r="FD70" s="18">
        <f t="shared" si="396"/>
        <v>15.1</v>
      </c>
      <c r="FE70" s="18">
        <f t="shared" si="397"/>
        <v>177.82</v>
      </c>
      <c r="FF70" s="18">
        <f t="shared" si="398"/>
        <v>618.72</v>
      </c>
      <c r="FG70" s="18">
        <f t="shared" si="399"/>
        <v>15.1</v>
      </c>
      <c r="FH70" s="18">
        <f t="shared" si="400"/>
        <v>13.64</v>
      </c>
      <c r="FI70" s="18">
        <f t="shared" si="401"/>
        <v>15.1</v>
      </c>
      <c r="FJ70" s="18">
        <f t="shared" si="402"/>
        <v>14.62</v>
      </c>
      <c r="FK70" s="18">
        <f t="shared" si="403"/>
        <v>15.1</v>
      </c>
      <c r="FL70" s="18">
        <f t="shared" si="404"/>
        <v>14.62</v>
      </c>
      <c r="FM70" s="18">
        <f t="shared" si="405"/>
        <v>15.1</v>
      </c>
      <c r="FN70" s="18">
        <f t="shared" si="406"/>
        <v>15.1</v>
      </c>
      <c r="FO70" s="18">
        <f t="shared" si="407"/>
        <v>14.62</v>
      </c>
      <c r="FP70" s="18">
        <f t="shared" si="408"/>
        <v>15.1</v>
      </c>
      <c r="FQ70" s="18">
        <f t="shared" si="409"/>
        <v>14.62</v>
      </c>
      <c r="FR70" s="18">
        <f t="shared" si="414"/>
        <v>15.1</v>
      </c>
      <c r="FS70" s="18">
        <f t="shared" si="415"/>
        <v>177.82</v>
      </c>
      <c r="FT70" s="18">
        <f t="shared" si="410"/>
        <v>796.54</v>
      </c>
      <c r="FU70" s="18">
        <f t="shared" si="416"/>
        <v>15.1</v>
      </c>
      <c r="FV70" s="18">
        <f t="shared" si="417"/>
        <v>13.64</v>
      </c>
      <c r="FW70" s="18">
        <f t="shared" si="418"/>
        <v>15.1</v>
      </c>
      <c r="FX70" s="18">
        <f t="shared" si="419"/>
        <v>14.62</v>
      </c>
      <c r="FY70" s="18">
        <f t="shared" si="420"/>
        <v>15.1</v>
      </c>
      <c r="FZ70" s="18">
        <f t="shared" si="411"/>
        <v>14.62</v>
      </c>
      <c r="GA70" s="18">
        <f t="shared" si="421"/>
        <v>88.18</v>
      </c>
      <c r="GB70" s="18">
        <f t="shared" si="412"/>
        <v>884.72</v>
      </c>
      <c r="GC70" s="18">
        <f t="shared" si="413"/>
        <v>103.27999999999997</v>
      </c>
    </row>
    <row r="71" spans="1:185" ht="69" customHeight="1" x14ac:dyDescent="0.2">
      <c r="A71" s="27">
        <v>43291</v>
      </c>
      <c r="B71" s="28" t="s">
        <v>231</v>
      </c>
      <c r="C71" s="28" t="s">
        <v>252</v>
      </c>
      <c r="D71" s="47" t="s">
        <v>235</v>
      </c>
      <c r="E71" s="30" t="s">
        <v>253</v>
      </c>
      <c r="F71" s="31">
        <v>988</v>
      </c>
      <c r="G71" s="18">
        <f t="shared" si="347"/>
        <v>98.800000000000011</v>
      </c>
      <c r="H71" s="18">
        <f t="shared" si="348"/>
        <v>889.2</v>
      </c>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f t="shared" si="349"/>
        <v>10.23</v>
      </c>
      <c r="DJ71" s="18">
        <f t="shared" si="350"/>
        <v>15.1</v>
      </c>
      <c r="DK71" s="18">
        <f t="shared" si="351"/>
        <v>14.62</v>
      </c>
      <c r="DL71" s="18">
        <f t="shared" si="352"/>
        <v>15.1</v>
      </c>
      <c r="DM71" s="18">
        <f t="shared" si="353"/>
        <v>14.62</v>
      </c>
      <c r="DN71" s="18">
        <f t="shared" si="354"/>
        <v>15.1</v>
      </c>
      <c r="DO71" s="18">
        <f t="shared" si="355"/>
        <v>84.77</v>
      </c>
      <c r="DP71" s="18">
        <f t="shared" si="356"/>
        <v>84.77</v>
      </c>
      <c r="DQ71" s="18">
        <f t="shared" si="357"/>
        <v>15.1</v>
      </c>
      <c r="DR71" s="18">
        <f t="shared" si="358"/>
        <v>13.64</v>
      </c>
      <c r="DS71" s="18">
        <f t="shared" si="359"/>
        <v>15.1</v>
      </c>
      <c r="DT71" s="18">
        <f t="shared" si="360"/>
        <v>14.62</v>
      </c>
      <c r="DU71" s="18">
        <f t="shared" si="361"/>
        <v>15.1</v>
      </c>
      <c r="DV71" s="18">
        <f t="shared" si="362"/>
        <v>14.62</v>
      </c>
      <c r="DW71" s="18">
        <f t="shared" si="363"/>
        <v>15.1</v>
      </c>
      <c r="DX71" s="18">
        <f t="shared" si="364"/>
        <v>15.1</v>
      </c>
      <c r="DY71" s="18">
        <f t="shared" si="365"/>
        <v>14.62</v>
      </c>
      <c r="DZ71" s="18">
        <f t="shared" si="366"/>
        <v>15.1</v>
      </c>
      <c r="EA71" s="18">
        <f t="shared" si="367"/>
        <v>14.62</v>
      </c>
      <c r="EB71" s="18">
        <f t="shared" si="368"/>
        <v>15.1</v>
      </c>
      <c r="EC71" s="18">
        <f t="shared" si="369"/>
        <v>177.82</v>
      </c>
      <c r="ED71" s="18">
        <f t="shared" si="370"/>
        <v>262.58999999999997</v>
      </c>
      <c r="EE71" s="18">
        <f t="shared" si="371"/>
        <v>15.1</v>
      </c>
      <c r="EF71" s="18">
        <f t="shared" si="372"/>
        <v>14.13</v>
      </c>
      <c r="EG71" s="18">
        <f t="shared" si="373"/>
        <v>15.1</v>
      </c>
      <c r="EH71" s="18">
        <f t="shared" si="374"/>
        <v>14.62</v>
      </c>
      <c r="EI71" s="18">
        <f t="shared" si="375"/>
        <v>15.1</v>
      </c>
      <c r="EJ71" s="18">
        <f t="shared" si="376"/>
        <v>14.62</v>
      </c>
      <c r="EK71" s="18">
        <f t="shared" si="377"/>
        <v>15.1</v>
      </c>
      <c r="EL71" s="18">
        <f t="shared" si="378"/>
        <v>15.1</v>
      </c>
      <c r="EM71" s="18">
        <f t="shared" si="379"/>
        <v>14.62</v>
      </c>
      <c r="EN71" s="18">
        <f t="shared" si="380"/>
        <v>15.1</v>
      </c>
      <c r="EO71" s="18">
        <f t="shared" si="381"/>
        <v>14.62</v>
      </c>
      <c r="EP71" s="18">
        <f t="shared" si="382"/>
        <v>15.1</v>
      </c>
      <c r="EQ71" s="18">
        <f t="shared" si="383"/>
        <v>178.30999999999997</v>
      </c>
      <c r="ER71" s="18">
        <f t="shared" si="384"/>
        <v>440.9</v>
      </c>
      <c r="ES71" s="18">
        <f t="shared" si="385"/>
        <v>15.1</v>
      </c>
      <c r="ET71" s="18">
        <f t="shared" si="386"/>
        <v>13.64</v>
      </c>
      <c r="EU71" s="18">
        <f t="shared" si="387"/>
        <v>15.1</v>
      </c>
      <c r="EV71" s="18">
        <f t="shared" si="388"/>
        <v>14.62</v>
      </c>
      <c r="EW71" s="19">
        <f t="shared" si="389"/>
        <v>15.1</v>
      </c>
      <c r="EX71" s="18">
        <f t="shared" si="390"/>
        <v>14.62</v>
      </c>
      <c r="EY71" s="18">
        <f t="shared" si="391"/>
        <v>15.1</v>
      </c>
      <c r="EZ71" s="18">
        <f t="shared" si="392"/>
        <v>15.1</v>
      </c>
      <c r="FA71" s="18">
        <f t="shared" si="393"/>
        <v>14.62</v>
      </c>
      <c r="FB71" s="18">
        <f t="shared" si="394"/>
        <v>15.1</v>
      </c>
      <c r="FC71" s="18">
        <f t="shared" si="395"/>
        <v>14.62</v>
      </c>
      <c r="FD71" s="18">
        <f t="shared" si="396"/>
        <v>15.1</v>
      </c>
      <c r="FE71" s="18">
        <f t="shared" si="397"/>
        <v>177.82</v>
      </c>
      <c r="FF71" s="18">
        <f t="shared" si="398"/>
        <v>618.72</v>
      </c>
      <c r="FG71" s="18">
        <f t="shared" si="399"/>
        <v>15.1</v>
      </c>
      <c r="FH71" s="18">
        <f t="shared" si="400"/>
        <v>13.64</v>
      </c>
      <c r="FI71" s="18">
        <f t="shared" si="401"/>
        <v>15.1</v>
      </c>
      <c r="FJ71" s="18">
        <f t="shared" si="402"/>
        <v>14.62</v>
      </c>
      <c r="FK71" s="18">
        <f t="shared" si="403"/>
        <v>15.1</v>
      </c>
      <c r="FL71" s="18">
        <f t="shared" si="404"/>
        <v>14.62</v>
      </c>
      <c r="FM71" s="18">
        <f t="shared" si="405"/>
        <v>15.1</v>
      </c>
      <c r="FN71" s="18">
        <f t="shared" si="406"/>
        <v>15.1</v>
      </c>
      <c r="FO71" s="18">
        <f t="shared" si="407"/>
        <v>14.62</v>
      </c>
      <c r="FP71" s="18">
        <f t="shared" si="408"/>
        <v>15.1</v>
      </c>
      <c r="FQ71" s="18">
        <f t="shared" si="409"/>
        <v>14.62</v>
      </c>
      <c r="FR71" s="18">
        <f t="shared" si="414"/>
        <v>15.1</v>
      </c>
      <c r="FS71" s="18">
        <f t="shared" si="415"/>
        <v>177.82</v>
      </c>
      <c r="FT71" s="18">
        <f t="shared" si="410"/>
        <v>796.54</v>
      </c>
      <c r="FU71" s="18">
        <f t="shared" si="416"/>
        <v>15.1</v>
      </c>
      <c r="FV71" s="18">
        <f t="shared" si="417"/>
        <v>13.64</v>
      </c>
      <c r="FW71" s="18">
        <f t="shared" si="418"/>
        <v>15.1</v>
      </c>
      <c r="FX71" s="18">
        <f t="shared" si="419"/>
        <v>14.62</v>
      </c>
      <c r="FY71" s="18">
        <f t="shared" si="420"/>
        <v>15.1</v>
      </c>
      <c r="FZ71" s="18">
        <f t="shared" si="411"/>
        <v>14.62</v>
      </c>
      <c r="GA71" s="18">
        <f t="shared" si="421"/>
        <v>88.18</v>
      </c>
      <c r="GB71" s="18">
        <f t="shared" si="412"/>
        <v>884.72</v>
      </c>
      <c r="GC71" s="18">
        <f t="shared" si="413"/>
        <v>103.27999999999997</v>
      </c>
    </row>
    <row r="72" spans="1:185" ht="23.25" customHeight="1" x14ac:dyDescent="0.2">
      <c r="A72" s="27">
        <v>43320</v>
      </c>
      <c r="B72" s="28" t="s">
        <v>254</v>
      </c>
      <c r="C72" s="28" t="s">
        <v>255</v>
      </c>
      <c r="D72" s="47" t="s">
        <v>195</v>
      </c>
      <c r="E72" s="28" t="s">
        <v>256</v>
      </c>
      <c r="F72" s="31">
        <v>715.69</v>
      </c>
      <c r="G72" s="18">
        <f t="shared" si="347"/>
        <v>71.569000000000003</v>
      </c>
      <c r="H72" s="18">
        <f t="shared" si="348"/>
        <v>644.12100000000009</v>
      </c>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f>ROUND((H72/5/365*23),2)</f>
        <v>8.1199999999999992</v>
      </c>
      <c r="DK72" s="18">
        <f t="shared" si="351"/>
        <v>10.59</v>
      </c>
      <c r="DL72" s="18">
        <f t="shared" si="352"/>
        <v>10.94</v>
      </c>
      <c r="DM72" s="18">
        <f t="shared" si="353"/>
        <v>10.59</v>
      </c>
      <c r="DN72" s="18">
        <f t="shared" si="354"/>
        <v>10.94</v>
      </c>
      <c r="DO72" s="18">
        <f t="shared" si="355"/>
        <v>51.179999999999993</v>
      </c>
      <c r="DP72" s="18">
        <f t="shared" si="356"/>
        <v>51.18</v>
      </c>
      <c r="DQ72" s="18">
        <f t="shared" si="357"/>
        <v>10.94</v>
      </c>
      <c r="DR72" s="18">
        <f t="shared" si="358"/>
        <v>9.8800000000000008</v>
      </c>
      <c r="DS72" s="18">
        <f t="shared" si="359"/>
        <v>10.94</v>
      </c>
      <c r="DT72" s="18">
        <f t="shared" si="360"/>
        <v>10.59</v>
      </c>
      <c r="DU72" s="18">
        <f t="shared" si="361"/>
        <v>10.94</v>
      </c>
      <c r="DV72" s="18">
        <f t="shared" si="362"/>
        <v>10.59</v>
      </c>
      <c r="DW72" s="18">
        <f t="shared" si="363"/>
        <v>10.94</v>
      </c>
      <c r="DX72" s="18">
        <f t="shared" si="364"/>
        <v>10.94</v>
      </c>
      <c r="DY72" s="18">
        <f t="shared" si="365"/>
        <v>10.59</v>
      </c>
      <c r="DZ72" s="18">
        <f t="shared" si="366"/>
        <v>10.94</v>
      </c>
      <c r="EA72" s="18">
        <f t="shared" si="367"/>
        <v>10.59</v>
      </c>
      <c r="EB72" s="18">
        <f t="shared" si="368"/>
        <v>10.94</v>
      </c>
      <c r="EC72" s="18">
        <f t="shared" si="369"/>
        <v>128.82</v>
      </c>
      <c r="ED72" s="18">
        <f t="shared" si="370"/>
        <v>180</v>
      </c>
      <c r="EE72" s="18">
        <f t="shared" si="371"/>
        <v>10.94</v>
      </c>
      <c r="EF72" s="18">
        <f t="shared" si="372"/>
        <v>10.24</v>
      </c>
      <c r="EG72" s="18">
        <f t="shared" si="373"/>
        <v>10.94</v>
      </c>
      <c r="EH72" s="18">
        <f t="shared" si="374"/>
        <v>10.59</v>
      </c>
      <c r="EI72" s="18">
        <f t="shared" si="375"/>
        <v>10.94</v>
      </c>
      <c r="EJ72" s="18">
        <f t="shared" si="376"/>
        <v>10.59</v>
      </c>
      <c r="EK72" s="18">
        <f t="shared" si="377"/>
        <v>10.94</v>
      </c>
      <c r="EL72" s="18">
        <f t="shared" si="378"/>
        <v>10.94</v>
      </c>
      <c r="EM72" s="18">
        <f t="shared" si="379"/>
        <v>10.59</v>
      </c>
      <c r="EN72" s="18">
        <f t="shared" si="380"/>
        <v>10.94</v>
      </c>
      <c r="EO72" s="18">
        <f t="shared" si="381"/>
        <v>10.59</v>
      </c>
      <c r="EP72" s="18">
        <f t="shared" si="382"/>
        <v>10.94</v>
      </c>
      <c r="EQ72" s="18">
        <f t="shared" si="383"/>
        <v>129.18</v>
      </c>
      <c r="ER72" s="18">
        <f t="shared" si="384"/>
        <v>309.18</v>
      </c>
      <c r="ES72" s="18">
        <f t="shared" si="385"/>
        <v>10.94</v>
      </c>
      <c r="ET72" s="18">
        <f t="shared" si="386"/>
        <v>9.8800000000000008</v>
      </c>
      <c r="EU72" s="18">
        <f t="shared" si="387"/>
        <v>10.94</v>
      </c>
      <c r="EV72" s="18">
        <f t="shared" si="388"/>
        <v>10.59</v>
      </c>
      <c r="EW72" s="19">
        <f t="shared" si="389"/>
        <v>10.94</v>
      </c>
      <c r="EX72" s="18">
        <f t="shared" si="390"/>
        <v>10.59</v>
      </c>
      <c r="EY72" s="18">
        <f t="shared" si="391"/>
        <v>10.94</v>
      </c>
      <c r="EZ72" s="18">
        <f t="shared" si="392"/>
        <v>10.94</v>
      </c>
      <c r="FA72" s="18">
        <f t="shared" si="393"/>
        <v>10.59</v>
      </c>
      <c r="FB72" s="18">
        <f t="shared" si="394"/>
        <v>10.94</v>
      </c>
      <c r="FC72" s="18">
        <f t="shared" si="395"/>
        <v>10.59</v>
      </c>
      <c r="FD72" s="18">
        <f t="shared" si="396"/>
        <v>10.94</v>
      </c>
      <c r="FE72" s="18">
        <f t="shared" si="397"/>
        <v>128.82</v>
      </c>
      <c r="FF72" s="18">
        <f t="shared" si="398"/>
        <v>438</v>
      </c>
      <c r="FG72" s="18">
        <f t="shared" si="399"/>
        <v>10.94</v>
      </c>
      <c r="FH72" s="18">
        <f t="shared" si="400"/>
        <v>9.8800000000000008</v>
      </c>
      <c r="FI72" s="18">
        <f t="shared" si="401"/>
        <v>10.94</v>
      </c>
      <c r="FJ72" s="18">
        <f t="shared" si="402"/>
        <v>10.59</v>
      </c>
      <c r="FK72" s="18">
        <f t="shared" si="403"/>
        <v>10.94</v>
      </c>
      <c r="FL72" s="18">
        <f t="shared" si="404"/>
        <v>10.59</v>
      </c>
      <c r="FM72" s="18">
        <f t="shared" si="405"/>
        <v>10.94</v>
      </c>
      <c r="FN72" s="18">
        <f t="shared" si="406"/>
        <v>10.94</v>
      </c>
      <c r="FO72" s="18">
        <f t="shared" si="407"/>
        <v>10.59</v>
      </c>
      <c r="FP72" s="18">
        <f t="shared" si="408"/>
        <v>10.94</v>
      </c>
      <c r="FQ72" s="18">
        <f t="shared" si="409"/>
        <v>10.59</v>
      </c>
      <c r="FR72" s="18">
        <f t="shared" si="414"/>
        <v>10.94</v>
      </c>
      <c r="FS72" s="18">
        <f t="shared" si="415"/>
        <v>128.82</v>
      </c>
      <c r="FT72" s="18">
        <f t="shared" si="410"/>
        <v>566.81999999999994</v>
      </c>
      <c r="FU72" s="18">
        <f t="shared" si="416"/>
        <v>10.94</v>
      </c>
      <c r="FV72" s="18">
        <f t="shared" si="417"/>
        <v>9.8800000000000008</v>
      </c>
      <c r="FW72" s="18">
        <f t="shared" si="418"/>
        <v>10.94</v>
      </c>
      <c r="FX72" s="18">
        <f t="shared" si="419"/>
        <v>10.59</v>
      </c>
      <c r="FY72" s="18">
        <f t="shared" si="420"/>
        <v>10.94</v>
      </c>
      <c r="FZ72" s="18">
        <f t="shared" si="411"/>
        <v>10.59</v>
      </c>
      <c r="GA72" s="18">
        <f t="shared" si="421"/>
        <v>63.879999999999995</v>
      </c>
      <c r="GB72" s="18">
        <f t="shared" si="412"/>
        <v>630.70000000000005</v>
      </c>
      <c r="GC72" s="18">
        <f t="shared" si="413"/>
        <v>84.990000000000009</v>
      </c>
    </row>
    <row r="73" spans="1:185" ht="22.5" x14ac:dyDescent="0.2">
      <c r="A73" s="27">
        <v>43320</v>
      </c>
      <c r="B73" s="28" t="s">
        <v>254</v>
      </c>
      <c r="C73" s="28" t="s">
        <v>257</v>
      </c>
      <c r="D73" s="47" t="s">
        <v>195</v>
      </c>
      <c r="E73" s="28" t="s">
        <v>258</v>
      </c>
      <c r="F73" s="31">
        <v>715.69</v>
      </c>
      <c r="G73" s="18">
        <f t="shared" si="347"/>
        <v>71.569000000000003</v>
      </c>
      <c r="H73" s="18">
        <f t="shared" si="348"/>
        <v>644.12100000000009</v>
      </c>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f>ROUND((H73/5/365*23),2)</f>
        <v>8.1199999999999992</v>
      </c>
      <c r="DK73" s="18">
        <f t="shared" si="351"/>
        <v>10.59</v>
      </c>
      <c r="DL73" s="18">
        <f t="shared" si="352"/>
        <v>10.94</v>
      </c>
      <c r="DM73" s="18">
        <f t="shared" si="353"/>
        <v>10.59</v>
      </c>
      <c r="DN73" s="18">
        <f t="shared" si="354"/>
        <v>10.94</v>
      </c>
      <c r="DO73" s="18">
        <f t="shared" si="355"/>
        <v>51.179999999999993</v>
      </c>
      <c r="DP73" s="18">
        <f t="shared" si="356"/>
        <v>51.18</v>
      </c>
      <c r="DQ73" s="18">
        <f t="shared" si="357"/>
        <v>10.94</v>
      </c>
      <c r="DR73" s="18">
        <f t="shared" si="358"/>
        <v>9.8800000000000008</v>
      </c>
      <c r="DS73" s="18">
        <f t="shared" si="359"/>
        <v>10.94</v>
      </c>
      <c r="DT73" s="18">
        <f t="shared" si="360"/>
        <v>10.59</v>
      </c>
      <c r="DU73" s="18">
        <f t="shared" si="361"/>
        <v>10.94</v>
      </c>
      <c r="DV73" s="18">
        <f t="shared" si="362"/>
        <v>10.59</v>
      </c>
      <c r="DW73" s="18">
        <f t="shared" si="363"/>
        <v>10.94</v>
      </c>
      <c r="DX73" s="18">
        <f t="shared" si="364"/>
        <v>10.94</v>
      </c>
      <c r="DY73" s="18">
        <f t="shared" si="365"/>
        <v>10.59</v>
      </c>
      <c r="DZ73" s="18">
        <f t="shared" si="366"/>
        <v>10.94</v>
      </c>
      <c r="EA73" s="18">
        <f t="shared" si="367"/>
        <v>10.59</v>
      </c>
      <c r="EB73" s="18">
        <f t="shared" si="368"/>
        <v>10.94</v>
      </c>
      <c r="EC73" s="18">
        <f t="shared" si="369"/>
        <v>128.82</v>
      </c>
      <c r="ED73" s="18">
        <f t="shared" si="370"/>
        <v>180</v>
      </c>
      <c r="EE73" s="18">
        <f t="shared" si="371"/>
        <v>10.94</v>
      </c>
      <c r="EF73" s="18">
        <f t="shared" si="372"/>
        <v>10.24</v>
      </c>
      <c r="EG73" s="18">
        <f t="shared" si="373"/>
        <v>10.94</v>
      </c>
      <c r="EH73" s="18">
        <f t="shared" si="374"/>
        <v>10.59</v>
      </c>
      <c r="EI73" s="18">
        <f t="shared" si="375"/>
        <v>10.94</v>
      </c>
      <c r="EJ73" s="18">
        <f t="shared" si="376"/>
        <v>10.59</v>
      </c>
      <c r="EK73" s="18">
        <f t="shared" si="377"/>
        <v>10.94</v>
      </c>
      <c r="EL73" s="18">
        <f t="shared" si="378"/>
        <v>10.94</v>
      </c>
      <c r="EM73" s="18">
        <f t="shared" si="379"/>
        <v>10.59</v>
      </c>
      <c r="EN73" s="18">
        <f t="shared" si="380"/>
        <v>10.94</v>
      </c>
      <c r="EO73" s="18">
        <f t="shared" si="381"/>
        <v>10.59</v>
      </c>
      <c r="EP73" s="18">
        <f t="shared" si="382"/>
        <v>10.94</v>
      </c>
      <c r="EQ73" s="18">
        <f t="shared" si="383"/>
        <v>129.18</v>
      </c>
      <c r="ER73" s="18">
        <f t="shared" si="384"/>
        <v>309.18</v>
      </c>
      <c r="ES73" s="18">
        <f t="shared" si="385"/>
        <v>10.94</v>
      </c>
      <c r="ET73" s="18">
        <f t="shared" si="386"/>
        <v>9.8800000000000008</v>
      </c>
      <c r="EU73" s="18">
        <f t="shared" si="387"/>
        <v>10.94</v>
      </c>
      <c r="EV73" s="18">
        <f t="shared" si="388"/>
        <v>10.59</v>
      </c>
      <c r="EW73" s="19">
        <f t="shared" si="389"/>
        <v>10.94</v>
      </c>
      <c r="EX73" s="18">
        <f t="shared" si="390"/>
        <v>10.59</v>
      </c>
      <c r="EY73" s="18">
        <f t="shared" si="391"/>
        <v>10.94</v>
      </c>
      <c r="EZ73" s="18">
        <f t="shared" si="392"/>
        <v>10.94</v>
      </c>
      <c r="FA73" s="18">
        <f t="shared" si="393"/>
        <v>10.59</v>
      </c>
      <c r="FB73" s="18">
        <f t="shared" si="394"/>
        <v>10.94</v>
      </c>
      <c r="FC73" s="18">
        <f t="shared" si="395"/>
        <v>10.59</v>
      </c>
      <c r="FD73" s="18">
        <f t="shared" si="396"/>
        <v>10.94</v>
      </c>
      <c r="FE73" s="18">
        <f t="shared" si="397"/>
        <v>128.82</v>
      </c>
      <c r="FF73" s="18">
        <f t="shared" si="398"/>
        <v>438</v>
      </c>
      <c r="FG73" s="18">
        <f t="shared" si="399"/>
        <v>10.94</v>
      </c>
      <c r="FH73" s="18">
        <f t="shared" si="400"/>
        <v>9.8800000000000008</v>
      </c>
      <c r="FI73" s="18">
        <f t="shared" si="401"/>
        <v>10.94</v>
      </c>
      <c r="FJ73" s="18">
        <f t="shared" si="402"/>
        <v>10.59</v>
      </c>
      <c r="FK73" s="18">
        <f t="shared" si="403"/>
        <v>10.94</v>
      </c>
      <c r="FL73" s="18">
        <f t="shared" si="404"/>
        <v>10.59</v>
      </c>
      <c r="FM73" s="18">
        <f t="shared" si="405"/>
        <v>10.94</v>
      </c>
      <c r="FN73" s="18">
        <f t="shared" si="406"/>
        <v>10.94</v>
      </c>
      <c r="FO73" s="18">
        <f t="shared" si="407"/>
        <v>10.59</v>
      </c>
      <c r="FP73" s="18">
        <f t="shared" si="408"/>
        <v>10.94</v>
      </c>
      <c r="FQ73" s="18">
        <f t="shared" si="409"/>
        <v>10.59</v>
      </c>
      <c r="FR73" s="18">
        <f t="shared" si="414"/>
        <v>10.94</v>
      </c>
      <c r="FS73" s="18">
        <f t="shared" si="415"/>
        <v>128.82</v>
      </c>
      <c r="FT73" s="18">
        <f t="shared" si="410"/>
        <v>566.81999999999994</v>
      </c>
      <c r="FU73" s="18">
        <f t="shared" si="416"/>
        <v>10.94</v>
      </c>
      <c r="FV73" s="18">
        <f t="shared" si="417"/>
        <v>9.8800000000000008</v>
      </c>
      <c r="FW73" s="18">
        <f t="shared" si="418"/>
        <v>10.94</v>
      </c>
      <c r="FX73" s="18">
        <f t="shared" si="419"/>
        <v>10.59</v>
      </c>
      <c r="FY73" s="18">
        <f t="shared" si="420"/>
        <v>10.94</v>
      </c>
      <c r="FZ73" s="18">
        <f t="shared" si="411"/>
        <v>10.59</v>
      </c>
      <c r="GA73" s="18">
        <f t="shared" si="421"/>
        <v>63.879999999999995</v>
      </c>
      <c r="GB73" s="18">
        <f t="shared" si="412"/>
        <v>630.70000000000005</v>
      </c>
      <c r="GC73" s="18">
        <f t="shared" si="413"/>
        <v>84.990000000000009</v>
      </c>
    </row>
    <row r="74" spans="1:185" ht="22.5" x14ac:dyDescent="0.2">
      <c r="A74" s="27">
        <v>43367</v>
      </c>
      <c r="B74" s="28" t="s">
        <v>259</v>
      </c>
      <c r="C74" s="28" t="s">
        <v>260</v>
      </c>
      <c r="D74" s="47" t="s">
        <v>212</v>
      </c>
      <c r="E74" s="30" t="s">
        <v>261</v>
      </c>
      <c r="F74" s="31">
        <v>1691</v>
      </c>
      <c r="G74" s="18">
        <f t="shared" si="347"/>
        <v>169.10000000000002</v>
      </c>
      <c r="H74" s="18">
        <f t="shared" si="348"/>
        <v>1521.9</v>
      </c>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f>ROUND((H74/5/365*6),2)</f>
        <v>5</v>
      </c>
      <c r="DL74" s="18">
        <f t="shared" si="352"/>
        <v>25.85</v>
      </c>
      <c r="DM74" s="18">
        <f t="shared" si="353"/>
        <v>25.02</v>
      </c>
      <c r="DN74" s="18">
        <f t="shared" si="354"/>
        <v>25.85</v>
      </c>
      <c r="DO74" s="18">
        <f t="shared" si="355"/>
        <v>81.72</v>
      </c>
      <c r="DP74" s="18">
        <f t="shared" si="356"/>
        <v>81.72</v>
      </c>
      <c r="DQ74" s="18">
        <f t="shared" si="357"/>
        <v>25.85</v>
      </c>
      <c r="DR74" s="18">
        <f t="shared" si="358"/>
        <v>23.35</v>
      </c>
      <c r="DS74" s="18">
        <f t="shared" si="359"/>
        <v>25.85</v>
      </c>
      <c r="DT74" s="18">
        <f t="shared" si="360"/>
        <v>25.02</v>
      </c>
      <c r="DU74" s="18">
        <f t="shared" si="361"/>
        <v>25.85</v>
      </c>
      <c r="DV74" s="18">
        <f t="shared" si="362"/>
        <v>25.02</v>
      </c>
      <c r="DW74" s="18">
        <f t="shared" si="363"/>
        <v>25.85</v>
      </c>
      <c r="DX74" s="18">
        <f t="shared" si="364"/>
        <v>25.85</v>
      </c>
      <c r="DY74" s="18">
        <f t="shared" si="365"/>
        <v>25.02</v>
      </c>
      <c r="DZ74" s="18">
        <f t="shared" si="366"/>
        <v>25.85</v>
      </c>
      <c r="EA74" s="18">
        <f t="shared" si="367"/>
        <v>25.02</v>
      </c>
      <c r="EB74" s="18">
        <f t="shared" si="368"/>
        <v>25.85</v>
      </c>
      <c r="EC74" s="18">
        <f t="shared" si="369"/>
        <v>304.38000000000005</v>
      </c>
      <c r="ED74" s="18">
        <f t="shared" si="370"/>
        <v>386.1</v>
      </c>
      <c r="EE74" s="18">
        <f t="shared" si="371"/>
        <v>25.85</v>
      </c>
      <c r="EF74" s="18">
        <f t="shared" si="372"/>
        <v>24.18</v>
      </c>
      <c r="EG74" s="18">
        <f t="shared" si="373"/>
        <v>25.85</v>
      </c>
      <c r="EH74" s="18">
        <f t="shared" si="374"/>
        <v>25.02</v>
      </c>
      <c r="EI74" s="18">
        <f t="shared" si="375"/>
        <v>25.85</v>
      </c>
      <c r="EJ74" s="18">
        <f t="shared" si="376"/>
        <v>25.02</v>
      </c>
      <c r="EK74" s="18">
        <f t="shared" si="377"/>
        <v>25.85</v>
      </c>
      <c r="EL74" s="18">
        <f t="shared" si="378"/>
        <v>25.85</v>
      </c>
      <c r="EM74" s="18">
        <f t="shared" si="379"/>
        <v>25.02</v>
      </c>
      <c r="EN74" s="18">
        <f t="shared" si="380"/>
        <v>25.85</v>
      </c>
      <c r="EO74" s="18">
        <f t="shared" si="381"/>
        <v>25.02</v>
      </c>
      <c r="EP74" s="18">
        <f t="shared" si="382"/>
        <v>25.85</v>
      </c>
      <c r="EQ74" s="18">
        <f t="shared" si="383"/>
        <v>305.21000000000004</v>
      </c>
      <c r="ER74" s="18">
        <f t="shared" si="384"/>
        <v>691.31</v>
      </c>
      <c r="ES74" s="18">
        <f t="shared" si="385"/>
        <v>25.85</v>
      </c>
      <c r="ET74" s="18">
        <f t="shared" si="386"/>
        <v>23.35</v>
      </c>
      <c r="EU74" s="18">
        <f t="shared" si="387"/>
        <v>25.85</v>
      </c>
      <c r="EV74" s="18">
        <f t="shared" si="388"/>
        <v>25.02</v>
      </c>
      <c r="EW74" s="19">
        <f t="shared" si="389"/>
        <v>25.85</v>
      </c>
      <c r="EX74" s="18">
        <f t="shared" si="390"/>
        <v>25.02</v>
      </c>
      <c r="EY74" s="18">
        <f t="shared" si="391"/>
        <v>25.85</v>
      </c>
      <c r="EZ74" s="18">
        <f t="shared" si="392"/>
        <v>25.85</v>
      </c>
      <c r="FA74" s="18">
        <f t="shared" si="393"/>
        <v>25.02</v>
      </c>
      <c r="FB74" s="18">
        <f t="shared" si="394"/>
        <v>25.85</v>
      </c>
      <c r="FC74" s="18">
        <f t="shared" si="395"/>
        <v>25.02</v>
      </c>
      <c r="FD74" s="18">
        <f t="shared" si="396"/>
        <v>25.85</v>
      </c>
      <c r="FE74" s="18">
        <f t="shared" si="397"/>
        <v>304.38000000000005</v>
      </c>
      <c r="FF74" s="18">
        <f t="shared" si="398"/>
        <v>995.69</v>
      </c>
      <c r="FG74" s="18">
        <f t="shared" si="399"/>
        <v>25.85</v>
      </c>
      <c r="FH74" s="18">
        <f t="shared" si="400"/>
        <v>23.35</v>
      </c>
      <c r="FI74" s="18">
        <f t="shared" si="401"/>
        <v>25.85</v>
      </c>
      <c r="FJ74" s="18">
        <f t="shared" si="402"/>
        <v>25.02</v>
      </c>
      <c r="FK74" s="18">
        <f t="shared" si="403"/>
        <v>25.85</v>
      </c>
      <c r="FL74" s="18">
        <f t="shared" si="404"/>
        <v>25.02</v>
      </c>
      <c r="FM74" s="18">
        <f t="shared" si="405"/>
        <v>25.85</v>
      </c>
      <c r="FN74" s="18">
        <f t="shared" si="406"/>
        <v>25.85</v>
      </c>
      <c r="FO74" s="18">
        <f t="shared" si="407"/>
        <v>25.02</v>
      </c>
      <c r="FP74" s="18">
        <f t="shared" si="408"/>
        <v>25.85</v>
      </c>
      <c r="FQ74" s="18">
        <f t="shared" si="409"/>
        <v>25.02</v>
      </c>
      <c r="FR74" s="18">
        <f t="shared" si="414"/>
        <v>25.85</v>
      </c>
      <c r="FS74" s="18">
        <f t="shared" si="415"/>
        <v>304.38000000000005</v>
      </c>
      <c r="FT74" s="18">
        <f t="shared" si="410"/>
        <v>1300.0700000000002</v>
      </c>
      <c r="FU74" s="18">
        <f t="shared" si="416"/>
        <v>25.85</v>
      </c>
      <c r="FV74" s="18">
        <f t="shared" si="417"/>
        <v>23.35</v>
      </c>
      <c r="FW74" s="18">
        <f t="shared" si="418"/>
        <v>25.85</v>
      </c>
      <c r="FX74" s="18">
        <f t="shared" si="419"/>
        <v>25.02</v>
      </c>
      <c r="FY74" s="18">
        <f t="shared" si="420"/>
        <v>25.85</v>
      </c>
      <c r="FZ74" s="18">
        <f t="shared" si="411"/>
        <v>25.02</v>
      </c>
      <c r="GA74" s="18">
        <f t="shared" si="421"/>
        <v>150.94000000000003</v>
      </c>
      <c r="GB74" s="18">
        <f t="shared" si="412"/>
        <v>1451.01</v>
      </c>
      <c r="GC74" s="18">
        <f t="shared" si="413"/>
        <v>239.99</v>
      </c>
    </row>
    <row r="75" spans="1:185" ht="22.5" x14ac:dyDescent="0.2">
      <c r="A75" s="27">
        <v>43367</v>
      </c>
      <c r="B75" s="28" t="s">
        <v>259</v>
      </c>
      <c r="C75" s="28" t="s">
        <v>262</v>
      </c>
      <c r="D75" s="47" t="s">
        <v>263</v>
      </c>
      <c r="E75" s="30" t="s">
        <v>264</v>
      </c>
      <c r="F75" s="31">
        <v>1691</v>
      </c>
      <c r="G75" s="18">
        <f t="shared" si="347"/>
        <v>169.10000000000002</v>
      </c>
      <c r="H75" s="18">
        <f t="shared" si="348"/>
        <v>1521.9</v>
      </c>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f>ROUND((H75/5/365*6),2)</f>
        <v>5</v>
      </c>
      <c r="DL75" s="18">
        <f t="shared" si="352"/>
        <v>25.85</v>
      </c>
      <c r="DM75" s="18">
        <f t="shared" si="353"/>
        <v>25.02</v>
      </c>
      <c r="DN75" s="18">
        <f t="shared" si="354"/>
        <v>25.85</v>
      </c>
      <c r="DO75" s="18">
        <f t="shared" si="355"/>
        <v>81.72</v>
      </c>
      <c r="DP75" s="18">
        <f t="shared" si="356"/>
        <v>81.72</v>
      </c>
      <c r="DQ75" s="18">
        <f t="shared" si="357"/>
        <v>25.85</v>
      </c>
      <c r="DR75" s="18">
        <f t="shared" si="358"/>
        <v>23.35</v>
      </c>
      <c r="DS75" s="18">
        <f t="shared" si="359"/>
        <v>25.85</v>
      </c>
      <c r="DT75" s="18">
        <f t="shared" si="360"/>
        <v>25.02</v>
      </c>
      <c r="DU75" s="18">
        <f t="shared" si="361"/>
        <v>25.85</v>
      </c>
      <c r="DV75" s="18">
        <f t="shared" si="362"/>
        <v>25.02</v>
      </c>
      <c r="DW75" s="18">
        <f t="shared" si="363"/>
        <v>25.85</v>
      </c>
      <c r="DX75" s="18">
        <f t="shared" si="364"/>
        <v>25.85</v>
      </c>
      <c r="DY75" s="18">
        <f t="shared" si="365"/>
        <v>25.02</v>
      </c>
      <c r="DZ75" s="18">
        <f t="shared" si="366"/>
        <v>25.85</v>
      </c>
      <c r="EA75" s="18">
        <f t="shared" si="367"/>
        <v>25.02</v>
      </c>
      <c r="EB75" s="18">
        <f t="shared" si="368"/>
        <v>25.85</v>
      </c>
      <c r="EC75" s="18">
        <f t="shared" si="369"/>
        <v>304.38000000000005</v>
      </c>
      <c r="ED75" s="18">
        <f t="shared" si="370"/>
        <v>386.1</v>
      </c>
      <c r="EE75" s="18">
        <f t="shared" si="371"/>
        <v>25.85</v>
      </c>
      <c r="EF75" s="18">
        <f t="shared" si="372"/>
        <v>24.18</v>
      </c>
      <c r="EG75" s="18">
        <f t="shared" si="373"/>
        <v>25.85</v>
      </c>
      <c r="EH75" s="18">
        <f t="shared" si="374"/>
        <v>25.02</v>
      </c>
      <c r="EI75" s="18">
        <f t="shared" si="375"/>
        <v>25.85</v>
      </c>
      <c r="EJ75" s="18">
        <f t="shared" si="376"/>
        <v>25.02</v>
      </c>
      <c r="EK75" s="18">
        <f t="shared" si="377"/>
        <v>25.85</v>
      </c>
      <c r="EL75" s="18">
        <f t="shared" si="378"/>
        <v>25.85</v>
      </c>
      <c r="EM75" s="18">
        <f t="shared" si="379"/>
        <v>25.02</v>
      </c>
      <c r="EN75" s="18">
        <f t="shared" si="380"/>
        <v>25.85</v>
      </c>
      <c r="EO75" s="18">
        <f t="shared" si="381"/>
        <v>25.02</v>
      </c>
      <c r="EP75" s="18">
        <f t="shared" si="382"/>
        <v>25.85</v>
      </c>
      <c r="EQ75" s="18">
        <f t="shared" si="383"/>
        <v>305.21000000000004</v>
      </c>
      <c r="ER75" s="18">
        <f t="shared" si="384"/>
        <v>691.31</v>
      </c>
      <c r="ES75" s="18">
        <f t="shared" si="385"/>
        <v>25.85</v>
      </c>
      <c r="ET75" s="18">
        <f t="shared" si="386"/>
        <v>23.35</v>
      </c>
      <c r="EU75" s="18">
        <f t="shared" si="387"/>
        <v>25.85</v>
      </c>
      <c r="EV75" s="18">
        <f t="shared" si="388"/>
        <v>25.02</v>
      </c>
      <c r="EW75" s="19">
        <f t="shared" si="389"/>
        <v>25.85</v>
      </c>
      <c r="EX75" s="18">
        <f t="shared" si="390"/>
        <v>25.02</v>
      </c>
      <c r="EY75" s="18">
        <f t="shared" si="391"/>
        <v>25.85</v>
      </c>
      <c r="EZ75" s="18">
        <f t="shared" si="392"/>
        <v>25.85</v>
      </c>
      <c r="FA75" s="18">
        <f t="shared" si="393"/>
        <v>25.02</v>
      </c>
      <c r="FB75" s="18">
        <f t="shared" si="394"/>
        <v>25.85</v>
      </c>
      <c r="FC75" s="18">
        <f t="shared" si="395"/>
        <v>25.02</v>
      </c>
      <c r="FD75" s="18">
        <f t="shared" si="396"/>
        <v>25.85</v>
      </c>
      <c r="FE75" s="18">
        <f t="shared" si="397"/>
        <v>304.38000000000005</v>
      </c>
      <c r="FF75" s="18">
        <f t="shared" si="398"/>
        <v>995.69</v>
      </c>
      <c r="FG75" s="18">
        <f t="shared" si="399"/>
        <v>25.85</v>
      </c>
      <c r="FH75" s="18">
        <f t="shared" si="400"/>
        <v>23.35</v>
      </c>
      <c r="FI75" s="18">
        <f t="shared" si="401"/>
        <v>25.85</v>
      </c>
      <c r="FJ75" s="18">
        <f t="shared" si="402"/>
        <v>25.02</v>
      </c>
      <c r="FK75" s="18">
        <f t="shared" si="403"/>
        <v>25.85</v>
      </c>
      <c r="FL75" s="18">
        <f t="shared" si="404"/>
        <v>25.02</v>
      </c>
      <c r="FM75" s="18">
        <f t="shared" si="405"/>
        <v>25.85</v>
      </c>
      <c r="FN75" s="18">
        <f t="shared" si="406"/>
        <v>25.85</v>
      </c>
      <c r="FO75" s="18">
        <f t="shared" si="407"/>
        <v>25.02</v>
      </c>
      <c r="FP75" s="18">
        <f t="shared" si="408"/>
        <v>25.85</v>
      </c>
      <c r="FQ75" s="18">
        <f t="shared" si="409"/>
        <v>25.02</v>
      </c>
      <c r="FR75" s="18">
        <f t="shared" si="414"/>
        <v>25.85</v>
      </c>
      <c r="FS75" s="18">
        <f t="shared" si="415"/>
        <v>304.38000000000005</v>
      </c>
      <c r="FT75" s="18">
        <f t="shared" si="410"/>
        <v>1300.0700000000002</v>
      </c>
      <c r="FU75" s="18">
        <f t="shared" si="416"/>
        <v>25.85</v>
      </c>
      <c r="FV75" s="18">
        <f t="shared" si="417"/>
        <v>23.35</v>
      </c>
      <c r="FW75" s="18">
        <f t="shared" si="418"/>
        <v>25.85</v>
      </c>
      <c r="FX75" s="18">
        <f t="shared" si="419"/>
        <v>25.02</v>
      </c>
      <c r="FY75" s="18">
        <f t="shared" si="420"/>
        <v>25.85</v>
      </c>
      <c r="FZ75" s="18">
        <f t="shared" si="411"/>
        <v>25.02</v>
      </c>
      <c r="GA75" s="18">
        <f t="shared" si="421"/>
        <v>150.94000000000003</v>
      </c>
      <c r="GB75" s="18">
        <f t="shared" si="412"/>
        <v>1451.01</v>
      </c>
      <c r="GC75" s="18">
        <f t="shared" si="413"/>
        <v>239.99</v>
      </c>
    </row>
    <row r="76" spans="1:185" ht="22.5" x14ac:dyDescent="0.2">
      <c r="A76" s="27">
        <v>43367</v>
      </c>
      <c r="B76" s="28" t="s">
        <v>259</v>
      </c>
      <c r="C76" s="28" t="s">
        <v>265</v>
      </c>
      <c r="D76" s="47" t="s">
        <v>266</v>
      </c>
      <c r="E76" s="30" t="s">
        <v>267</v>
      </c>
      <c r="F76" s="31">
        <v>1691</v>
      </c>
      <c r="G76" s="18">
        <f t="shared" si="347"/>
        <v>169.10000000000002</v>
      </c>
      <c r="H76" s="18">
        <f t="shared" si="348"/>
        <v>1521.9</v>
      </c>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f>ROUND((H76/5/365*6),2)</f>
        <v>5</v>
      </c>
      <c r="DL76" s="18">
        <f t="shared" si="352"/>
        <v>25.85</v>
      </c>
      <c r="DM76" s="18">
        <f t="shared" si="353"/>
        <v>25.02</v>
      </c>
      <c r="DN76" s="18">
        <f t="shared" si="354"/>
        <v>25.85</v>
      </c>
      <c r="DO76" s="18">
        <f t="shared" si="355"/>
        <v>81.72</v>
      </c>
      <c r="DP76" s="18">
        <f t="shared" si="356"/>
        <v>81.72</v>
      </c>
      <c r="DQ76" s="18">
        <f t="shared" si="357"/>
        <v>25.85</v>
      </c>
      <c r="DR76" s="18">
        <f t="shared" si="358"/>
        <v>23.35</v>
      </c>
      <c r="DS76" s="18">
        <f t="shared" si="359"/>
        <v>25.85</v>
      </c>
      <c r="DT76" s="18">
        <f t="shared" si="360"/>
        <v>25.02</v>
      </c>
      <c r="DU76" s="18">
        <f t="shared" si="361"/>
        <v>25.85</v>
      </c>
      <c r="DV76" s="18">
        <f t="shared" si="362"/>
        <v>25.02</v>
      </c>
      <c r="DW76" s="18">
        <f t="shared" si="363"/>
        <v>25.85</v>
      </c>
      <c r="DX76" s="18">
        <f t="shared" si="364"/>
        <v>25.85</v>
      </c>
      <c r="DY76" s="18">
        <f t="shared" si="365"/>
        <v>25.02</v>
      </c>
      <c r="DZ76" s="18">
        <f t="shared" si="366"/>
        <v>25.85</v>
      </c>
      <c r="EA76" s="18">
        <f t="shared" si="367"/>
        <v>25.02</v>
      </c>
      <c r="EB76" s="18">
        <f t="shared" si="368"/>
        <v>25.85</v>
      </c>
      <c r="EC76" s="18">
        <f t="shared" si="369"/>
        <v>304.38000000000005</v>
      </c>
      <c r="ED76" s="18">
        <f t="shared" si="370"/>
        <v>386.1</v>
      </c>
      <c r="EE76" s="18">
        <f t="shared" si="371"/>
        <v>25.85</v>
      </c>
      <c r="EF76" s="18">
        <f t="shared" si="372"/>
        <v>24.18</v>
      </c>
      <c r="EG76" s="18">
        <f t="shared" si="373"/>
        <v>25.85</v>
      </c>
      <c r="EH76" s="18">
        <f t="shared" si="374"/>
        <v>25.02</v>
      </c>
      <c r="EI76" s="18">
        <f t="shared" si="375"/>
        <v>25.85</v>
      </c>
      <c r="EJ76" s="18">
        <f t="shared" si="376"/>
        <v>25.02</v>
      </c>
      <c r="EK76" s="18">
        <f t="shared" si="377"/>
        <v>25.85</v>
      </c>
      <c r="EL76" s="18">
        <f t="shared" si="378"/>
        <v>25.85</v>
      </c>
      <c r="EM76" s="18">
        <f t="shared" si="379"/>
        <v>25.02</v>
      </c>
      <c r="EN76" s="18">
        <f t="shared" si="380"/>
        <v>25.85</v>
      </c>
      <c r="EO76" s="18">
        <f t="shared" si="381"/>
        <v>25.02</v>
      </c>
      <c r="EP76" s="18">
        <f t="shared" si="382"/>
        <v>25.85</v>
      </c>
      <c r="EQ76" s="18">
        <f t="shared" si="383"/>
        <v>305.21000000000004</v>
      </c>
      <c r="ER76" s="18">
        <f t="shared" si="384"/>
        <v>691.31</v>
      </c>
      <c r="ES76" s="18">
        <f t="shared" si="385"/>
        <v>25.85</v>
      </c>
      <c r="ET76" s="18">
        <f t="shared" si="386"/>
        <v>23.35</v>
      </c>
      <c r="EU76" s="18">
        <f t="shared" si="387"/>
        <v>25.85</v>
      </c>
      <c r="EV76" s="18">
        <f t="shared" si="388"/>
        <v>25.02</v>
      </c>
      <c r="EW76" s="19">
        <f t="shared" si="389"/>
        <v>25.85</v>
      </c>
      <c r="EX76" s="18">
        <f t="shared" si="390"/>
        <v>25.02</v>
      </c>
      <c r="EY76" s="18">
        <f t="shared" si="391"/>
        <v>25.85</v>
      </c>
      <c r="EZ76" s="18">
        <f t="shared" si="392"/>
        <v>25.85</v>
      </c>
      <c r="FA76" s="18">
        <f t="shared" si="393"/>
        <v>25.02</v>
      </c>
      <c r="FB76" s="18">
        <f t="shared" si="394"/>
        <v>25.85</v>
      </c>
      <c r="FC76" s="18">
        <f t="shared" si="395"/>
        <v>25.02</v>
      </c>
      <c r="FD76" s="18">
        <f t="shared" si="396"/>
        <v>25.85</v>
      </c>
      <c r="FE76" s="18">
        <f t="shared" si="397"/>
        <v>304.38000000000005</v>
      </c>
      <c r="FF76" s="18">
        <f t="shared" si="398"/>
        <v>995.69</v>
      </c>
      <c r="FG76" s="18">
        <f t="shared" si="399"/>
        <v>25.85</v>
      </c>
      <c r="FH76" s="18">
        <f t="shared" si="400"/>
        <v>23.35</v>
      </c>
      <c r="FI76" s="18">
        <f t="shared" si="401"/>
        <v>25.85</v>
      </c>
      <c r="FJ76" s="18">
        <f t="shared" si="402"/>
        <v>25.02</v>
      </c>
      <c r="FK76" s="18">
        <f t="shared" si="403"/>
        <v>25.85</v>
      </c>
      <c r="FL76" s="18">
        <f t="shared" si="404"/>
        <v>25.02</v>
      </c>
      <c r="FM76" s="18">
        <f t="shared" si="405"/>
        <v>25.85</v>
      </c>
      <c r="FN76" s="18">
        <f t="shared" si="406"/>
        <v>25.85</v>
      </c>
      <c r="FO76" s="18">
        <f t="shared" si="407"/>
        <v>25.02</v>
      </c>
      <c r="FP76" s="18">
        <f t="shared" si="408"/>
        <v>25.85</v>
      </c>
      <c r="FQ76" s="18">
        <f t="shared" si="409"/>
        <v>25.02</v>
      </c>
      <c r="FR76" s="18">
        <f t="shared" si="414"/>
        <v>25.85</v>
      </c>
      <c r="FS76" s="18">
        <f t="shared" si="415"/>
        <v>304.38000000000005</v>
      </c>
      <c r="FT76" s="18">
        <f t="shared" si="410"/>
        <v>1300.0700000000002</v>
      </c>
      <c r="FU76" s="18">
        <f t="shared" si="416"/>
        <v>25.85</v>
      </c>
      <c r="FV76" s="18">
        <f t="shared" si="417"/>
        <v>23.35</v>
      </c>
      <c r="FW76" s="18">
        <f t="shared" si="418"/>
        <v>25.85</v>
      </c>
      <c r="FX76" s="18">
        <f t="shared" si="419"/>
        <v>25.02</v>
      </c>
      <c r="FY76" s="18">
        <f t="shared" si="420"/>
        <v>25.85</v>
      </c>
      <c r="FZ76" s="18">
        <f t="shared" si="411"/>
        <v>25.02</v>
      </c>
      <c r="GA76" s="18">
        <f t="shared" si="421"/>
        <v>150.94000000000003</v>
      </c>
      <c r="GB76" s="18">
        <f t="shared" si="412"/>
        <v>1451.01</v>
      </c>
      <c r="GC76" s="18">
        <f t="shared" si="413"/>
        <v>239.99</v>
      </c>
    </row>
    <row r="77" spans="1:185" ht="22.5" customHeight="1" x14ac:dyDescent="0.2">
      <c r="A77" s="27">
        <v>43367</v>
      </c>
      <c r="B77" s="28" t="s">
        <v>259</v>
      </c>
      <c r="C77" s="28" t="s">
        <v>268</v>
      </c>
      <c r="D77" s="47" t="s">
        <v>269</v>
      </c>
      <c r="E77" s="30" t="s">
        <v>270</v>
      </c>
      <c r="F77" s="31">
        <v>1691</v>
      </c>
      <c r="G77" s="18">
        <f t="shared" si="347"/>
        <v>169.10000000000002</v>
      </c>
      <c r="H77" s="18">
        <f t="shared" si="348"/>
        <v>1521.9</v>
      </c>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f>ROUND((H77/5/365*6),2)</f>
        <v>5</v>
      </c>
      <c r="DL77" s="18">
        <f t="shared" si="352"/>
        <v>25.85</v>
      </c>
      <c r="DM77" s="18">
        <f t="shared" si="353"/>
        <v>25.02</v>
      </c>
      <c r="DN77" s="18">
        <f t="shared" si="354"/>
        <v>25.85</v>
      </c>
      <c r="DO77" s="18">
        <f t="shared" si="355"/>
        <v>81.72</v>
      </c>
      <c r="DP77" s="18">
        <f t="shared" si="356"/>
        <v>81.72</v>
      </c>
      <c r="DQ77" s="18">
        <f t="shared" si="357"/>
        <v>25.85</v>
      </c>
      <c r="DR77" s="18">
        <f t="shared" si="358"/>
        <v>23.35</v>
      </c>
      <c r="DS77" s="18">
        <f t="shared" si="359"/>
        <v>25.85</v>
      </c>
      <c r="DT77" s="18">
        <f t="shared" si="360"/>
        <v>25.02</v>
      </c>
      <c r="DU77" s="18">
        <f t="shared" si="361"/>
        <v>25.85</v>
      </c>
      <c r="DV77" s="18">
        <f t="shared" si="362"/>
        <v>25.02</v>
      </c>
      <c r="DW77" s="18">
        <f t="shared" si="363"/>
        <v>25.85</v>
      </c>
      <c r="DX77" s="18">
        <f t="shared" si="364"/>
        <v>25.85</v>
      </c>
      <c r="DY77" s="18">
        <f t="shared" si="365"/>
        <v>25.02</v>
      </c>
      <c r="DZ77" s="18">
        <f t="shared" si="366"/>
        <v>25.85</v>
      </c>
      <c r="EA77" s="18">
        <f t="shared" si="367"/>
        <v>25.02</v>
      </c>
      <c r="EB77" s="18">
        <f t="shared" si="368"/>
        <v>25.85</v>
      </c>
      <c r="EC77" s="18">
        <f t="shared" si="369"/>
        <v>304.38000000000005</v>
      </c>
      <c r="ED77" s="18">
        <f t="shared" si="370"/>
        <v>386.1</v>
      </c>
      <c r="EE77" s="18">
        <f t="shared" si="371"/>
        <v>25.85</v>
      </c>
      <c r="EF77" s="18">
        <f t="shared" si="372"/>
        <v>24.18</v>
      </c>
      <c r="EG77" s="18">
        <f t="shared" si="373"/>
        <v>25.85</v>
      </c>
      <c r="EH77" s="18">
        <f t="shared" si="374"/>
        <v>25.02</v>
      </c>
      <c r="EI77" s="18">
        <f t="shared" si="375"/>
        <v>25.85</v>
      </c>
      <c r="EJ77" s="18">
        <f t="shared" si="376"/>
        <v>25.02</v>
      </c>
      <c r="EK77" s="18">
        <f t="shared" si="377"/>
        <v>25.85</v>
      </c>
      <c r="EL77" s="18">
        <f t="shared" si="378"/>
        <v>25.85</v>
      </c>
      <c r="EM77" s="18">
        <f t="shared" si="379"/>
        <v>25.02</v>
      </c>
      <c r="EN77" s="18">
        <f t="shared" si="380"/>
        <v>25.85</v>
      </c>
      <c r="EO77" s="18">
        <f t="shared" si="381"/>
        <v>25.02</v>
      </c>
      <c r="EP77" s="18">
        <f t="shared" si="382"/>
        <v>25.85</v>
      </c>
      <c r="EQ77" s="18">
        <f t="shared" si="383"/>
        <v>305.21000000000004</v>
      </c>
      <c r="ER77" s="18">
        <f t="shared" si="384"/>
        <v>691.31</v>
      </c>
      <c r="ES77" s="18">
        <f t="shared" si="385"/>
        <v>25.85</v>
      </c>
      <c r="ET77" s="18">
        <f t="shared" si="386"/>
        <v>23.35</v>
      </c>
      <c r="EU77" s="18">
        <f t="shared" si="387"/>
        <v>25.85</v>
      </c>
      <c r="EV77" s="18">
        <f t="shared" si="388"/>
        <v>25.02</v>
      </c>
      <c r="EW77" s="19">
        <f t="shared" si="389"/>
        <v>25.85</v>
      </c>
      <c r="EX77" s="18">
        <f t="shared" si="390"/>
        <v>25.02</v>
      </c>
      <c r="EY77" s="18">
        <f t="shared" si="391"/>
        <v>25.85</v>
      </c>
      <c r="EZ77" s="18">
        <f t="shared" si="392"/>
        <v>25.85</v>
      </c>
      <c r="FA77" s="18">
        <f t="shared" si="393"/>
        <v>25.02</v>
      </c>
      <c r="FB77" s="18">
        <f t="shared" si="394"/>
        <v>25.85</v>
      </c>
      <c r="FC77" s="18">
        <f t="shared" si="395"/>
        <v>25.02</v>
      </c>
      <c r="FD77" s="18">
        <f t="shared" si="396"/>
        <v>25.85</v>
      </c>
      <c r="FE77" s="18">
        <f t="shared" si="397"/>
        <v>304.38000000000005</v>
      </c>
      <c r="FF77" s="18">
        <f t="shared" si="398"/>
        <v>995.69</v>
      </c>
      <c r="FG77" s="18">
        <f t="shared" si="399"/>
        <v>25.85</v>
      </c>
      <c r="FH77" s="18">
        <f t="shared" si="400"/>
        <v>23.35</v>
      </c>
      <c r="FI77" s="18">
        <f t="shared" si="401"/>
        <v>25.85</v>
      </c>
      <c r="FJ77" s="18">
        <f t="shared" si="402"/>
        <v>25.02</v>
      </c>
      <c r="FK77" s="18">
        <f t="shared" si="403"/>
        <v>25.85</v>
      </c>
      <c r="FL77" s="18">
        <f t="shared" si="404"/>
        <v>25.02</v>
      </c>
      <c r="FM77" s="18">
        <f t="shared" si="405"/>
        <v>25.85</v>
      </c>
      <c r="FN77" s="18">
        <f t="shared" si="406"/>
        <v>25.85</v>
      </c>
      <c r="FO77" s="18">
        <f t="shared" si="407"/>
        <v>25.02</v>
      </c>
      <c r="FP77" s="18">
        <f t="shared" si="408"/>
        <v>25.85</v>
      </c>
      <c r="FQ77" s="18">
        <f t="shared" si="409"/>
        <v>25.02</v>
      </c>
      <c r="FR77" s="18">
        <f t="shared" si="414"/>
        <v>25.85</v>
      </c>
      <c r="FS77" s="18">
        <f t="shared" si="415"/>
        <v>304.38000000000005</v>
      </c>
      <c r="FT77" s="18">
        <f t="shared" si="410"/>
        <v>1300.0700000000002</v>
      </c>
      <c r="FU77" s="18">
        <f t="shared" si="416"/>
        <v>25.85</v>
      </c>
      <c r="FV77" s="18">
        <f t="shared" si="417"/>
        <v>23.35</v>
      </c>
      <c r="FW77" s="18">
        <f t="shared" si="418"/>
        <v>25.85</v>
      </c>
      <c r="FX77" s="18">
        <f t="shared" si="419"/>
        <v>25.02</v>
      </c>
      <c r="FY77" s="18">
        <f t="shared" si="420"/>
        <v>25.85</v>
      </c>
      <c r="FZ77" s="18">
        <f t="shared" si="411"/>
        <v>25.02</v>
      </c>
      <c r="GA77" s="18">
        <f t="shared" si="421"/>
        <v>150.94000000000003</v>
      </c>
      <c r="GB77" s="18">
        <f t="shared" si="412"/>
        <v>1451.01</v>
      </c>
      <c r="GC77" s="18">
        <f t="shared" si="413"/>
        <v>239.99</v>
      </c>
    </row>
    <row r="78" spans="1:185" ht="41.25" customHeight="1" x14ac:dyDescent="0.2">
      <c r="A78" s="27">
        <v>43563</v>
      </c>
      <c r="B78" s="28" t="s">
        <v>271</v>
      </c>
      <c r="C78" s="28" t="s">
        <v>272</v>
      </c>
      <c r="D78" s="30" t="s">
        <v>195</v>
      </c>
      <c r="E78" s="30" t="s">
        <v>273</v>
      </c>
      <c r="F78" s="31">
        <v>1046.8800000000001</v>
      </c>
      <c r="G78" s="18">
        <f t="shared" si="347"/>
        <v>104.68800000000002</v>
      </c>
      <c r="H78" s="18">
        <f t="shared" si="348"/>
        <v>942.19200000000012</v>
      </c>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f t="shared" ref="DT78:DT83" si="422">ROUND((H78/5/365*22),2)</f>
        <v>11.36</v>
      </c>
      <c r="DU78" s="18">
        <f t="shared" si="361"/>
        <v>16</v>
      </c>
      <c r="DV78" s="18">
        <f t="shared" si="362"/>
        <v>15.49</v>
      </c>
      <c r="DW78" s="18">
        <f t="shared" si="363"/>
        <v>16</v>
      </c>
      <c r="DX78" s="18">
        <f t="shared" si="364"/>
        <v>16</v>
      </c>
      <c r="DY78" s="18">
        <f t="shared" si="365"/>
        <v>15.49</v>
      </c>
      <c r="DZ78" s="18">
        <f t="shared" si="366"/>
        <v>16</v>
      </c>
      <c r="EA78" s="18">
        <f t="shared" si="367"/>
        <v>15.49</v>
      </c>
      <c r="EB78" s="18">
        <f t="shared" si="368"/>
        <v>16</v>
      </c>
      <c r="EC78" s="18">
        <f t="shared" si="369"/>
        <v>137.82999999999998</v>
      </c>
      <c r="ED78" s="18">
        <f t="shared" si="370"/>
        <v>137.83000000000001</v>
      </c>
      <c r="EE78" s="18">
        <f t="shared" si="371"/>
        <v>16</v>
      </c>
      <c r="EF78" s="18">
        <f t="shared" si="372"/>
        <v>14.97</v>
      </c>
      <c r="EG78" s="18">
        <f t="shared" si="373"/>
        <v>16</v>
      </c>
      <c r="EH78" s="18">
        <f t="shared" si="374"/>
        <v>15.49</v>
      </c>
      <c r="EI78" s="18">
        <f t="shared" si="375"/>
        <v>16</v>
      </c>
      <c r="EJ78" s="18">
        <f t="shared" si="376"/>
        <v>15.49</v>
      </c>
      <c r="EK78" s="18">
        <f t="shared" si="377"/>
        <v>16</v>
      </c>
      <c r="EL78" s="18">
        <f t="shared" si="378"/>
        <v>16</v>
      </c>
      <c r="EM78" s="18">
        <f t="shared" si="379"/>
        <v>15.49</v>
      </c>
      <c r="EN78" s="18">
        <f t="shared" si="380"/>
        <v>16</v>
      </c>
      <c r="EO78" s="18">
        <f t="shared" si="381"/>
        <v>15.49</v>
      </c>
      <c r="EP78" s="18">
        <f t="shared" si="382"/>
        <v>16</v>
      </c>
      <c r="EQ78" s="18">
        <f t="shared" si="383"/>
        <v>188.93</v>
      </c>
      <c r="ER78" s="18">
        <f t="shared" si="384"/>
        <v>326.76</v>
      </c>
      <c r="ES78" s="18">
        <f t="shared" si="385"/>
        <v>16</v>
      </c>
      <c r="ET78" s="18">
        <f t="shared" si="386"/>
        <v>14.46</v>
      </c>
      <c r="EU78" s="18">
        <f t="shared" si="387"/>
        <v>16</v>
      </c>
      <c r="EV78" s="18">
        <f t="shared" si="388"/>
        <v>15.49</v>
      </c>
      <c r="EW78" s="19">
        <f t="shared" si="389"/>
        <v>16</v>
      </c>
      <c r="EX78" s="18">
        <f t="shared" si="390"/>
        <v>15.49</v>
      </c>
      <c r="EY78" s="18">
        <f t="shared" si="391"/>
        <v>16</v>
      </c>
      <c r="EZ78" s="18">
        <f t="shared" si="392"/>
        <v>16</v>
      </c>
      <c r="FA78" s="18">
        <f t="shared" si="393"/>
        <v>15.49</v>
      </c>
      <c r="FB78" s="18">
        <f t="shared" si="394"/>
        <v>16</v>
      </c>
      <c r="FC78" s="18">
        <f t="shared" si="395"/>
        <v>15.49</v>
      </c>
      <c r="FD78" s="18">
        <f t="shared" si="396"/>
        <v>16</v>
      </c>
      <c r="FE78" s="18">
        <f t="shared" si="397"/>
        <v>188.42000000000002</v>
      </c>
      <c r="FF78" s="18">
        <f t="shared" si="398"/>
        <v>515.18000000000006</v>
      </c>
      <c r="FG78" s="18">
        <f t="shared" si="399"/>
        <v>16</v>
      </c>
      <c r="FH78" s="18">
        <f t="shared" si="400"/>
        <v>14.46</v>
      </c>
      <c r="FI78" s="18">
        <f t="shared" si="401"/>
        <v>16</v>
      </c>
      <c r="FJ78" s="18">
        <f t="shared" si="402"/>
        <v>15.49</v>
      </c>
      <c r="FK78" s="18">
        <f t="shared" si="403"/>
        <v>16</v>
      </c>
      <c r="FL78" s="18">
        <f t="shared" si="404"/>
        <v>15.49</v>
      </c>
      <c r="FM78" s="18">
        <f t="shared" si="405"/>
        <v>16</v>
      </c>
      <c r="FN78" s="18">
        <f t="shared" si="406"/>
        <v>16</v>
      </c>
      <c r="FO78" s="18">
        <f t="shared" si="407"/>
        <v>15.49</v>
      </c>
      <c r="FP78" s="18">
        <f t="shared" si="408"/>
        <v>16</v>
      </c>
      <c r="FQ78" s="18">
        <f t="shared" si="409"/>
        <v>15.49</v>
      </c>
      <c r="FR78" s="18">
        <f t="shared" si="414"/>
        <v>16</v>
      </c>
      <c r="FS78" s="18">
        <f t="shared" si="415"/>
        <v>188.42000000000002</v>
      </c>
      <c r="FT78" s="18">
        <f t="shared" si="410"/>
        <v>703.60000000000014</v>
      </c>
      <c r="FU78" s="18">
        <f t="shared" si="416"/>
        <v>16</v>
      </c>
      <c r="FV78" s="18">
        <f t="shared" si="417"/>
        <v>14.46</v>
      </c>
      <c r="FW78" s="18">
        <f t="shared" si="418"/>
        <v>16</v>
      </c>
      <c r="FX78" s="18">
        <f t="shared" si="419"/>
        <v>15.49</v>
      </c>
      <c r="FY78" s="18">
        <f t="shared" si="420"/>
        <v>16</v>
      </c>
      <c r="FZ78" s="18">
        <f t="shared" si="411"/>
        <v>15.49</v>
      </c>
      <c r="GA78" s="18">
        <f t="shared" si="421"/>
        <v>93.44</v>
      </c>
      <c r="GB78" s="18">
        <f t="shared" si="412"/>
        <v>797.04</v>
      </c>
      <c r="GC78" s="18">
        <f t="shared" si="413"/>
        <v>249.84000000000015</v>
      </c>
    </row>
    <row r="79" spans="1:185" ht="37.5" customHeight="1" x14ac:dyDescent="0.2">
      <c r="A79" s="27">
        <v>43563</v>
      </c>
      <c r="B79" s="28" t="s">
        <v>274</v>
      </c>
      <c r="C79" s="28" t="s">
        <v>275</v>
      </c>
      <c r="D79" s="30" t="s">
        <v>195</v>
      </c>
      <c r="E79" s="30" t="s">
        <v>276</v>
      </c>
      <c r="F79" s="31">
        <v>1046.8800000000001</v>
      </c>
      <c r="G79" s="18">
        <f t="shared" si="347"/>
        <v>104.68800000000002</v>
      </c>
      <c r="H79" s="18">
        <f t="shared" si="348"/>
        <v>942.19200000000012</v>
      </c>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f t="shared" si="422"/>
        <v>11.36</v>
      </c>
      <c r="DU79" s="18">
        <f t="shared" si="361"/>
        <v>16</v>
      </c>
      <c r="DV79" s="18">
        <f t="shared" si="362"/>
        <v>15.49</v>
      </c>
      <c r="DW79" s="18">
        <f t="shared" si="363"/>
        <v>16</v>
      </c>
      <c r="DX79" s="18">
        <f t="shared" si="364"/>
        <v>16</v>
      </c>
      <c r="DY79" s="18">
        <f t="shared" si="365"/>
        <v>15.49</v>
      </c>
      <c r="DZ79" s="18">
        <f t="shared" si="366"/>
        <v>16</v>
      </c>
      <c r="EA79" s="18">
        <f t="shared" si="367"/>
        <v>15.49</v>
      </c>
      <c r="EB79" s="18">
        <f t="shared" si="368"/>
        <v>16</v>
      </c>
      <c r="EC79" s="18">
        <f t="shared" si="369"/>
        <v>137.82999999999998</v>
      </c>
      <c r="ED79" s="18">
        <f t="shared" si="370"/>
        <v>137.83000000000001</v>
      </c>
      <c r="EE79" s="18">
        <f t="shared" si="371"/>
        <v>16</v>
      </c>
      <c r="EF79" s="18">
        <f t="shared" si="372"/>
        <v>14.97</v>
      </c>
      <c r="EG79" s="18">
        <f t="shared" si="373"/>
        <v>16</v>
      </c>
      <c r="EH79" s="18">
        <f t="shared" si="374"/>
        <v>15.49</v>
      </c>
      <c r="EI79" s="18">
        <f t="shared" si="375"/>
        <v>16</v>
      </c>
      <c r="EJ79" s="18">
        <f t="shared" si="376"/>
        <v>15.49</v>
      </c>
      <c r="EK79" s="18">
        <f t="shared" si="377"/>
        <v>16</v>
      </c>
      <c r="EL79" s="18">
        <f t="shared" si="378"/>
        <v>16</v>
      </c>
      <c r="EM79" s="18">
        <f t="shared" si="379"/>
        <v>15.49</v>
      </c>
      <c r="EN79" s="18">
        <f t="shared" si="380"/>
        <v>16</v>
      </c>
      <c r="EO79" s="18">
        <f t="shared" si="381"/>
        <v>15.49</v>
      </c>
      <c r="EP79" s="18">
        <f t="shared" si="382"/>
        <v>16</v>
      </c>
      <c r="EQ79" s="18">
        <f t="shared" si="383"/>
        <v>188.93</v>
      </c>
      <c r="ER79" s="18">
        <f t="shared" si="384"/>
        <v>326.76</v>
      </c>
      <c r="ES79" s="18">
        <f t="shared" si="385"/>
        <v>16</v>
      </c>
      <c r="ET79" s="18">
        <f t="shared" si="386"/>
        <v>14.46</v>
      </c>
      <c r="EU79" s="18">
        <f t="shared" si="387"/>
        <v>16</v>
      </c>
      <c r="EV79" s="18">
        <f t="shared" si="388"/>
        <v>15.49</v>
      </c>
      <c r="EW79" s="19">
        <f t="shared" si="389"/>
        <v>16</v>
      </c>
      <c r="EX79" s="18">
        <f t="shared" si="390"/>
        <v>15.49</v>
      </c>
      <c r="EY79" s="18">
        <f t="shared" si="391"/>
        <v>16</v>
      </c>
      <c r="EZ79" s="18">
        <f t="shared" si="392"/>
        <v>16</v>
      </c>
      <c r="FA79" s="18">
        <f t="shared" si="393"/>
        <v>15.49</v>
      </c>
      <c r="FB79" s="18">
        <f t="shared" si="394"/>
        <v>16</v>
      </c>
      <c r="FC79" s="18">
        <f t="shared" si="395"/>
        <v>15.49</v>
      </c>
      <c r="FD79" s="18">
        <f t="shared" si="396"/>
        <v>16</v>
      </c>
      <c r="FE79" s="18">
        <f t="shared" si="397"/>
        <v>188.42000000000002</v>
      </c>
      <c r="FF79" s="18">
        <f t="shared" si="398"/>
        <v>515.18000000000006</v>
      </c>
      <c r="FG79" s="18">
        <f t="shared" si="399"/>
        <v>16</v>
      </c>
      <c r="FH79" s="18">
        <f t="shared" si="400"/>
        <v>14.46</v>
      </c>
      <c r="FI79" s="18">
        <f t="shared" si="401"/>
        <v>16</v>
      </c>
      <c r="FJ79" s="18">
        <f t="shared" si="402"/>
        <v>15.49</v>
      </c>
      <c r="FK79" s="18">
        <f t="shared" si="403"/>
        <v>16</v>
      </c>
      <c r="FL79" s="18">
        <f t="shared" si="404"/>
        <v>15.49</v>
      </c>
      <c r="FM79" s="18">
        <f t="shared" si="405"/>
        <v>16</v>
      </c>
      <c r="FN79" s="18">
        <f t="shared" si="406"/>
        <v>16</v>
      </c>
      <c r="FO79" s="18">
        <f t="shared" si="407"/>
        <v>15.49</v>
      </c>
      <c r="FP79" s="18">
        <f t="shared" si="408"/>
        <v>16</v>
      </c>
      <c r="FQ79" s="18">
        <f t="shared" si="409"/>
        <v>15.49</v>
      </c>
      <c r="FR79" s="18">
        <f t="shared" si="414"/>
        <v>16</v>
      </c>
      <c r="FS79" s="18">
        <f t="shared" si="415"/>
        <v>188.42000000000002</v>
      </c>
      <c r="FT79" s="18">
        <f t="shared" si="410"/>
        <v>703.60000000000014</v>
      </c>
      <c r="FU79" s="18">
        <f t="shared" si="416"/>
        <v>16</v>
      </c>
      <c r="FV79" s="18">
        <f t="shared" si="417"/>
        <v>14.46</v>
      </c>
      <c r="FW79" s="18">
        <f t="shared" si="418"/>
        <v>16</v>
      </c>
      <c r="FX79" s="18">
        <f t="shared" si="419"/>
        <v>15.49</v>
      </c>
      <c r="FY79" s="18">
        <f t="shared" si="420"/>
        <v>16</v>
      </c>
      <c r="FZ79" s="18">
        <f t="shared" si="411"/>
        <v>15.49</v>
      </c>
      <c r="GA79" s="18">
        <f t="shared" si="421"/>
        <v>93.44</v>
      </c>
      <c r="GB79" s="18">
        <f t="shared" si="412"/>
        <v>797.04</v>
      </c>
      <c r="GC79" s="18">
        <f t="shared" si="413"/>
        <v>249.84000000000015</v>
      </c>
    </row>
    <row r="80" spans="1:185" ht="37.5" customHeight="1" x14ac:dyDescent="0.2">
      <c r="A80" s="27">
        <v>43563</v>
      </c>
      <c r="B80" s="28" t="s">
        <v>277</v>
      </c>
      <c r="C80" s="28" t="s">
        <v>278</v>
      </c>
      <c r="D80" s="30" t="s">
        <v>195</v>
      </c>
      <c r="E80" s="30" t="s">
        <v>279</v>
      </c>
      <c r="F80" s="31">
        <v>1046.8800000000001</v>
      </c>
      <c r="G80" s="18">
        <f t="shared" si="347"/>
        <v>104.68800000000002</v>
      </c>
      <c r="H80" s="18">
        <f t="shared" si="348"/>
        <v>942.19200000000012</v>
      </c>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f t="shared" si="422"/>
        <v>11.36</v>
      </c>
      <c r="DU80" s="18">
        <f t="shared" si="361"/>
        <v>16</v>
      </c>
      <c r="DV80" s="18">
        <f t="shared" si="362"/>
        <v>15.49</v>
      </c>
      <c r="DW80" s="18">
        <f t="shared" si="363"/>
        <v>16</v>
      </c>
      <c r="DX80" s="18">
        <f t="shared" si="364"/>
        <v>16</v>
      </c>
      <c r="DY80" s="18">
        <f t="shared" si="365"/>
        <v>15.49</v>
      </c>
      <c r="DZ80" s="18">
        <f t="shared" si="366"/>
        <v>16</v>
      </c>
      <c r="EA80" s="18">
        <f t="shared" si="367"/>
        <v>15.49</v>
      </c>
      <c r="EB80" s="18">
        <f t="shared" si="368"/>
        <v>16</v>
      </c>
      <c r="EC80" s="18">
        <f t="shared" si="369"/>
        <v>137.82999999999998</v>
      </c>
      <c r="ED80" s="18">
        <f t="shared" si="370"/>
        <v>137.83000000000001</v>
      </c>
      <c r="EE80" s="18">
        <f t="shared" si="371"/>
        <v>16</v>
      </c>
      <c r="EF80" s="18">
        <f t="shared" si="372"/>
        <v>14.97</v>
      </c>
      <c r="EG80" s="18">
        <f t="shared" si="373"/>
        <v>16</v>
      </c>
      <c r="EH80" s="18">
        <f t="shared" si="374"/>
        <v>15.49</v>
      </c>
      <c r="EI80" s="18">
        <f t="shared" si="375"/>
        <v>16</v>
      </c>
      <c r="EJ80" s="18">
        <f t="shared" si="376"/>
        <v>15.49</v>
      </c>
      <c r="EK80" s="18">
        <f t="shared" si="377"/>
        <v>16</v>
      </c>
      <c r="EL80" s="18">
        <f t="shared" si="378"/>
        <v>16</v>
      </c>
      <c r="EM80" s="18">
        <f t="shared" si="379"/>
        <v>15.49</v>
      </c>
      <c r="EN80" s="18">
        <f t="shared" si="380"/>
        <v>16</v>
      </c>
      <c r="EO80" s="18">
        <f t="shared" si="381"/>
        <v>15.49</v>
      </c>
      <c r="EP80" s="18">
        <f t="shared" si="382"/>
        <v>16</v>
      </c>
      <c r="EQ80" s="18">
        <f t="shared" si="383"/>
        <v>188.93</v>
      </c>
      <c r="ER80" s="18">
        <f t="shared" si="384"/>
        <v>326.76</v>
      </c>
      <c r="ES80" s="18">
        <f t="shared" si="385"/>
        <v>16</v>
      </c>
      <c r="ET80" s="18">
        <f t="shared" si="386"/>
        <v>14.46</v>
      </c>
      <c r="EU80" s="18">
        <f t="shared" si="387"/>
        <v>16</v>
      </c>
      <c r="EV80" s="18">
        <f t="shared" si="388"/>
        <v>15.49</v>
      </c>
      <c r="EW80" s="19">
        <f t="shared" si="389"/>
        <v>16</v>
      </c>
      <c r="EX80" s="18">
        <f t="shared" si="390"/>
        <v>15.49</v>
      </c>
      <c r="EY80" s="18">
        <f t="shared" si="391"/>
        <v>16</v>
      </c>
      <c r="EZ80" s="18">
        <f t="shared" si="392"/>
        <v>16</v>
      </c>
      <c r="FA80" s="18">
        <f t="shared" si="393"/>
        <v>15.49</v>
      </c>
      <c r="FB80" s="18">
        <f t="shared" si="394"/>
        <v>16</v>
      </c>
      <c r="FC80" s="18">
        <f t="shared" si="395"/>
        <v>15.49</v>
      </c>
      <c r="FD80" s="18">
        <f t="shared" si="396"/>
        <v>16</v>
      </c>
      <c r="FE80" s="18">
        <f t="shared" si="397"/>
        <v>188.42000000000002</v>
      </c>
      <c r="FF80" s="18">
        <f t="shared" si="398"/>
        <v>515.18000000000006</v>
      </c>
      <c r="FG80" s="18">
        <f t="shared" si="399"/>
        <v>16</v>
      </c>
      <c r="FH80" s="18">
        <f t="shared" si="400"/>
        <v>14.46</v>
      </c>
      <c r="FI80" s="18">
        <f t="shared" si="401"/>
        <v>16</v>
      </c>
      <c r="FJ80" s="18">
        <f t="shared" si="402"/>
        <v>15.49</v>
      </c>
      <c r="FK80" s="18">
        <f t="shared" si="403"/>
        <v>16</v>
      </c>
      <c r="FL80" s="18">
        <f t="shared" si="404"/>
        <v>15.49</v>
      </c>
      <c r="FM80" s="18">
        <f t="shared" si="405"/>
        <v>16</v>
      </c>
      <c r="FN80" s="18">
        <f t="shared" si="406"/>
        <v>16</v>
      </c>
      <c r="FO80" s="18">
        <f t="shared" si="407"/>
        <v>15.49</v>
      </c>
      <c r="FP80" s="18">
        <f t="shared" si="408"/>
        <v>16</v>
      </c>
      <c r="FQ80" s="18">
        <f t="shared" si="409"/>
        <v>15.49</v>
      </c>
      <c r="FR80" s="18">
        <f t="shared" si="414"/>
        <v>16</v>
      </c>
      <c r="FS80" s="18">
        <f t="shared" si="415"/>
        <v>188.42000000000002</v>
      </c>
      <c r="FT80" s="18">
        <f t="shared" si="410"/>
        <v>703.60000000000014</v>
      </c>
      <c r="FU80" s="18">
        <f t="shared" si="416"/>
        <v>16</v>
      </c>
      <c r="FV80" s="18">
        <f t="shared" si="417"/>
        <v>14.46</v>
      </c>
      <c r="FW80" s="18">
        <f t="shared" si="418"/>
        <v>16</v>
      </c>
      <c r="FX80" s="18">
        <f t="shared" si="419"/>
        <v>15.49</v>
      </c>
      <c r="FY80" s="18">
        <f t="shared" si="420"/>
        <v>16</v>
      </c>
      <c r="FZ80" s="18">
        <f t="shared" si="411"/>
        <v>15.49</v>
      </c>
      <c r="GA80" s="18">
        <f t="shared" si="421"/>
        <v>93.44</v>
      </c>
      <c r="GB80" s="18">
        <f t="shared" si="412"/>
        <v>797.04</v>
      </c>
      <c r="GC80" s="18">
        <f t="shared" si="413"/>
        <v>249.84000000000015</v>
      </c>
    </row>
    <row r="81" spans="1:185" ht="37.5" customHeight="1" x14ac:dyDescent="0.2">
      <c r="A81" s="27">
        <v>43563</v>
      </c>
      <c r="B81" s="28" t="s">
        <v>280</v>
      </c>
      <c r="C81" s="28" t="s">
        <v>281</v>
      </c>
      <c r="D81" s="30" t="s">
        <v>195</v>
      </c>
      <c r="E81" s="30" t="s">
        <v>282</v>
      </c>
      <c r="F81" s="31">
        <v>1046.8800000000001</v>
      </c>
      <c r="G81" s="18">
        <f t="shared" si="347"/>
        <v>104.68800000000002</v>
      </c>
      <c r="H81" s="18">
        <f t="shared" si="348"/>
        <v>942.19200000000012</v>
      </c>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f t="shared" si="422"/>
        <v>11.36</v>
      </c>
      <c r="DU81" s="18">
        <f t="shared" si="361"/>
        <v>16</v>
      </c>
      <c r="DV81" s="18">
        <f t="shared" si="362"/>
        <v>15.49</v>
      </c>
      <c r="DW81" s="18">
        <f t="shared" si="363"/>
        <v>16</v>
      </c>
      <c r="DX81" s="18">
        <f t="shared" si="364"/>
        <v>16</v>
      </c>
      <c r="DY81" s="18">
        <f t="shared" si="365"/>
        <v>15.49</v>
      </c>
      <c r="DZ81" s="18">
        <f t="shared" si="366"/>
        <v>16</v>
      </c>
      <c r="EA81" s="18">
        <f t="shared" si="367"/>
        <v>15.49</v>
      </c>
      <c r="EB81" s="18">
        <f t="shared" si="368"/>
        <v>16</v>
      </c>
      <c r="EC81" s="18">
        <f t="shared" si="369"/>
        <v>137.82999999999998</v>
      </c>
      <c r="ED81" s="18">
        <f t="shared" si="370"/>
        <v>137.83000000000001</v>
      </c>
      <c r="EE81" s="18">
        <f t="shared" si="371"/>
        <v>16</v>
      </c>
      <c r="EF81" s="18">
        <f t="shared" si="372"/>
        <v>14.97</v>
      </c>
      <c r="EG81" s="18">
        <f t="shared" si="373"/>
        <v>16</v>
      </c>
      <c r="EH81" s="18">
        <f t="shared" si="374"/>
        <v>15.49</v>
      </c>
      <c r="EI81" s="18">
        <f t="shared" si="375"/>
        <v>16</v>
      </c>
      <c r="EJ81" s="18">
        <f t="shared" si="376"/>
        <v>15.49</v>
      </c>
      <c r="EK81" s="18">
        <f t="shared" si="377"/>
        <v>16</v>
      </c>
      <c r="EL81" s="18">
        <f t="shared" si="378"/>
        <v>16</v>
      </c>
      <c r="EM81" s="18">
        <f t="shared" si="379"/>
        <v>15.49</v>
      </c>
      <c r="EN81" s="18">
        <f t="shared" si="380"/>
        <v>16</v>
      </c>
      <c r="EO81" s="18">
        <f t="shared" si="381"/>
        <v>15.49</v>
      </c>
      <c r="EP81" s="18">
        <f t="shared" si="382"/>
        <v>16</v>
      </c>
      <c r="EQ81" s="18">
        <f t="shared" si="383"/>
        <v>188.93</v>
      </c>
      <c r="ER81" s="18">
        <f t="shared" si="384"/>
        <v>326.76</v>
      </c>
      <c r="ES81" s="18">
        <f t="shared" si="385"/>
        <v>16</v>
      </c>
      <c r="ET81" s="18">
        <f t="shared" si="386"/>
        <v>14.46</v>
      </c>
      <c r="EU81" s="18">
        <f t="shared" si="387"/>
        <v>16</v>
      </c>
      <c r="EV81" s="18">
        <f t="shared" si="388"/>
        <v>15.49</v>
      </c>
      <c r="EW81" s="19">
        <f t="shared" si="389"/>
        <v>16</v>
      </c>
      <c r="EX81" s="18">
        <f t="shared" si="390"/>
        <v>15.49</v>
      </c>
      <c r="EY81" s="18">
        <f t="shared" si="391"/>
        <v>16</v>
      </c>
      <c r="EZ81" s="18">
        <f t="shared" si="392"/>
        <v>16</v>
      </c>
      <c r="FA81" s="18">
        <f t="shared" si="393"/>
        <v>15.49</v>
      </c>
      <c r="FB81" s="18">
        <f t="shared" si="394"/>
        <v>16</v>
      </c>
      <c r="FC81" s="18">
        <f t="shared" si="395"/>
        <v>15.49</v>
      </c>
      <c r="FD81" s="18">
        <f t="shared" si="396"/>
        <v>16</v>
      </c>
      <c r="FE81" s="18">
        <f t="shared" si="397"/>
        <v>188.42000000000002</v>
      </c>
      <c r="FF81" s="18">
        <f t="shared" si="398"/>
        <v>515.18000000000006</v>
      </c>
      <c r="FG81" s="18">
        <f t="shared" si="399"/>
        <v>16</v>
      </c>
      <c r="FH81" s="18">
        <f t="shared" si="400"/>
        <v>14.46</v>
      </c>
      <c r="FI81" s="18">
        <f t="shared" si="401"/>
        <v>16</v>
      </c>
      <c r="FJ81" s="18">
        <f t="shared" si="402"/>
        <v>15.49</v>
      </c>
      <c r="FK81" s="18">
        <f t="shared" si="403"/>
        <v>16</v>
      </c>
      <c r="FL81" s="18">
        <f t="shared" si="404"/>
        <v>15.49</v>
      </c>
      <c r="FM81" s="18">
        <f t="shared" si="405"/>
        <v>16</v>
      </c>
      <c r="FN81" s="18">
        <f t="shared" si="406"/>
        <v>16</v>
      </c>
      <c r="FO81" s="18">
        <f t="shared" si="407"/>
        <v>15.49</v>
      </c>
      <c r="FP81" s="18">
        <f t="shared" si="408"/>
        <v>16</v>
      </c>
      <c r="FQ81" s="18">
        <f t="shared" si="409"/>
        <v>15.49</v>
      </c>
      <c r="FR81" s="18">
        <f t="shared" si="414"/>
        <v>16</v>
      </c>
      <c r="FS81" s="18">
        <f t="shared" si="415"/>
        <v>188.42000000000002</v>
      </c>
      <c r="FT81" s="18">
        <f t="shared" si="410"/>
        <v>703.60000000000014</v>
      </c>
      <c r="FU81" s="18">
        <f t="shared" si="416"/>
        <v>16</v>
      </c>
      <c r="FV81" s="18">
        <f t="shared" si="417"/>
        <v>14.46</v>
      </c>
      <c r="FW81" s="18">
        <f t="shared" si="418"/>
        <v>16</v>
      </c>
      <c r="FX81" s="18">
        <f t="shared" si="419"/>
        <v>15.49</v>
      </c>
      <c r="FY81" s="18">
        <f t="shared" si="420"/>
        <v>16</v>
      </c>
      <c r="FZ81" s="18">
        <f t="shared" si="411"/>
        <v>15.49</v>
      </c>
      <c r="GA81" s="18">
        <f t="shared" si="421"/>
        <v>93.44</v>
      </c>
      <c r="GB81" s="18">
        <f t="shared" si="412"/>
        <v>797.04</v>
      </c>
      <c r="GC81" s="18">
        <f t="shared" si="413"/>
        <v>249.84000000000015</v>
      </c>
    </row>
    <row r="82" spans="1:185" ht="37.5" customHeight="1" x14ac:dyDescent="0.2">
      <c r="A82" s="27">
        <v>43563</v>
      </c>
      <c r="B82" s="28" t="s">
        <v>283</v>
      </c>
      <c r="C82" s="28" t="s">
        <v>284</v>
      </c>
      <c r="D82" s="30" t="s">
        <v>195</v>
      </c>
      <c r="E82" s="30" t="s">
        <v>285</v>
      </c>
      <c r="F82" s="31">
        <v>1046.8800000000001</v>
      </c>
      <c r="G82" s="18">
        <f t="shared" si="347"/>
        <v>104.68800000000002</v>
      </c>
      <c r="H82" s="18">
        <f t="shared" si="348"/>
        <v>942.19200000000012</v>
      </c>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f t="shared" si="422"/>
        <v>11.36</v>
      </c>
      <c r="DU82" s="18">
        <f t="shared" si="361"/>
        <v>16</v>
      </c>
      <c r="DV82" s="18">
        <f t="shared" si="362"/>
        <v>15.49</v>
      </c>
      <c r="DW82" s="18">
        <f t="shared" si="363"/>
        <v>16</v>
      </c>
      <c r="DX82" s="18">
        <f t="shared" si="364"/>
        <v>16</v>
      </c>
      <c r="DY82" s="18">
        <f t="shared" si="365"/>
        <v>15.49</v>
      </c>
      <c r="DZ82" s="18">
        <f t="shared" si="366"/>
        <v>16</v>
      </c>
      <c r="EA82" s="18">
        <f t="shared" si="367"/>
        <v>15.49</v>
      </c>
      <c r="EB82" s="18">
        <f t="shared" si="368"/>
        <v>16</v>
      </c>
      <c r="EC82" s="18">
        <f t="shared" si="369"/>
        <v>137.82999999999998</v>
      </c>
      <c r="ED82" s="18">
        <f t="shared" si="370"/>
        <v>137.83000000000001</v>
      </c>
      <c r="EE82" s="18">
        <f t="shared" si="371"/>
        <v>16</v>
      </c>
      <c r="EF82" s="18">
        <f t="shared" si="372"/>
        <v>14.97</v>
      </c>
      <c r="EG82" s="18">
        <f t="shared" si="373"/>
        <v>16</v>
      </c>
      <c r="EH82" s="18">
        <f t="shared" si="374"/>
        <v>15.49</v>
      </c>
      <c r="EI82" s="18">
        <f t="shared" si="375"/>
        <v>16</v>
      </c>
      <c r="EJ82" s="18">
        <f t="shared" si="376"/>
        <v>15.49</v>
      </c>
      <c r="EK82" s="18">
        <f t="shared" si="377"/>
        <v>16</v>
      </c>
      <c r="EL82" s="18">
        <f t="shared" si="378"/>
        <v>16</v>
      </c>
      <c r="EM82" s="18">
        <f t="shared" si="379"/>
        <v>15.49</v>
      </c>
      <c r="EN82" s="18">
        <f t="shared" si="380"/>
        <v>16</v>
      </c>
      <c r="EO82" s="18">
        <f t="shared" si="381"/>
        <v>15.49</v>
      </c>
      <c r="EP82" s="18">
        <f t="shared" si="382"/>
        <v>16</v>
      </c>
      <c r="EQ82" s="18">
        <f t="shared" si="383"/>
        <v>188.93</v>
      </c>
      <c r="ER82" s="18">
        <f t="shared" si="384"/>
        <v>326.76</v>
      </c>
      <c r="ES82" s="18">
        <f t="shared" si="385"/>
        <v>16</v>
      </c>
      <c r="ET82" s="18">
        <f t="shared" si="386"/>
        <v>14.46</v>
      </c>
      <c r="EU82" s="18">
        <f t="shared" si="387"/>
        <v>16</v>
      </c>
      <c r="EV82" s="18">
        <f t="shared" si="388"/>
        <v>15.49</v>
      </c>
      <c r="EW82" s="19">
        <f t="shared" si="389"/>
        <v>16</v>
      </c>
      <c r="EX82" s="18">
        <f t="shared" si="390"/>
        <v>15.49</v>
      </c>
      <c r="EY82" s="18">
        <f t="shared" si="391"/>
        <v>16</v>
      </c>
      <c r="EZ82" s="18">
        <f t="shared" si="392"/>
        <v>16</v>
      </c>
      <c r="FA82" s="18">
        <f t="shared" si="393"/>
        <v>15.49</v>
      </c>
      <c r="FB82" s="18">
        <f t="shared" si="394"/>
        <v>16</v>
      </c>
      <c r="FC82" s="18">
        <f t="shared" si="395"/>
        <v>15.49</v>
      </c>
      <c r="FD82" s="18">
        <f t="shared" si="396"/>
        <v>16</v>
      </c>
      <c r="FE82" s="18">
        <f t="shared" si="397"/>
        <v>188.42000000000002</v>
      </c>
      <c r="FF82" s="18">
        <f t="shared" si="398"/>
        <v>515.18000000000006</v>
      </c>
      <c r="FG82" s="18">
        <f t="shared" si="399"/>
        <v>16</v>
      </c>
      <c r="FH82" s="18">
        <f t="shared" si="400"/>
        <v>14.46</v>
      </c>
      <c r="FI82" s="18">
        <f t="shared" si="401"/>
        <v>16</v>
      </c>
      <c r="FJ82" s="18">
        <f t="shared" si="402"/>
        <v>15.49</v>
      </c>
      <c r="FK82" s="18">
        <f t="shared" si="403"/>
        <v>16</v>
      </c>
      <c r="FL82" s="18">
        <f t="shared" si="404"/>
        <v>15.49</v>
      </c>
      <c r="FM82" s="18">
        <f t="shared" si="405"/>
        <v>16</v>
      </c>
      <c r="FN82" s="18">
        <f t="shared" si="406"/>
        <v>16</v>
      </c>
      <c r="FO82" s="18">
        <f t="shared" si="407"/>
        <v>15.49</v>
      </c>
      <c r="FP82" s="18">
        <f t="shared" si="408"/>
        <v>16</v>
      </c>
      <c r="FQ82" s="18">
        <f t="shared" si="409"/>
        <v>15.49</v>
      </c>
      <c r="FR82" s="18">
        <f t="shared" si="414"/>
        <v>16</v>
      </c>
      <c r="FS82" s="18">
        <f t="shared" si="415"/>
        <v>188.42000000000002</v>
      </c>
      <c r="FT82" s="18">
        <f t="shared" si="410"/>
        <v>703.60000000000014</v>
      </c>
      <c r="FU82" s="18">
        <f t="shared" si="416"/>
        <v>16</v>
      </c>
      <c r="FV82" s="18">
        <f t="shared" si="417"/>
        <v>14.46</v>
      </c>
      <c r="FW82" s="18">
        <f t="shared" si="418"/>
        <v>16</v>
      </c>
      <c r="FX82" s="18">
        <f t="shared" si="419"/>
        <v>15.49</v>
      </c>
      <c r="FY82" s="18">
        <f t="shared" si="420"/>
        <v>16</v>
      </c>
      <c r="FZ82" s="18">
        <f t="shared" si="411"/>
        <v>15.49</v>
      </c>
      <c r="GA82" s="18">
        <f t="shared" si="421"/>
        <v>93.44</v>
      </c>
      <c r="GB82" s="18">
        <f t="shared" si="412"/>
        <v>797.04</v>
      </c>
      <c r="GC82" s="18">
        <f t="shared" si="413"/>
        <v>249.84000000000015</v>
      </c>
    </row>
    <row r="83" spans="1:185" ht="37.5" customHeight="1" x14ac:dyDescent="0.2">
      <c r="A83" s="27">
        <v>43563</v>
      </c>
      <c r="B83" s="28" t="s">
        <v>286</v>
      </c>
      <c r="C83" s="28" t="s">
        <v>287</v>
      </c>
      <c r="D83" s="30" t="s">
        <v>195</v>
      </c>
      <c r="E83" s="30" t="s">
        <v>288</v>
      </c>
      <c r="F83" s="31">
        <v>1046.8800000000001</v>
      </c>
      <c r="G83" s="18">
        <f t="shared" si="347"/>
        <v>104.68800000000002</v>
      </c>
      <c r="H83" s="18">
        <f t="shared" si="348"/>
        <v>942.19200000000012</v>
      </c>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18">
        <f t="shared" si="422"/>
        <v>11.36</v>
      </c>
      <c r="DU83" s="18">
        <f t="shared" si="361"/>
        <v>16</v>
      </c>
      <c r="DV83" s="18">
        <f t="shared" si="362"/>
        <v>15.49</v>
      </c>
      <c r="DW83" s="18">
        <f t="shared" si="363"/>
        <v>16</v>
      </c>
      <c r="DX83" s="18">
        <f t="shared" si="364"/>
        <v>16</v>
      </c>
      <c r="DY83" s="18">
        <f t="shared" si="365"/>
        <v>15.49</v>
      </c>
      <c r="DZ83" s="18">
        <f t="shared" si="366"/>
        <v>16</v>
      </c>
      <c r="EA83" s="18">
        <f t="shared" si="367"/>
        <v>15.49</v>
      </c>
      <c r="EB83" s="18">
        <f t="shared" si="368"/>
        <v>16</v>
      </c>
      <c r="EC83" s="18">
        <f t="shared" si="369"/>
        <v>137.82999999999998</v>
      </c>
      <c r="ED83" s="18">
        <f t="shared" si="370"/>
        <v>137.83000000000001</v>
      </c>
      <c r="EE83" s="18">
        <f t="shared" si="371"/>
        <v>16</v>
      </c>
      <c r="EF83" s="18">
        <f t="shared" si="372"/>
        <v>14.97</v>
      </c>
      <c r="EG83" s="18">
        <f t="shared" si="373"/>
        <v>16</v>
      </c>
      <c r="EH83" s="18">
        <f t="shared" si="374"/>
        <v>15.49</v>
      </c>
      <c r="EI83" s="18">
        <f t="shared" si="375"/>
        <v>16</v>
      </c>
      <c r="EJ83" s="18">
        <f t="shared" si="376"/>
        <v>15.49</v>
      </c>
      <c r="EK83" s="18">
        <f t="shared" si="377"/>
        <v>16</v>
      </c>
      <c r="EL83" s="18">
        <f t="shared" si="378"/>
        <v>16</v>
      </c>
      <c r="EM83" s="18">
        <f t="shared" si="379"/>
        <v>15.49</v>
      </c>
      <c r="EN83" s="18">
        <f t="shared" si="380"/>
        <v>16</v>
      </c>
      <c r="EO83" s="18">
        <f t="shared" si="381"/>
        <v>15.49</v>
      </c>
      <c r="EP83" s="18">
        <f t="shared" si="382"/>
        <v>16</v>
      </c>
      <c r="EQ83" s="18">
        <f t="shared" si="383"/>
        <v>188.93</v>
      </c>
      <c r="ER83" s="18">
        <f t="shared" si="384"/>
        <v>326.76</v>
      </c>
      <c r="ES83" s="18">
        <f t="shared" si="385"/>
        <v>16</v>
      </c>
      <c r="ET83" s="18">
        <f t="shared" si="386"/>
        <v>14.46</v>
      </c>
      <c r="EU83" s="18">
        <f t="shared" si="387"/>
        <v>16</v>
      </c>
      <c r="EV83" s="18">
        <f t="shared" si="388"/>
        <v>15.49</v>
      </c>
      <c r="EW83" s="19">
        <f t="shared" si="389"/>
        <v>16</v>
      </c>
      <c r="EX83" s="18">
        <f t="shared" si="390"/>
        <v>15.49</v>
      </c>
      <c r="EY83" s="18">
        <f t="shared" si="391"/>
        <v>16</v>
      </c>
      <c r="EZ83" s="18">
        <f t="shared" si="392"/>
        <v>16</v>
      </c>
      <c r="FA83" s="18">
        <f t="shared" si="393"/>
        <v>15.49</v>
      </c>
      <c r="FB83" s="18">
        <f t="shared" si="394"/>
        <v>16</v>
      </c>
      <c r="FC83" s="18">
        <f t="shared" si="395"/>
        <v>15.49</v>
      </c>
      <c r="FD83" s="18">
        <f t="shared" si="396"/>
        <v>16</v>
      </c>
      <c r="FE83" s="18">
        <f t="shared" si="397"/>
        <v>188.42000000000002</v>
      </c>
      <c r="FF83" s="18">
        <f t="shared" si="398"/>
        <v>515.18000000000006</v>
      </c>
      <c r="FG83" s="18">
        <f t="shared" si="399"/>
        <v>16</v>
      </c>
      <c r="FH83" s="18">
        <f t="shared" si="400"/>
        <v>14.46</v>
      </c>
      <c r="FI83" s="18">
        <f t="shared" si="401"/>
        <v>16</v>
      </c>
      <c r="FJ83" s="18">
        <f t="shared" si="402"/>
        <v>15.49</v>
      </c>
      <c r="FK83" s="18">
        <f t="shared" si="403"/>
        <v>16</v>
      </c>
      <c r="FL83" s="18">
        <f t="shared" si="404"/>
        <v>15.49</v>
      </c>
      <c r="FM83" s="18">
        <f t="shared" si="405"/>
        <v>16</v>
      </c>
      <c r="FN83" s="18">
        <f t="shared" si="406"/>
        <v>16</v>
      </c>
      <c r="FO83" s="18">
        <f t="shared" si="407"/>
        <v>15.49</v>
      </c>
      <c r="FP83" s="18">
        <f t="shared" si="408"/>
        <v>16</v>
      </c>
      <c r="FQ83" s="18">
        <f t="shared" si="409"/>
        <v>15.49</v>
      </c>
      <c r="FR83" s="18">
        <f t="shared" si="414"/>
        <v>16</v>
      </c>
      <c r="FS83" s="18">
        <f t="shared" si="415"/>
        <v>188.42000000000002</v>
      </c>
      <c r="FT83" s="18">
        <f t="shared" si="410"/>
        <v>703.60000000000014</v>
      </c>
      <c r="FU83" s="18">
        <f t="shared" si="416"/>
        <v>16</v>
      </c>
      <c r="FV83" s="18">
        <f t="shared" si="417"/>
        <v>14.46</v>
      </c>
      <c r="FW83" s="18">
        <f t="shared" si="418"/>
        <v>16</v>
      </c>
      <c r="FX83" s="18">
        <f t="shared" si="419"/>
        <v>15.49</v>
      </c>
      <c r="FY83" s="18">
        <f t="shared" si="420"/>
        <v>16</v>
      </c>
      <c r="FZ83" s="18">
        <f t="shared" si="411"/>
        <v>15.49</v>
      </c>
      <c r="GA83" s="18">
        <f t="shared" si="421"/>
        <v>93.44</v>
      </c>
      <c r="GB83" s="18">
        <f t="shared" si="412"/>
        <v>797.04</v>
      </c>
      <c r="GC83" s="18">
        <f t="shared" si="413"/>
        <v>249.84000000000015</v>
      </c>
    </row>
    <row r="84" spans="1:185" ht="80.25" customHeight="1" x14ac:dyDescent="0.2">
      <c r="A84" s="27">
        <v>43697</v>
      </c>
      <c r="B84" s="28" t="s">
        <v>231</v>
      </c>
      <c r="C84" s="28" t="s">
        <v>289</v>
      </c>
      <c r="D84" s="28" t="s">
        <v>207</v>
      </c>
      <c r="E84" s="30" t="s">
        <v>290</v>
      </c>
      <c r="F84" s="31">
        <v>1125</v>
      </c>
      <c r="G84" s="18">
        <f t="shared" si="347"/>
        <v>112.5</v>
      </c>
      <c r="H84" s="18">
        <f t="shared" si="348"/>
        <v>1012.5</v>
      </c>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18"/>
      <c r="DU84" s="18"/>
      <c r="DV84" s="18"/>
      <c r="DW84" s="18"/>
      <c r="DX84" s="18">
        <f t="shared" ref="DX84:DX92" si="423">ROUND((H84/5/365*11),2)</f>
        <v>6.1</v>
      </c>
      <c r="DY84" s="18">
        <f t="shared" si="365"/>
        <v>16.64</v>
      </c>
      <c r="DZ84" s="18">
        <f t="shared" si="366"/>
        <v>17.2</v>
      </c>
      <c r="EA84" s="18">
        <f t="shared" si="367"/>
        <v>16.64</v>
      </c>
      <c r="EB84" s="18">
        <f t="shared" si="368"/>
        <v>17.2</v>
      </c>
      <c r="EC84" s="18">
        <f t="shared" si="369"/>
        <v>73.78</v>
      </c>
      <c r="ED84" s="18">
        <f t="shared" si="370"/>
        <v>73.78</v>
      </c>
      <c r="EE84" s="18">
        <f t="shared" si="371"/>
        <v>17.2</v>
      </c>
      <c r="EF84" s="18">
        <f t="shared" si="372"/>
        <v>16.09</v>
      </c>
      <c r="EG84" s="18">
        <f t="shared" si="373"/>
        <v>17.2</v>
      </c>
      <c r="EH84" s="18">
        <f t="shared" si="374"/>
        <v>16.64</v>
      </c>
      <c r="EI84" s="18">
        <f t="shared" si="375"/>
        <v>17.2</v>
      </c>
      <c r="EJ84" s="18">
        <f t="shared" si="376"/>
        <v>16.64</v>
      </c>
      <c r="EK84" s="18">
        <f t="shared" si="377"/>
        <v>17.2</v>
      </c>
      <c r="EL84" s="18">
        <f t="shared" si="378"/>
        <v>17.2</v>
      </c>
      <c r="EM84" s="18">
        <f t="shared" si="379"/>
        <v>16.64</v>
      </c>
      <c r="EN84" s="18">
        <f t="shared" si="380"/>
        <v>17.2</v>
      </c>
      <c r="EO84" s="18">
        <f t="shared" si="381"/>
        <v>16.64</v>
      </c>
      <c r="EP84" s="18">
        <f t="shared" si="382"/>
        <v>17.2</v>
      </c>
      <c r="EQ84" s="18">
        <f t="shared" si="383"/>
        <v>203.04999999999995</v>
      </c>
      <c r="ER84" s="18">
        <f t="shared" si="384"/>
        <v>276.83</v>
      </c>
      <c r="ES84" s="18">
        <f t="shared" si="385"/>
        <v>17.2</v>
      </c>
      <c r="ET84" s="18">
        <f t="shared" si="386"/>
        <v>15.53</v>
      </c>
      <c r="EU84" s="18">
        <f t="shared" si="387"/>
        <v>17.2</v>
      </c>
      <c r="EV84" s="18">
        <f t="shared" si="388"/>
        <v>16.64</v>
      </c>
      <c r="EW84" s="19">
        <f t="shared" si="389"/>
        <v>17.2</v>
      </c>
      <c r="EX84" s="18">
        <f t="shared" si="390"/>
        <v>16.64</v>
      </c>
      <c r="EY84" s="18">
        <f t="shared" si="391"/>
        <v>17.2</v>
      </c>
      <c r="EZ84" s="18">
        <f t="shared" si="392"/>
        <v>17.2</v>
      </c>
      <c r="FA84" s="18">
        <f t="shared" si="393"/>
        <v>16.64</v>
      </c>
      <c r="FB84" s="18">
        <f t="shared" si="394"/>
        <v>17.2</v>
      </c>
      <c r="FC84" s="18">
        <f t="shared" si="395"/>
        <v>16.64</v>
      </c>
      <c r="FD84" s="18">
        <f t="shared" si="396"/>
        <v>17.2</v>
      </c>
      <c r="FE84" s="18">
        <f t="shared" si="397"/>
        <v>202.48999999999995</v>
      </c>
      <c r="FF84" s="18">
        <f t="shared" si="398"/>
        <v>479.31999999999994</v>
      </c>
      <c r="FG84" s="18">
        <f t="shared" si="399"/>
        <v>17.2</v>
      </c>
      <c r="FH84" s="18">
        <f t="shared" si="400"/>
        <v>15.53</v>
      </c>
      <c r="FI84" s="18">
        <f t="shared" si="401"/>
        <v>17.2</v>
      </c>
      <c r="FJ84" s="18">
        <f t="shared" si="402"/>
        <v>16.64</v>
      </c>
      <c r="FK84" s="18">
        <f t="shared" si="403"/>
        <v>17.2</v>
      </c>
      <c r="FL84" s="18">
        <f t="shared" si="404"/>
        <v>16.64</v>
      </c>
      <c r="FM84" s="18">
        <f t="shared" si="405"/>
        <v>17.2</v>
      </c>
      <c r="FN84" s="18">
        <f t="shared" si="406"/>
        <v>17.2</v>
      </c>
      <c r="FO84" s="18">
        <f t="shared" si="407"/>
        <v>16.64</v>
      </c>
      <c r="FP84" s="18">
        <f t="shared" si="408"/>
        <v>17.2</v>
      </c>
      <c r="FQ84" s="18">
        <f t="shared" si="409"/>
        <v>16.64</v>
      </c>
      <c r="FR84" s="18">
        <f t="shared" si="414"/>
        <v>17.2</v>
      </c>
      <c r="FS84" s="18">
        <f t="shared" si="415"/>
        <v>202.48999999999995</v>
      </c>
      <c r="FT84" s="18">
        <f t="shared" si="410"/>
        <v>681.81</v>
      </c>
      <c r="FU84" s="18">
        <f t="shared" si="416"/>
        <v>17.2</v>
      </c>
      <c r="FV84" s="18">
        <f t="shared" si="417"/>
        <v>15.53</v>
      </c>
      <c r="FW84" s="18">
        <f t="shared" si="418"/>
        <v>17.2</v>
      </c>
      <c r="FX84" s="18">
        <f t="shared" si="419"/>
        <v>16.64</v>
      </c>
      <c r="FY84" s="18">
        <f t="shared" si="420"/>
        <v>17.2</v>
      </c>
      <c r="FZ84" s="18">
        <f t="shared" si="411"/>
        <v>16.64</v>
      </c>
      <c r="GA84" s="18">
        <f t="shared" si="421"/>
        <v>100.41</v>
      </c>
      <c r="GB84" s="18">
        <f t="shared" si="412"/>
        <v>782.22</v>
      </c>
      <c r="GC84" s="18">
        <f t="shared" si="413"/>
        <v>342.78</v>
      </c>
    </row>
    <row r="85" spans="1:185" ht="80.25" customHeight="1" x14ac:dyDescent="0.2">
      <c r="A85" s="27">
        <v>43697</v>
      </c>
      <c r="B85" s="28" t="s">
        <v>231</v>
      </c>
      <c r="C85" s="28" t="s">
        <v>291</v>
      </c>
      <c r="D85" s="28" t="s">
        <v>170</v>
      </c>
      <c r="E85" s="30" t="s">
        <v>292</v>
      </c>
      <c r="F85" s="31">
        <v>1125</v>
      </c>
      <c r="G85" s="18">
        <f t="shared" si="347"/>
        <v>112.5</v>
      </c>
      <c r="H85" s="18">
        <f t="shared" si="348"/>
        <v>1012.5</v>
      </c>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18"/>
      <c r="DU85" s="18"/>
      <c r="DV85" s="18"/>
      <c r="DW85" s="18"/>
      <c r="DX85" s="18">
        <f t="shared" si="423"/>
        <v>6.1</v>
      </c>
      <c r="DY85" s="18">
        <f t="shared" si="365"/>
        <v>16.64</v>
      </c>
      <c r="DZ85" s="18">
        <f t="shared" si="366"/>
        <v>17.2</v>
      </c>
      <c r="EA85" s="18">
        <f t="shared" si="367"/>
        <v>16.64</v>
      </c>
      <c r="EB85" s="18">
        <f t="shared" si="368"/>
        <v>17.2</v>
      </c>
      <c r="EC85" s="18">
        <f t="shared" si="369"/>
        <v>73.78</v>
      </c>
      <c r="ED85" s="18">
        <f t="shared" si="370"/>
        <v>73.78</v>
      </c>
      <c r="EE85" s="18">
        <f t="shared" si="371"/>
        <v>17.2</v>
      </c>
      <c r="EF85" s="18">
        <f t="shared" si="372"/>
        <v>16.09</v>
      </c>
      <c r="EG85" s="18">
        <f t="shared" si="373"/>
        <v>17.2</v>
      </c>
      <c r="EH85" s="18">
        <f t="shared" si="374"/>
        <v>16.64</v>
      </c>
      <c r="EI85" s="18">
        <f t="shared" si="375"/>
        <v>17.2</v>
      </c>
      <c r="EJ85" s="18">
        <f t="shared" si="376"/>
        <v>16.64</v>
      </c>
      <c r="EK85" s="18">
        <f t="shared" si="377"/>
        <v>17.2</v>
      </c>
      <c r="EL85" s="18">
        <f t="shared" si="378"/>
        <v>17.2</v>
      </c>
      <c r="EM85" s="18">
        <f t="shared" si="379"/>
        <v>16.64</v>
      </c>
      <c r="EN85" s="18">
        <f t="shared" si="380"/>
        <v>17.2</v>
      </c>
      <c r="EO85" s="18">
        <f t="shared" si="381"/>
        <v>16.64</v>
      </c>
      <c r="EP85" s="18">
        <f t="shared" si="382"/>
        <v>17.2</v>
      </c>
      <c r="EQ85" s="18">
        <f t="shared" si="383"/>
        <v>203.04999999999995</v>
      </c>
      <c r="ER85" s="18">
        <f t="shared" si="384"/>
        <v>276.83</v>
      </c>
      <c r="ES85" s="18">
        <f t="shared" si="385"/>
        <v>17.2</v>
      </c>
      <c r="ET85" s="18">
        <f t="shared" si="386"/>
        <v>15.53</v>
      </c>
      <c r="EU85" s="18">
        <f t="shared" si="387"/>
        <v>17.2</v>
      </c>
      <c r="EV85" s="18">
        <f t="shared" si="388"/>
        <v>16.64</v>
      </c>
      <c r="EW85" s="19">
        <f t="shared" si="389"/>
        <v>17.2</v>
      </c>
      <c r="EX85" s="18">
        <f t="shared" si="390"/>
        <v>16.64</v>
      </c>
      <c r="EY85" s="18">
        <f t="shared" si="391"/>
        <v>17.2</v>
      </c>
      <c r="EZ85" s="18">
        <f t="shared" si="392"/>
        <v>17.2</v>
      </c>
      <c r="FA85" s="18">
        <f t="shared" si="393"/>
        <v>16.64</v>
      </c>
      <c r="FB85" s="18">
        <f t="shared" si="394"/>
        <v>17.2</v>
      </c>
      <c r="FC85" s="18">
        <f t="shared" si="395"/>
        <v>16.64</v>
      </c>
      <c r="FD85" s="18">
        <f t="shared" si="396"/>
        <v>17.2</v>
      </c>
      <c r="FE85" s="18">
        <f t="shared" si="397"/>
        <v>202.48999999999995</v>
      </c>
      <c r="FF85" s="18">
        <f t="shared" si="398"/>
        <v>479.31999999999994</v>
      </c>
      <c r="FG85" s="18">
        <f t="shared" si="399"/>
        <v>17.2</v>
      </c>
      <c r="FH85" s="18">
        <f t="shared" si="400"/>
        <v>15.53</v>
      </c>
      <c r="FI85" s="18">
        <f t="shared" si="401"/>
        <v>17.2</v>
      </c>
      <c r="FJ85" s="18">
        <f t="shared" si="402"/>
        <v>16.64</v>
      </c>
      <c r="FK85" s="18">
        <f t="shared" si="403"/>
        <v>17.2</v>
      </c>
      <c r="FL85" s="18">
        <f t="shared" si="404"/>
        <v>16.64</v>
      </c>
      <c r="FM85" s="18">
        <f t="shared" si="405"/>
        <v>17.2</v>
      </c>
      <c r="FN85" s="18">
        <f t="shared" si="406"/>
        <v>17.2</v>
      </c>
      <c r="FO85" s="18">
        <f t="shared" si="407"/>
        <v>16.64</v>
      </c>
      <c r="FP85" s="18">
        <f t="shared" si="408"/>
        <v>17.2</v>
      </c>
      <c r="FQ85" s="18">
        <f t="shared" si="409"/>
        <v>16.64</v>
      </c>
      <c r="FR85" s="18">
        <f t="shared" si="414"/>
        <v>17.2</v>
      </c>
      <c r="FS85" s="18">
        <f t="shared" si="415"/>
        <v>202.48999999999995</v>
      </c>
      <c r="FT85" s="18">
        <f t="shared" si="410"/>
        <v>681.81</v>
      </c>
      <c r="FU85" s="18">
        <f t="shared" si="416"/>
        <v>17.2</v>
      </c>
      <c r="FV85" s="18">
        <f t="shared" si="417"/>
        <v>15.53</v>
      </c>
      <c r="FW85" s="18">
        <f t="shared" si="418"/>
        <v>17.2</v>
      </c>
      <c r="FX85" s="18">
        <f t="shared" si="419"/>
        <v>16.64</v>
      </c>
      <c r="FY85" s="18">
        <f t="shared" si="420"/>
        <v>17.2</v>
      </c>
      <c r="FZ85" s="18">
        <f t="shared" si="411"/>
        <v>16.64</v>
      </c>
      <c r="GA85" s="18">
        <f t="shared" si="421"/>
        <v>100.41</v>
      </c>
      <c r="GB85" s="18">
        <f t="shared" si="412"/>
        <v>782.22</v>
      </c>
      <c r="GC85" s="18">
        <f t="shared" si="413"/>
        <v>342.78</v>
      </c>
    </row>
    <row r="86" spans="1:185" ht="80.25" customHeight="1" x14ac:dyDescent="0.2">
      <c r="A86" s="27">
        <v>43697</v>
      </c>
      <c r="B86" s="28" t="s">
        <v>231</v>
      </c>
      <c r="C86" s="28" t="s">
        <v>293</v>
      </c>
      <c r="D86" s="28" t="s">
        <v>294</v>
      </c>
      <c r="E86" s="30" t="s">
        <v>295</v>
      </c>
      <c r="F86" s="31">
        <v>1125</v>
      </c>
      <c r="G86" s="18">
        <f t="shared" si="347"/>
        <v>112.5</v>
      </c>
      <c r="H86" s="18">
        <f t="shared" si="348"/>
        <v>1012.5</v>
      </c>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18"/>
      <c r="DU86" s="18"/>
      <c r="DV86" s="18"/>
      <c r="DW86" s="18"/>
      <c r="DX86" s="18">
        <f t="shared" si="423"/>
        <v>6.1</v>
      </c>
      <c r="DY86" s="18">
        <f t="shared" si="365"/>
        <v>16.64</v>
      </c>
      <c r="DZ86" s="18">
        <f t="shared" si="366"/>
        <v>17.2</v>
      </c>
      <c r="EA86" s="18">
        <f t="shared" si="367"/>
        <v>16.64</v>
      </c>
      <c r="EB86" s="18">
        <f t="shared" si="368"/>
        <v>17.2</v>
      </c>
      <c r="EC86" s="18">
        <f t="shared" si="369"/>
        <v>73.78</v>
      </c>
      <c r="ED86" s="18">
        <f t="shared" si="370"/>
        <v>73.78</v>
      </c>
      <c r="EE86" s="18">
        <f t="shared" si="371"/>
        <v>17.2</v>
      </c>
      <c r="EF86" s="18">
        <f t="shared" si="372"/>
        <v>16.09</v>
      </c>
      <c r="EG86" s="18">
        <f t="shared" si="373"/>
        <v>17.2</v>
      </c>
      <c r="EH86" s="18">
        <f t="shared" si="374"/>
        <v>16.64</v>
      </c>
      <c r="EI86" s="18">
        <f t="shared" si="375"/>
        <v>17.2</v>
      </c>
      <c r="EJ86" s="18">
        <f t="shared" si="376"/>
        <v>16.64</v>
      </c>
      <c r="EK86" s="18">
        <f t="shared" si="377"/>
        <v>17.2</v>
      </c>
      <c r="EL86" s="18">
        <f t="shared" si="378"/>
        <v>17.2</v>
      </c>
      <c r="EM86" s="18">
        <f t="shared" si="379"/>
        <v>16.64</v>
      </c>
      <c r="EN86" s="18">
        <f t="shared" si="380"/>
        <v>17.2</v>
      </c>
      <c r="EO86" s="18">
        <f t="shared" si="381"/>
        <v>16.64</v>
      </c>
      <c r="EP86" s="18">
        <f t="shared" si="382"/>
        <v>17.2</v>
      </c>
      <c r="EQ86" s="18">
        <f t="shared" si="383"/>
        <v>203.04999999999995</v>
      </c>
      <c r="ER86" s="18">
        <f t="shared" si="384"/>
        <v>276.83</v>
      </c>
      <c r="ES86" s="18">
        <f t="shared" si="385"/>
        <v>17.2</v>
      </c>
      <c r="ET86" s="18">
        <f t="shared" si="386"/>
        <v>15.53</v>
      </c>
      <c r="EU86" s="18">
        <f t="shared" si="387"/>
        <v>17.2</v>
      </c>
      <c r="EV86" s="18">
        <f t="shared" si="388"/>
        <v>16.64</v>
      </c>
      <c r="EW86" s="19">
        <f t="shared" si="389"/>
        <v>17.2</v>
      </c>
      <c r="EX86" s="18">
        <f t="shared" si="390"/>
        <v>16.64</v>
      </c>
      <c r="EY86" s="18">
        <f t="shared" si="391"/>
        <v>17.2</v>
      </c>
      <c r="EZ86" s="18">
        <f t="shared" si="392"/>
        <v>17.2</v>
      </c>
      <c r="FA86" s="18">
        <f t="shared" si="393"/>
        <v>16.64</v>
      </c>
      <c r="FB86" s="18">
        <f t="shared" si="394"/>
        <v>17.2</v>
      </c>
      <c r="FC86" s="18">
        <f t="shared" si="395"/>
        <v>16.64</v>
      </c>
      <c r="FD86" s="18">
        <f t="shared" si="396"/>
        <v>17.2</v>
      </c>
      <c r="FE86" s="18">
        <f t="shared" si="397"/>
        <v>202.48999999999995</v>
      </c>
      <c r="FF86" s="18">
        <f t="shared" si="398"/>
        <v>479.31999999999994</v>
      </c>
      <c r="FG86" s="18">
        <f t="shared" si="399"/>
        <v>17.2</v>
      </c>
      <c r="FH86" s="18">
        <f t="shared" si="400"/>
        <v>15.53</v>
      </c>
      <c r="FI86" s="18">
        <f t="shared" si="401"/>
        <v>17.2</v>
      </c>
      <c r="FJ86" s="18">
        <f t="shared" si="402"/>
        <v>16.64</v>
      </c>
      <c r="FK86" s="18">
        <f t="shared" si="403"/>
        <v>17.2</v>
      </c>
      <c r="FL86" s="18">
        <f t="shared" si="404"/>
        <v>16.64</v>
      </c>
      <c r="FM86" s="18">
        <f t="shared" si="405"/>
        <v>17.2</v>
      </c>
      <c r="FN86" s="18">
        <f t="shared" si="406"/>
        <v>17.2</v>
      </c>
      <c r="FO86" s="18">
        <f t="shared" si="407"/>
        <v>16.64</v>
      </c>
      <c r="FP86" s="18">
        <f t="shared" si="408"/>
        <v>17.2</v>
      </c>
      <c r="FQ86" s="18">
        <f t="shared" si="409"/>
        <v>16.64</v>
      </c>
      <c r="FR86" s="18">
        <f t="shared" si="414"/>
        <v>17.2</v>
      </c>
      <c r="FS86" s="18">
        <f t="shared" si="415"/>
        <v>202.48999999999995</v>
      </c>
      <c r="FT86" s="18">
        <f t="shared" si="410"/>
        <v>681.81</v>
      </c>
      <c r="FU86" s="18">
        <f t="shared" si="416"/>
        <v>17.2</v>
      </c>
      <c r="FV86" s="18">
        <f t="shared" si="417"/>
        <v>15.53</v>
      </c>
      <c r="FW86" s="18">
        <f t="shared" si="418"/>
        <v>17.2</v>
      </c>
      <c r="FX86" s="18">
        <f t="shared" si="419"/>
        <v>16.64</v>
      </c>
      <c r="FY86" s="18">
        <f t="shared" si="420"/>
        <v>17.2</v>
      </c>
      <c r="FZ86" s="18">
        <f t="shared" si="411"/>
        <v>16.64</v>
      </c>
      <c r="GA86" s="18">
        <f t="shared" si="421"/>
        <v>100.41</v>
      </c>
      <c r="GB86" s="18">
        <f t="shared" si="412"/>
        <v>782.22</v>
      </c>
      <c r="GC86" s="18">
        <f t="shared" si="413"/>
        <v>342.78</v>
      </c>
    </row>
    <row r="87" spans="1:185" ht="80.25" customHeight="1" x14ac:dyDescent="0.2">
      <c r="A87" s="27">
        <v>43697</v>
      </c>
      <c r="B87" s="28" t="s">
        <v>231</v>
      </c>
      <c r="C87" s="28" t="s">
        <v>296</v>
      </c>
      <c r="D87" s="28" t="s">
        <v>235</v>
      </c>
      <c r="E87" s="30" t="s">
        <v>297</v>
      </c>
      <c r="F87" s="31">
        <v>1125</v>
      </c>
      <c r="G87" s="18">
        <f t="shared" si="347"/>
        <v>112.5</v>
      </c>
      <c r="H87" s="18">
        <f t="shared" si="348"/>
        <v>1012.5</v>
      </c>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18"/>
      <c r="DU87" s="18"/>
      <c r="DV87" s="18"/>
      <c r="DW87" s="18"/>
      <c r="DX87" s="18">
        <f t="shared" si="423"/>
        <v>6.1</v>
      </c>
      <c r="DY87" s="18">
        <f t="shared" si="365"/>
        <v>16.64</v>
      </c>
      <c r="DZ87" s="18">
        <f t="shared" si="366"/>
        <v>17.2</v>
      </c>
      <c r="EA87" s="18">
        <f t="shared" si="367"/>
        <v>16.64</v>
      </c>
      <c r="EB87" s="18">
        <f t="shared" si="368"/>
        <v>17.2</v>
      </c>
      <c r="EC87" s="18">
        <f t="shared" si="369"/>
        <v>73.78</v>
      </c>
      <c r="ED87" s="18">
        <f t="shared" si="370"/>
        <v>73.78</v>
      </c>
      <c r="EE87" s="18">
        <f t="shared" si="371"/>
        <v>17.2</v>
      </c>
      <c r="EF87" s="18">
        <f t="shared" si="372"/>
        <v>16.09</v>
      </c>
      <c r="EG87" s="18">
        <f t="shared" si="373"/>
        <v>17.2</v>
      </c>
      <c r="EH87" s="18">
        <f t="shared" si="374"/>
        <v>16.64</v>
      </c>
      <c r="EI87" s="18">
        <f t="shared" si="375"/>
        <v>17.2</v>
      </c>
      <c r="EJ87" s="18">
        <f t="shared" si="376"/>
        <v>16.64</v>
      </c>
      <c r="EK87" s="18">
        <f t="shared" si="377"/>
        <v>17.2</v>
      </c>
      <c r="EL87" s="18">
        <f t="shared" si="378"/>
        <v>17.2</v>
      </c>
      <c r="EM87" s="18">
        <f t="shared" si="379"/>
        <v>16.64</v>
      </c>
      <c r="EN87" s="18">
        <f t="shared" si="380"/>
        <v>17.2</v>
      </c>
      <c r="EO87" s="18">
        <f t="shared" si="381"/>
        <v>16.64</v>
      </c>
      <c r="EP87" s="18">
        <f t="shared" si="382"/>
        <v>17.2</v>
      </c>
      <c r="EQ87" s="18">
        <f t="shared" si="383"/>
        <v>203.04999999999995</v>
      </c>
      <c r="ER87" s="18">
        <f t="shared" si="384"/>
        <v>276.83</v>
      </c>
      <c r="ES87" s="18">
        <f t="shared" si="385"/>
        <v>17.2</v>
      </c>
      <c r="ET87" s="18">
        <f t="shared" si="386"/>
        <v>15.53</v>
      </c>
      <c r="EU87" s="18">
        <f t="shared" si="387"/>
        <v>17.2</v>
      </c>
      <c r="EV87" s="18">
        <f t="shared" si="388"/>
        <v>16.64</v>
      </c>
      <c r="EW87" s="19">
        <f t="shared" si="389"/>
        <v>17.2</v>
      </c>
      <c r="EX87" s="18">
        <f t="shared" si="390"/>
        <v>16.64</v>
      </c>
      <c r="EY87" s="18">
        <f t="shared" si="391"/>
        <v>17.2</v>
      </c>
      <c r="EZ87" s="18">
        <f t="shared" si="392"/>
        <v>17.2</v>
      </c>
      <c r="FA87" s="18">
        <f t="shared" si="393"/>
        <v>16.64</v>
      </c>
      <c r="FB87" s="18">
        <f t="shared" si="394"/>
        <v>17.2</v>
      </c>
      <c r="FC87" s="18">
        <f t="shared" si="395"/>
        <v>16.64</v>
      </c>
      <c r="FD87" s="18">
        <f t="shared" si="396"/>
        <v>17.2</v>
      </c>
      <c r="FE87" s="18">
        <f t="shared" si="397"/>
        <v>202.48999999999995</v>
      </c>
      <c r="FF87" s="18">
        <f t="shared" si="398"/>
        <v>479.31999999999994</v>
      </c>
      <c r="FG87" s="18">
        <f t="shared" si="399"/>
        <v>17.2</v>
      </c>
      <c r="FH87" s="18">
        <f t="shared" si="400"/>
        <v>15.53</v>
      </c>
      <c r="FI87" s="18">
        <f t="shared" si="401"/>
        <v>17.2</v>
      </c>
      <c r="FJ87" s="18">
        <f t="shared" si="402"/>
        <v>16.64</v>
      </c>
      <c r="FK87" s="18">
        <f t="shared" si="403"/>
        <v>17.2</v>
      </c>
      <c r="FL87" s="18">
        <f t="shared" si="404"/>
        <v>16.64</v>
      </c>
      <c r="FM87" s="18">
        <f t="shared" si="405"/>
        <v>17.2</v>
      </c>
      <c r="FN87" s="18">
        <f t="shared" si="406"/>
        <v>17.2</v>
      </c>
      <c r="FO87" s="18">
        <f t="shared" si="407"/>
        <v>16.64</v>
      </c>
      <c r="FP87" s="18">
        <f t="shared" si="408"/>
        <v>17.2</v>
      </c>
      <c r="FQ87" s="18">
        <f t="shared" si="409"/>
        <v>16.64</v>
      </c>
      <c r="FR87" s="18">
        <f t="shared" si="414"/>
        <v>17.2</v>
      </c>
      <c r="FS87" s="18">
        <f t="shared" si="415"/>
        <v>202.48999999999995</v>
      </c>
      <c r="FT87" s="18">
        <f t="shared" si="410"/>
        <v>681.81</v>
      </c>
      <c r="FU87" s="18">
        <f t="shared" si="416"/>
        <v>17.2</v>
      </c>
      <c r="FV87" s="18">
        <f t="shared" si="417"/>
        <v>15.53</v>
      </c>
      <c r="FW87" s="18">
        <f t="shared" si="418"/>
        <v>17.2</v>
      </c>
      <c r="FX87" s="18">
        <f t="shared" si="419"/>
        <v>16.64</v>
      </c>
      <c r="FY87" s="18">
        <f t="shared" si="420"/>
        <v>17.2</v>
      </c>
      <c r="FZ87" s="18">
        <f t="shared" si="411"/>
        <v>16.64</v>
      </c>
      <c r="GA87" s="18">
        <f t="shared" si="421"/>
        <v>100.41</v>
      </c>
      <c r="GB87" s="18">
        <f t="shared" si="412"/>
        <v>782.22</v>
      </c>
      <c r="GC87" s="18">
        <f t="shared" si="413"/>
        <v>342.78</v>
      </c>
    </row>
    <row r="88" spans="1:185" ht="80.25" customHeight="1" x14ac:dyDescent="0.2">
      <c r="A88" s="27">
        <v>43697</v>
      </c>
      <c r="B88" s="28" t="s">
        <v>231</v>
      </c>
      <c r="C88" s="28" t="s">
        <v>298</v>
      </c>
      <c r="D88" s="28" t="s">
        <v>235</v>
      </c>
      <c r="E88" s="30" t="s">
        <v>299</v>
      </c>
      <c r="F88" s="31">
        <v>1125</v>
      </c>
      <c r="G88" s="18">
        <f t="shared" si="347"/>
        <v>112.5</v>
      </c>
      <c r="H88" s="18">
        <f t="shared" si="348"/>
        <v>1012.5</v>
      </c>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18"/>
      <c r="DU88" s="18"/>
      <c r="DV88" s="18"/>
      <c r="DW88" s="18"/>
      <c r="DX88" s="18">
        <f t="shared" si="423"/>
        <v>6.1</v>
      </c>
      <c r="DY88" s="18">
        <f t="shared" si="365"/>
        <v>16.64</v>
      </c>
      <c r="DZ88" s="18">
        <f t="shared" si="366"/>
        <v>17.2</v>
      </c>
      <c r="EA88" s="18">
        <f t="shared" si="367"/>
        <v>16.64</v>
      </c>
      <c r="EB88" s="18">
        <f t="shared" si="368"/>
        <v>17.2</v>
      </c>
      <c r="EC88" s="18">
        <f t="shared" si="369"/>
        <v>73.78</v>
      </c>
      <c r="ED88" s="18">
        <f t="shared" si="370"/>
        <v>73.78</v>
      </c>
      <c r="EE88" s="18">
        <f t="shared" si="371"/>
        <v>17.2</v>
      </c>
      <c r="EF88" s="18">
        <f t="shared" si="372"/>
        <v>16.09</v>
      </c>
      <c r="EG88" s="18">
        <f t="shared" si="373"/>
        <v>17.2</v>
      </c>
      <c r="EH88" s="18">
        <f t="shared" si="374"/>
        <v>16.64</v>
      </c>
      <c r="EI88" s="18">
        <f t="shared" si="375"/>
        <v>17.2</v>
      </c>
      <c r="EJ88" s="18">
        <f t="shared" si="376"/>
        <v>16.64</v>
      </c>
      <c r="EK88" s="18">
        <f t="shared" si="377"/>
        <v>17.2</v>
      </c>
      <c r="EL88" s="18">
        <f t="shared" si="378"/>
        <v>17.2</v>
      </c>
      <c r="EM88" s="18">
        <f t="shared" si="379"/>
        <v>16.64</v>
      </c>
      <c r="EN88" s="18">
        <f t="shared" si="380"/>
        <v>17.2</v>
      </c>
      <c r="EO88" s="18">
        <f t="shared" si="381"/>
        <v>16.64</v>
      </c>
      <c r="EP88" s="18">
        <f t="shared" si="382"/>
        <v>17.2</v>
      </c>
      <c r="EQ88" s="18">
        <f t="shared" si="383"/>
        <v>203.04999999999995</v>
      </c>
      <c r="ER88" s="18">
        <f t="shared" si="384"/>
        <v>276.83</v>
      </c>
      <c r="ES88" s="18">
        <f t="shared" si="385"/>
        <v>17.2</v>
      </c>
      <c r="ET88" s="18">
        <f t="shared" si="386"/>
        <v>15.53</v>
      </c>
      <c r="EU88" s="18">
        <f t="shared" si="387"/>
        <v>17.2</v>
      </c>
      <c r="EV88" s="18">
        <f t="shared" si="388"/>
        <v>16.64</v>
      </c>
      <c r="EW88" s="19">
        <f t="shared" si="389"/>
        <v>17.2</v>
      </c>
      <c r="EX88" s="18">
        <f t="shared" si="390"/>
        <v>16.64</v>
      </c>
      <c r="EY88" s="18">
        <f t="shared" si="391"/>
        <v>17.2</v>
      </c>
      <c r="EZ88" s="18">
        <f t="shared" si="392"/>
        <v>17.2</v>
      </c>
      <c r="FA88" s="18">
        <f t="shared" si="393"/>
        <v>16.64</v>
      </c>
      <c r="FB88" s="18">
        <f t="shared" si="394"/>
        <v>17.2</v>
      </c>
      <c r="FC88" s="18">
        <f t="shared" si="395"/>
        <v>16.64</v>
      </c>
      <c r="FD88" s="18">
        <f t="shared" si="396"/>
        <v>17.2</v>
      </c>
      <c r="FE88" s="18">
        <f t="shared" si="397"/>
        <v>202.48999999999995</v>
      </c>
      <c r="FF88" s="18">
        <f t="shared" si="398"/>
        <v>479.31999999999994</v>
      </c>
      <c r="FG88" s="18">
        <f t="shared" si="399"/>
        <v>17.2</v>
      </c>
      <c r="FH88" s="18">
        <f t="shared" si="400"/>
        <v>15.53</v>
      </c>
      <c r="FI88" s="18">
        <f t="shared" si="401"/>
        <v>17.2</v>
      </c>
      <c r="FJ88" s="18">
        <f t="shared" si="402"/>
        <v>16.64</v>
      </c>
      <c r="FK88" s="18">
        <f t="shared" si="403"/>
        <v>17.2</v>
      </c>
      <c r="FL88" s="18">
        <f t="shared" si="404"/>
        <v>16.64</v>
      </c>
      <c r="FM88" s="18">
        <f t="shared" si="405"/>
        <v>17.2</v>
      </c>
      <c r="FN88" s="18">
        <f t="shared" si="406"/>
        <v>17.2</v>
      </c>
      <c r="FO88" s="18">
        <f t="shared" si="407"/>
        <v>16.64</v>
      </c>
      <c r="FP88" s="18">
        <f t="shared" si="408"/>
        <v>17.2</v>
      </c>
      <c r="FQ88" s="18">
        <f t="shared" si="409"/>
        <v>16.64</v>
      </c>
      <c r="FR88" s="18">
        <f t="shared" si="414"/>
        <v>17.2</v>
      </c>
      <c r="FS88" s="18">
        <f t="shared" si="415"/>
        <v>202.48999999999995</v>
      </c>
      <c r="FT88" s="18">
        <f t="shared" si="410"/>
        <v>681.81</v>
      </c>
      <c r="FU88" s="18">
        <f t="shared" si="416"/>
        <v>17.2</v>
      </c>
      <c r="FV88" s="18">
        <f t="shared" si="417"/>
        <v>15.53</v>
      </c>
      <c r="FW88" s="18">
        <f t="shared" si="418"/>
        <v>17.2</v>
      </c>
      <c r="FX88" s="18">
        <f t="shared" si="419"/>
        <v>16.64</v>
      </c>
      <c r="FY88" s="18">
        <f t="shared" si="420"/>
        <v>17.2</v>
      </c>
      <c r="FZ88" s="18">
        <f t="shared" si="411"/>
        <v>16.64</v>
      </c>
      <c r="GA88" s="18">
        <f t="shared" si="421"/>
        <v>100.41</v>
      </c>
      <c r="GB88" s="18">
        <f t="shared" si="412"/>
        <v>782.22</v>
      </c>
      <c r="GC88" s="18">
        <f t="shared" si="413"/>
        <v>342.78</v>
      </c>
    </row>
    <row r="89" spans="1:185" ht="84.75" customHeight="1" x14ac:dyDescent="0.2">
      <c r="A89" s="27">
        <v>43697</v>
      </c>
      <c r="B89" s="28" t="s">
        <v>231</v>
      </c>
      <c r="C89" s="28" t="s">
        <v>300</v>
      </c>
      <c r="D89" s="28" t="s">
        <v>301</v>
      </c>
      <c r="E89" s="30" t="s">
        <v>302</v>
      </c>
      <c r="F89" s="31">
        <v>1125</v>
      </c>
      <c r="G89" s="18">
        <f t="shared" si="347"/>
        <v>112.5</v>
      </c>
      <c r="H89" s="18">
        <f t="shared" si="348"/>
        <v>1012.5</v>
      </c>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18"/>
      <c r="DU89" s="18"/>
      <c r="DV89" s="18"/>
      <c r="DW89" s="18"/>
      <c r="DX89" s="18">
        <f t="shared" si="423"/>
        <v>6.1</v>
      </c>
      <c r="DY89" s="18">
        <f t="shared" si="365"/>
        <v>16.64</v>
      </c>
      <c r="DZ89" s="18">
        <f t="shared" si="366"/>
        <v>17.2</v>
      </c>
      <c r="EA89" s="18">
        <f t="shared" si="367"/>
        <v>16.64</v>
      </c>
      <c r="EB89" s="18">
        <f t="shared" si="368"/>
        <v>17.2</v>
      </c>
      <c r="EC89" s="18">
        <f t="shared" si="369"/>
        <v>73.78</v>
      </c>
      <c r="ED89" s="18">
        <f t="shared" si="370"/>
        <v>73.78</v>
      </c>
      <c r="EE89" s="18">
        <f t="shared" si="371"/>
        <v>17.2</v>
      </c>
      <c r="EF89" s="18">
        <f t="shared" si="372"/>
        <v>16.09</v>
      </c>
      <c r="EG89" s="18">
        <f t="shared" si="373"/>
        <v>17.2</v>
      </c>
      <c r="EH89" s="18">
        <f t="shared" si="374"/>
        <v>16.64</v>
      </c>
      <c r="EI89" s="18">
        <f t="shared" si="375"/>
        <v>17.2</v>
      </c>
      <c r="EJ89" s="18">
        <f t="shared" si="376"/>
        <v>16.64</v>
      </c>
      <c r="EK89" s="18">
        <f t="shared" si="377"/>
        <v>17.2</v>
      </c>
      <c r="EL89" s="18">
        <f t="shared" si="378"/>
        <v>17.2</v>
      </c>
      <c r="EM89" s="18">
        <f t="shared" si="379"/>
        <v>16.64</v>
      </c>
      <c r="EN89" s="18">
        <f t="shared" si="380"/>
        <v>17.2</v>
      </c>
      <c r="EO89" s="18">
        <f t="shared" si="381"/>
        <v>16.64</v>
      </c>
      <c r="EP89" s="18">
        <f t="shared" si="382"/>
        <v>17.2</v>
      </c>
      <c r="EQ89" s="18">
        <f t="shared" si="383"/>
        <v>203.04999999999995</v>
      </c>
      <c r="ER89" s="18">
        <f t="shared" si="384"/>
        <v>276.83</v>
      </c>
      <c r="ES89" s="18">
        <f t="shared" si="385"/>
        <v>17.2</v>
      </c>
      <c r="ET89" s="18">
        <f t="shared" si="386"/>
        <v>15.53</v>
      </c>
      <c r="EU89" s="18">
        <f t="shared" si="387"/>
        <v>17.2</v>
      </c>
      <c r="EV89" s="18">
        <f t="shared" si="388"/>
        <v>16.64</v>
      </c>
      <c r="EW89" s="19">
        <f t="shared" si="389"/>
        <v>17.2</v>
      </c>
      <c r="EX89" s="18">
        <f t="shared" si="390"/>
        <v>16.64</v>
      </c>
      <c r="EY89" s="18">
        <f t="shared" si="391"/>
        <v>17.2</v>
      </c>
      <c r="EZ89" s="18">
        <f t="shared" si="392"/>
        <v>17.2</v>
      </c>
      <c r="FA89" s="18">
        <f t="shared" si="393"/>
        <v>16.64</v>
      </c>
      <c r="FB89" s="18">
        <f t="shared" si="394"/>
        <v>17.2</v>
      </c>
      <c r="FC89" s="18">
        <f t="shared" si="395"/>
        <v>16.64</v>
      </c>
      <c r="FD89" s="18">
        <f t="shared" si="396"/>
        <v>17.2</v>
      </c>
      <c r="FE89" s="18">
        <f t="shared" si="397"/>
        <v>202.48999999999995</v>
      </c>
      <c r="FF89" s="18">
        <f t="shared" si="398"/>
        <v>479.31999999999994</v>
      </c>
      <c r="FG89" s="18">
        <f t="shared" si="399"/>
        <v>17.2</v>
      </c>
      <c r="FH89" s="18">
        <f t="shared" si="400"/>
        <v>15.53</v>
      </c>
      <c r="FI89" s="18">
        <f t="shared" si="401"/>
        <v>17.2</v>
      </c>
      <c r="FJ89" s="18">
        <f t="shared" si="402"/>
        <v>16.64</v>
      </c>
      <c r="FK89" s="18">
        <f t="shared" si="403"/>
        <v>17.2</v>
      </c>
      <c r="FL89" s="18">
        <f t="shared" si="404"/>
        <v>16.64</v>
      </c>
      <c r="FM89" s="18">
        <f t="shared" si="405"/>
        <v>17.2</v>
      </c>
      <c r="FN89" s="18">
        <f t="shared" si="406"/>
        <v>17.2</v>
      </c>
      <c r="FO89" s="18">
        <f t="shared" si="407"/>
        <v>16.64</v>
      </c>
      <c r="FP89" s="18">
        <f t="shared" si="408"/>
        <v>17.2</v>
      </c>
      <c r="FQ89" s="18">
        <f t="shared" si="409"/>
        <v>16.64</v>
      </c>
      <c r="FR89" s="18">
        <f t="shared" si="414"/>
        <v>17.2</v>
      </c>
      <c r="FS89" s="18">
        <f t="shared" si="415"/>
        <v>202.48999999999995</v>
      </c>
      <c r="FT89" s="18">
        <f t="shared" si="410"/>
        <v>681.81</v>
      </c>
      <c r="FU89" s="18">
        <f t="shared" si="416"/>
        <v>17.2</v>
      </c>
      <c r="FV89" s="18">
        <f t="shared" si="417"/>
        <v>15.53</v>
      </c>
      <c r="FW89" s="18">
        <f t="shared" si="418"/>
        <v>17.2</v>
      </c>
      <c r="FX89" s="18">
        <f t="shared" si="419"/>
        <v>16.64</v>
      </c>
      <c r="FY89" s="18">
        <f t="shared" si="420"/>
        <v>17.2</v>
      </c>
      <c r="FZ89" s="18">
        <f t="shared" si="411"/>
        <v>16.64</v>
      </c>
      <c r="GA89" s="18">
        <f t="shared" si="421"/>
        <v>100.41</v>
      </c>
      <c r="GB89" s="18">
        <f t="shared" si="412"/>
        <v>782.22</v>
      </c>
      <c r="GC89" s="18">
        <f t="shared" si="413"/>
        <v>342.78</v>
      </c>
    </row>
    <row r="90" spans="1:185" ht="81.75" customHeight="1" x14ac:dyDescent="0.2">
      <c r="A90" s="27">
        <v>43697</v>
      </c>
      <c r="B90" s="28" t="s">
        <v>231</v>
      </c>
      <c r="C90" s="28" t="s">
        <v>303</v>
      </c>
      <c r="D90" s="28" t="s">
        <v>304</v>
      </c>
      <c r="E90" s="30" t="s">
        <v>305</v>
      </c>
      <c r="F90" s="31">
        <v>1125</v>
      </c>
      <c r="G90" s="18">
        <f t="shared" si="347"/>
        <v>112.5</v>
      </c>
      <c r="H90" s="18">
        <f t="shared" si="348"/>
        <v>1012.5</v>
      </c>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18"/>
      <c r="DU90" s="18"/>
      <c r="DV90" s="18"/>
      <c r="DW90" s="18"/>
      <c r="DX90" s="18">
        <f t="shared" si="423"/>
        <v>6.1</v>
      </c>
      <c r="DY90" s="18">
        <f t="shared" si="365"/>
        <v>16.64</v>
      </c>
      <c r="DZ90" s="18">
        <f t="shared" si="366"/>
        <v>17.2</v>
      </c>
      <c r="EA90" s="18">
        <f t="shared" si="367"/>
        <v>16.64</v>
      </c>
      <c r="EB90" s="18">
        <f t="shared" si="368"/>
        <v>17.2</v>
      </c>
      <c r="EC90" s="18">
        <f t="shared" si="369"/>
        <v>73.78</v>
      </c>
      <c r="ED90" s="18">
        <f t="shared" si="370"/>
        <v>73.78</v>
      </c>
      <c r="EE90" s="18">
        <f t="shared" si="371"/>
        <v>17.2</v>
      </c>
      <c r="EF90" s="18">
        <f t="shared" si="372"/>
        <v>16.09</v>
      </c>
      <c r="EG90" s="18">
        <f t="shared" si="373"/>
        <v>17.2</v>
      </c>
      <c r="EH90" s="18">
        <f t="shared" si="374"/>
        <v>16.64</v>
      </c>
      <c r="EI90" s="18">
        <f t="shared" si="375"/>
        <v>17.2</v>
      </c>
      <c r="EJ90" s="18">
        <f t="shared" si="376"/>
        <v>16.64</v>
      </c>
      <c r="EK90" s="18">
        <f t="shared" si="377"/>
        <v>17.2</v>
      </c>
      <c r="EL90" s="18">
        <f t="shared" si="378"/>
        <v>17.2</v>
      </c>
      <c r="EM90" s="18">
        <f t="shared" si="379"/>
        <v>16.64</v>
      </c>
      <c r="EN90" s="18">
        <f t="shared" si="380"/>
        <v>17.2</v>
      </c>
      <c r="EO90" s="18">
        <f t="shared" si="381"/>
        <v>16.64</v>
      </c>
      <c r="EP90" s="18">
        <f t="shared" si="382"/>
        <v>17.2</v>
      </c>
      <c r="EQ90" s="18">
        <f t="shared" si="383"/>
        <v>203.04999999999995</v>
      </c>
      <c r="ER90" s="18">
        <f t="shared" si="384"/>
        <v>276.83</v>
      </c>
      <c r="ES90" s="18">
        <f t="shared" si="385"/>
        <v>17.2</v>
      </c>
      <c r="ET90" s="18">
        <f t="shared" si="386"/>
        <v>15.53</v>
      </c>
      <c r="EU90" s="18">
        <f t="shared" si="387"/>
        <v>17.2</v>
      </c>
      <c r="EV90" s="18">
        <f t="shared" si="388"/>
        <v>16.64</v>
      </c>
      <c r="EW90" s="19">
        <f t="shared" si="389"/>
        <v>17.2</v>
      </c>
      <c r="EX90" s="18">
        <f t="shared" si="390"/>
        <v>16.64</v>
      </c>
      <c r="EY90" s="18">
        <f t="shared" si="391"/>
        <v>17.2</v>
      </c>
      <c r="EZ90" s="18">
        <f t="shared" si="392"/>
        <v>17.2</v>
      </c>
      <c r="FA90" s="18">
        <f t="shared" si="393"/>
        <v>16.64</v>
      </c>
      <c r="FB90" s="18">
        <f t="shared" si="394"/>
        <v>17.2</v>
      </c>
      <c r="FC90" s="18">
        <f t="shared" si="395"/>
        <v>16.64</v>
      </c>
      <c r="FD90" s="18">
        <f t="shared" si="396"/>
        <v>17.2</v>
      </c>
      <c r="FE90" s="18">
        <f t="shared" si="397"/>
        <v>202.48999999999995</v>
      </c>
      <c r="FF90" s="18">
        <f t="shared" si="398"/>
        <v>479.31999999999994</v>
      </c>
      <c r="FG90" s="18">
        <f t="shared" si="399"/>
        <v>17.2</v>
      </c>
      <c r="FH90" s="18">
        <f t="shared" si="400"/>
        <v>15.53</v>
      </c>
      <c r="FI90" s="18">
        <f t="shared" si="401"/>
        <v>17.2</v>
      </c>
      <c r="FJ90" s="18">
        <f t="shared" si="402"/>
        <v>16.64</v>
      </c>
      <c r="FK90" s="18">
        <f t="shared" si="403"/>
        <v>17.2</v>
      </c>
      <c r="FL90" s="18">
        <f t="shared" si="404"/>
        <v>16.64</v>
      </c>
      <c r="FM90" s="18">
        <f t="shared" si="405"/>
        <v>17.2</v>
      </c>
      <c r="FN90" s="18">
        <f t="shared" si="406"/>
        <v>17.2</v>
      </c>
      <c r="FO90" s="18">
        <f t="shared" si="407"/>
        <v>16.64</v>
      </c>
      <c r="FP90" s="18">
        <f t="shared" si="408"/>
        <v>17.2</v>
      </c>
      <c r="FQ90" s="18">
        <f t="shared" si="409"/>
        <v>16.64</v>
      </c>
      <c r="FR90" s="18">
        <f t="shared" si="414"/>
        <v>17.2</v>
      </c>
      <c r="FS90" s="18">
        <f t="shared" si="415"/>
        <v>202.48999999999995</v>
      </c>
      <c r="FT90" s="18">
        <f t="shared" si="410"/>
        <v>681.81</v>
      </c>
      <c r="FU90" s="18">
        <f t="shared" si="416"/>
        <v>17.2</v>
      </c>
      <c r="FV90" s="18">
        <f t="shared" si="417"/>
        <v>15.53</v>
      </c>
      <c r="FW90" s="18">
        <f t="shared" si="418"/>
        <v>17.2</v>
      </c>
      <c r="FX90" s="18">
        <f t="shared" si="419"/>
        <v>16.64</v>
      </c>
      <c r="FY90" s="18">
        <f t="shared" si="420"/>
        <v>17.2</v>
      </c>
      <c r="FZ90" s="18">
        <f t="shared" si="411"/>
        <v>16.64</v>
      </c>
      <c r="GA90" s="18">
        <f t="shared" si="421"/>
        <v>100.41</v>
      </c>
      <c r="GB90" s="18">
        <f t="shared" si="412"/>
        <v>782.22</v>
      </c>
      <c r="GC90" s="18">
        <f t="shared" si="413"/>
        <v>342.78</v>
      </c>
    </row>
    <row r="91" spans="1:185" ht="82.5" customHeight="1" x14ac:dyDescent="0.2">
      <c r="A91" s="27">
        <v>43697</v>
      </c>
      <c r="B91" s="28" t="s">
        <v>231</v>
      </c>
      <c r="C91" s="28" t="s">
        <v>306</v>
      </c>
      <c r="D91" s="28" t="s">
        <v>183</v>
      </c>
      <c r="E91" s="30" t="s">
        <v>307</v>
      </c>
      <c r="F91" s="31">
        <v>1125</v>
      </c>
      <c r="G91" s="18">
        <f t="shared" si="347"/>
        <v>112.5</v>
      </c>
      <c r="H91" s="18">
        <f t="shared" si="348"/>
        <v>1012.5</v>
      </c>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18"/>
      <c r="DU91" s="18"/>
      <c r="DV91" s="18"/>
      <c r="DW91" s="18"/>
      <c r="DX91" s="18">
        <f t="shared" si="423"/>
        <v>6.1</v>
      </c>
      <c r="DY91" s="18">
        <f t="shared" si="365"/>
        <v>16.64</v>
      </c>
      <c r="DZ91" s="18">
        <f t="shared" si="366"/>
        <v>17.2</v>
      </c>
      <c r="EA91" s="18">
        <f t="shared" si="367"/>
        <v>16.64</v>
      </c>
      <c r="EB91" s="18">
        <f t="shared" si="368"/>
        <v>17.2</v>
      </c>
      <c r="EC91" s="18">
        <f t="shared" si="369"/>
        <v>73.78</v>
      </c>
      <c r="ED91" s="18">
        <f t="shared" si="370"/>
        <v>73.78</v>
      </c>
      <c r="EE91" s="18">
        <f t="shared" si="371"/>
        <v>17.2</v>
      </c>
      <c r="EF91" s="18">
        <f t="shared" si="372"/>
        <v>16.09</v>
      </c>
      <c r="EG91" s="18">
        <f t="shared" si="373"/>
        <v>17.2</v>
      </c>
      <c r="EH91" s="18">
        <f t="shared" si="374"/>
        <v>16.64</v>
      </c>
      <c r="EI91" s="18">
        <f t="shared" si="375"/>
        <v>17.2</v>
      </c>
      <c r="EJ91" s="18">
        <f t="shared" si="376"/>
        <v>16.64</v>
      </c>
      <c r="EK91" s="18">
        <f t="shared" si="377"/>
        <v>17.2</v>
      </c>
      <c r="EL91" s="18">
        <f t="shared" si="378"/>
        <v>17.2</v>
      </c>
      <c r="EM91" s="18">
        <f t="shared" si="379"/>
        <v>16.64</v>
      </c>
      <c r="EN91" s="18">
        <f t="shared" si="380"/>
        <v>17.2</v>
      </c>
      <c r="EO91" s="18">
        <f t="shared" si="381"/>
        <v>16.64</v>
      </c>
      <c r="EP91" s="18">
        <f t="shared" si="382"/>
        <v>17.2</v>
      </c>
      <c r="EQ91" s="18">
        <f t="shared" si="383"/>
        <v>203.04999999999995</v>
      </c>
      <c r="ER91" s="18">
        <f t="shared" si="384"/>
        <v>276.83</v>
      </c>
      <c r="ES91" s="18">
        <f t="shared" si="385"/>
        <v>17.2</v>
      </c>
      <c r="ET91" s="18">
        <f t="shared" si="386"/>
        <v>15.53</v>
      </c>
      <c r="EU91" s="18">
        <f t="shared" si="387"/>
        <v>17.2</v>
      </c>
      <c r="EV91" s="18">
        <f t="shared" si="388"/>
        <v>16.64</v>
      </c>
      <c r="EW91" s="19">
        <f t="shared" si="389"/>
        <v>17.2</v>
      </c>
      <c r="EX91" s="18">
        <f t="shared" si="390"/>
        <v>16.64</v>
      </c>
      <c r="EY91" s="18">
        <f t="shared" si="391"/>
        <v>17.2</v>
      </c>
      <c r="EZ91" s="18">
        <f t="shared" si="392"/>
        <v>17.2</v>
      </c>
      <c r="FA91" s="18">
        <f t="shared" si="393"/>
        <v>16.64</v>
      </c>
      <c r="FB91" s="18">
        <f t="shared" si="394"/>
        <v>17.2</v>
      </c>
      <c r="FC91" s="18">
        <f t="shared" si="395"/>
        <v>16.64</v>
      </c>
      <c r="FD91" s="18">
        <f t="shared" si="396"/>
        <v>17.2</v>
      </c>
      <c r="FE91" s="18">
        <f t="shared" si="397"/>
        <v>202.48999999999995</v>
      </c>
      <c r="FF91" s="18">
        <f t="shared" si="398"/>
        <v>479.31999999999994</v>
      </c>
      <c r="FG91" s="18">
        <f t="shared" si="399"/>
        <v>17.2</v>
      </c>
      <c r="FH91" s="18">
        <f t="shared" si="400"/>
        <v>15.53</v>
      </c>
      <c r="FI91" s="18">
        <f t="shared" si="401"/>
        <v>17.2</v>
      </c>
      <c r="FJ91" s="18">
        <f t="shared" si="402"/>
        <v>16.64</v>
      </c>
      <c r="FK91" s="18">
        <f t="shared" si="403"/>
        <v>17.2</v>
      </c>
      <c r="FL91" s="18">
        <f t="shared" si="404"/>
        <v>16.64</v>
      </c>
      <c r="FM91" s="18">
        <f t="shared" si="405"/>
        <v>17.2</v>
      </c>
      <c r="FN91" s="18">
        <f t="shared" si="406"/>
        <v>17.2</v>
      </c>
      <c r="FO91" s="18">
        <f t="shared" si="407"/>
        <v>16.64</v>
      </c>
      <c r="FP91" s="18">
        <f t="shared" si="408"/>
        <v>17.2</v>
      </c>
      <c r="FQ91" s="18">
        <f t="shared" si="409"/>
        <v>16.64</v>
      </c>
      <c r="FR91" s="18">
        <f t="shared" si="414"/>
        <v>17.2</v>
      </c>
      <c r="FS91" s="18">
        <f t="shared" si="415"/>
        <v>202.48999999999995</v>
      </c>
      <c r="FT91" s="18">
        <f t="shared" si="410"/>
        <v>681.81</v>
      </c>
      <c r="FU91" s="18">
        <f t="shared" si="416"/>
        <v>17.2</v>
      </c>
      <c r="FV91" s="18">
        <f t="shared" si="417"/>
        <v>15.53</v>
      </c>
      <c r="FW91" s="18">
        <f t="shared" si="418"/>
        <v>17.2</v>
      </c>
      <c r="FX91" s="18">
        <f t="shared" si="419"/>
        <v>16.64</v>
      </c>
      <c r="FY91" s="18">
        <f t="shared" si="420"/>
        <v>17.2</v>
      </c>
      <c r="FZ91" s="18">
        <f t="shared" si="411"/>
        <v>16.64</v>
      </c>
      <c r="GA91" s="18">
        <f t="shared" si="421"/>
        <v>100.41</v>
      </c>
      <c r="GB91" s="18">
        <f t="shared" si="412"/>
        <v>782.22</v>
      </c>
      <c r="GC91" s="18">
        <f t="shared" si="413"/>
        <v>342.78</v>
      </c>
    </row>
    <row r="92" spans="1:185" ht="24" customHeight="1" x14ac:dyDescent="0.2">
      <c r="A92" s="27">
        <v>43697</v>
      </c>
      <c r="B92" s="28" t="s">
        <v>308</v>
      </c>
      <c r="C92" s="28" t="s">
        <v>309</v>
      </c>
      <c r="D92" s="30" t="s">
        <v>195</v>
      </c>
      <c r="E92" s="30" t="s">
        <v>310</v>
      </c>
      <c r="F92" s="31">
        <v>3690</v>
      </c>
      <c r="G92" s="18">
        <f t="shared" si="347"/>
        <v>369</v>
      </c>
      <c r="H92" s="18">
        <f t="shared" si="348"/>
        <v>3321</v>
      </c>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18"/>
      <c r="DU92" s="18"/>
      <c r="DV92" s="18"/>
      <c r="DW92" s="18"/>
      <c r="DX92" s="18">
        <f t="shared" si="423"/>
        <v>20.02</v>
      </c>
      <c r="DY92" s="18">
        <f t="shared" si="365"/>
        <v>54.59</v>
      </c>
      <c r="DZ92" s="18">
        <f t="shared" si="366"/>
        <v>56.41</v>
      </c>
      <c r="EA92" s="18">
        <f t="shared" si="367"/>
        <v>54.59</v>
      </c>
      <c r="EB92" s="18">
        <f t="shared" si="368"/>
        <v>56.41</v>
      </c>
      <c r="EC92" s="18">
        <f t="shared" si="369"/>
        <v>242.01999999999998</v>
      </c>
      <c r="ED92" s="18">
        <f t="shared" si="370"/>
        <v>242.02</v>
      </c>
      <c r="EE92" s="18">
        <f t="shared" si="371"/>
        <v>56.41</v>
      </c>
      <c r="EF92" s="18">
        <f t="shared" si="372"/>
        <v>52.77</v>
      </c>
      <c r="EG92" s="18">
        <f t="shared" si="373"/>
        <v>56.41</v>
      </c>
      <c r="EH92" s="18">
        <f t="shared" si="374"/>
        <v>54.59</v>
      </c>
      <c r="EI92" s="18">
        <f t="shared" si="375"/>
        <v>56.41</v>
      </c>
      <c r="EJ92" s="18">
        <f t="shared" si="376"/>
        <v>54.59</v>
      </c>
      <c r="EK92" s="18">
        <f t="shared" si="377"/>
        <v>56.41</v>
      </c>
      <c r="EL92" s="18">
        <f t="shared" si="378"/>
        <v>56.41</v>
      </c>
      <c r="EM92" s="18">
        <f t="shared" si="379"/>
        <v>54.59</v>
      </c>
      <c r="EN92" s="18">
        <f t="shared" si="380"/>
        <v>56.41</v>
      </c>
      <c r="EO92" s="18">
        <f t="shared" si="381"/>
        <v>54.59</v>
      </c>
      <c r="EP92" s="18">
        <f t="shared" si="382"/>
        <v>56.41</v>
      </c>
      <c r="EQ92" s="18">
        <f t="shared" si="383"/>
        <v>666</v>
      </c>
      <c r="ER92" s="18">
        <f t="shared" si="384"/>
        <v>908.02</v>
      </c>
      <c r="ES92" s="18">
        <f t="shared" si="385"/>
        <v>56.41</v>
      </c>
      <c r="ET92" s="18">
        <f t="shared" si="386"/>
        <v>50.95</v>
      </c>
      <c r="EU92" s="18">
        <f t="shared" si="387"/>
        <v>56.41</v>
      </c>
      <c r="EV92" s="18">
        <f t="shared" si="388"/>
        <v>54.59</v>
      </c>
      <c r="EW92" s="19">
        <f t="shared" si="389"/>
        <v>56.41</v>
      </c>
      <c r="EX92" s="18">
        <f t="shared" si="390"/>
        <v>54.59</v>
      </c>
      <c r="EY92" s="18">
        <f t="shared" si="391"/>
        <v>56.41</v>
      </c>
      <c r="EZ92" s="18">
        <f t="shared" si="392"/>
        <v>56.41</v>
      </c>
      <c r="FA92" s="18">
        <f t="shared" si="393"/>
        <v>54.59</v>
      </c>
      <c r="FB92" s="18">
        <f t="shared" si="394"/>
        <v>56.41</v>
      </c>
      <c r="FC92" s="18">
        <f t="shared" si="395"/>
        <v>54.59</v>
      </c>
      <c r="FD92" s="18">
        <f t="shared" si="396"/>
        <v>56.41</v>
      </c>
      <c r="FE92" s="18">
        <f t="shared" si="397"/>
        <v>664.18</v>
      </c>
      <c r="FF92" s="18">
        <f t="shared" si="398"/>
        <v>1572.1999999999998</v>
      </c>
      <c r="FG92" s="18">
        <f t="shared" si="399"/>
        <v>56.41</v>
      </c>
      <c r="FH92" s="18">
        <f t="shared" si="400"/>
        <v>50.95</v>
      </c>
      <c r="FI92" s="18">
        <f t="shared" si="401"/>
        <v>56.41</v>
      </c>
      <c r="FJ92" s="18">
        <f t="shared" si="402"/>
        <v>54.59</v>
      </c>
      <c r="FK92" s="18">
        <f t="shared" si="403"/>
        <v>56.41</v>
      </c>
      <c r="FL92" s="18">
        <f t="shared" si="404"/>
        <v>54.59</v>
      </c>
      <c r="FM92" s="18">
        <f t="shared" si="405"/>
        <v>56.41</v>
      </c>
      <c r="FN92" s="18">
        <f t="shared" si="406"/>
        <v>56.41</v>
      </c>
      <c r="FO92" s="18">
        <f t="shared" si="407"/>
        <v>54.59</v>
      </c>
      <c r="FP92" s="18">
        <f t="shared" si="408"/>
        <v>56.41</v>
      </c>
      <c r="FQ92" s="18">
        <f t="shared" si="409"/>
        <v>54.59</v>
      </c>
      <c r="FR92" s="18">
        <f t="shared" si="414"/>
        <v>56.41</v>
      </c>
      <c r="FS92" s="18">
        <f t="shared" si="415"/>
        <v>664.18</v>
      </c>
      <c r="FT92" s="18">
        <f t="shared" si="410"/>
        <v>2236.3799999999997</v>
      </c>
      <c r="FU92" s="18">
        <f t="shared" si="416"/>
        <v>56.41</v>
      </c>
      <c r="FV92" s="18">
        <f t="shared" si="417"/>
        <v>50.95</v>
      </c>
      <c r="FW92" s="18">
        <f t="shared" si="418"/>
        <v>56.41</v>
      </c>
      <c r="FX92" s="18">
        <f t="shared" si="419"/>
        <v>54.59</v>
      </c>
      <c r="FY92" s="18">
        <f t="shared" si="420"/>
        <v>56.41</v>
      </c>
      <c r="FZ92" s="18">
        <f t="shared" si="411"/>
        <v>54.59</v>
      </c>
      <c r="GA92" s="18">
        <f t="shared" si="421"/>
        <v>329.36</v>
      </c>
      <c r="GB92" s="18">
        <f t="shared" si="412"/>
        <v>2565.7399999999998</v>
      </c>
      <c r="GC92" s="18">
        <f t="shared" si="413"/>
        <v>1124.2600000000002</v>
      </c>
    </row>
    <row r="93" spans="1:185" ht="25.5" customHeight="1" x14ac:dyDescent="0.2">
      <c r="A93" s="27">
        <v>43703</v>
      </c>
      <c r="B93" s="28" t="s">
        <v>311</v>
      </c>
      <c r="C93" s="28" t="s">
        <v>312</v>
      </c>
      <c r="D93" s="30" t="s">
        <v>195</v>
      </c>
      <c r="E93" s="28" t="s">
        <v>313</v>
      </c>
      <c r="F93" s="31">
        <v>1250</v>
      </c>
      <c r="G93" s="18">
        <f t="shared" si="347"/>
        <v>125</v>
      </c>
      <c r="H93" s="18">
        <f t="shared" si="348"/>
        <v>1125</v>
      </c>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18"/>
      <c r="DU93" s="18"/>
      <c r="DV93" s="18"/>
      <c r="DW93" s="18"/>
      <c r="DX93" s="18">
        <f>ROUND((H93/5/365*5),2)</f>
        <v>3.08</v>
      </c>
      <c r="DY93" s="18">
        <f t="shared" si="365"/>
        <v>18.489999999999998</v>
      </c>
      <c r="DZ93" s="18">
        <f t="shared" si="366"/>
        <v>19.11</v>
      </c>
      <c r="EA93" s="18">
        <f t="shared" si="367"/>
        <v>18.489999999999998</v>
      </c>
      <c r="EB93" s="18">
        <f t="shared" si="368"/>
        <v>19.11</v>
      </c>
      <c r="EC93" s="18">
        <f t="shared" si="369"/>
        <v>78.28</v>
      </c>
      <c r="ED93" s="18">
        <f t="shared" si="370"/>
        <v>78.28</v>
      </c>
      <c r="EE93" s="18">
        <f t="shared" si="371"/>
        <v>19.11</v>
      </c>
      <c r="EF93" s="18">
        <f t="shared" si="372"/>
        <v>17.88</v>
      </c>
      <c r="EG93" s="18">
        <f t="shared" si="373"/>
        <v>19.11</v>
      </c>
      <c r="EH93" s="18">
        <f t="shared" si="374"/>
        <v>18.489999999999998</v>
      </c>
      <c r="EI93" s="18">
        <f t="shared" si="375"/>
        <v>19.11</v>
      </c>
      <c r="EJ93" s="18">
        <f t="shared" si="376"/>
        <v>18.489999999999998</v>
      </c>
      <c r="EK93" s="18">
        <f t="shared" si="377"/>
        <v>19.11</v>
      </c>
      <c r="EL93" s="18">
        <f t="shared" si="378"/>
        <v>19.11</v>
      </c>
      <c r="EM93" s="18">
        <f t="shared" si="379"/>
        <v>18.489999999999998</v>
      </c>
      <c r="EN93" s="18">
        <f t="shared" si="380"/>
        <v>19.11</v>
      </c>
      <c r="EO93" s="18">
        <f t="shared" si="381"/>
        <v>18.489999999999998</v>
      </c>
      <c r="EP93" s="18">
        <f t="shared" si="382"/>
        <v>19.11</v>
      </c>
      <c r="EQ93" s="18">
        <f t="shared" si="383"/>
        <v>225.61</v>
      </c>
      <c r="ER93" s="18">
        <f t="shared" si="384"/>
        <v>303.89</v>
      </c>
      <c r="ES93" s="18">
        <f t="shared" si="385"/>
        <v>19.11</v>
      </c>
      <c r="ET93" s="18">
        <f t="shared" si="386"/>
        <v>17.260000000000002</v>
      </c>
      <c r="EU93" s="18">
        <f t="shared" si="387"/>
        <v>19.11</v>
      </c>
      <c r="EV93" s="18">
        <f t="shared" si="388"/>
        <v>18.489999999999998</v>
      </c>
      <c r="EW93" s="19">
        <f t="shared" si="389"/>
        <v>19.11</v>
      </c>
      <c r="EX93" s="18">
        <f t="shared" si="390"/>
        <v>18.489999999999998</v>
      </c>
      <c r="EY93" s="18">
        <f t="shared" si="391"/>
        <v>19.11</v>
      </c>
      <c r="EZ93" s="18">
        <f t="shared" si="392"/>
        <v>19.11</v>
      </c>
      <c r="FA93" s="18">
        <f t="shared" si="393"/>
        <v>18.489999999999998</v>
      </c>
      <c r="FB93" s="18">
        <f t="shared" si="394"/>
        <v>19.11</v>
      </c>
      <c r="FC93" s="18">
        <f t="shared" si="395"/>
        <v>18.489999999999998</v>
      </c>
      <c r="FD93" s="18">
        <f t="shared" si="396"/>
        <v>19.11</v>
      </c>
      <c r="FE93" s="18">
        <f t="shared" si="397"/>
        <v>224.99000000000007</v>
      </c>
      <c r="FF93" s="18">
        <f>SUM(ER93,FE93)+0.01</f>
        <v>528.8900000000001</v>
      </c>
      <c r="FG93" s="18">
        <f t="shared" si="399"/>
        <v>19.11</v>
      </c>
      <c r="FH93" s="18">
        <f t="shared" si="400"/>
        <v>17.260000000000002</v>
      </c>
      <c r="FI93" s="18">
        <f t="shared" si="401"/>
        <v>19.11</v>
      </c>
      <c r="FJ93" s="18">
        <f t="shared" si="402"/>
        <v>18.489999999999998</v>
      </c>
      <c r="FK93" s="18">
        <f t="shared" si="403"/>
        <v>19.11</v>
      </c>
      <c r="FL93" s="18">
        <f t="shared" si="404"/>
        <v>18.489999999999998</v>
      </c>
      <c r="FM93" s="18">
        <f t="shared" si="405"/>
        <v>19.11</v>
      </c>
      <c r="FN93" s="18">
        <f t="shared" si="406"/>
        <v>19.11</v>
      </c>
      <c r="FO93" s="18">
        <f t="shared" si="407"/>
        <v>18.489999999999998</v>
      </c>
      <c r="FP93" s="18">
        <f t="shared" si="408"/>
        <v>19.11</v>
      </c>
      <c r="FQ93" s="18">
        <f t="shared" si="409"/>
        <v>18.489999999999998</v>
      </c>
      <c r="FR93" s="18">
        <f t="shared" si="414"/>
        <v>19.11</v>
      </c>
      <c r="FS93" s="18">
        <f>SUM(FG93:FR93)</f>
        <v>224.99000000000007</v>
      </c>
      <c r="FT93" s="18">
        <f t="shared" si="410"/>
        <v>753.88000000000011</v>
      </c>
      <c r="FU93" s="18">
        <f t="shared" si="416"/>
        <v>19.11</v>
      </c>
      <c r="FV93" s="18">
        <f t="shared" si="417"/>
        <v>17.260000000000002</v>
      </c>
      <c r="FW93" s="18">
        <f t="shared" si="418"/>
        <v>19.11</v>
      </c>
      <c r="FX93" s="18">
        <f t="shared" si="419"/>
        <v>18.489999999999998</v>
      </c>
      <c r="FY93" s="18">
        <f t="shared" si="420"/>
        <v>19.11</v>
      </c>
      <c r="FZ93" s="18">
        <f t="shared" si="411"/>
        <v>18.489999999999998</v>
      </c>
      <c r="GA93" s="18">
        <f t="shared" si="421"/>
        <v>111.57</v>
      </c>
      <c r="GB93" s="18">
        <f t="shared" si="412"/>
        <v>865.45</v>
      </c>
      <c r="GC93" s="18">
        <f t="shared" si="413"/>
        <v>384.54999999999995</v>
      </c>
    </row>
    <row r="94" spans="1:185" ht="29.25" customHeight="1" x14ac:dyDescent="0.2">
      <c r="A94" s="27">
        <v>43703</v>
      </c>
      <c r="B94" s="28" t="s">
        <v>254</v>
      </c>
      <c r="C94" s="28" t="s">
        <v>314</v>
      </c>
      <c r="D94" s="30" t="s">
        <v>195</v>
      </c>
      <c r="E94" s="28" t="s">
        <v>315</v>
      </c>
      <c r="F94" s="31">
        <v>715.69</v>
      </c>
      <c r="G94" s="18">
        <f t="shared" si="347"/>
        <v>71.569000000000003</v>
      </c>
      <c r="H94" s="18">
        <f t="shared" si="348"/>
        <v>644.12100000000009</v>
      </c>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18"/>
      <c r="DU94" s="18"/>
      <c r="DV94" s="18"/>
      <c r="DW94" s="18"/>
      <c r="DX94" s="18">
        <f>ROUND((H94/5/365*5),2)</f>
        <v>1.76</v>
      </c>
      <c r="DY94" s="18">
        <f t="shared" si="365"/>
        <v>10.59</v>
      </c>
      <c r="DZ94" s="18">
        <f t="shared" si="366"/>
        <v>10.94</v>
      </c>
      <c r="EA94" s="18">
        <f t="shared" si="367"/>
        <v>10.59</v>
      </c>
      <c r="EB94" s="18">
        <f t="shared" si="368"/>
        <v>10.94</v>
      </c>
      <c r="EC94" s="18">
        <f t="shared" si="369"/>
        <v>44.819999999999993</v>
      </c>
      <c r="ED94" s="18">
        <f t="shared" si="370"/>
        <v>44.82</v>
      </c>
      <c r="EE94" s="18">
        <f t="shared" si="371"/>
        <v>10.94</v>
      </c>
      <c r="EF94" s="18">
        <f t="shared" si="372"/>
        <v>10.24</v>
      </c>
      <c r="EG94" s="18">
        <f t="shared" si="373"/>
        <v>10.94</v>
      </c>
      <c r="EH94" s="18">
        <f t="shared" si="374"/>
        <v>10.59</v>
      </c>
      <c r="EI94" s="18">
        <f t="shared" si="375"/>
        <v>10.94</v>
      </c>
      <c r="EJ94" s="18">
        <f t="shared" si="376"/>
        <v>10.59</v>
      </c>
      <c r="EK94" s="18">
        <f t="shared" si="377"/>
        <v>10.94</v>
      </c>
      <c r="EL94" s="18">
        <f t="shared" si="378"/>
        <v>10.94</v>
      </c>
      <c r="EM94" s="18">
        <f t="shared" si="379"/>
        <v>10.59</v>
      </c>
      <c r="EN94" s="18">
        <f t="shared" si="380"/>
        <v>10.94</v>
      </c>
      <c r="EO94" s="18">
        <f t="shared" si="381"/>
        <v>10.59</v>
      </c>
      <c r="EP94" s="18">
        <f t="shared" si="382"/>
        <v>10.94</v>
      </c>
      <c r="EQ94" s="18">
        <f t="shared" si="383"/>
        <v>129.18</v>
      </c>
      <c r="ER94" s="18">
        <f t="shared" si="384"/>
        <v>174</v>
      </c>
      <c r="ES94" s="18">
        <f t="shared" si="385"/>
        <v>10.94</v>
      </c>
      <c r="ET94" s="18">
        <f t="shared" si="386"/>
        <v>9.8800000000000008</v>
      </c>
      <c r="EU94" s="18">
        <f t="shared" si="387"/>
        <v>10.94</v>
      </c>
      <c r="EV94" s="18">
        <f t="shared" si="388"/>
        <v>10.59</v>
      </c>
      <c r="EW94" s="19">
        <f t="shared" si="389"/>
        <v>10.94</v>
      </c>
      <c r="EX94" s="18">
        <f t="shared" si="390"/>
        <v>10.59</v>
      </c>
      <c r="EY94" s="18">
        <f t="shared" si="391"/>
        <v>10.94</v>
      </c>
      <c r="EZ94" s="18">
        <f t="shared" si="392"/>
        <v>10.94</v>
      </c>
      <c r="FA94" s="18">
        <f t="shared" si="393"/>
        <v>10.59</v>
      </c>
      <c r="FB94" s="18">
        <f t="shared" si="394"/>
        <v>10.94</v>
      </c>
      <c r="FC94" s="18">
        <f t="shared" si="395"/>
        <v>10.59</v>
      </c>
      <c r="FD94" s="18">
        <f t="shared" si="396"/>
        <v>10.94</v>
      </c>
      <c r="FE94" s="18">
        <f t="shared" si="397"/>
        <v>128.82</v>
      </c>
      <c r="FF94" s="18">
        <f t="shared" si="398"/>
        <v>302.82</v>
      </c>
      <c r="FG94" s="18">
        <f t="shared" si="399"/>
        <v>10.94</v>
      </c>
      <c r="FH94" s="18">
        <f t="shared" si="400"/>
        <v>9.8800000000000008</v>
      </c>
      <c r="FI94" s="18">
        <f t="shared" si="401"/>
        <v>10.94</v>
      </c>
      <c r="FJ94" s="18">
        <f t="shared" si="402"/>
        <v>10.59</v>
      </c>
      <c r="FK94" s="18">
        <f t="shared" si="403"/>
        <v>10.94</v>
      </c>
      <c r="FL94" s="18">
        <f t="shared" si="404"/>
        <v>10.59</v>
      </c>
      <c r="FM94" s="18">
        <f t="shared" si="405"/>
        <v>10.94</v>
      </c>
      <c r="FN94" s="18">
        <f t="shared" si="406"/>
        <v>10.94</v>
      </c>
      <c r="FO94" s="18">
        <f t="shared" si="407"/>
        <v>10.59</v>
      </c>
      <c r="FP94" s="18">
        <f t="shared" si="408"/>
        <v>10.94</v>
      </c>
      <c r="FQ94" s="18">
        <f t="shared" si="409"/>
        <v>10.59</v>
      </c>
      <c r="FR94" s="18">
        <f t="shared" si="414"/>
        <v>10.94</v>
      </c>
      <c r="FS94" s="18">
        <f t="shared" si="415"/>
        <v>128.82</v>
      </c>
      <c r="FT94" s="18">
        <f t="shared" si="410"/>
        <v>431.64</v>
      </c>
      <c r="FU94" s="18">
        <f t="shared" si="416"/>
        <v>10.94</v>
      </c>
      <c r="FV94" s="18">
        <f t="shared" si="417"/>
        <v>9.8800000000000008</v>
      </c>
      <c r="FW94" s="18">
        <f t="shared" si="418"/>
        <v>10.94</v>
      </c>
      <c r="FX94" s="18">
        <f t="shared" si="419"/>
        <v>10.59</v>
      </c>
      <c r="FY94" s="18">
        <f t="shared" si="420"/>
        <v>10.94</v>
      </c>
      <c r="FZ94" s="18">
        <f t="shared" si="411"/>
        <v>10.59</v>
      </c>
      <c r="GA94" s="18">
        <f t="shared" si="421"/>
        <v>63.879999999999995</v>
      </c>
      <c r="GB94" s="18">
        <f t="shared" si="412"/>
        <v>495.52</v>
      </c>
      <c r="GC94" s="18">
        <f t="shared" ref="GC94:GC125" si="424">SUM(F94-GB94)</f>
        <v>220.17000000000007</v>
      </c>
    </row>
    <row r="95" spans="1:185" ht="29.25" customHeight="1" x14ac:dyDescent="0.2">
      <c r="A95" s="27">
        <v>43703</v>
      </c>
      <c r="B95" s="28" t="s">
        <v>254</v>
      </c>
      <c r="C95" s="28" t="s">
        <v>316</v>
      </c>
      <c r="D95" s="30" t="s">
        <v>195</v>
      </c>
      <c r="E95" s="28" t="s">
        <v>317</v>
      </c>
      <c r="F95" s="31">
        <v>715.69</v>
      </c>
      <c r="G95" s="18">
        <f t="shared" si="347"/>
        <v>71.569000000000003</v>
      </c>
      <c r="H95" s="18">
        <f t="shared" si="348"/>
        <v>644.12100000000009</v>
      </c>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18"/>
      <c r="DU95" s="18"/>
      <c r="DV95" s="18"/>
      <c r="DW95" s="18"/>
      <c r="DX95" s="18">
        <f>ROUND((H95/5/365*5),2)</f>
        <v>1.76</v>
      </c>
      <c r="DY95" s="18">
        <f t="shared" si="365"/>
        <v>10.59</v>
      </c>
      <c r="DZ95" s="18">
        <f t="shared" si="366"/>
        <v>10.94</v>
      </c>
      <c r="EA95" s="18">
        <f t="shared" si="367"/>
        <v>10.59</v>
      </c>
      <c r="EB95" s="18">
        <f t="shared" si="368"/>
        <v>10.94</v>
      </c>
      <c r="EC95" s="18">
        <f t="shared" si="369"/>
        <v>44.819999999999993</v>
      </c>
      <c r="ED95" s="18">
        <f t="shared" si="370"/>
        <v>44.82</v>
      </c>
      <c r="EE95" s="18">
        <f t="shared" si="371"/>
        <v>10.94</v>
      </c>
      <c r="EF95" s="18">
        <f t="shared" si="372"/>
        <v>10.24</v>
      </c>
      <c r="EG95" s="18">
        <f t="shared" si="373"/>
        <v>10.94</v>
      </c>
      <c r="EH95" s="18">
        <f t="shared" si="374"/>
        <v>10.59</v>
      </c>
      <c r="EI95" s="18">
        <f t="shared" si="375"/>
        <v>10.94</v>
      </c>
      <c r="EJ95" s="18">
        <f t="shared" si="376"/>
        <v>10.59</v>
      </c>
      <c r="EK95" s="18">
        <f t="shared" si="377"/>
        <v>10.94</v>
      </c>
      <c r="EL95" s="18">
        <f t="shared" si="378"/>
        <v>10.94</v>
      </c>
      <c r="EM95" s="18">
        <f t="shared" si="379"/>
        <v>10.59</v>
      </c>
      <c r="EN95" s="18">
        <f t="shared" si="380"/>
        <v>10.94</v>
      </c>
      <c r="EO95" s="18">
        <f t="shared" si="381"/>
        <v>10.59</v>
      </c>
      <c r="EP95" s="18">
        <f t="shared" si="382"/>
        <v>10.94</v>
      </c>
      <c r="EQ95" s="18">
        <f t="shared" si="383"/>
        <v>129.18</v>
      </c>
      <c r="ER95" s="18">
        <f t="shared" si="384"/>
        <v>174</v>
      </c>
      <c r="ES95" s="18">
        <f t="shared" si="385"/>
        <v>10.94</v>
      </c>
      <c r="ET95" s="18">
        <f t="shared" si="386"/>
        <v>9.8800000000000008</v>
      </c>
      <c r="EU95" s="18">
        <f t="shared" si="387"/>
        <v>10.94</v>
      </c>
      <c r="EV95" s="18">
        <f t="shared" si="388"/>
        <v>10.59</v>
      </c>
      <c r="EW95" s="19">
        <f t="shared" si="389"/>
        <v>10.94</v>
      </c>
      <c r="EX95" s="18">
        <f t="shared" si="390"/>
        <v>10.59</v>
      </c>
      <c r="EY95" s="18">
        <f t="shared" si="391"/>
        <v>10.94</v>
      </c>
      <c r="EZ95" s="18">
        <f t="shared" si="392"/>
        <v>10.94</v>
      </c>
      <c r="FA95" s="18">
        <f t="shared" si="393"/>
        <v>10.59</v>
      </c>
      <c r="FB95" s="18">
        <f t="shared" si="394"/>
        <v>10.94</v>
      </c>
      <c r="FC95" s="18">
        <f t="shared" si="395"/>
        <v>10.59</v>
      </c>
      <c r="FD95" s="18">
        <f t="shared" si="396"/>
        <v>10.94</v>
      </c>
      <c r="FE95" s="18">
        <f t="shared" si="397"/>
        <v>128.82</v>
      </c>
      <c r="FF95" s="18">
        <f t="shared" si="398"/>
        <v>302.82</v>
      </c>
      <c r="FG95" s="18">
        <f t="shared" si="399"/>
        <v>10.94</v>
      </c>
      <c r="FH95" s="18">
        <f t="shared" si="400"/>
        <v>9.8800000000000008</v>
      </c>
      <c r="FI95" s="18">
        <f t="shared" si="401"/>
        <v>10.94</v>
      </c>
      <c r="FJ95" s="18">
        <f t="shared" si="402"/>
        <v>10.59</v>
      </c>
      <c r="FK95" s="18">
        <f t="shared" si="403"/>
        <v>10.94</v>
      </c>
      <c r="FL95" s="18">
        <f t="shared" si="404"/>
        <v>10.59</v>
      </c>
      <c r="FM95" s="18">
        <f t="shared" si="405"/>
        <v>10.94</v>
      </c>
      <c r="FN95" s="18">
        <f t="shared" si="406"/>
        <v>10.94</v>
      </c>
      <c r="FO95" s="18">
        <f t="shared" si="407"/>
        <v>10.59</v>
      </c>
      <c r="FP95" s="18">
        <f t="shared" si="408"/>
        <v>10.94</v>
      </c>
      <c r="FQ95" s="18">
        <f t="shared" si="409"/>
        <v>10.59</v>
      </c>
      <c r="FR95" s="18">
        <f t="shared" si="414"/>
        <v>10.94</v>
      </c>
      <c r="FS95" s="18">
        <f t="shared" si="415"/>
        <v>128.82</v>
      </c>
      <c r="FT95" s="18">
        <f t="shared" si="410"/>
        <v>431.64</v>
      </c>
      <c r="FU95" s="18">
        <f t="shared" si="416"/>
        <v>10.94</v>
      </c>
      <c r="FV95" s="18">
        <f t="shared" si="417"/>
        <v>9.8800000000000008</v>
      </c>
      <c r="FW95" s="18">
        <f t="shared" si="418"/>
        <v>10.94</v>
      </c>
      <c r="FX95" s="18">
        <f t="shared" si="419"/>
        <v>10.59</v>
      </c>
      <c r="FY95" s="18">
        <f t="shared" si="420"/>
        <v>10.94</v>
      </c>
      <c r="FZ95" s="18">
        <f t="shared" si="411"/>
        <v>10.59</v>
      </c>
      <c r="GA95" s="18">
        <f t="shared" si="421"/>
        <v>63.879999999999995</v>
      </c>
      <c r="GB95" s="18">
        <f t="shared" si="412"/>
        <v>495.52</v>
      </c>
      <c r="GC95" s="18">
        <f t="shared" si="424"/>
        <v>220.17000000000007</v>
      </c>
    </row>
    <row r="96" spans="1:185" ht="23.25" customHeight="1" x14ac:dyDescent="0.2">
      <c r="A96" s="27">
        <v>43748</v>
      </c>
      <c r="B96" s="28" t="s">
        <v>318</v>
      </c>
      <c r="C96" s="28" t="s">
        <v>319</v>
      </c>
      <c r="D96" s="28" t="s">
        <v>320</v>
      </c>
      <c r="E96" s="30" t="s">
        <v>321</v>
      </c>
      <c r="F96" s="31">
        <v>1559.4</v>
      </c>
      <c r="G96" s="18">
        <f t="shared" si="347"/>
        <v>155.94000000000003</v>
      </c>
      <c r="H96" s="18">
        <f t="shared" si="348"/>
        <v>1403.46</v>
      </c>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18">
        <f>ROUND((H96/5/365*21),2)</f>
        <v>16.149999999999999</v>
      </c>
      <c r="EA96" s="18">
        <f t="shared" si="367"/>
        <v>23.07</v>
      </c>
      <c r="EB96" s="18">
        <f t="shared" si="368"/>
        <v>23.84</v>
      </c>
      <c r="EC96" s="18">
        <f t="shared" si="369"/>
        <v>63.06</v>
      </c>
      <c r="ED96" s="18">
        <f t="shared" si="370"/>
        <v>63.06</v>
      </c>
      <c r="EE96" s="18">
        <f t="shared" si="371"/>
        <v>23.84</v>
      </c>
      <c r="EF96" s="18">
        <f t="shared" si="372"/>
        <v>22.3</v>
      </c>
      <c r="EG96" s="18">
        <f t="shared" si="373"/>
        <v>23.84</v>
      </c>
      <c r="EH96" s="18">
        <f t="shared" si="374"/>
        <v>23.07</v>
      </c>
      <c r="EI96" s="18">
        <f t="shared" si="375"/>
        <v>23.84</v>
      </c>
      <c r="EJ96" s="18">
        <f t="shared" si="376"/>
        <v>23.07</v>
      </c>
      <c r="EK96" s="18">
        <f t="shared" si="377"/>
        <v>23.84</v>
      </c>
      <c r="EL96" s="18">
        <f t="shared" si="378"/>
        <v>23.84</v>
      </c>
      <c r="EM96" s="18">
        <f t="shared" si="379"/>
        <v>23.07</v>
      </c>
      <c r="EN96" s="18">
        <f t="shared" si="380"/>
        <v>23.84</v>
      </c>
      <c r="EO96" s="18">
        <f t="shared" si="381"/>
        <v>23.07</v>
      </c>
      <c r="EP96" s="18">
        <f t="shared" si="382"/>
        <v>23.84</v>
      </c>
      <c r="EQ96" s="18">
        <f t="shared" si="383"/>
        <v>281.45999999999998</v>
      </c>
      <c r="ER96" s="18">
        <f t="shared" si="384"/>
        <v>344.52</v>
      </c>
      <c r="ES96" s="18">
        <f t="shared" si="385"/>
        <v>23.84</v>
      </c>
      <c r="ET96" s="18">
        <f t="shared" si="386"/>
        <v>21.53</v>
      </c>
      <c r="EU96" s="18">
        <f t="shared" si="387"/>
        <v>23.84</v>
      </c>
      <c r="EV96" s="18">
        <f t="shared" si="388"/>
        <v>23.07</v>
      </c>
      <c r="EW96" s="19">
        <f t="shared" si="389"/>
        <v>23.84</v>
      </c>
      <c r="EX96" s="18">
        <f t="shared" si="390"/>
        <v>23.07</v>
      </c>
      <c r="EY96" s="18">
        <f t="shared" si="391"/>
        <v>23.84</v>
      </c>
      <c r="EZ96" s="18">
        <f t="shared" si="392"/>
        <v>23.84</v>
      </c>
      <c r="FA96" s="18">
        <f t="shared" si="393"/>
        <v>23.07</v>
      </c>
      <c r="FB96" s="18">
        <f t="shared" si="394"/>
        <v>23.84</v>
      </c>
      <c r="FC96" s="18">
        <f t="shared" si="395"/>
        <v>23.07</v>
      </c>
      <c r="FD96" s="18">
        <f t="shared" si="396"/>
        <v>23.84</v>
      </c>
      <c r="FE96" s="18">
        <f t="shared" si="397"/>
        <v>280.69</v>
      </c>
      <c r="FF96" s="18">
        <f t="shared" si="398"/>
        <v>625.21</v>
      </c>
      <c r="FG96" s="18">
        <f t="shared" si="399"/>
        <v>23.84</v>
      </c>
      <c r="FH96" s="18">
        <f t="shared" si="400"/>
        <v>21.53</v>
      </c>
      <c r="FI96" s="18">
        <f t="shared" si="401"/>
        <v>23.84</v>
      </c>
      <c r="FJ96" s="18">
        <f t="shared" si="402"/>
        <v>23.07</v>
      </c>
      <c r="FK96" s="18">
        <f t="shared" si="403"/>
        <v>23.84</v>
      </c>
      <c r="FL96" s="18">
        <f t="shared" si="404"/>
        <v>23.07</v>
      </c>
      <c r="FM96" s="18">
        <f t="shared" si="405"/>
        <v>23.84</v>
      </c>
      <c r="FN96" s="18">
        <f t="shared" si="406"/>
        <v>23.84</v>
      </c>
      <c r="FO96" s="18">
        <f t="shared" si="407"/>
        <v>23.07</v>
      </c>
      <c r="FP96" s="18">
        <f t="shared" si="408"/>
        <v>23.84</v>
      </c>
      <c r="FQ96" s="18">
        <f t="shared" si="409"/>
        <v>23.07</v>
      </c>
      <c r="FR96" s="18">
        <f t="shared" si="414"/>
        <v>23.84</v>
      </c>
      <c r="FS96" s="18">
        <f t="shared" si="415"/>
        <v>280.69</v>
      </c>
      <c r="FT96" s="18">
        <f t="shared" si="410"/>
        <v>905.90000000000009</v>
      </c>
      <c r="FU96" s="18">
        <f t="shared" si="416"/>
        <v>23.84</v>
      </c>
      <c r="FV96" s="18">
        <f t="shared" si="417"/>
        <v>21.53</v>
      </c>
      <c r="FW96" s="18">
        <f t="shared" si="418"/>
        <v>23.84</v>
      </c>
      <c r="FX96" s="18">
        <f t="shared" si="419"/>
        <v>23.07</v>
      </c>
      <c r="FY96" s="18">
        <f t="shared" si="420"/>
        <v>23.84</v>
      </c>
      <c r="FZ96" s="18">
        <f t="shared" si="411"/>
        <v>23.07</v>
      </c>
      <c r="GA96" s="18">
        <f t="shared" si="421"/>
        <v>139.19</v>
      </c>
      <c r="GB96" s="18">
        <f t="shared" si="412"/>
        <v>1045.0899999999999</v>
      </c>
      <c r="GC96" s="18">
        <f t="shared" si="424"/>
        <v>514.31000000000017</v>
      </c>
    </row>
    <row r="97" spans="1:185" ht="24.75" customHeight="1" x14ac:dyDescent="0.2">
      <c r="A97" s="27">
        <v>43748</v>
      </c>
      <c r="B97" s="28" t="s">
        <v>318</v>
      </c>
      <c r="C97" s="28" t="s">
        <v>322</v>
      </c>
      <c r="D97" s="28" t="s">
        <v>323</v>
      </c>
      <c r="E97" s="30" t="s">
        <v>324</v>
      </c>
      <c r="F97" s="31">
        <v>1559.4</v>
      </c>
      <c r="G97" s="18">
        <f t="shared" si="347"/>
        <v>155.94000000000003</v>
      </c>
      <c r="H97" s="18">
        <f t="shared" si="348"/>
        <v>1403.46</v>
      </c>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18">
        <f>ROUND((H97/5/365*21),2)</f>
        <v>16.149999999999999</v>
      </c>
      <c r="EA97" s="18">
        <f t="shared" si="367"/>
        <v>23.07</v>
      </c>
      <c r="EB97" s="18">
        <f t="shared" si="368"/>
        <v>23.84</v>
      </c>
      <c r="EC97" s="18">
        <f t="shared" si="369"/>
        <v>63.06</v>
      </c>
      <c r="ED97" s="18">
        <f t="shared" si="370"/>
        <v>63.06</v>
      </c>
      <c r="EE97" s="18">
        <f t="shared" si="371"/>
        <v>23.84</v>
      </c>
      <c r="EF97" s="18">
        <f t="shared" si="372"/>
        <v>22.3</v>
      </c>
      <c r="EG97" s="18">
        <f t="shared" si="373"/>
        <v>23.84</v>
      </c>
      <c r="EH97" s="18">
        <f t="shared" si="374"/>
        <v>23.07</v>
      </c>
      <c r="EI97" s="18">
        <f t="shared" si="375"/>
        <v>23.84</v>
      </c>
      <c r="EJ97" s="18">
        <f t="shared" si="376"/>
        <v>23.07</v>
      </c>
      <c r="EK97" s="18">
        <f t="shared" si="377"/>
        <v>23.84</v>
      </c>
      <c r="EL97" s="18">
        <f t="shared" si="378"/>
        <v>23.84</v>
      </c>
      <c r="EM97" s="18">
        <f t="shared" si="379"/>
        <v>23.07</v>
      </c>
      <c r="EN97" s="18">
        <f t="shared" si="380"/>
        <v>23.84</v>
      </c>
      <c r="EO97" s="18">
        <f t="shared" si="381"/>
        <v>23.07</v>
      </c>
      <c r="EP97" s="18">
        <f t="shared" si="382"/>
        <v>23.84</v>
      </c>
      <c r="EQ97" s="18">
        <f t="shared" si="383"/>
        <v>281.45999999999998</v>
      </c>
      <c r="ER97" s="18">
        <f t="shared" si="384"/>
        <v>344.52</v>
      </c>
      <c r="ES97" s="18">
        <f t="shared" si="385"/>
        <v>23.84</v>
      </c>
      <c r="ET97" s="18">
        <f t="shared" si="386"/>
        <v>21.53</v>
      </c>
      <c r="EU97" s="18">
        <f t="shared" si="387"/>
        <v>23.84</v>
      </c>
      <c r="EV97" s="18">
        <f t="shared" si="388"/>
        <v>23.07</v>
      </c>
      <c r="EW97" s="19">
        <f t="shared" si="389"/>
        <v>23.84</v>
      </c>
      <c r="EX97" s="18">
        <f t="shared" si="390"/>
        <v>23.07</v>
      </c>
      <c r="EY97" s="18">
        <f t="shared" si="391"/>
        <v>23.84</v>
      </c>
      <c r="EZ97" s="18">
        <f t="shared" si="392"/>
        <v>23.84</v>
      </c>
      <c r="FA97" s="18">
        <f t="shared" si="393"/>
        <v>23.07</v>
      </c>
      <c r="FB97" s="18">
        <f t="shared" si="394"/>
        <v>23.84</v>
      </c>
      <c r="FC97" s="18">
        <f t="shared" si="395"/>
        <v>23.07</v>
      </c>
      <c r="FD97" s="18">
        <f t="shared" si="396"/>
        <v>23.84</v>
      </c>
      <c r="FE97" s="18">
        <f t="shared" si="397"/>
        <v>280.69</v>
      </c>
      <c r="FF97" s="18">
        <f t="shared" si="398"/>
        <v>625.21</v>
      </c>
      <c r="FG97" s="18">
        <f t="shared" si="399"/>
        <v>23.84</v>
      </c>
      <c r="FH97" s="18">
        <f t="shared" si="400"/>
        <v>21.53</v>
      </c>
      <c r="FI97" s="18">
        <f t="shared" si="401"/>
        <v>23.84</v>
      </c>
      <c r="FJ97" s="18">
        <f t="shared" si="402"/>
        <v>23.07</v>
      </c>
      <c r="FK97" s="18">
        <f t="shared" si="403"/>
        <v>23.84</v>
      </c>
      <c r="FL97" s="18">
        <f t="shared" si="404"/>
        <v>23.07</v>
      </c>
      <c r="FM97" s="18">
        <f t="shared" si="405"/>
        <v>23.84</v>
      </c>
      <c r="FN97" s="18">
        <f t="shared" si="406"/>
        <v>23.84</v>
      </c>
      <c r="FO97" s="18">
        <f t="shared" si="407"/>
        <v>23.07</v>
      </c>
      <c r="FP97" s="18">
        <f t="shared" si="408"/>
        <v>23.84</v>
      </c>
      <c r="FQ97" s="18">
        <f t="shared" si="409"/>
        <v>23.07</v>
      </c>
      <c r="FR97" s="18">
        <f t="shared" si="414"/>
        <v>23.84</v>
      </c>
      <c r="FS97" s="18">
        <f t="shared" si="415"/>
        <v>280.69</v>
      </c>
      <c r="FT97" s="18">
        <f t="shared" si="410"/>
        <v>905.90000000000009</v>
      </c>
      <c r="FU97" s="18">
        <f t="shared" si="416"/>
        <v>23.84</v>
      </c>
      <c r="FV97" s="18">
        <f t="shared" si="417"/>
        <v>21.53</v>
      </c>
      <c r="FW97" s="18">
        <f t="shared" si="418"/>
        <v>23.84</v>
      </c>
      <c r="FX97" s="18">
        <f t="shared" si="419"/>
        <v>23.07</v>
      </c>
      <c r="FY97" s="18">
        <f t="shared" si="420"/>
        <v>23.84</v>
      </c>
      <c r="FZ97" s="18">
        <f t="shared" si="411"/>
        <v>23.07</v>
      </c>
      <c r="GA97" s="18">
        <f t="shared" si="421"/>
        <v>139.19</v>
      </c>
      <c r="GB97" s="18">
        <f t="shared" si="412"/>
        <v>1045.0899999999999</v>
      </c>
      <c r="GC97" s="18">
        <f t="shared" si="424"/>
        <v>514.31000000000017</v>
      </c>
    </row>
    <row r="98" spans="1:185" ht="54.75" customHeight="1" x14ac:dyDescent="0.2">
      <c r="A98" s="27">
        <v>44140</v>
      </c>
      <c r="B98" s="28" t="s">
        <v>325</v>
      </c>
      <c r="C98" s="28" t="s">
        <v>326</v>
      </c>
      <c r="D98" s="30" t="s">
        <v>195</v>
      </c>
      <c r="E98" s="30" t="s">
        <v>327</v>
      </c>
      <c r="F98" s="31">
        <v>706.06</v>
      </c>
      <c r="G98" s="18">
        <f t="shared" si="347"/>
        <v>70.605999999999995</v>
      </c>
      <c r="H98" s="18">
        <f t="shared" si="348"/>
        <v>635.45399999999995</v>
      </c>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18"/>
      <c r="EA98" s="18"/>
      <c r="EB98" s="18"/>
      <c r="EC98" s="18"/>
      <c r="ED98" s="18">
        <f t="shared" si="370"/>
        <v>0</v>
      </c>
      <c r="EE98" s="18"/>
      <c r="EF98" s="18"/>
      <c r="EG98" s="18"/>
      <c r="EH98" s="18"/>
      <c r="EI98" s="18"/>
      <c r="EJ98" s="18"/>
      <c r="EK98" s="18"/>
      <c r="EL98" s="18"/>
      <c r="EM98" s="18"/>
      <c r="EN98" s="18"/>
      <c r="EO98" s="18">
        <f t="shared" ref="EO98:EO103" si="425">ROUND((H98/5/365*25),2)</f>
        <v>8.6999999999999993</v>
      </c>
      <c r="EP98" s="18">
        <f t="shared" si="382"/>
        <v>10.79</v>
      </c>
      <c r="EQ98" s="18">
        <f t="shared" si="383"/>
        <v>19.489999999999998</v>
      </c>
      <c r="ER98" s="18">
        <f t="shared" si="384"/>
        <v>19.489999999999998</v>
      </c>
      <c r="ES98" s="18">
        <f t="shared" si="385"/>
        <v>10.79</v>
      </c>
      <c r="ET98" s="18">
        <f t="shared" si="386"/>
        <v>9.75</v>
      </c>
      <c r="EU98" s="18">
        <f t="shared" si="387"/>
        <v>10.79</v>
      </c>
      <c r="EV98" s="18">
        <f t="shared" si="388"/>
        <v>10.45</v>
      </c>
      <c r="EW98" s="19">
        <f t="shared" si="389"/>
        <v>10.79</v>
      </c>
      <c r="EX98" s="18">
        <f t="shared" si="390"/>
        <v>10.45</v>
      </c>
      <c r="EY98" s="18">
        <f t="shared" si="391"/>
        <v>10.79</v>
      </c>
      <c r="EZ98" s="18">
        <f t="shared" si="392"/>
        <v>10.79</v>
      </c>
      <c r="FA98" s="18">
        <f t="shared" si="393"/>
        <v>10.45</v>
      </c>
      <c r="FB98" s="18">
        <f t="shared" si="394"/>
        <v>10.79</v>
      </c>
      <c r="FC98" s="18">
        <f t="shared" si="395"/>
        <v>10.45</v>
      </c>
      <c r="FD98" s="18">
        <f t="shared" si="396"/>
        <v>10.79</v>
      </c>
      <c r="FE98" s="18">
        <f t="shared" si="397"/>
        <v>127.08000000000001</v>
      </c>
      <c r="FF98" s="18">
        <f t="shared" si="398"/>
        <v>146.57000000000002</v>
      </c>
      <c r="FG98" s="18">
        <f t="shared" si="399"/>
        <v>10.79</v>
      </c>
      <c r="FH98" s="18">
        <f t="shared" si="400"/>
        <v>9.75</v>
      </c>
      <c r="FI98" s="18">
        <f t="shared" si="401"/>
        <v>10.79</v>
      </c>
      <c r="FJ98" s="18">
        <f t="shared" si="402"/>
        <v>10.45</v>
      </c>
      <c r="FK98" s="18">
        <f t="shared" si="403"/>
        <v>10.79</v>
      </c>
      <c r="FL98" s="18">
        <f t="shared" si="404"/>
        <v>10.45</v>
      </c>
      <c r="FM98" s="18">
        <f t="shared" si="405"/>
        <v>10.79</v>
      </c>
      <c r="FN98" s="18">
        <f t="shared" si="406"/>
        <v>10.79</v>
      </c>
      <c r="FO98" s="18">
        <f t="shared" si="407"/>
        <v>10.45</v>
      </c>
      <c r="FP98" s="18">
        <f t="shared" si="408"/>
        <v>10.79</v>
      </c>
      <c r="FQ98" s="18">
        <f t="shared" si="409"/>
        <v>10.45</v>
      </c>
      <c r="FR98" s="18">
        <f t="shared" si="414"/>
        <v>10.79</v>
      </c>
      <c r="FS98" s="18">
        <f t="shared" si="415"/>
        <v>127.08000000000001</v>
      </c>
      <c r="FT98" s="18">
        <f t="shared" si="410"/>
        <v>273.65000000000003</v>
      </c>
      <c r="FU98" s="18">
        <f t="shared" si="416"/>
        <v>10.79</v>
      </c>
      <c r="FV98" s="18">
        <f t="shared" si="417"/>
        <v>9.75</v>
      </c>
      <c r="FW98" s="18">
        <f t="shared" si="418"/>
        <v>10.79</v>
      </c>
      <c r="FX98" s="18">
        <f t="shared" si="419"/>
        <v>10.45</v>
      </c>
      <c r="FY98" s="18">
        <f t="shared" si="420"/>
        <v>10.79</v>
      </c>
      <c r="FZ98" s="18">
        <f t="shared" si="411"/>
        <v>10.45</v>
      </c>
      <c r="GA98" s="18">
        <f t="shared" si="421"/>
        <v>63.019999999999996</v>
      </c>
      <c r="GB98" s="18">
        <f t="shared" si="412"/>
        <v>336.67</v>
      </c>
      <c r="GC98" s="18">
        <f t="shared" si="424"/>
        <v>369.38999999999993</v>
      </c>
    </row>
    <row r="99" spans="1:185" ht="54.75" customHeight="1" x14ac:dyDescent="0.2">
      <c r="A99" s="27">
        <v>44140</v>
      </c>
      <c r="B99" s="28" t="s">
        <v>325</v>
      </c>
      <c r="C99" s="28" t="s">
        <v>328</v>
      </c>
      <c r="D99" s="30" t="s">
        <v>195</v>
      </c>
      <c r="E99" s="30" t="s">
        <v>329</v>
      </c>
      <c r="F99" s="31">
        <v>706.06</v>
      </c>
      <c r="G99" s="18">
        <f t="shared" si="347"/>
        <v>70.605999999999995</v>
      </c>
      <c r="H99" s="18">
        <f t="shared" si="348"/>
        <v>635.45399999999995</v>
      </c>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18"/>
      <c r="EA99" s="18"/>
      <c r="EB99" s="18"/>
      <c r="EC99" s="18"/>
      <c r="ED99" s="18">
        <f t="shared" si="370"/>
        <v>0</v>
      </c>
      <c r="EE99" s="18"/>
      <c r="EF99" s="18"/>
      <c r="EG99" s="18"/>
      <c r="EH99" s="18"/>
      <c r="EI99" s="18"/>
      <c r="EJ99" s="18"/>
      <c r="EK99" s="18"/>
      <c r="EL99" s="18"/>
      <c r="EM99" s="18"/>
      <c r="EN99" s="18"/>
      <c r="EO99" s="18">
        <f t="shared" si="425"/>
        <v>8.6999999999999993</v>
      </c>
      <c r="EP99" s="18">
        <f t="shared" si="382"/>
        <v>10.79</v>
      </c>
      <c r="EQ99" s="18">
        <f t="shared" si="383"/>
        <v>19.489999999999998</v>
      </c>
      <c r="ER99" s="18">
        <f t="shared" si="384"/>
        <v>19.489999999999998</v>
      </c>
      <c r="ES99" s="18">
        <f t="shared" si="385"/>
        <v>10.79</v>
      </c>
      <c r="ET99" s="18">
        <f t="shared" si="386"/>
        <v>9.75</v>
      </c>
      <c r="EU99" s="18">
        <f t="shared" si="387"/>
        <v>10.79</v>
      </c>
      <c r="EV99" s="18">
        <f t="shared" si="388"/>
        <v>10.45</v>
      </c>
      <c r="EW99" s="19">
        <f t="shared" si="389"/>
        <v>10.79</v>
      </c>
      <c r="EX99" s="18">
        <f t="shared" si="390"/>
        <v>10.45</v>
      </c>
      <c r="EY99" s="18">
        <f t="shared" si="391"/>
        <v>10.79</v>
      </c>
      <c r="EZ99" s="18">
        <f t="shared" si="392"/>
        <v>10.79</v>
      </c>
      <c r="FA99" s="18">
        <f t="shared" si="393"/>
        <v>10.45</v>
      </c>
      <c r="FB99" s="18">
        <f t="shared" si="394"/>
        <v>10.79</v>
      </c>
      <c r="FC99" s="18">
        <f t="shared" si="395"/>
        <v>10.45</v>
      </c>
      <c r="FD99" s="18">
        <f t="shared" si="396"/>
        <v>10.79</v>
      </c>
      <c r="FE99" s="18">
        <f t="shared" si="397"/>
        <v>127.08000000000001</v>
      </c>
      <c r="FF99" s="18">
        <f t="shared" si="398"/>
        <v>146.57000000000002</v>
      </c>
      <c r="FG99" s="18">
        <f t="shared" si="399"/>
        <v>10.79</v>
      </c>
      <c r="FH99" s="18">
        <f t="shared" si="400"/>
        <v>9.75</v>
      </c>
      <c r="FI99" s="18">
        <f t="shared" si="401"/>
        <v>10.79</v>
      </c>
      <c r="FJ99" s="18">
        <f t="shared" si="402"/>
        <v>10.45</v>
      </c>
      <c r="FK99" s="18">
        <f t="shared" si="403"/>
        <v>10.79</v>
      </c>
      <c r="FL99" s="18">
        <f t="shared" si="404"/>
        <v>10.45</v>
      </c>
      <c r="FM99" s="18">
        <f t="shared" si="405"/>
        <v>10.79</v>
      </c>
      <c r="FN99" s="18">
        <f t="shared" si="406"/>
        <v>10.79</v>
      </c>
      <c r="FO99" s="18">
        <f t="shared" si="407"/>
        <v>10.45</v>
      </c>
      <c r="FP99" s="18">
        <f t="shared" si="408"/>
        <v>10.79</v>
      </c>
      <c r="FQ99" s="18">
        <f t="shared" si="409"/>
        <v>10.45</v>
      </c>
      <c r="FR99" s="18">
        <f t="shared" si="414"/>
        <v>10.79</v>
      </c>
      <c r="FS99" s="18">
        <f t="shared" si="415"/>
        <v>127.08000000000001</v>
      </c>
      <c r="FT99" s="18">
        <f t="shared" si="410"/>
        <v>273.65000000000003</v>
      </c>
      <c r="FU99" s="18">
        <f t="shared" si="416"/>
        <v>10.79</v>
      </c>
      <c r="FV99" s="18">
        <f t="shared" si="417"/>
        <v>9.75</v>
      </c>
      <c r="FW99" s="18">
        <f t="shared" si="418"/>
        <v>10.79</v>
      </c>
      <c r="FX99" s="18">
        <f t="shared" si="419"/>
        <v>10.45</v>
      </c>
      <c r="FY99" s="18">
        <f t="shared" si="420"/>
        <v>10.79</v>
      </c>
      <c r="FZ99" s="18">
        <f t="shared" si="411"/>
        <v>10.45</v>
      </c>
      <c r="GA99" s="18">
        <f t="shared" si="421"/>
        <v>63.019999999999996</v>
      </c>
      <c r="GB99" s="18">
        <f t="shared" si="412"/>
        <v>336.67</v>
      </c>
      <c r="GC99" s="18">
        <f t="shared" si="424"/>
        <v>369.38999999999993</v>
      </c>
    </row>
    <row r="100" spans="1:185" ht="54.75" customHeight="1" x14ac:dyDescent="0.2">
      <c r="A100" s="27">
        <v>44140</v>
      </c>
      <c r="B100" s="28" t="s">
        <v>325</v>
      </c>
      <c r="C100" s="28" t="s">
        <v>330</v>
      </c>
      <c r="D100" s="30" t="s">
        <v>195</v>
      </c>
      <c r="E100" s="30" t="s">
        <v>331</v>
      </c>
      <c r="F100" s="31">
        <v>706.06</v>
      </c>
      <c r="G100" s="18">
        <f t="shared" si="347"/>
        <v>70.605999999999995</v>
      </c>
      <c r="H100" s="18">
        <f t="shared" si="348"/>
        <v>635.45399999999995</v>
      </c>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18"/>
      <c r="EA100" s="18"/>
      <c r="EB100" s="18"/>
      <c r="EC100" s="18"/>
      <c r="ED100" s="18">
        <f t="shared" si="370"/>
        <v>0</v>
      </c>
      <c r="EE100" s="18"/>
      <c r="EF100" s="18"/>
      <c r="EG100" s="18"/>
      <c r="EH100" s="18"/>
      <c r="EI100" s="18"/>
      <c r="EJ100" s="18"/>
      <c r="EK100" s="18"/>
      <c r="EL100" s="18"/>
      <c r="EM100" s="18"/>
      <c r="EN100" s="18"/>
      <c r="EO100" s="18">
        <f t="shared" si="425"/>
        <v>8.6999999999999993</v>
      </c>
      <c r="EP100" s="18">
        <f t="shared" si="382"/>
        <v>10.79</v>
      </c>
      <c r="EQ100" s="18">
        <f t="shared" si="383"/>
        <v>19.489999999999998</v>
      </c>
      <c r="ER100" s="18">
        <f t="shared" si="384"/>
        <v>19.489999999999998</v>
      </c>
      <c r="ES100" s="18">
        <f t="shared" si="385"/>
        <v>10.79</v>
      </c>
      <c r="ET100" s="18">
        <f t="shared" si="386"/>
        <v>9.75</v>
      </c>
      <c r="EU100" s="18">
        <f t="shared" si="387"/>
        <v>10.79</v>
      </c>
      <c r="EV100" s="18">
        <f t="shared" si="388"/>
        <v>10.45</v>
      </c>
      <c r="EW100" s="19">
        <f t="shared" si="389"/>
        <v>10.79</v>
      </c>
      <c r="EX100" s="18">
        <f t="shared" si="390"/>
        <v>10.45</v>
      </c>
      <c r="EY100" s="18">
        <f t="shared" si="391"/>
        <v>10.79</v>
      </c>
      <c r="EZ100" s="18">
        <f t="shared" si="392"/>
        <v>10.79</v>
      </c>
      <c r="FA100" s="18">
        <f t="shared" si="393"/>
        <v>10.45</v>
      </c>
      <c r="FB100" s="18">
        <f t="shared" si="394"/>
        <v>10.79</v>
      </c>
      <c r="FC100" s="18">
        <f t="shared" si="395"/>
        <v>10.45</v>
      </c>
      <c r="FD100" s="18">
        <f t="shared" si="396"/>
        <v>10.79</v>
      </c>
      <c r="FE100" s="18">
        <f t="shared" si="397"/>
        <v>127.08000000000001</v>
      </c>
      <c r="FF100" s="18">
        <f t="shared" si="398"/>
        <v>146.57000000000002</v>
      </c>
      <c r="FG100" s="18">
        <f t="shared" si="399"/>
        <v>10.79</v>
      </c>
      <c r="FH100" s="18">
        <f t="shared" si="400"/>
        <v>9.75</v>
      </c>
      <c r="FI100" s="18">
        <f t="shared" si="401"/>
        <v>10.79</v>
      </c>
      <c r="FJ100" s="18">
        <f t="shared" si="402"/>
        <v>10.45</v>
      </c>
      <c r="FK100" s="18">
        <f t="shared" si="403"/>
        <v>10.79</v>
      </c>
      <c r="FL100" s="18">
        <f t="shared" si="404"/>
        <v>10.45</v>
      </c>
      <c r="FM100" s="18">
        <f t="shared" si="405"/>
        <v>10.79</v>
      </c>
      <c r="FN100" s="18">
        <f t="shared" si="406"/>
        <v>10.79</v>
      </c>
      <c r="FO100" s="18">
        <f t="shared" si="407"/>
        <v>10.45</v>
      </c>
      <c r="FP100" s="18">
        <f t="shared" si="408"/>
        <v>10.79</v>
      </c>
      <c r="FQ100" s="18">
        <f t="shared" si="409"/>
        <v>10.45</v>
      </c>
      <c r="FR100" s="18">
        <f t="shared" si="414"/>
        <v>10.79</v>
      </c>
      <c r="FS100" s="18">
        <f t="shared" si="415"/>
        <v>127.08000000000001</v>
      </c>
      <c r="FT100" s="18">
        <f t="shared" si="410"/>
        <v>273.65000000000003</v>
      </c>
      <c r="FU100" s="18">
        <f t="shared" si="416"/>
        <v>10.79</v>
      </c>
      <c r="FV100" s="18">
        <f t="shared" si="417"/>
        <v>9.75</v>
      </c>
      <c r="FW100" s="18">
        <f t="shared" si="418"/>
        <v>10.79</v>
      </c>
      <c r="FX100" s="18">
        <f t="shared" si="419"/>
        <v>10.45</v>
      </c>
      <c r="FY100" s="18">
        <f t="shared" si="420"/>
        <v>10.79</v>
      </c>
      <c r="FZ100" s="18">
        <f t="shared" si="411"/>
        <v>10.45</v>
      </c>
      <c r="GA100" s="18">
        <f t="shared" si="421"/>
        <v>63.019999999999996</v>
      </c>
      <c r="GB100" s="18">
        <f t="shared" si="412"/>
        <v>336.67</v>
      </c>
      <c r="GC100" s="18">
        <f t="shared" si="424"/>
        <v>369.38999999999993</v>
      </c>
    </row>
    <row r="101" spans="1:185" ht="54.75" customHeight="1" x14ac:dyDescent="0.2">
      <c r="A101" s="27">
        <v>44140</v>
      </c>
      <c r="B101" s="28" t="s">
        <v>325</v>
      </c>
      <c r="C101" s="28" t="s">
        <v>332</v>
      </c>
      <c r="D101" s="30" t="s">
        <v>195</v>
      </c>
      <c r="E101" s="30" t="s">
        <v>333</v>
      </c>
      <c r="F101" s="31">
        <v>706.06</v>
      </c>
      <c r="G101" s="18">
        <f t="shared" si="347"/>
        <v>70.605999999999995</v>
      </c>
      <c r="H101" s="18">
        <f t="shared" si="348"/>
        <v>635.45399999999995</v>
      </c>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18">
        <f t="shared" si="370"/>
        <v>0</v>
      </c>
      <c r="EE101" s="22"/>
      <c r="EF101" s="22"/>
      <c r="EG101" s="22"/>
      <c r="EH101" s="22"/>
      <c r="EI101" s="22"/>
      <c r="EJ101" s="22"/>
      <c r="EK101" s="22"/>
      <c r="EL101" s="22"/>
      <c r="EM101" s="22"/>
      <c r="EN101" s="22"/>
      <c r="EO101" s="18">
        <f t="shared" si="425"/>
        <v>8.6999999999999993</v>
      </c>
      <c r="EP101" s="18">
        <f t="shared" si="382"/>
        <v>10.79</v>
      </c>
      <c r="EQ101" s="18">
        <f t="shared" si="383"/>
        <v>19.489999999999998</v>
      </c>
      <c r="ER101" s="18">
        <f t="shared" si="384"/>
        <v>19.489999999999998</v>
      </c>
      <c r="ES101" s="18">
        <f t="shared" si="385"/>
        <v>10.79</v>
      </c>
      <c r="ET101" s="18">
        <f t="shared" si="386"/>
        <v>9.75</v>
      </c>
      <c r="EU101" s="18">
        <f t="shared" si="387"/>
        <v>10.79</v>
      </c>
      <c r="EV101" s="18">
        <f t="shared" si="388"/>
        <v>10.45</v>
      </c>
      <c r="EW101" s="19">
        <f t="shared" si="389"/>
        <v>10.79</v>
      </c>
      <c r="EX101" s="18">
        <f t="shared" si="390"/>
        <v>10.45</v>
      </c>
      <c r="EY101" s="18">
        <f t="shared" si="391"/>
        <v>10.79</v>
      </c>
      <c r="EZ101" s="18">
        <f t="shared" si="392"/>
        <v>10.79</v>
      </c>
      <c r="FA101" s="18">
        <f t="shared" si="393"/>
        <v>10.45</v>
      </c>
      <c r="FB101" s="18">
        <f t="shared" si="394"/>
        <v>10.79</v>
      </c>
      <c r="FC101" s="18">
        <f t="shared" si="395"/>
        <v>10.45</v>
      </c>
      <c r="FD101" s="18">
        <f t="shared" si="396"/>
        <v>10.79</v>
      </c>
      <c r="FE101" s="18">
        <f t="shared" si="397"/>
        <v>127.08000000000001</v>
      </c>
      <c r="FF101" s="18">
        <f t="shared" si="398"/>
        <v>146.57000000000002</v>
      </c>
      <c r="FG101" s="18">
        <f t="shared" si="399"/>
        <v>10.79</v>
      </c>
      <c r="FH101" s="18">
        <f t="shared" si="400"/>
        <v>9.75</v>
      </c>
      <c r="FI101" s="18">
        <f t="shared" si="401"/>
        <v>10.79</v>
      </c>
      <c r="FJ101" s="18">
        <f t="shared" si="402"/>
        <v>10.45</v>
      </c>
      <c r="FK101" s="18">
        <f t="shared" si="403"/>
        <v>10.79</v>
      </c>
      <c r="FL101" s="18">
        <f t="shared" si="404"/>
        <v>10.45</v>
      </c>
      <c r="FM101" s="18">
        <f t="shared" si="405"/>
        <v>10.79</v>
      </c>
      <c r="FN101" s="18">
        <f t="shared" si="406"/>
        <v>10.79</v>
      </c>
      <c r="FO101" s="18">
        <f t="shared" si="407"/>
        <v>10.45</v>
      </c>
      <c r="FP101" s="18">
        <f t="shared" si="408"/>
        <v>10.79</v>
      </c>
      <c r="FQ101" s="18">
        <f t="shared" si="409"/>
        <v>10.45</v>
      </c>
      <c r="FR101" s="18">
        <f t="shared" si="414"/>
        <v>10.79</v>
      </c>
      <c r="FS101" s="18">
        <f t="shared" si="415"/>
        <v>127.08000000000001</v>
      </c>
      <c r="FT101" s="18">
        <f t="shared" si="410"/>
        <v>273.65000000000003</v>
      </c>
      <c r="FU101" s="18">
        <f t="shared" si="416"/>
        <v>10.79</v>
      </c>
      <c r="FV101" s="18">
        <f t="shared" si="417"/>
        <v>9.75</v>
      </c>
      <c r="FW101" s="18">
        <f t="shared" si="418"/>
        <v>10.79</v>
      </c>
      <c r="FX101" s="18">
        <f t="shared" si="419"/>
        <v>10.45</v>
      </c>
      <c r="FY101" s="18">
        <f t="shared" si="420"/>
        <v>10.79</v>
      </c>
      <c r="FZ101" s="18">
        <f t="shared" si="411"/>
        <v>10.45</v>
      </c>
      <c r="GA101" s="18">
        <f t="shared" si="421"/>
        <v>63.019999999999996</v>
      </c>
      <c r="GB101" s="18">
        <f t="shared" si="412"/>
        <v>336.67</v>
      </c>
      <c r="GC101" s="18">
        <f t="shared" si="424"/>
        <v>369.38999999999993</v>
      </c>
    </row>
    <row r="102" spans="1:185" ht="54.75" customHeight="1" x14ac:dyDescent="0.2">
      <c r="A102" s="27">
        <v>44140</v>
      </c>
      <c r="B102" s="28" t="s">
        <v>325</v>
      </c>
      <c r="C102" s="28" t="s">
        <v>334</v>
      </c>
      <c r="D102" s="30" t="s">
        <v>195</v>
      </c>
      <c r="E102" s="30" t="s">
        <v>335</v>
      </c>
      <c r="F102" s="31">
        <v>706.06</v>
      </c>
      <c r="G102" s="18">
        <f t="shared" si="347"/>
        <v>70.605999999999995</v>
      </c>
      <c r="H102" s="18">
        <f t="shared" si="348"/>
        <v>635.45399999999995</v>
      </c>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18">
        <f t="shared" si="370"/>
        <v>0</v>
      </c>
      <c r="EE102" s="22"/>
      <c r="EF102" s="22"/>
      <c r="EG102" s="22"/>
      <c r="EH102" s="22"/>
      <c r="EI102" s="22"/>
      <c r="EJ102" s="22"/>
      <c r="EK102" s="22"/>
      <c r="EL102" s="22"/>
      <c r="EM102" s="22"/>
      <c r="EN102" s="22"/>
      <c r="EO102" s="18">
        <f t="shared" si="425"/>
        <v>8.6999999999999993</v>
      </c>
      <c r="EP102" s="18">
        <f t="shared" si="382"/>
        <v>10.79</v>
      </c>
      <c r="EQ102" s="18">
        <f t="shared" si="383"/>
        <v>19.489999999999998</v>
      </c>
      <c r="ER102" s="18">
        <f t="shared" si="384"/>
        <v>19.489999999999998</v>
      </c>
      <c r="ES102" s="18">
        <f t="shared" si="385"/>
        <v>10.79</v>
      </c>
      <c r="ET102" s="18">
        <f t="shared" si="386"/>
        <v>9.75</v>
      </c>
      <c r="EU102" s="18">
        <f t="shared" si="387"/>
        <v>10.79</v>
      </c>
      <c r="EV102" s="18">
        <f t="shared" si="388"/>
        <v>10.45</v>
      </c>
      <c r="EW102" s="19">
        <f t="shared" si="389"/>
        <v>10.79</v>
      </c>
      <c r="EX102" s="18">
        <f t="shared" si="390"/>
        <v>10.45</v>
      </c>
      <c r="EY102" s="18">
        <f t="shared" si="391"/>
        <v>10.79</v>
      </c>
      <c r="EZ102" s="18">
        <f t="shared" si="392"/>
        <v>10.79</v>
      </c>
      <c r="FA102" s="18">
        <f t="shared" si="393"/>
        <v>10.45</v>
      </c>
      <c r="FB102" s="18">
        <f t="shared" si="394"/>
        <v>10.79</v>
      </c>
      <c r="FC102" s="18">
        <f t="shared" si="395"/>
        <v>10.45</v>
      </c>
      <c r="FD102" s="18">
        <f t="shared" si="396"/>
        <v>10.79</v>
      </c>
      <c r="FE102" s="18">
        <f t="shared" si="397"/>
        <v>127.08000000000001</v>
      </c>
      <c r="FF102" s="18">
        <f t="shared" si="398"/>
        <v>146.57000000000002</v>
      </c>
      <c r="FG102" s="18">
        <f t="shared" si="399"/>
        <v>10.79</v>
      </c>
      <c r="FH102" s="18">
        <f t="shared" si="400"/>
        <v>9.75</v>
      </c>
      <c r="FI102" s="18">
        <f t="shared" si="401"/>
        <v>10.79</v>
      </c>
      <c r="FJ102" s="18">
        <f t="shared" si="402"/>
        <v>10.45</v>
      </c>
      <c r="FK102" s="18">
        <f t="shared" si="403"/>
        <v>10.79</v>
      </c>
      <c r="FL102" s="18">
        <f t="shared" si="404"/>
        <v>10.45</v>
      </c>
      <c r="FM102" s="18">
        <f t="shared" si="405"/>
        <v>10.79</v>
      </c>
      <c r="FN102" s="18">
        <f t="shared" si="406"/>
        <v>10.79</v>
      </c>
      <c r="FO102" s="18">
        <f t="shared" si="407"/>
        <v>10.45</v>
      </c>
      <c r="FP102" s="18">
        <f t="shared" si="408"/>
        <v>10.79</v>
      </c>
      <c r="FQ102" s="18">
        <f t="shared" si="409"/>
        <v>10.45</v>
      </c>
      <c r="FR102" s="18">
        <f t="shared" si="414"/>
        <v>10.79</v>
      </c>
      <c r="FS102" s="18">
        <f t="shared" si="415"/>
        <v>127.08000000000001</v>
      </c>
      <c r="FT102" s="18">
        <f t="shared" si="410"/>
        <v>273.65000000000003</v>
      </c>
      <c r="FU102" s="18">
        <f t="shared" si="416"/>
        <v>10.79</v>
      </c>
      <c r="FV102" s="18">
        <f t="shared" si="417"/>
        <v>9.75</v>
      </c>
      <c r="FW102" s="18">
        <f t="shared" si="418"/>
        <v>10.79</v>
      </c>
      <c r="FX102" s="18">
        <f t="shared" si="419"/>
        <v>10.45</v>
      </c>
      <c r="FY102" s="18">
        <f t="shared" si="420"/>
        <v>10.79</v>
      </c>
      <c r="FZ102" s="18">
        <f t="shared" si="411"/>
        <v>10.45</v>
      </c>
      <c r="GA102" s="18">
        <f t="shared" si="421"/>
        <v>63.019999999999996</v>
      </c>
      <c r="GB102" s="18">
        <f t="shared" si="412"/>
        <v>336.67</v>
      </c>
      <c r="GC102" s="18">
        <f t="shared" si="424"/>
        <v>369.38999999999993</v>
      </c>
    </row>
    <row r="103" spans="1:185" ht="54.75" customHeight="1" x14ac:dyDescent="0.2">
      <c r="A103" s="27">
        <v>44140</v>
      </c>
      <c r="B103" s="28" t="s">
        <v>325</v>
      </c>
      <c r="C103" s="28" t="s">
        <v>336</v>
      </c>
      <c r="D103" s="30" t="s">
        <v>195</v>
      </c>
      <c r="E103" s="30" t="s">
        <v>337</v>
      </c>
      <c r="F103" s="31">
        <v>706.06</v>
      </c>
      <c r="G103" s="18">
        <f t="shared" si="347"/>
        <v>70.605999999999995</v>
      </c>
      <c r="H103" s="18">
        <f t="shared" si="348"/>
        <v>635.45399999999995</v>
      </c>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18">
        <f t="shared" si="370"/>
        <v>0</v>
      </c>
      <c r="EE103" s="22"/>
      <c r="EF103" s="22"/>
      <c r="EG103" s="22"/>
      <c r="EH103" s="22"/>
      <c r="EI103" s="22"/>
      <c r="EJ103" s="22"/>
      <c r="EK103" s="22"/>
      <c r="EL103" s="22"/>
      <c r="EM103" s="22"/>
      <c r="EN103" s="22"/>
      <c r="EO103" s="18">
        <f t="shared" si="425"/>
        <v>8.6999999999999993</v>
      </c>
      <c r="EP103" s="18">
        <f t="shared" si="382"/>
        <v>10.79</v>
      </c>
      <c r="EQ103" s="18">
        <f t="shared" si="383"/>
        <v>19.489999999999998</v>
      </c>
      <c r="ER103" s="18">
        <f t="shared" si="384"/>
        <v>19.489999999999998</v>
      </c>
      <c r="ES103" s="18">
        <f t="shared" si="385"/>
        <v>10.79</v>
      </c>
      <c r="ET103" s="18">
        <f t="shared" si="386"/>
        <v>9.75</v>
      </c>
      <c r="EU103" s="18">
        <f t="shared" si="387"/>
        <v>10.79</v>
      </c>
      <c r="EV103" s="18">
        <f t="shared" si="388"/>
        <v>10.45</v>
      </c>
      <c r="EW103" s="19">
        <f t="shared" si="389"/>
        <v>10.79</v>
      </c>
      <c r="EX103" s="18">
        <f t="shared" si="390"/>
        <v>10.45</v>
      </c>
      <c r="EY103" s="18">
        <f t="shared" si="391"/>
        <v>10.79</v>
      </c>
      <c r="EZ103" s="18">
        <f t="shared" si="392"/>
        <v>10.79</v>
      </c>
      <c r="FA103" s="18">
        <f t="shared" si="393"/>
        <v>10.45</v>
      </c>
      <c r="FB103" s="18">
        <f t="shared" si="394"/>
        <v>10.79</v>
      </c>
      <c r="FC103" s="18">
        <f t="shared" si="395"/>
        <v>10.45</v>
      </c>
      <c r="FD103" s="18">
        <f t="shared" si="396"/>
        <v>10.79</v>
      </c>
      <c r="FE103" s="18">
        <f t="shared" si="397"/>
        <v>127.08000000000001</v>
      </c>
      <c r="FF103" s="18">
        <f t="shared" si="398"/>
        <v>146.57000000000002</v>
      </c>
      <c r="FG103" s="18">
        <f t="shared" si="399"/>
        <v>10.79</v>
      </c>
      <c r="FH103" s="18">
        <f t="shared" si="400"/>
        <v>9.75</v>
      </c>
      <c r="FI103" s="18">
        <f t="shared" si="401"/>
        <v>10.79</v>
      </c>
      <c r="FJ103" s="18">
        <f t="shared" si="402"/>
        <v>10.45</v>
      </c>
      <c r="FK103" s="18">
        <f t="shared" si="403"/>
        <v>10.79</v>
      </c>
      <c r="FL103" s="18">
        <f t="shared" si="404"/>
        <v>10.45</v>
      </c>
      <c r="FM103" s="18">
        <f t="shared" si="405"/>
        <v>10.79</v>
      </c>
      <c r="FN103" s="18">
        <f t="shared" si="406"/>
        <v>10.79</v>
      </c>
      <c r="FO103" s="18">
        <f t="shared" si="407"/>
        <v>10.45</v>
      </c>
      <c r="FP103" s="18">
        <f t="shared" si="408"/>
        <v>10.79</v>
      </c>
      <c r="FQ103" s="18">
        <f t="shared" si="409"/>
        <v>10.45</v>
      </c>
      <c r="FR103" s="18">
        <f t="shared" si="414"/>
        <v>10.79</v>
      </c>
      <c r="FS103" s="18">
        <f t="shared" si="415"/>
        <v>127.08000000000001</v>
      </c>
      <c r="FT103" s="18">
        <f t="shared" si="410"/>
        <v>273.65000000000003</v>
      </c>
      <c r="FU103" s="18">
        <f t="shared" si="416"/>
        <v>10.79</v>
      </c>
      <c r="FV103" s="18">
        <f t="shared" si="417"/>
        <v>9.75</v>
      </c>
      <c r="FW103" s="18">
        <f t="shared" si="418"/>
        <v>10.79</v>
      </c>
      <c r="FX103" s="18">
        <f t="shared" si="419"/>
        <v>10.45</v>
      </c>
      <c r="FY103" s="18">
        <f t="shared" si="420"/>
        <v>10.79</v>
      </c>
      <c r="FZ103" s="18">
        <f t="shared" si="411"/>
        <v>10.45</v>
      </c>
      <c r="GA103" s="18">
        <f t="shared" si="421"/>
        <v>63.019999999999996</v>
      </c>
      <c r="GB103" s="18">
        <f t="shared" si="412"/>
        <v>336.67</v>
      </c>
      <c r="GC103" s="18">
        <f t="shared" si="424"/>
        <v>369.38999999999993</v>
      </c>
    </row>
    <row r="104" spans="1:185" ht="65.25" customHeight="1" x14ac:dyDescent="0.2">
      <c r="A104" s="27">
        <v>44264</v>
      </c>
      <c r="B104" s="30" t="s">
        <v>338</v>
      </c>
      <c r="C104" s="28" t="s">
        <v>339</v>
      </c>
      <c r="D104" s="30" t="s">
        <v>195</v>
      </c>
      <c r="E104" s="30" t="s">
        <v>340</v>
      </c>
      <c r="F104" s="31">
        <v>4277.05</v>
      </c>
      <c r="G104" s="18">
        <f t="shared" si="347"/>
        <v>427.70500000000004</v>
      </c>
      <c r="H104" s="18">
        <f t="shared" si="348"/>
        <v>3849.3450000000003</v>
      </c>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18"/>
      <c r="EE104" s="22"/>
      <c r="EF104" s="22"/>
      <c r="EG104" s="22"/>
      <c r="EH104" s="22"/>
      <c r="EI104" s="22"/>
      <c r="EJ104" s="22"/>
      <c r="EK104" s="22"/>
      <c r="EL104" s="22"/>
      <c r="EM104" s="22"/>
      <c r="EN104" s="22"/>
      <c r="EO104" s="18"/>
      <c r="EP104" s="18"/>
      <c r="EQ104" s="18"/>
      <c r="ER104" s="18"/>
      <c r="ES104" s="18"/>
      <c r="ET104" s="18"/>
      <c r="EU104" s="18">
        <f>ROUND((H104/5/365*22),2)</f>
        <v>46.4</v>
      </c>
      <c r="EV104" s="18">
        <f t="shared" si="388"/>
        <v>63.28</v>
      </c>
      <c r="EW104" s="19">
        <f t="shared" si="389"/>
        <v>65.39</v>
      </c>
      <c r="EX104" s="18">
        <f t="shared" si="390"/>
        <v>63.28</v>
      </c>
      <c r="EY104" s="18">
        <f t="shared" si="391"/>
        <v>65.39</v>
      </c>
      <c r="EZ104" s="18">
        <f t="shared" si="392"/>
        <v>65.39</v>
      </c>
      <c r="FA104" s="18">
        <f t="shared" si="393"/>
        <v>63.28</v>
      </c>
      <c r="FB104" s="18">
        <f t="shared" si="394"/>
        <v>65.39</v>
      </c>
      <c r="FC104" s="18">
        <f t="shared" si="395"/>
        <v>63.28</v>
      </c>
      <c r="FD104" s="18">
        <f t="shared" si="396"/>
        <v>65.39</v>
      </c>
      <c r="FE104" s="18">
        <f t="shared" si="397"/>
        <v>626.46999999999991</v>
      </c>
      <c r="FF104" s="18">
        <f t="shared" si="398"/>
        <v>626.46999999999991</v>
      </c>
      <c r="FG104" s="18">
        <f t="shared" si="399"/>
        <v>65.39</v>
      </c>
      <c r="FH104" s="18">
        <f t="shared" si="400"/>
        <v>59.06</v>
      </c>
      <c r="FI104" s="18">
        <f t="shared" si="401"/>
        <v>65.39</v>
      </c>
      <c r="FJ104" s="18">
        <f t="shared" si="402"/>
        <v>63.28</v>
      </c>
      <c r="FK104" s="18">
        <f t="shared" si="403"/>
        <v>65.39</v>
      </c>
      <c r="FL104" s="18">
        <f t="shared" si="404"/>
        <v>63.28</v>
      </c>
      <c r="FM104" s="18">
        <f t="shared" si="405"/>
        <v>65.39</v>
      </c>
      <c r="FN104" s="18">
        <f t="shared" si="406"/>
        <v>65.39</v>
      </c>
      <c r="FO104" s="18">
        <f t="shared" si="407"/>
        <v>63.28</v>
      </c>
      <c r="FP104" s="18">
        <f t="shared" si="408"/>
        <v>65.39</v>
      </c>
      <c r="FQ104" s="18">
        <f t="shared" si="409"/>
        <v>63.28</v>
      </c>
      <c r="FR104" s="18">
        <f t="shared" si="414"/>
        <v>65.39</v>
      </c>
      <c r="FS104" s="18">
        <f t="shared" si="415"/>
        <v>769.90999999999985</v>
      </c>
      <c r="FT104" s="18">
        <f t="shared" si="410"/>
        <v>1396.3799999999997</v>
      </c>
      <c r="FU104" s="18">
        <f t="shared" si="416"/>
        <v>65.39</v>
      </c>
      <c r="FV104" s="18">
        <f t="shared" si="417"/>
        <v>59.06</v>
      </c>
      <c r="FW104" s="18">
        <f t="shared" si="418"/>
        <v>65.39</v>
      </c>
      <c r="FX104" s="18">
        <f t="shared" si="419"/>
        <v>63.28</v>
      </c>
      <c r="FY104" s="18">
        <f t="shared" si="420"/>
        <v>65.39</v>
      </c>
      <c r="FZ104" s="18">
        <f t="shared" si="411"/>
        <v>63.28</v>
      </c>
      <c r="GA104" s="18">
        <f t="shared" si="421"/>
        <v>381.78999999999996</v>
      </c>
      <c r="GB104" s="18">
        <f t="shared" si="412"/>
        <v>1778.17</v>
      </c>
      <c r="GC104" s="18">
        <f t="shared" si="424"/>
        <v>2498.88</v>
      </c>
    </row>
    <row r="105" spans="1:185" ht="99.75" customHeight="1" x14ac:dyDescent="0.2">
      <c r="A105" s="27">
        <v>44264</v>
      </c>
      <c r="B105" s="30" t="s">
        <v>341</v>
      </c>
      <c r="C105" s="28" t="s">
        <v>342</v>
      </c>
      <c r="D105" s="30" t="s">
        <v>195</v>
      </c>
      <c r="E105" s="30" t="s">
        <v>343</v>
      </c>
      <c r="F105" s="31">
        <v>4277.05</v>
      </c>
      <c r="G105" s="18">
        <f t="shared" si="347"/>
        <v>427.70500000000004</v>
      </c>
      <c r="H105" s="18">
        <f t="shared" si="348"/>
        <v>3849.3450000000003</v>
      </c>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18"/>
      <c r="EE105" s="22"/>
      <c r="EF105" s="22"/>
      <c r="EG105" s="22"/>
      <c r="EH105" s="22"/>
      <c r="EI105" s="22"/>
      <c r="EJ105" s="22"/>
      <c r="EK105" s="22"/>
      <c r="EL105" s="22"/>
      <c r="EM105" s="22"/>
      <c r="EN105" s="22"/>
      <c r="EO105" s="18"/>
      <c r="EP105" s="18"/>
      <c r="EQ105" s="18"/>
      <c r="ER105" s="18"/>
      <c r="ES105" s="18"/>
      <c r="ET105" s="18"/>
      <c r="EU105" s="18">
        <f>ROUND((H105/5/365*22),2)</f>
        <v>46.4</v>
      </c>
      <c r="EV105" s="18">
        <f t="shared" si="388"/>
        <v>63.28</v>
      </c>
      <c r="EW105" s="19">
        <f t="shared" si="389"/>
        <v>65.39</v>
      </c>
      <c r="EX105" s="18">
        <f t="shared" si="390"/>
        <v>63.28</v>
      </c>
      <c r="EY105" s="18">
        <f t="shared" si="391"/>
        <v>65.39</v>
      </c>
      <c r="EZ105" s="18">
        <f t="shared" si="392"/>
        <v>65.39</v>
      </c>
      <c r="FA105" s="18">
        <f t="shared" si="393"/>
        <v>63.28</v>
      </c>
      <c r="FB105" s="18">
        <f t="shared" si="394"/>
        <v>65.39</v>
      </c>
      <c r="FC105" s="18">
        <f t="shared" si="395"/>
        <v>63.28</v>
      </c>
      <c r="FD105" s="18">
        <f t="shared" si="396"/>
        <v>65.39</v>
      </c>
      <c r="FE105" s="18">
        <f t="shared" si="397"/>
        <v>626.46999999999991</v>
      </c>
      <c r="FF105" s="18">
        <f t="shared" si="398"/>
        <v>626.46999999999991</v>
      </c>
      <c r="FG105" s="18">
        <f t="shared" si="399"/>
        <v>65.39</v>
      </c>
      <c r="FH105" s="18">
        <f t="shared" si="400"/>
        <v>59.06</v>
      </c>
      <c r="FI105" s="18">
        <f t="shared" si="401"/>
        <v>65.39</v>
      </c>
      <c r="FJ105" s="18">
        <f t="shared" si="402"/>
        <v>63.28</v>
      </c>
      <c r="FK105" s="18">
        <f t="shared" si="403"/>
        <v>65.39</v>
      </c>
      <c r="FL105" s="18">
        <f t="shared" si="404"/>
        <v>63.28</v>
      </c>
      <c r="FM105" s="18">
        <f t="shared" si="405"/>
        <v>65.39</v>
      </c>
      <c r="FN105" s="18">
        <f t="shared" si="406"/>
        <v>65.39</v>
      </c>
      <c r="FO105" s="18">
        <f t="shared" si="407"/>
        <v>63.28</v>
      </c>
      <c r="FP105" s="18">
        <f t="shared" si="408"/>
        <v>65.39</v>
      </c>
      <c r="FQ105" s="18">
        <f t="shared" si="409"/>
        <v>63.28</v>
      </c>
      <c r="FR105" s="18">
        <f t="shared" si="414"/>
        <v>65.39</v>
      </c>
      <c r="FS105" s="18">
        <f t="shared" si="415"/>
        <v>769.90999999999985</v>
      </c>
      <c r="FT105" s="18">
        <f t="shared" si="410"/>
        <v>1396.3799999999997</v>
      </c>
      <c r="FU105" s="18">
        <f t="shared" si="416"/>
        <v>65.39</v>
      </c>
      <c r="FV105" s="18">
        <f t="shared" si="417"/>
        <v>59.06</v>
      </c>
      <c r="FW105" s="18">
        <f t="shared" si="418"/>
        <v>65.39</v>
      </c>
      <c r="FX105" s="18">
        <f t="shared" si="419"/>
        <v>63.28</v>
      </c>
      <c r="FY105" s="18">
        <f t="shared" si="420"/>
        <v>65.39</v>
      </c>
      <c r="FZ105" s="18">
        <f t="shared" si="411"/>
        <v>63.28</v>
      </c>
      <c r="GA105" s="18">
        <f t="shared" si="421"/>
        <v>381.78999999999996</v>
      </c>
      <c r="GB105" s="18">
        <f t="shared" si="412"/>
        <v>1778.17</v>
      </c>
      <c r="GC105" s="18">
        <f t="shared" si="424"/>
        <v>2498.88</v>
      </c>
    </row>
    <row r="106" spans="1:185" ht="22.5" customHeight="1" x14ac:dyDescent="0.2">
      <c r="A106" s="27">
        <v>44340</v>
      </c>
      <c r="B106" s="28" t="s">
        <v>344</v>
      </c>
      <c r="C106" s="28" t="s">
        <v>345</v>
      </c>
      <c r="D106" s="28" t="s">
        <v>207</v>
      </c>
      <c r="E106" s="30" t="s">
        <v>346</v>
      </c>
      <c r="F106" s="31">
        <v>1179</v>
      </c>
      <c r="G106" s="18">
        <f t="shared" si="347"/>
        <v>117.9</v>
      </c>
      <c r="H106" s="18">
        <f t="shared" si="348"/>
        <v>1061.1000000000001</v>
      </c>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18"/>
      <c r="EE106" s="22"/>
      <c r="EF106" s="22"/>
      <c r="EG106" s="22"/>
      <c r="EH106" s="22"/>
      <c r="EI106" s="22"/>
      <c r="EJ106" s="22"/>
      <c r="EK106" s="22"/>
      <c r="EL106" s="22"/>
      <c r="EM106" s="22"/>
      <c r="EN106" s="22"/>
      <c r="EO106" s="18"/>
      <c r="EP106" s="18"/>
      <c r="EQ106" s="18"/>
      <c r="ER106" s="18"/>
      <c r="ES106" s="18"/>
      <c r="ET106" s="18"/>
      <c r="EU106" s="18"/>
      <c r="EV106" s="18"/>
      <c r="EW106" s="19">
        <f t="shared" ref="EW106:EW117" si="426">ROUND((H106/5/365*7),2)</f>
        <v>4.07</v>
      </c>
      <c r="EX106" s="18">
        <f t="shared" si="390"/>
        <v>17.440000000000001</v>
      </c>
      <c r="EY106" s="18">
        <f t="shared" si="391"/>
        <v>18.02</v>
      </c>
      <c r="EZ106" s="18">
        <f t="shared" si="392"/>
        <v>18.02</v>
      </c>
      <c r="FA106" s="18">
        <f t="shared" si="393"/>
        <v>17.440000000000001</v>
      </c>
      <c r="FB106" s="18">
        <f t="shared" si="394"/>
        <v>18.02</v>
      </c>
      <c r="FC106" s="18">
        <f t="shared" si="395"/>
        <v>17.440000000000001</v>
      </c>
      <c r="FD106" s="18">
        <f t="shared" si="396"/>
        <v>18.02</v>
      </c>
      <c r="FE106" s="18">
        <f t="shared" si="397"/>
        <v>128.47</v>
      </c>
      <c r="FF106" s="18">
        <f t="shared" si="398"/>
        <v>128.47</v>
      </c>
      <c r="FG106" s="18">
        <f t="shared" si="399"/>
        <v>18.02</v>
      </c>
      <c r="FH106" s="18">
        <f t="shared" si="400"/>
        <v>16.28</v>
      </c>
      <c r="FI106" s="18">
        <f t="shared" si="401"/>
        <v>18.02</v>
      </c>
      <c r="FJ106" s="18">
        <f t="shared" si="402"/>
        <v>17.440000000000001</v>
      </c>
      <c r="FK106" s="18">
        <f t="shared" si="403"/>
        <v>18.02</v>
      </c>
      <c r="FL106" s="18">
        <f t="shared" si="404"/>
        <v>17.440000000000001</v>
      </c>
      <c r="FM106" s="18">
        <f t="shared" si="405"/>
        <v>18.02</v>
      </c>
      <c r="FN106" s="18">
        <f t="shared" si="406"/>
        <v>18.02</v>
      </c>
      <c r="FO106" s="18">
        <f t="shared" si="407"/>
        <v>17.440000000000001</v>
      </c>
      <c r="FP106" s="18">
        <f t="shared" si="408"/>
        <v>18.02</v>
      </c>
      <c r="FQ106" s="18">
        <f t="shared" si="409"/>
        <v>17.440000000000001</v>
      </c>
      <c r="FR106" s="18">
        <f t="shared" si="414"/>
        <v>18.02</v>
      </c>
      <c r="FS106" s="18">
        <f t="shared" si="415"/>
        <v>212.18</v>
      </c>
      <c r="FT106" s="18">
        <f t="shared" si="410"/>
        <v>340.65</v>
      </c>
      <c r="FU106" s="18">
        <f t="shared" si="416"/>
        <v>18.02</v>
      </c>
      <c r="FV106" s="18">
        <f t="shared" si="417"/>
        <v>16.28</v>
      </c>
      <c r="FW106" s="18">
        <f t="shared" si="418"/>
        <v>18.02</v>
      </c>
      <c r="FX106" s="18">
        <f t="shared" si="419"/>
        <v>17.440000000000001</v>
      </c>
      <c r="FY106" s="18">
        <f t="shared" si="420"/>
        <v>18.02</v>
      </c>
      <c r="FZ106" s="18">
        <f t="shared" si="411"/>
        <v>17.440000000000001</v>
      </c>
      <c r="GA106" s="18">
        <f t="shared" si="421"/>
        <v>105.21999999999998</v>
      </c>
      <c r="GB106" s="18">
        <f t="shared" si="412"/>
        <v>445.87</v>
      </c>
      <c r="GC106" s="18">
        <f t="shared" si="424"/>
        <v>733.13</v>
      </c>
    </row>
    <row r="107" spans="1:185" ht="22.5" customHeight="1" x14ac:dyDescent="0.2">
      <c r="A107" s="27">
        <v>44340</v>
      </c>
      <c r="B107" s="28" t="s">
        <v>344</v>
      </c>
      <c r="C107" s="28" t="s">
        <v>347</v>
      </c>
      <c r="D107" s="28" t="s">
        <v>207</v>
      </c>
      <c r="E107" s="30" t="s">
        <v>348</v>
      </c>
      <c r="F107" s="31">
        <v>1179</v>
      </c>
      <c r="G107" s="18">
        <f t="shared" si="347"/>
        <v>117.9</v>
      </c>
      <c r="H107" s="18">
        <f t="shared" si="348"/>
        <v>1061.1000000000001</v>
      </c>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18"/>
      <c r="EE107" s="22"/>
      <c r="EF107" s="22"/>
      <c r="EG107" s="22"/>
      <c r="EH107" s="22"/>
      <c r="EI107" s="22"/>
      <c r="EJ107" s="22"/>
      <c r="EK107" s="22"/>
      <c r="EL107" s="22"/>
      <c r="EM107" s="22"/>
      <c r="EN107" s="22"/>
      <c r="EO107" s="18"/>
      <c r="EP107" s="18"/>
      <c r="EQ107" s="18"/>
      <c r="ER107" s="18"/>
      <c r="ES107" s="18"/>
      <c r="ET107" s="18"/>
      <c r="EU107" s="18"/>
      <c r="EV107" s="18"/>
      <c r="EW107" s="19">
        <f t="shared" si="426"/>
        <v>4.07</v>
      </c>
      <c r="EX107" s="18">
        <f t="shared" si="390"/>
        <v>17.440000000000001</v>
      </c>
      <c r="EY107" s="18">
        <f t="shared" si="391"/>
        <v>18.02</v>
      </c>
      <c r="EZ107" s="18">
        <f t="shared" si="392"/>
        <v>18.02</v>
      </c>
      <c r="FA107" s="18">
        <f t="shared" si="393"/>
        <v>17.440000000000001</v>
      </c>
      <c r="FB107" s="18">
        <f t="shared" si="394"/>
        <v>18.02</v>
      </c>
      <c r="FC107" s="18">
        <f t="shared" si="395"/>
        <v>17.440000000000001</v>
      </c>
      <c r="FD107" s="18">
        <f t="shared" si="396"/>
        <v>18.02</v>
      </c>
      <c r="FE107" s="18">
        <f t="shared" si="397"/>
        <v>128.47</v>
      </c>
      <c r="FF107" s="18">
        <f t="shared" si="398"/>
        <v>128.47</v>
      </c>
      <c r="FG107" s="18">
        <f t="shared" si="399"/>
        <v>18.02</v>
      </c>
      <c r="FH107" s="18">
        <f t="shared" si="400"/>
        <v>16.28</v>
      </c>
      <c r="FI107" s="18">
        <f t="shared" si="401"/>
        <v>18.02</v>
      </c>
      <c r="FJ107" s="18">
        <f t="shared" si="402"/>
        <v>17.440000000000001</v>
      </c>
      <c r="FK107" s="18">
        <f t="shared" si="403"/>
        <v>18.02</v>
      </c>
      <c r="FL107" s="18">
        <f t="shared" si="404"/>
        <v>17.440000000000001</v>
      </c>
      <c r="FM107" s="18">
        <f t="shared" si="405"/>
        <v>18.02</v>
      </c>
      <c r="FN107" s="18">
        <f t="shared" si="406"/>
        <v>18.02</v>
      </c>
      <c r="FO107" s="18">
        <f t="shared" si="407"/>
        <v>17.440000000000001</v>
      </c>
      <c r="FP107" s="18">
        <f t="shared" si="408"/>
        <v>18.02</v>
      </c>
      <c r="FQ107" s="18">
        <f t="shared" si="409"/>
        <v>17.440000000000001</v>
      </c>
      <c r="FR107" s="18">
        <f t="shared" si="414"/>
        <v>18.02</v>
      </c>
      <c r="FS107" s="18">
        <f t="shared" si="415"/>
        <v>212.18</v>
      </c>
      <c r="FT107" s="18">
        <f t="shared" si="410"/>
        <v>340.65</v>
      </c>
      <c r="FU107" s="18">
        <f t="shared" si="416"/>
        <v>18.02</v>
      </c>
      <c r="FV107" s="18">
        <f t="shared" si="417"/>
        <v>16.28</v>
      </c>
      <c r="FW107" s="18">
        <f t="shared" si="418"/>
        <v>18.02</v>
      </c>
      <c r="FX107" s="18">
        <f t="shared" si="419"/>
        <v>17.440000000000001</v>
      </c>
      <c r="FY107" s="18">
        <f t="shared" si="420"/>
        <v>18.02</v>
      </c>
      <c r="FZ107" s="18">
        <f t="shared" si="411"/>
        <v>17.440000000000001</v>
      </c>
      <c r="GA107" s="18">
        <f t="shared" si="421"/>
        <v>105.21999999999998</v>
      </c>
      <c r="GB107" s="18">
        <f t="shared" si="412"/>
        <v>445.87</v>
      </c>
      <c r="GC107" s="18">
        <f t="shared" si="424"/>
        <v>733.13</v>
      </c>
    </row>
    <row r="108" spans="1:185" ht="22.5" customHeight="1" x14ac:dyDescent="0.2">
      <c r="A108" s="27">
        <v>44340</v>
      </c>
      <c r="B108" s="28" t="s">
        <v>344</v>
      </c>
      <c r="C108" s="28" t="s">
        <v>349</v>
      </c>
      <c r="D108" s="28" t="s">
        <v>304</v>
      </c>
      <c r="E108" s="30" t="s">
        <v>350</v>
      </c>
      <c r="F108" s="31">
        <v>1179</v>
      </c>
      <c r="G108" s="18">
        <f t="shared" si="347"/>
        <v>117.9</v>
      </c>
      <c r="H108" s="18">
        <f t="shared" si="348"/>
        <v>1061.1000000000001</v>
      </c>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18"/>
      <c r="EE108" s="22"/>
      <c r="EF108" s="22"/>
      <c r="EG108" s="22"/>
      <c r="EH108" s="22"/>
      <c r="EI108" s="22"/>
      <c r="EJ108" s="22"/>
      <c r="EK108" s="22"/>
      <c r="EL108" s="22"/>
      <c r="EM108" s="22"/>
      <c r="EN108" s="22"/>
      <c r="EO108" s="18"/>
      <c r="EP108" s="18"/>
      <c r="EQ108" s="18"/>
      <c r="ER108" s="18"/>
      <c r="ES108" s="18"/>
      <c r="ET108" s="18"/>
      <c r="EU108" s="18"/>
      <c r="EV108" s="18"/>
      <c r="EW108" s="19">
        <f t="shared" si="426"/>
        <v>4.07</v>
      </c>
      <c r="EX108" s="18">
        <f t="shared" si="390"/>
        <v>17.440000000000001</v>
      </c>
      <c r="EY108" s="18">
        <f t="shared" si="391"/>
        <v>18.02</v>
      </c>
      <c r="EZ108" s="18">
        <f t="shared" si="392"/>
        <v>18.02</v>
      </c>
      <c r="FA108" s="18">
        <f t="shared" si="393"/>
        <v>17.440000000000001</v>
      </c>
      <c r="FB108" s="18">
        <f t="shared" si="394"/>
        <v>18.02</v>
      </c>
      <c r="FC108" s="18">
        <f t="shared" si="395"/>
        <v>17.440000000000001</v>
      </c>
      <c r="FD108" s="18">
        <f t="shared" si="396"/>
        <v>18.02</v>
      </c>
      <c r="FE108" s="18">
        <f t="shared" si="397"/>
        <v>128.47</v>
      </c>
      <c r="FF108" s="18">
        <f t="shared" si="398"/>
        <v>128.47</v>
      </c>
      <c r="FG108" s="18">
        <f t="shared" si="399"/>
        <v>18.02</v>
      </c>
      <c r="FH108" s="18">
        <f t="shared" si="400"/>
        <v>16.28</v>
      </c>
      <c r="FI108" s="18">
        <f t="shared" si="401"/>
        <v>18.02</v>
      </c>
      <c r="FJ108" s="18">
        <f t="shared" si="402"/>
        <v>17.440000000000001</v>
      </c>
      <c r="FK108" s="18">
        <f t="shared" si="403"/>
        <v>18.02</v>
      </c>
      <c r="FL108" s="18">
        <f t="shared" si="404"/>
        <v>17.440000000000001</v>
      </c>
      <c r="FM108" s="18">
        <f t="shared" si="405"/>
        <v>18.02</v>
      </c>
      <c r="FN108" s="18">
        <f t="shared" si="406"/>
        <v>18.02</v>
      </c>
      <c r="FO108" s="18">
        <f t="shared" si="407"/>
        <v>17.440000000000001</v>
      </c>
      <c r="FP108" s="18">
        <f t="shared" si="408"/>
        <v>18.02</v>
      </c>
      <c r="FQ108" s="18">
        <f t="shared" si="409"/>
        <v>17.440000000000001</v>
      </c>
      <c r="FR108" s="18">
        <f t="shared" si="414"/>
        <v>18.02</v>
      </c>
      <c r="FS108" s="18">
        <f t="shared" si="415"/>
        <v>212.18</v>
      </c>
      <c r="FT108" s="18">
        <f t="shared" si="410"/>
        <v>340.65</v>
      </c>
      <c r="FU108" s="18">
        <f t="shared" si="416"/>
        <v>18.02</v>
      </c>
      <c r="FV108" s="18">
        <f t="shared" si="417"/>
        <v>16.28</v>
      </c>
      <c r="FW108" s="18">
        <f t="shared" si="418"/>
        <v>18.02</v>
      </c>
      <c r="FX108" s="18">
        <f t="shared" si="419"/>
        <v>17.440000000000001</v>
      </c>
      <c r="FY108" s="18">
        <f t="shared" si="420"/>
        <v>18.02</v>
      </c>
      <c r="FZ108" s="18">
        <f t="shared" si="411"/>
        <v>17.440000000000001</v>
      </c>
      <c r="GA108" s="18">
        <f t="shared" si="421"/>
        <v>105.21999999999998</v>
      </c>
      <c r="GB108" s="18">
        <f t="shared" si="412"/>
        <v>445.87</v>
      </c>
      <c r="GC108" s="18">
        <f t="shared" si="424"/>
        <v>733.13</v>
      </c>
    </row>
    <row r="109" spans="1:185" ht="22.5" customHeight="1" x14ac:dyDescent="0.2">
      <c r="A109" s="27">
        <v>44340</v>
      </c>
      <c r="B109" s="28" t="s">
        <v>344</v>
      </c>
      <c r="C109" s="28" t="s">
        <v>351</v>
      </c>
      <c r="D109" s="28" t="s">
        <v>352</v>
      </c>
      <c r="E109" s="30" t="s">
        <v>353</v>
      </c>
      <c r="F109" s="31">
        <v>1179</v>
      </c>
      <c r="G109" s="18">
        <f t="shared" si="347"/>
        <v>117.9</v>
      </c>
      <c r="H109" s="18">
        <f t="shared" si="348"/>
        <v>1061.1000000000001</v>
      </c>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18"/>
      <c r="EE109" s="22"/>
      <c r="EF109" s="22"/>
      <c r="EG109" s="22"/>
      <c r="EH109" s="22"/>
      <c r="EI109" s="22"/>
      <c r="EJ109" s="22"/>
      <c r="EK109" s="22"/>
      <c r="EL109" s="22"/>
      <c r="EM109" s="22"/>
      <c r="EN109" s="22"/>
      <c r="EO109" s="18"/>
      <c r="EP109" s="18"/>
      <c r="EQ109" s="18"/>
      <c r="ER109" s="18"/>
      <c r="ES109" s="18"/>
      <c r="ET109" s="18"/>
      <c r="EU109" s="18"/>
      <c r="EV109" s="18"/>
      <c r="EW109" s="19">
        <f t="shared" si="426"/>
        <v>4.07</v>
      </c>
      <c r="EX109" s="18">
        <f t="shared" si="390"/>
        <v>17.440000000000001</v>
      </c>
      <c r="EY109" s="18">
        <f t="shared" si="391"/>
        <v>18.02</v>
      </c>
      <c r="EZ109" s="18">
        <f t="shared" si="392"/>
        <v>18.02</v>
      </c>
      <c r="FA109" s="18">
        <f t="shared" si="393"/>
        <v>17.440000000000001</v>
      </c>
      <c r="FB109" s="18">
        <f t="shared" si="394"/>
        <v>18.02</v>
      </c>
      <c r="FC109" s="18">
        <f t="shared" si="395"/>
        <v>17.440000000000001</v>
      </c>
      <c r="FD109" s="18">
        <f t="shared" si="396"/>
        <v>18.02</v>
      </c>
      <c r="FE109" s="18">
        <f t="shared" si="397"/>
        <v>128.47</v>
      </c>
      <c r="FF109" s="18">
        <f t="shared" si="398"/>
        <v>128.47</v>
      </c>
      <c r="FG109" s="18">
        <f t="shared" si="399"/>
        <v>18.02</v>
      </c>
      <c r="FH109" s="18">
        <f t="shared" si="400"/>
        <v>16.28</v>
      </c>
      <c r="FI109" s="18">
        <f t="shared" si="401"/>
        <v>18.02</v>
      </c>
      <c r="FJ109" s="18">
        <f t="shared" si="402"/>
        <v>17.440000000000001</v>
      </c>
      <c r="FK109" s="18">
        <f t="shared" si="403"/>
        <v>18.02</v>
      </c>
      <c r="FL109" s="18">
        <f t="shared" si="404"/>
        <v>17.440000000000001</v>
      </c>
      <c r="FM109" s="18">
        <f t="shared" si="405"/>
        <v>18.02</v>
      </c>
      <c r="FN109" s="18">
        <f t="shared" si="406"/>
        <v>18.02</v>
      </c>
      <c r="FO109" s="18">
        <f t="shared" si="407"/>
        <v>17.440000000000001</v>
      </c>
      <c r="FP109" s="18">
        <f t="shared" si="408"/>
        <v>18.02</v>
      </c>
      <c r="FQ109" s="18">
        <f t="shared" si="409"/>
        <v>17.440000000000001</v>
      </c>
      <c r="FR109" s="18">
        <f t="shared" si="414"/>
        <v>18.02</v>
      </c>
      <c r="FS109" s="18">
        <f t="shared" si="415"/>
        <v>212.18</v>
      </c>
      <c r="FT109" s="18">
        <f t="shared" si="410"/>
        <v>340.65</v>
      </c>
      <c r="FU109" s="18">
        <f t="shared" si="416"/>
        <v>18.02</v>
      </c>
      <c r="FV109" s="18">
        <f t="shared" si="417"/>
        <v>16.28</v>
      </c>
      <c r="FW109" s="18">
        <f t="shared" si="418"/>
        <v>18.02</v>
      </c>
      <c r="FX109" s="18">
        <f t="shared" si="419"/>
        <v>17.440000000000001</v>
      </c>
      <c r="FY109" s="18">
        <f t="shared" si="420"/>
        <v>18.02</v>
      </c>
      <c r="FZ109" s="18">
        <f t="shared" si="411"/>
        <v>17.440000000000001</v>
      </c>
      <c r="GA109" s="18">
        <f t="shared" si="421"/>
        <v>105.21999999999998</v>
      </c>
      <c r="GB109" s="18">
        <f t="shared" si="412"/>
        <v>445.87</v>
      </c>
      <c r="GC109" s="18">
        <f t="shared" si="424"/>
        <v>733.13</v>
      </c>
    </row>
    <row r="110" spans="1:185" ht="22.5" customHeight="1" x14ac:dyDescent="0.2">
      <c r="A110" s="27">
        <v>44340</v>
      </c>
      <c r="B110" s="28" t="s">
        <v>344</v>
      </c>
      <c r="C110" s="28" t="s">
        <v>354</v>
      </c>
      <c r="D110" s="28" t="s">
        <v>170</v>
      </c>
      <c r="E110" s="30" t="s">
        <v>355</v>
      </c>
      <c r="F110" s="31">
        <v>1179</v>
      </c>
      <c r="G110" s="18">
        <f t="shared" si="347"/>
        <v>117.9</v>
      </c>
      <c r="H110" s="18">
        <f t="shared" si="348"/>
        <v>1061.1000000000001</v>
      </c>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18"/>
      <c r="EE110" s="22"/>
      <c r="EF110" s="22"/>
      <c r="EG110" s="22"/>
      <c r="EH110" s="22"/>
      <c r="EI110" s="22"/>
      <c r="EJ110" s="22"/>
      <c r="EK110" s="22"/>
      <c r="EL110" s="22"/>
      <c r="EM110" s="22"/>
      <c r="EN110" s="22"/>
      <c r="EO110" s="18"/>
      <c r="EP110" s="18"/>
      <c r="EQ110" s="18"/>
      <c r="ER110" s="18"/>
      <c r="ES110" s="18"/>
      <c r="ET110" s="18"/>
      <c r="EU110" s="18"/>
      <c r="EV110" s="18"/>
      <c r="EW110" s="19">
        <f t="shared" si="426"/>
        <v>4.07</v>
      </c>
      <c r="EX110" s="18">
        <f t="shared" si="390"/>
        <v>17.440000000000001</v>
      </c>
      <c r="EY110" s="18">
        <f t="shared" si="391"/>
        <v>18.02</v>
      </c>
      <c r="EZ110" s="18">
        <f t="shared" si="392"/>
        <v>18.02</v>
      </c>
      <c r="FA110" s="18">
        <f t="shared" si="393"/>
        <v>17.440000000000001</v>
      </c>
      <c r="FB110" s="18">
        <f t="shared" si="394"/>
        <v>18.02</v>
      </c>
      <c r="FC110" s="18">
        <f t="shared" si="395"/>
        <v>17.440000000000001</v>
      </c>
      <c r="FD110" s="18">
        <f t="shared" si="396"/>
        <v>18.02</v>
      </c>
      <c r="FE110" s="18">
        <f t="shared" si="397"/>
        <v>128.47</v>
      </c>
      <c r="FF110" s="18">
        <f t="shared" si="398"/>
        <v>128.47</v>
      </c>
      <c r="FG110" s="18">
        <f t="shared" si="399"/>
        <v>18.02</v>
      </c>
      <c r="FH110" s="18">
        <f t="shared" si="400"/>
        <v>16.28</v>
      </c>
      <c r="FI110" s="18">
        <f t="shared" si="401"/>
        <v>18.02</v>
      </c>
      <c r="FJ110" s="18">
        <f t="shared" si="402"/>
        <v>17.440000000000001</v>
      </c>
      <c r="FK110" s="18">
        <f t="shared" si="403"/>
        <v>18.02</v>
      </c>
      <c r="FL110" s="18">
        <f t="shared" si="404"/>
        <v>17.440000000000001</v>
      </c>
      <c r="FM110" s="18">
        <f t="shared" si="405"/>
        <v>18.02</v>
      </c>
      <c r="FN110" s="18">
        <f t="shared" si="406"/>
        <v>18.02</v>
      </c>
      <c r="FO110" s="18">
        <f t="shared" si="407"/>
        <v>17.440000000000001</v>
      </c>
      <c r="FP110" s="18">
        <f t="shared" si="408"/>
        <v>18.02</v>
      </c>
      <c r="FQ110" s="18">
        <f t="shared" si="409"/>
        <v>17.440000000000001</v>
      </c>
      <c r="FR110" s="18">
        <f t="shared" si="414"/>
        <v>18.02</v>
      </c>
      <c r="FS110" s="18">
        <f t="shared" si="415"/>
        <v>212.18</v>
      </c>
      <c r="FT110" s="18">
        <f t="shared" si="410"/>
        <v>340.65</v>
      </c>
      <c r="FU110" s="18">
        <f t="shared" si="416"/>
        <v>18.02</v>
      </c>
      <c r="FV110" s="18">
        <f t="shared" si="417"/>
        <v>16.28</v>
      </c>
      <c r="FW110" s="18">
        <f t="shared" si="418"/>
        <v>18.02</v>
      </c>
      <c r="FX110" s="18">
        <f t="shared" si="419"/>
        <v>17.440000000000001</v>
      </c>
      <c r="FY110" s="18">
        <f t="shared" si="420"/>
        <v>18.02</v>
      </c>
      <c r="FZ110" s="18">
        <f t="shared" si="411"/>
        <v>17.440000000000001</v>
      </c>
      <c r="GA110" s="18">
        <f t="shared" si="421"/>
        <v>105.21999999999998</v>
      </c>
      <c r="GB110" s="18">
        <f t="shared" si="412"/>
        <v>445.87</v>
      </c>
      <c r="GC110" s="18">
        <f t="shared" si="424"/>
        <v>733.13</v>
      </c>
    </row>
    <row r="111" spans="1:185" ht="22.5" customHeight="1" x14ac:dyDescent="0.2">
      <c r="A111" s="27">
        <v>44340</v>
      </c>
      <c r="B111" s="28" t="s">
        <v>344</v>
      </c>
      <c r="C111" s="28" t="s">
        <v>356</v>
      </c>
      <c r="D111" s="28" t="s">
        <v>235</v>
      </c>
      <c r="E111" s="30" t="s">
        <v>357</v>
      </c>
      <c r="F111" s="31">
        <v>1179</v>
      </c>
      <c r="G111" s="18">
        <f t="shared" si="347"/>
        <v>117.9</v>
      </c>
      <c r="H111" s="18">
        <f t="shared" si="348"/>
        <v>1061.1000000000001</v>
      </c>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18"/>
      <c r="EE111" s="22"/>
      <c r="EF111" s="22"/>
      <c r="EG111" s="22"/>
      <c r="EH111" s="22"/>
      <c r="EI111" s="22"/>
      <c r="EJ111" s="22"/>
      <c r="EK111" s="22"/>
      <c r="EL111" s="22"/>
      <c r="EM111" s="22"/>
      <c r="EN111" s="22"/>
      <c r="EO111" s="18"/>
      <c r="EP111" s="18"/>
      <c r="EQ111" s="18"/>
      <c r="ER111" s="18"/>
      <c r="ES111" s="18"/>
      <c r="ET111" s="18"/>
      <c r="EU111" s="18"/>
      <c r="EV111" s="18"/>
      <c r="EW111" s="19">
        <f t="shared" si="426"/>
        <v>4.07</v>
      </c>
      <c r="EX111" s="18">
        <f t="shared" si="390"/>
        <v>17.440000000000001</v>
      </c>
      <c r="EY111" s="18">
        <f t="shared" si="391"/>
        <v>18.02</v>
      </c>
      <c r="EZ111" s="18">
        <f t="shared" si="392"/>
        <v>18.02</v>
      </c>
      <c r="FA111" s="18">
        <f t="shared" si="393"/>
        <v>17.440000000000001</v>
      </c>
      <c r="FB111" s="18">
        <f t="shared" si="394"/>
        <v>18.02</v>
      </c>
      <c r="FC111" s="18">
        <f t="shared" si="395"/>
        <v>17.440000000000001</v>
      </c>
      <c r="FD111" s="18">
        <f t="shared" si="396"/>
        <v>18.02</v>
      </c>
      <c r="FE111" s="18">
        <f t="shared" si="397"/>
        <v>128.47</v>
      </c>
      <c r="FF111" s="18">
        <f t="shared" si="398"/>
        <v>128.47</v>
      </c>
      <c r="FG111" s="18">
        <f t="shared" si="399"/>
        <v>18.02</v>
      </c>
      <c r="FH111" s="18">
        <f t="shared" si="400"/>
        <v>16.28</v>
      </c>
      <c r="FI111" s="18">
        <f t="shared" si="401"/>
        <v>18.02</v>
      </c>
      <c r="FJ111" s="18">
        <f t="shared" si="402"/>
        <v>17.440000000000001</v>
      </c>
      <c r="FK111" s="18">
        <f t="shared" si="403"/>
        <v>18.02</v>
      </c>
      <c r="FL111" s="18">
        <f t="shared" si="404"/>
        <v>17.440000000000001</v>
      </c>
      <c r="FM111" s="18">
        <f t="shared" si="405"/>
        <v>18.02</v>
      </c>
      <c r="FN111" s="18">
        <f t="shared" si="406"/>
        <v>18.02</v>
      </c>
      <c r="FO111" s="18">
        <f t="shared" si="407"/>
        <v>17.440000000000001</v>
      </c>
      <c r="FP111" s="18">
        <f t="shared" si="408"/>
        <v>18.02</v>
      </c>
      <c r="FQ111" s="18">
        <f t="shared" si="409"/>
        <v>17.440000000000001</v>
      </c>
      <c r="FR111" s="18">
        <f t="shared" si="414"/>
        <v>18.02</v>
      </c>
      <c r="FS111" s="18">
        <f t="shared" si="415"/>
        <v>212.18</v>
      </c>
      <c r="FT111" s="18">
        <f t="shared" si="410"/>
        <v>340.65</v>
      </c>
      <c r="FU111" s="18">
        <f t="shared" si="416"/>
        <v>18.02</v>
      </c>
      <c r="FV111" s="18">
        <f t="shared" si="417"/>
        <v>16.28</v>
      </c>
      <c r="FW111" s="18">
        <f t="shared" si="418"/>
        <v>18.02</v>
      </c>
      <c r="FX111" s="18">
        <f t="shared" si="419"/>
        <v>17.440000000000001</v>
      </c>
      <c r="FY111" s="18">
        <f t="shared" si="420"/>
        <v>18.02</v>
      </c>
      <c r="FZ111" s="18">
        <f t="shared" si="411"/>
        <v>17.440000000000001</v>
      </c>
      <c r="GA111" s="18">
        <f t="shared" si="421"/>
        <v>105.21999999999998</v>
      </c>
      <c r="GB111" s="18">
        <f t="shared" si="412"/>
        <v>445.87</v>
      </c>
      <c r="GC111" s="18">
        <f t="shared" si="424"/>
        <v>733.13</v>
      </c>
    </row>
    <row r="112" spans="1:185" ht="22.5" customHeight="1" x14ac:dyDescent="0.2">
      <c r="A112" s="27">
        <v>44340</v>
      </c>
      <c r="B112" s="28" t="s">
        <v>344</v>
      </c>
      <c r="C112" s="28" t="s">
        <v>358</v>
      </c>
      <c r="D112" s="28" t="s">
        <v>294</v>
      </c>
      <c r="E112" s="30" t="s">
        <v>359</v>
      </c>
      <c r="F112" s="31">
        <v>1179</v>
      </c>
      <c r="G112" s="18">
        <f t="shared" si="347"/>
        <v>117.9</v>
      </c>
      <c r="H112" s="18">
        <f t="shared" si="348"/>
        <v>1061.1000000000001</v>
      </c>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18"/>
      <c r="EE112" s="22"/>
      <c r="EF112" s="22"/>
      <c r="EG112" s="22"/>
      <c r="EH112" s="22"/>
      <c r="EI112" s="22"/>
      <c r="EJ112" s="22"/>
      <c r="EK112" s="22"/>
      <c r="EL112" s="22"/>
      <c r="EM112" s="22"/>
      <c r="EN112" s="22"/>
      <c r="EO112" s="18"/>
      <c r="EP112" s="18"/>
      <c r="EQ112" s="18"/>
      <c r="ER112" s="18"/>
      <c r="ES112" s="18"/>
      <c r="ET112" s="18"/>
      <c r="EU112" s="18"/>
      <c r="EV112" s="18"/>
      <c r="EW112" s="19">
        <f t="shared" si="426"/>
        <v>4.07</v>
      </c>
      <c r="EX112" s="18">
        <f t="shared" si="390"/>
        <v>17.440000000000001</v>
      </c>
      <c r="EY112" s="18">
        <f t="shared" si="391"/>
        <v>18.02</v>
      </c>
      <c r="EZ112" s="18">
        <f t="shared" si="392"/>
        <v>18.02</v>
      </c>
      <c r="FA112" s="18">
        <f t="shared" si="393"/>
        <v>17.440000000000001</v>
      </c>
      <c r="FB112" s="18">
        <f t="shared" si="394"/>
        <v>18.02</v>
      </c>
      <c r="FC112" s="18">
        <f t="shared" si="395"/>
        <v>17.440000000000001</v>
      </c>
      <c r="FD112" s="18">
        <f t="shared" si="396"/>
        <v>18.02</v>
      </c>
      <c r="FE112" s="18">
        <f t="shared" si="397"/>
        <v>128.47</v>
      </c>
      <c r="FF112" s="18">
        <f t="shared" si="398"/>
        <v>128.47</v>
      </c>
      <c r="FG112" s="18">
        <f t="shared" si="399"/>
        <v>18.02</v>
      </c>
      <c r="FH112" s="18">
        <f t="shared" si="400"/>
        <v>16.28</v>
      </c>
      <c r="FI112" s="18">
        <f t="shared" si="401"/>
        <v>18.02</v>
      </c>
      <c r="FJ112" s="18">
        <f t="shared" si="402"/>
        <v>17.440000000000001</v>
      </c>
      <c r="FK112" s="18">
        <f t="shared" si="403"/>
        <v>18.02</v>
      </c>
      <c r="FL112" s="18">
        <f t="shared" si="404"/>
        <v>17.440000000000001</v>
      </c>
      <c r="FM112" s="18">
        <f t="shared" si="405"/>
        <v>18.02</v>
      </c>
      <c r="FN112" s="18">
        <f t="shared" si="406"/>
        <v>18.02</v>
      </c>
      <c r="FO112" s="18">
        <f t="shared" si="407"/>
        <v>17.440000000000001</v>
      </c>
      <c r="FP112" s="18">
        <f t="shared" si="408"/>
        <v>18.02</v>
      </c>
      <c r="FQ112" s="18">
        <f t="shared" si="409"/>
        <v>17.440000000000001</v>
      </c>
      <c r="FR112" s="18">
        <f t="shared" si="414"/>
        <v>18.02</v>
      </c>
      <c r="FS112" s="18">
        <f t="shared" si="415"/>
        <v>212.18</v>
      </c>
      <c r="FT112" s="18">
        <f t="shared" si="410"/>
        <v>340.65</v>
      </c>
      <c r="FU112" s="18">
        <f t="shared" si="416"/>
        <v>18.02</v>
      </c>
      <c r="FV112" s="18">
        <f t="shared" si="417"/>
        <v>16.28</v>
      </c>
      <c r="FW112" s="18">
        <f t="shared" si="418"/>
        <v>18.02</v>
      </c>
      <c r="FX112" s="18">
        <f t="shared" si="419"/>
        <v>17.440000000000001</v>
      </c>
      <c r="FY112" s="18">
        <f t="shared" si="420"/>
        <v>18.02</v>
      </c>
      <c r="FZ112" s="18">
        <f t="shared" si="411"/>
        <v>17.440000000000001</v>
      </c>
      <c r="GA112" s="18">
        <f t="shared" si="421"/>
        <v>105.21999999999998</v>
      </c>
      <c r="GB112" s="18">
        <f t="shared" si="412"/>
        <v>445.87</v>
      </c>
      <c r="GC112" s="18">
        <f t="shared" si="424"/>
        <v>733.13</v>
      </c>
    </row>
    <row r="113" spans="1:185" ht="22.5" customHeight="1" x14ac:dyDescent="0.2">
      <c r="A113" s="27">
        <v>44340</v>
      </c>
      <c r="B113" s="28" t="s">
        <v>344</v>
      </c>
      <c r="C113" s="28" t="s">
        <v>360</v>
      </c>
      <c r="D113" s="28" t="s">
        <v>361</v>
      </c>
      <c r="E113" s="30" t="s">
        <v>362</v>
      </c>
      <c r="F113" s="31">
        <v>1179</v>
      </c>
      <c r="G113" s="18">
        <f t="shared" si="347"/>
        <v>117.9</v>
      </c>
      <c r="H113" s="18">
        <f t="shared" si="348"/>
        <v>1061.1000000000001</v>
      </c>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18"/>
      <c r="EE113" s="22"/>
      <c r="EF113" s="22"/>
      <c r="EG113" s="22"/>
      <c r="EH113" s="22"/>
      <c r="EI113" s="22"/>
      <c r="EJ113" s="22"/>
      <c r="EK113" s="22"/>
      <c r="EL113" s="22"/>
      <c r="EM113" s="22"/>
      <c r="EN113" s="22"/>
      <c r="EO113" s="18"/>
      <c r="EP113" s="18"/>
      <c r="EQ113" s="18"/>
      <c r="ER113" s="18"/>
      <c r="ES113" s="18"/>
      <c r="ET113" s="18"/>
      <c r="EU113" s="18"/>
      <c r="EV113" s="18"/>
      <c r="EW113" s="19">
        <f t="shared" si="426"/>
        <v>4.07</v>
      </c>
      <c r="EX113" s="18">
        <f t="shared" si="390"/>
        <v>17.440000000000001</v>
      </c>
      <c r="EY113" s="18">
        <f t="shared" si="391"/>
        <v>18.02</v>
      </c>
      <c r="EZ113" s="18">
        <f t="shared" si="392"/>
        <v>18.02</v>
      </c>
      <c r="FA113" s="18">
        <f t="shared" si="393"/>
        <v>17.440000000000001</v>
      </c>
      <c r="FB113" s="18">
        <f t="shared" si="394"/>
        <v>18.02</v>
      </c>
      <c r="FC113" s="18">
        <f t="shared" si="395"/>
        <v>17.440000000000001</v>
      </c>
      <c r="FD113" s="18">
        <f t="shared" si="396"/>
        <v>18.02</v>
      </c>
      <c r="FE113" s="18">
        <f t="shared" si="397"/>
        <v>128.47</v>
      </c>
      <c r="FF113" s="18">
        <f t="shared" si="398"/>
        <v>128.47</v>
      </c>
      <c r="FG113" s="18">
        <f t="shared" si="399"/>
        <v>18.02</v>
      </c>
      <c r="FH113" s="18">
        <f t="shared" si="400"/>
        <v>16.28</v>
      </c>
      <c r="FI113" s="18">
        <f t="shared" si="401"/>
        <v>18.02</v>
      </c>
      <c r="FJ113" s="18">
        <f t="shared" si="402"/>
        <v>17.440000000000001</v>
      </c>
      <c r="FK113" s="18">
        <f t="shared" si="403"/>
        <v>18.02</v>
      </c>
      <c r="FL113" s="18">
        <f t="shared" si="404"/>
        <v>17.440000000000001</v>
      </c>
      <c r="FM113" s="18">
        <f t="shared" si="405"/>
        <v>18.02</v>
      </c>
      <c r="FN113" s="18">
        <f t="shared" si="406"/>
        <v>18.02</v>
      </c>
      <c r="FO113" s="18">
        <f t="shared" si="407"/>
        <v>17.440000000000001</v>
      </c>
      <c r="FP113" s="18">
        <f t="shared" si="408"/>
        <v>18.02</v>
      </c>
      <c r="FQ113" s="18">
        <f t="shared" si="409"/>
        <v>17.440000000000001</v>
      </c>
      <c r="FR113" s="18">
        <f t="shared" si="414"/>
        <v>18.02</v>
      </c>
      <c r="FS113" s="18">
        <f t="shared" si="415"/>
        <v>212.18</v>
      </c>
      <c r="FT113" s="18">
        <f t="shared" si="410"/>
        <v>340.65</v>
      </c>
      <c r="FU113" s="18">
        <f t="shared" si="416"/>
        <v>18.02</v>
      </c>
      <c r="FV113" s="18">
        <f t="shared" si="417"/>
        <v>16.28</v>
      </c>
      <c r="FW113" s="18">
        <f t="shared" si="418"/>
        <v>18.02</v>
      </c>
      <c r="FX113" s="18">
        <f t="shared" si="419"/>
        <v>17.440000000000001</v>
      </c>
      <c r="FY113" s="18">
        <f t="shared" si="420"/>
        <v>18.02</v>
      </c>
      <c r="FZ113" s="18">
        <f t="shared" si="411"/>
        <v>17.440000000000001</v>
      </c>
      <c r="GA113" s="18">
        <f t="shared" si="421"/>
        <v>105.21999999999998</v>
      </c>
      <c r="GB113" s="18">
        <f t="shared" si="412"/>
        <v>445.87</v>
      </c>
      <c r="GC113" s="18">
        <f t="shared" si="424"/>
        <v>733.13</v>
      </c>
    </row>
    <row r="114" spans="1:185" ht="22.5" customHeight="1" x14ac:dyDescent="0.2">
      <c r="A114" s="27">
        <v>44340</v>
      </c>
      <c r="B114" s="28" t="s">
        <v>344</v>
      </c>
      <c r="C114" s="28" t="s">
        <v>363</v>
      </c>
      <c r="D114" s="28" t="s">
        <v>364</v>
      </c>
      <c r="E114" s="30" t="s">
        <v>365</v>
      </c>
      <c r="F114" s="31">
        <v>1179</v>
      </c>
      <c r="G114" s="18">
        <f t="shared" si="347"/>
        <v>117.9</v>
      </c>
      <c r="H114" s="18">
        <f t="shared" si="348"/>
        <v>1061.1000000000001</v>
      </c>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18"/>
      <c r="EE114" s="22"/>
      <c r="EF114" s="22"/>
      <c r="EG114" s="22"/>
      <c r="EH114" s="22"/>
      <c r="EI114" s="22"/>
      <c r="EJ114" s="22"/>
      <c r="EK114" s="22"/>
      <c r="EL114" s="22"/>
      <c r="EM114" s="22"/>
      <c r="EN114" s="22"/>
      <c r="EO114" s="18"/>
      <c r="EP114" s="18"/>
      <c r="EQ114" s="18"/>
      <c r="ER114" s="18"/>
      <c r="ES114" s="18"/>
      <c r="ET114" s="18"/>
      <c r="EU114" s="18"/>
      <c r="EV114" s="18"/>
      <c r="EW114" s="19">
        <f t="shared" si="426"/>
        <v>4.07</v>
      </c>
      <c r="EX114" s="18">
        <f t="shared" si="390"/>
        <v>17.440000000000001</v>
      </c>
      <c r="EY114" s="18">
        <f t="shared" si="391"/>
        <v>18.02</v>
      </c>
      <c r="EZ114" s="18">
        <f t="shared" si="392"/>
        <v>18.02</v>
      </c>
      <c r="FA114" s="18">
        <f t="shared" si="393"/>
        <v>17.440000000000001</v>
      </c>
      <c r="FB114" s="18">
        <f t="shared" si="394"/>
        <v>18.02</v>
      </c>
      <c r="FC114" s="18">
        <f t="shared" si="395"/>
        <v>17.440000000000001</v>
      </c>
      <c r="FD114" s="18">
        <f t="shared" si="396"/>
        <v>18.02</v>
      </c>
      <c r="FE114" s="18">
        <f t="shared" si="397"/>
        <v>128.47</v>
      </c>
      <c r="FF114" s="18">
        <f t="shared" si="398"/>
        <v>128.47</v>
      </c>
      <c r="FG114" s="18">
        <f t="shared" si="399"/>
        <v>18.02</v>
      </c>
      <c r="FH114" s="18">
        <f t="shared" si="400"/>
        <v>16.28</v>
      </c>
      <c r="FI114" s="18">
        <f t="shared" si="401"/>
        <v>18.02</v>
      </c>
      <c r="FJ114" s="18">
        <f t="shared" si="402"/>
        <v>17.440000000000001</v>
      </c>
      <c r="FK114" s="18">
        <f t="shared" si="403"/>
        <v>18.02</v>
      </c>
      <c r="FL114" s="18">
        <f t="shared" si="404"/>
        <v>17.440000000000001</v>
      </c>
      <c r="FM114" s="18">
        <f t="shared" si="405"/>
        <v>18.02</v>
      </c>
      <c r="FN114" s="18">
        <f t="shared" si="406"/>
        <v>18.02</v>
      </c>
      <c r="FO114" s="18">
        <f t="shared" si="407"/>
        <v>17.440000000000001</v>
      </c>
      <c r="FP114" s="18">
        <f t="shared" si="408"/>
        <v>18.02</v>
      </c>
      <c r="FQ114" s="18">
        <f t="shared" si="409"/>
        <v>17.440000000000001</v>
      </c>
      <c r="FR114" s="18">
        <f t="shared" si="414"/>
        <v>18.02</v>
      </c>
      <c r="FS114" s="18">
        <f t="shared" si="415"/>
        <v>212.18</v>
      </c>
      <c r="FT114" s="18">
        <f t="shared" si="410"/>
        <v>340.65</v>
      </c>
      <c r="FU114" s="18">
        <f t="shared" si="416"/>
        <v>18.02</v>
      </c>
      <c r="FV114" s="18">
        <f t="shared" si="417"/>
        <v>16.28</v>
      </c>
      <c r="FW114" s="18">
        <f t="shared" si="418"/>
        <v>18.02</v>
      </c>
      <c r="FX114" s="18">
        <f t="shared" si="419"/>
        <v>17.440000000000001</v>
      </c>
      <c r="FY114" s="18">
        <f t="shared" si="420"/>
        <v>18.02</v>
      </c>
      <c r="FZ114" s="18">
        <f t="shared" si="411"/>
        <v>17.440000000000001</v>
      </c>
      <c r="GA114" s="18">
        <f t="shared" si="421"/>
        <v>105.21999999999998</v>
      </c>
      <c r="GB114" s="18">
        <f t="shared" si="412"/>
        <v>445.87</v>
      </c>
      <c r="GC114" s="18">
        <f t="shared" si="424"/>
        <v>733.13</v>
      </c>
    </row>
    <row r="115" spans="1:185" ht="22.5" customHeight="1" x14ac:dyDescent="0.2">
      <c r="A115" s="27">
        <v>44340</v>
      </c>
      <c r="B115" s="28" t="s">
        <v>344</v>
      </c>
      <c r="C115" s="28" t="s">
        <v>366</v>
      </c>
      <c r="D115" s="28" t="s">
        <v>367</v>
      </c>
      <c r="E115" s="30" t="s">
        <v>368</v>
      </c>
      <c r="F115" s="31">
        <v>1179</v>
      </c>
      <c r="G115" s="18">
        <f t="shared" si="347"/>
        <v>117.9</v>
      </c>
      <c r="H115" s="18">
        <f t="shared" si="348"/>
        <v>1061.1000000000001</v>
      </c>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18"/>
      <c r="EE115" s="22"/>
      <c r="EF115" s="22"/>
      <c r="EG115" s="22"/>
      <c r="EH115" s="22"/>
      <c r="EI115" s="22"/>
      <c r="EJ115" s="22"/>
      <c r="EK115" s="22"/>
      <c r="EL115" s="22"/>
      <c r="EM115" s="22"/>
      <c r="EN115" s="22"/>
      <c r="EO115" s="18"/>
      <c r="EP115" s="18"/>
      <c r="EQ115" s="18"/>
      <c r="ER115" s="18"/>
      <c r="ES115" s="18"/>
      <c r="ET115" s="18"/>
      <c r="EU115" s="18"/>
      <c r="EV115" s="18"/>
      <c r="EW115" s="19">
        <f t="shared" si="426"/>
        <v>4.07</v>
      </c>
      <c r="EX115" s="18">
        <f t="shared" si="390"/>
        <v>17.440000000000001</v>
      </c>
      <c r="EY115" s="18">
        <f t="shared" si="391"/>
        <v>18.02</v>
      </c>
      <c r="EZ115" s="18">
        <f t="shared" si="392"/>
        <v>18.02</v>
      </c>
      <c r="FA115" s="18">
        <f t="shared" si="393"/>
        <v>17.440000000000001</v>
      </c>
      <c r="FB115" s="18">
        <f t="shared" si="394"/>
        <v>18.02</v>
      </c>
      <c r="FC115" s="18">
        <f t="shared" si="395"/>
        <v>17.440000000000001</v>
      </c>
      <c r="FD115" s="18">
        <f t="shared" si="396"/>
        <v>18.02</v>
      </c>
      <c r="FE115" s="18">
        <f t="shared" si="397"/>
        <v>128.47</v>
      </c>
      <c r="FF115" s="18">
        <f t="shared" si="398"/>
        <v>128.47</v>
      </c>
      <c r="FG115" s="18">
        <f t="shared" si="399"/>
        <v>18.02</v>
      </c>
      <c r="FH115" s="18">
        <f t="shared" si="400"/>
        <v>16.28</v>
      </c>
      <c r="FI115" s="18">
        <f t="shared" si="401"/>
        <v>18.02</v>
      </c>
      <c r="FJ115" s="18">
        <f t="shared" si="402"/>
        <v>17.440000000000001</v>
      </c>
      <c r="FK115" s="18">
        <f t="shared" si="403"/>
        <v>18.02</v>
      </c>
      <c r="FL115" s="18">
        <f t="shared" si="404"/>
        <v>17.440000000000001</v>
      </c>
      <c r="FM115" s="18">
        <f t="shared" si="405"/>
        <v>18.02</v>
      </c>
      <c r="FN115" s="18">
        <f t="shared" si="406"/>
        <v>18.02</v>
      </c>
      <c r="FO115" s="18">
        <f t="shared" si="407"/>
        <v>17.440000000000001</v>
      </c>
      <c r="FP115" s="18">
        <f t="shared" si="408"/>
        <v>18.02</v>
      </c>
      <c r="FQ115" s="18">
        <f t="shared" si="409"/>
        <v>17.440000000000001</v>
      </c>
      <c r="FR115" s="18">
        <f t="shared" si="414"/>
        <v>18.02</v>
      </c>
      <c r="FS115" s="18">
        <f t="shared" si="415"/>
        <v>212.18</v>
      </c>
      <c r="FT115" s="18">
        <f t="shared" si="410"/>
        <v>340.65</v>
      </c>
      <c r="FU115" s="18">
        <f t="shared" si="416"/>
        <v>18.02</v>
      </c>
      <c r="FV115" s="18">
        <f t="shared" si="417"/>
        <v>16.28</v>
      </c>
      <c r="FW115" s="18">
        <f t="shared" si="418"/>
        <v>18.02</v>
      </c>
      <c r="FX115" s="18">
        <f t="shared" si="419"/>
        <v>17.440000000000001</v>
      </c>
      <c r="FY115" s="18">
        <f t="shared" si="420"/>
        <v>18.02</v>
      </c>
      <c r="FZ115" s="18">
        <f t="shared" si="411"/>
        <v>17.440000000000001</v>
      </c>
      <c r="GA115" s="18">
        <f t="shared" si="421"/>
        <v>105.21999999999998</v>
      </c>
      <c r="GB115" s="18">
        <f t="shared" si="412"/>
        <v>445.87</v>
      </c>
      <c r="GC115" s="18">
        <f t="shared" si="424"/>
        <v>733.13</v>
      </c>
    </row>
    <row r="116" spans="1:185" ht="22.5" customHeight="1" x14ac:dyDescent="0.2">
      <c r="A116" s="27">
        <v>44340</v>
      </c>
      <c r="B116" s="28" t="s">
        <v>344</v>
      </c>
      <c r="C116" s="28" t="s">
        <v>369</v>
      </c>
      <c r="D116" s="28" t="s">
        <v>370</v>
      </c>
      <c r="E116" s="30" t="s">
        <v>371</v>
      </c>
      <c r="F116" s="31">
        <v>1179</v>
      </c>
      <c r="G116" s="18">
        <f t="shared" si="347"/>
        <v>117.9</v>
      </c>
      <c r="H116" s="18">
        <f t="shared" si="348"/>
        <v>1061.1000000000001</v>
      </c>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18"/>
      <c r="EE116" s="22"/>
      <c r="EF116" s="22"/>
      <c r="EG116" s="22"/>
      <c r="EH116" s="22"/>
      <c r="EI116" s="22"/>
      <c r="EJ116" s="22"/>
      <c r="EK116" s="22"/>
      <c r="EL116" s="22"/>
      <c r="EM116" s="22"/>
      <c r="EN116" s="22"/>
      <c r="EO116" s="18"/>
      <c r="EP116" s="18"/>
      <c r="EQ116" s="18"/>
      <c r="ER116" s="18"/>
      <c r="ES116" s="18"/>
      <c r="ET116" s="18"/>
      <c r="EU116" s="18"/>
      <c r="EV116" s="18"/>
      <c r="EW116" s="19">
        <f t="shared" si="426"/>
        <v>4.07</v>
      </c>
      <c r="EX116" s="18">
        <f t="shared" si="390"/>
        <v>17.440000000000001</v>
      </c>
      <c r="EY116" s="18">
        <f t="shared" si="391"/>
        <v>18.02</v>
      </c>
      <c r="EZ116" s="18">
        <f t="shared" si="392"/>
        <v>18.02</v>
      </c>
      <c r="FA116" s="18">
        <f t="shared" si="393"/>
        <v>17.440000000000001</v>
      </c>
      <c r="FB116" s="18">
        <f t="shared" si="394"/>
        <v>18.02</v>
      </c>
      <c r="FC116" s="18">
        <f t="shared" si="395"/>
        <v>17.440000000000001</v>
      </c>
      <c r="FD116" s="18">
        <f t="shared" si="396"/>
        <v>18.02</v>
      </c>
      <c r="FE116" s="18">
        <f t="shared" si="397"/>
        <v>128.47</v>
      </c>
      <c r="FF116" s="18">
        <f t="shared" si="398"/>
        <v>128.47</v>
      </c>
      <c r="FG116" s="18">
        <f t="shared" si="399"/>
        <v>18.02</v>
      </c>
      <c r="FH116" s="18">
        <f t="shared" si="400"/>
        <v>16.28</v>
      </c>
      <c r="FI116" s="18">
        <f t="shared" si="401"/>
        <v>18.02</v>
      </c>
      <c r="FJ116" s="18">
        <f t="shared" si="402"/>
        <v>17.440000000000001</v>
      </c>
      <c r="FK116" s="18">
        <f t="shared" si="403"/>
        <v>18.02</v>
      </c>
      <c r="FL116" s="18">
        <f t="shared" si="404"/>
        <v>17.440000000000001</v>
      </c>
      <c r="FM116" s="18">
        <f t="shared" si="405"/>
        <v>18.02</v>
      </c>
      <c r="FN116" s="18">
        <f t="shared" si="406"/>
        <v>18.02</v>
      </c>
      <c r="FO116" s="18">
        <f t="shared" si="407"/>
        <v>17.440000000000001</v>
      </c>
      <c r="FP116" s="18">
        <f t="shared" si="408"/>
        <v>18.02</v>
      </c>
      <c r="FQ116" s="18">
        <f t="shared" si="409"/>
        <v>17.440000000000001</v>
      </c>
      <c r="FR116" s="18">
        <f t="shared" si="414"/>
        <v>18.02</v>
      </c>
      <c r="FS116" s="18">
        <f t="shared" si="415"/>
        <v>212.18</v>
      </c>
      <c r="FT116" s="18">
        <f t="shared" si="410"/>
        <v>340.65</v>
      </c>
      <c r="FU116" s="18">
        <f t="shared" si="416"/>
        <v>18.02</v>
      </c>
      <c r="FV116" s="18">
        <f t="shared" si="417"/>
        <v>16.28</v>
      </c>
      <c r="FW116" s="18">
        <f t="shared" si="418"/>
        <v>18.02</v>
      </c>
      <c r="FX116" s="18">
        <f t="shared" si="419"/>
        <v>17.440000000000001</v>
      </c>
      <c r="FY116" s="18">
        <f t="shared" si="420"/>
        <v>18.02</v>
      </c>
      <c r="FZ116" s="18">
        <f t="shared" si="411"/>
        <v>17.440000000000001</v>
      </c>
      <c r="GA116" s="18">
        <f t="shared" si="421"/>
        <v>105.21999999999998</v>
      </c>
      <c r="GB116" s="18">
        <f t="shared" si="412"/>
        <v>445.87</v>
      </c>
      <c r="GC116" s="18">
        <f t="shared" si="424"/>
        <v>733.13</v>
      </c>
    </row>
    <row r="117" spans="1:185" ht="22.5" customHeight="1" x14ac:dyDescent="0.2">
      <c r="A117" s="27">
        <v>44340</v>
      </c>
      <c r="B117" s="28" t="s">
        <v>344</v>
      </c>
      <c r="C117" s="28" t="s">
        <v>372</v>
      </c>
      <c r="D117" s="28" t="s">
        <v>370</v>
      </c>
      <c r="E117" s="30" t="s">
        <v>373</v>
      </c>
      <c r="F117" s="31">
        <v>1179</v>
      </c>
      <c r="G117" s="18">
        <f t="shared" si="347"/>
        <v>117.9</v>
      </c>
      <c r="H117" s="18">
        <f t="shared" si="348"/>
        <v>1061.1000000000001</v>
      </c>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48"/>
      <c r="EQ117" s="48"/>
      <c r="ER117" s="48"/>
      <c r="ES117" s="48"/>
      <c r="ET117" s="48"/>
      <c r="EU117" s="48"/>
      <c r="EV117" s="18"/>
      <c r="EW117" s="19">
        <f t="shared" si="426"/>
        <v>4.07</v>
      </c>
      <c r="EX117" s="18">
        <f t="shared" si="390"/>
        <v>17.440000000000001</v>
      </c>
      <c r="EY117" s="18">
        <f t="shared" si="391"/>
        <v>18.02</v>
      </c>
      <c r="EZ117" s="18">
        <f t="shared" si="392"/>
        <v>18.02</v>
      </c>
      <c r="FA117" s="18">
        <f t="shared" si="393"/>
        <v>17.440000000000001</v>
      </c>
      <c r="FB117" s="18">
        <f t="shared" si="394"/>
        <v>18.02</v>
      </c>
      <c r="FC117" s="18">
        <f t="shared" si="395"/>
        <v>17.440000000000001</v>
      </c>
      <c r="FD117" s="18">
        <f t="shared" si="396"/>
        <v>18.02</v>
      </c>
      <c r="FE117" s="18">
        <f t="shared" si="397"/>
        <v>128.47</v>
      </c>
      <c r="FF117" s="18">
        <f t="shared" si="398"/>
        <v>128.47</v>
      </c>
      <c r="FG117" s="18">
        <f t="shared" si="399"/>
        <v>18.02</v>
      </c>
      <c r="FH117" s="18">
        <f t="shared" si="400"/>
        <v>16.28</v>
      </c>
      <c r="FI117" s="18">
        <f t="shared" si="401"/>
        <v>18.02</v>
      </c>
      <c r="FJ117" s="18">
        <f t="shared" si="402"/>
        <v>17.440000000000001</v>
      </c>
      <c r="FK117" s="18">
        <f t="shared" si="403"/>
        <v>18.02</v>
      </c>
      <c r="FL117" s="18">
        <f t="shared" si="404"/>
        <v>17.440000000000001</v>
      </c>
      <c r="FM117" s="18">
        <f t="shared" si="405"/>
        <v>18.02</v>
      </c>
      <c r="FN117" s="18">
        <f t="shared" si="406"/>
        <v>18.02</v>
      </c>
      <c r="FO117" s="18">
        <f t="shared" si="407"/>
        <v>17.440000000000001</v>
      </c>
      <c r="FP117" s="18">
        <f t="shared" si="408"/>
        <v>18.02</v>
      </c>
      <c r="FQ117" s="18">
        <f t="shared" si="409"/>
        <v>17.440000000000001</v>
      </c>
      <c r="FR117" s="18">
        <f t="shared" si="414"/>
        <v>18.02</v>
      </c>
      <c r="FS117" s="18">
        <f t="shared" si="415"/>
        <v>212.18</v>
      </c>
      <c r="FT117" s="18">
        <f t="shared" si="410"/>
        <v>340.65</v>
      </c>
      <c r="FU117" s="18">
        <f t="shared" si="416"/>
        <v>18.02</v>
      </c>
      <c r="FV117" s="18">
        <f t="shared" si="417"/>
        <v>16.28</v>
      </c>
      <c r="FW117" s="18">
        <f t="shared" si="418"/>
        <v>18.02</v>
      </c>
      <c r="FX117" s="18">
        <f t="shared" si="419"/>
        <v>17.440000000000001</v>
      </c>
      <c r="FY117" s="18">
        <f t="shared" si="420"/>
        <v>18.02</v>
      </c>
      <c r="FZ117" s="18">
        <f t="shared" si="411"/>
        <v>17.440000000000001</v>
      </c>
      <c r="GA117" s="18">
        <f t="shared" si="421"/>
        <v>105.21999999999998</v>
      </c>
      <c r="GB117" s="18">
        <f t="shared" si="412"/>
        <v>445.87</v>
      </c>
      <c r="GC117" s="18">
        <f t="shared" si="424"/>
        <v>733.13</v>
      </c>
    </row>
    <row r="118" spans="1:185" ht="22.5" customHeight="1" x14ac:dyDescent="0.2">
      <c r="A118" s="27">
        <v>44425</v>
      </c>
      <c r="B118" s="30" t="s">
        <v>374</v>
      </c>
      <c r="C118" s="28" t="s">
        <v>375</v>
      </c>
      <c r="D118" s="30" t="s">
        <v>195</v>
      </c>
      <c r="E118" s="30" t="s">
        <v>376</v>
      </c>
      <c r="F118" s="31">
        <v>1133</v>
      </c>
      <c r="G118" s="18">
        <f t="shared" si="347"/>
        <v>113.30000000000001</v>
      </c>
      <c r="H118" s="18">
        <f t="shared" si="348"/>
        <v>1019.7</v>
      </c>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48"/>
      <c r="EQ118" s="48"/>
      <c r="ER118" s="48"/>
      <c r="ES118" s="48"/>
      <c r="ET118" s="48"/>
      <c r="EU118" s="48"/>
      <c r="EV118" s="18"/>
      <c r="EW118" s="19"/>
      <c r="EX118" s="18"/>
      <c r="EY118" s="18"/>
      <c r="EZ118" s="18">
        <f>ROUND((H118/5/365*14),2)</f>
        <v>7.82</v>
      </c>
      <c r="FA118" s="18">
        <f t="shared" si="393"/>
        <v>16.760000000000002</v>
      </c>
      <c r="FB118" s="18">
        <f t="shared" si="394"/>
        <v>17.32</v>
      </c>
      <c r="FC118" s="18">
        <f t="shared" si="395"/>
        <v>16.760000000000002</v>
      </c>
      <c r="FD118" s="18">
        <f t="shared" si="396"/>
        <v>17.32</v>
      </c>
      <c r="FE118" s="18">
        <f t="shared" si="397"/>
        <v>75.980000000000018</v>
      </c>
      <c r="FF118" s="18">
        <f t="shared" si="398"/>
        <v>75.980000000000018</v>
      </c>
      <c r="FG118" s="18">
        <f t="shared" si="399"/>
        <v>17.32</v>
      </c>
      <c r="FH118" s="18">
        <f t="shared" si="400"/>
        <v>15.64</v>
      </c>
      <c r="FI118" s="18">
        <f t="shared" si="401"/>
        <v>17.32</v>
      </c>
      <c r="FJ118" s="18">
        <f t="shared" si="402"/>
        <v>16.760000000000002</v>
      </c>
      <c r="FK118" s="18">
        <f t="shared" si="403"/>
        <v>17.32</v>
      </c>
      <c r="FL118" s="18">
        <f t="shared" si="404"/>
        <v>16.760000000000002</v>
      </c>
      <c r="FM118" s="18">
        <f t="shared" si="405"/>
        <v>17.32</v>
      </c>
      <c r="FN118" s="18">
        <f t="shared" si="406"/>
        <v>17.32</v>
      </c>
      <c r="FO118" s="18">
        <f t="shared" si="407"/>
        <v>16.760000000000002</v>
      </c>
      <c r="FP118" s="18">
        <f t="shared" si="408"/>
        <v>17.32</v>
      </c>
      <c r="FQ118" s="18">
        <f t="shared" si="409"/>
        <v>16.760000000000002</v>
      </c>
      <c r="FR118" s="18">
        <f t="shared" si="414"/>
        <v>17.32</v>
      </c>
      <c r="FS118" s="18">
        <f t="shared" si="415"/>
        <v>203.92</v>
      </c>
      <c r="FT118" s="18">
        <f t="shared" si="410"/>
        <v>279.89999999999998</v>
      </c>
      <c r="FU118" s="18">
        <f t="shared" si="416"/>
        <v>17.32</v>
      </c>
      <c r="FV118" s="18">
        <f t="shared" si="417"/>
        <v>15.64</v>
      </c>
      <c r="FW118" s="18">
        <f t="shared" si="418"/>
        <v>17.32</v>
      </c>
      <c r="FX118" s="18">
        <f t="shared" si="419"/>
        <v>16.760000000000002</v>
      </c>
      <c r="FY118" s="18">
        <f t="shared" si="420"/>
        <v>17.32</v>
      </c>
      <c r="FZ118" s="18">
        <f t="shared" si="411"/>
        <v>16.760000000000002</v>
      </c>
      <c r="GA118" s="18">
        <f t="shared" si="421"/>
        <v>101.12000000000002</v>
      </c>
      <c r="GB118" s="18">
        <f t="shared" si="412"/>
        <v>381.02</v>
      </c>
      <c r="GC118" s="18">
        <f t="shared" si="424"/>
        <v>751.98</v>
      </c>
    </row>
    <row r="119" spans="1:185" ht="36" customHeight="1" x14ac:dyDescent="0.2">
      <c r="A119" s="27">
        <v>44474</v>
      </c>
      <c r="B119" s="28" t="s">
        <v>231</v>
      </c>
      <c r="C119" s="28" t="s">
        <v>377</v>
      </c>
      <c r="D119" s="28" t="s">
        <v>195</v>
      </c>
      <c r="E119" s="30" t="s">
        <v>378</v>
      </c>
      <c r="F119" s="31">
        <v>2235</v>
      </c>
      <c r="G119" s="18">
        <f t="shared" si="347"/>
        <v>223.5</v>
      </c>
      <c r="H119" s="18">
        <f t="shared" si="348"/>
        <v>2011.5</v>
      </c>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48"/>
      <c r="EQ119" s="48"/>
      <c r="ER119" s="48"/>
      <c r="ES119" s="48"/>
      <c r="ET119" s="48"/>
      <c r="EU119" s="48"/>
      <c r="EV119" s="18"/>
      <c r="EW119" s="19"/>
      <c r="EX119" s="18"/>
      <c r="EY119" s="18"/>
      <c r="EZ119" s="18"/>
      <c r="FA119" s="18"/>
      <c r="FB119" s="18">
        <f>ROUND((H119/5/365*26),2)</f>
        <v>28.66</v>
      </c>
      <c r="FC119" s="18">
        <f t="shared" si="395"/>
        <v>33.07</v>
      </c>
      <c r="FD119" s="18">
        <f t="shared" si="396"/>
        <v>34.17</v>
      </c>
      <c r="FE119" s="18">
        <f t="shared" ref="FE119:FE121" si="427">SUM(ES119:FD119)</f>
        <v>95.9</v>
      </c>
      <c r="FF119" s="18">
        <f t="shared" si="398"/>
        <v>95.9</v>
      </c>
      <c r="FG119" s="18">
        <f t="shared" si="399"/>
        <v>34.17</v>
      </c>
      <c r="FH119" s="18">
        <f t="shared" si="400"/>
        <v>30.86</v>
      </c>
      <c r="FI119" s="18">
        <f t="shared" si="401"/>
        <v>34.17</v>
      </c>
      <c r="FJ119" s="18">
        <f t="shared" si="402"/>
        <v>33.07</v>
      </c>
      <c r="FK119" s="18">
        <f t="shared" si="403"/>
        <v>34.17</v>
      </c>
      <c r="FL119" s="18">
        <f t="shared" si="404"/>
        <v>33.07</v>
      </c>
      <c r="FM119" s="18">
        <f t="shared" si="405"/>
        <v>34.17</v>
      </c>
      <c r="FN119" s="18">
        <f t="shared" si="406"/>
        <v>34.17</v>
      </c>
      <c r="FO119" s="18">
        <f t="shared" si="407"/>
        <v>33.07</v>
      </c>
      <c r="FP119" s="18">
        <f t="shared" si="408"/>
        <v>34.17</v>
      </c>
      <c r="FQ119" s="18">
        <f t="shared" si="409"/>
        <v>33.07</v>
      </c>
      <c r="FR119" s="18">
        <f t="shared" si="414"/>
        <v>34.17</v>
      </c>
      <c r="FS119" s="18">
        <f t="shared" si="415"/>
        <v>402.33000000000004</v>
      </c>
      <c r="FT119" s="18">
        <f t="shared" si="410"/>
        <v>498.23</v>
      </c>
      <c r="FU119" s="18">
        <f t="shared" si="416"/>
        <v>34.17</v>
      </c>
      <c r="FV119" s="18">
        <f t="shared" si="417"/>
        <v>30.86</v>
      </c>
      <c r="FW119" s="18">
        <f t="shared" si="418"/>
        <v>34.17</v>
      </c>
      <c r="FX119" s="18">
        <f t="shared" si="419"/>
        <v>33.07</v>
      </c>
      <c r="FY119" s="18">
        <f t="shared" si="420"/>
        <v>34.17</v>
      </c>
      <c r="FZ119" s="18">
        <f t="shared" si="411"/>
        <v>33.07</v>
      </c>
      <c r="GA119" s="18">
        <f t="shared" si="421"/>
        <v>199.51</v>
      </c>
      <c r="GB119" s="18">
        <f t="shared" si="412"/>
        <v>697.74</v>
      </c>
      <c r="GC119" s="18">
        <f t="shared" si="424"/>
        <v>1537.26</v>
      </c>
    </row>
    <row r="120" spans="1:185" ht="24.75" customHeight="1" x14ac:dyDescent="0.2">
      <c r="A120" s="27">
        <v>44547</v>
      </c>
      <c r="B120" s="28" t="s">
        <v>379</v>
      </c>
      <c r="C120" s="28" t="s">
        <v>380</v>
      </c>
      <c r="D120" s="49" t="s">
        <v>381</v>
      </c>
      <c r="E120" s="49" t="s">
        <v>382</v>
      </c>
      <c r="F120" s="31">
        <v>1671.02</v>
      </c>
      <c r="G120" s="18">
        <f t="shared" si="347"/>
        <v>167.102</v>
      </c>
      <c r="H120" s="18">
        <f t="shared" si="348"/>
        <v>1503.9180000000001</v>
      </c>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18"/>
      <c r="AY120" s="31"/>
      <c r="AZ120" s="31"/>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9"/>
      <c r="EX120" s="18"/>
      <c r="EY120" s="18"/>
      <c r="EZ120" s="18"/>
      <c r="FA120" s="18"/>
      <c r="FB120" s="18"/>
      <c r="FC120" s="18"/>
      <c r="FD120" s="18">
        <f>ROUND((H120/5/365*14),2)</f>
        <v>11.54</v>
      </c>
      <c r="FE120" s="18">
        <f t="shared" si="427"/>
        <v>11.54</v>
      </c>
      <c r="FF120" s="18">
        <f t="shared" si="398"/>
        <v>11.54</v>
      </c>
      <c r="FG120" s="18">
        <f t="shared" si="399"/>
        <v>25.55</v>
      </c>
      <c r="FH120" s="18">
        <f t="shared" si="400"/>
        <v>23.07</v>
      </c>
      <c r="FI120" s="18">
        <f t="shared" si="401"/>
        <v>25.55</v>
      </c>
      <c r="FJ120" s="18">
        <f t="shared" si="402"/>
        <v>24.72</v>
      </c>
      <c r="FK120" s="18">
        <f t="shared" si="403"/>
        <v>25.55</v>
      </c>
      <c r="FL120" s="18">
        <f t="shared" si="404"/>
        <v>24.72</v>
      </c>
      <c r="FM120" s="18">
        <f t="shared" si="405"/>
        <v>25.55</v>
      </c>
      <c r="FN120" s="18">
        <f t="shared" si="406"/>
        <v>25.55</v>
      </c>
      <c r="FO120" s="18">
        <f t="shared" si="407"/>
        <v>24.72</v>
      </c>
      <c r="FP120" s="18">
        <f t="shared" si="408"/>
        <v>25.55</v>
      </c>
      <c r="FQ120" s="18">
        <f t="shared" si="409"/>
        <v>24.72</v>
      </c>
      <c r="FR120" s="18">
        <f t="shared" si="414"/>
        <v>25.55</v>
      </c>
      <c r="FS120" s="18">
        <f t="shared" si="415"/>
        <v>300.8</v>
      </c>
      <c r="FT120" s="18">
        <f t="shared" si="410"/>
        <v>312.34000000000003</v>
      </c>
      <c r="FU120" s="18">
        <f t="shared" si="416"/>
        <v>25.55</v>
      </c>
      <c r="FV120" s="18">
        <f t="shared" si="417"/>
        <v>23.07</v>
      </c>
      <c r="FW120" s="18">
        <f t="shared" si="418"/>
        <v>25.55</v>
      </c>
      <c r="FX120" s="18">
        <f t="shared" si="419"/>
        <v>24.72</v>
      </c>
      <c r="FY120" s="18">
        <f t="shared" si="420"/>
        <v>25.55</v>
      </c>
      <c r="FZ120" s="18">
        <f t="shared" si="411"/>
        <v>24.72</v>
      </c>
      <c r="GA120" s="18">
        <f t="shared" si="421"/>
        <v>149.16</v>
      </c>
      <c r="GB120" s="18">
        <f t="shared" si="412"/>
        <v>461.5</v>
      </c>
      <c r="GC120" s="18">
        <f t="shared" si="424"/>
        <v>1209.52</v>
      </c>
    </row>
    <row r="121" spans="1:185" ht="22.5" x14ac:dyDescent="0.2">
      <c r="A121" s="27">
        <v>44547</v>
      </c>
      <c r="B121" s="28" t="s">
        <v>379</v>
      </c>
      <c r="C121" s="28" t="s">
        <v>383</v>
      </c>
      <c r="D121" s="49" t="s">
        <v>170</v>
      </c>
      <c r="E121" s="49" t="s">
        <v>384</v>
      </c>
      <c r="F121" s="31">
        <v>1671.02</v>
      </c>
      <c r="G121" s="18">
        <f t="shared" si="347"/>
        <v>167.102</v>
      </c>
      <c r="H121" s="18">
        <f t="shared" si="348"/>
        <v>1503.9180000000001</v>
      </c>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18"/>
      <c r="AY121" s="31"/>
      <c r="AZ121" s="31"/>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9"/>
      <c r="EX121" s="18"/>
      <c r="EY121" s="18"/>
      <c r="EZ121" s="18"/>
      <c r="FA121" s="18"/>
      <c r="FB121" s="18"/>
      <c r="FC121" s="18"/>
      <c r="FD121" s="18">
        <f>ROUND((H121/5/365*14),2)</f>
        <v>11.54</v>
      </c>
      <c r="FE121" s="18">
        <f t="shared" si="427"/>
        <v>11.54</v>
      </c>
      <c r="FF121" s="18">
        <f t="shared" si="398"/>
        <v>11.54</v>
      </c>
      <c r="FG121" s="18">
        <f t="shared" si="399"/>
        <v>25.55</v>
      </c>
      <c r="FH121" s="18">
        <f t="shared" si="400"/>
        <v>23.07</v>
      </c>
      <c r="FI121" s="18">
        <f t="shared" si="401"/>
        <v>25.55</v>
      </c>
      <c r="FJ121" s="18">
        <f t="shared" si="402"/>
        <v>24.72</v>
      </c>
      <c r="FK121" s="18">
        <f t="shared" si="403"/>
        <v>25.55</v>
      </c>
      <c r="FL121" s="18">
        <f t="shared" si="404"/>
        <v>24.72</v>
      </c>
      <c r="FM121" s="18">
        <f t="shared" si="405"/>
        <v>25.55</v>
      </c>
      <c r="FN121" s="18">
        <f t="shared" si="406"/>
        <v>25.55</v>
      </c>
      <c r="FO121" s="18">
        <f t="shared" si="407"/>
        <v>24.72</v>
      </c>
      <c r="FP121" s="18">
        <f t="shared" si="408"/>
        <v>25.55</v>
      </c>
      <c r="FQ121" s="18">
        <f t="shared" si="409"/>
        <v>24.72</v>
      </c>
      <c r="FR121" s="18">
        <f t="shared" si="414"/>
        <v>25.55</v>
      </c>
      <c r="FS121" s="18">
        <f t="shared" si="415"/>
        <v>300.8</v>
      </c>
      <c r="FT121" s="18">
        <f t="shared" si="410"/>
        <v>312.34000000000003</v>
      </c>
      <c r="FU121" s="18">
        <f t="shared" si="416"/>
        <v>25.55</v>
      </c>
      <c r="FV121" s="18">
        <f t="shared" si="417"/>
        <v>23.07</v>
      </c>
      <c r="FW121" s="18">
        <f t="shared" si="418"/>
        <v>25.55</v>
      </c>
      <c r="FX121" s="18">
        <f t="shared" si="419"/>
        <v>24.72</v>
      </c>
      <c r="FY121" s="18">
        <f t="shared" si="420"/>
        <v>25.55</v>
      </c>
      <c r="FZ121" s="18">
        <f t="shared" si="411"/>
        <v>24.72</v>
      </c>
      <c r="GA121" s="18">
        <f t="shared" si="421"/>
        <v>149.16</v>
      </c>
      <c r="GB121" s="18">
        <f t="shared" si="412"/>
        <v>461.5</v>
      </c>
      <c r="GC121" s="18">
        <f t="shared" si="424"/>
        <v>1209.52</v>
      </c>
    </row>
    <row r="122" spans="1:185" ht="48" customHeight="1" x14ac:dyDescent="0.2">
      <c r="A122" s="27">
        <v>44594</v>
      </c>
      <c r="B122" s="28" t="s">
        <v>385</v>
      </c>
      <c r="C122" s="28" t="s">
        <v>386</v>
      </c>
      <c r="D122" s="31" t="s">
        <v>195</v>
      </c>
      <c r="E122" s="49" t="s">
        <v>387</v>
      </c>
      <c r="F122" s="31">
        <v>6500</v>
      </c>
      <c r="G122" s="18">
        <f t="shared" si="347"/>
        <v>650</v>
      </c>
      <c r="H122" s="18">
        <f t="shared" si="348"/>
        <v>5850</v>
      </c>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18"/>
      <c r="AY122" s="31"/>
      <c r="AZ122" s="31"/>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9"/>
      <c r="EX122" s="18"/>
      <c r="EY122" s="18"/>
      <c r="EZ122" s="18"/>
      <c r="FA122" s="18"/>
      <c r="FB122" s="18"/>
      <c r="FC122" s="18"/>
      <c r="FD122" s="18"/>
      <c r="FE122" s="18"/>
      <c r="FF122" s="18"/>
      <c r="FG122" s="18"/>
      <c r="FH122" s="18">
        <f>ROUND((H122/5/365*26),2)</f>
        <v>83.34</v>
      </c>
      <c r="FI122" s="18">
        <f t="shared" si="401"/>
        <v>99.37</v>
      </c>
      <c r="FJ122" s="18">
        <f t="shared" si="402"/>
        <v>96.16</v>
      </c>
      <c r="FK122" s="18">
        <f t="shared" si="403"/>
        <v>99.37</v>
      </c>
      <c r="FL122" s="18">
        <f t="shared" si="404"/>
        <v>96.16</v>
      </c>
      <c r="FM122" s="18">
        <f t="shared" si="405"/>
        <v>99.37</v>
      </c>
      <c r="FN122" s="18">
        <f t="shared" si="406"/>
        <v>99.37</v>
      </c>
      <c r="FO122" s="18">
        <f t="shared" si="407"/>
        <v>96.16</v>
      </c>
      <c r="FP122" s="18">
        <f t="shared" si="408"/>
        <v>99.37</v>
      </c>
      <c r="FQ122" s="18">
        <f t="shared" si="409"/>
        <v>96.16</v>
      </c>
      <c r="FR122" s="18">
        <f t="shared" si="414"/>
        <v>99.37</v>
      </c>
      <c r="FS122" s="18">
        <f t="shared" si="415"/>
        <v>1064.1999999999998</v>
      </c>
      <c r="FT122" s="18">
        <f t="shared" si="410"/>
        <v>1064.1999999999998</v>
      </c>
      <c r="FU122" s="18">
        <f t="shared" si="416"/>
        <v>99.37</v>
      </c>
      <c r="FV122" s="18">
        <f t="shared" si="417"/>
        <v>89.75</v>
      </c>
      <c r="FW122" s="18">
        <f t="shared" si="418"/>
        <v>99.37</v>
      </c>
      <c r="FX122" s="18">
        <f t="shared" si="419"/>
        <v>96.16</v>
      </c>
      <c r="FY122" s="18">
        <f t="shared" si="420"/>
        <v>99.37</v>
      </c>
      <c r="FZ122" s="18">
        <f t="shared" si="411"/>
        <v>96.16</v>
      </c>
      <c r="GA122" s="18">
        <f t="shared" si="421"/>
        <v>580.17999999999995</v>
      </c>
      <c r="GB122" s="18">
        <f t="shared" si="412"/>
        <v>1644.38</v>
      </c>
      <c r="GC122" s="18">
        <f t="shared" si="424"/>
        <v>4855.62</v>
      </c>
    </row>
    <row r="123" spans="1:185" ht="46.5" customHeight="1" x14ac:dyDescent="0.2">
      <c r="A123" s="27">
        <v>44594</v>
      </c>
      <c r="B123" s="28" t="s">
        <v>385</v>
      </c>
      <c r="C123" s="28" t="s">
        <v>388</v>
      </c>
      <c r="D123" s="31" t="s">
        <v>195</v>
      </c>
      <c r="E123" s="49" t="s">
        <v>389</v>
      </c>
      <c r="F123" s="31">
        <v>6500</v>
      </c>
      <c r="G123" s="18">
        <f t="shared" si="347"/>
        <v>650</v>
      </c>
      <c r="H123" s="18">
        <f t="shared" si="348"/>
        <v>5850</v>
      </c>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18"/>
      <c r="AY123" s="31"/>
      <c r="AZ123" s="31"/>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9"/>
      <c r="EX123" s="18"/>
      <c r="EY123" s="18"/>
      <c r="EZ123" s="18"/>
      <c r="FA123" s="18"/>
      <c r="FB123" s="18"/>
      <c r="FC123" s="18"/>
      <c r="FD123" s="18"/>
      <c r="FE123" s="18"/>
      <c r="FF123" s="18"/>
      <c r="FG123" s="18"/>
      <c r="FH123" s="18">
        <f>ROUND((H123/5/365*26),2)</f>
        <v>83.34</v>
      </c>
      <c r="FI123" s="18">
        <f t="shared" si="401"/>
        <v>99.37</v>
      </c>
      <c r="FJ123" s="18">
        <f t="shared" si="402"/>
        <v>96.16</v>
      </c>
      <c r="FK123" s="18">
        <f t="shared" si="403"/>
        <v>99.37</v>
      </c>
      <c r="FL123" s="18">
        <f t="shared" si="404"/>
        <v>96.16</v>
      </c>
      <c r="FM123" s="18">
        <f t="shared" si="405"/>
        <v>99.37</v>
      </c>
      <c r="FN123" s="18">
        <f t="shared" si="406"/>
        <v>99.37</v>
      </c>
      <c r="FO123" s="18">
        <f t="shared" si="407"/>
        <v>96.16</v>
      </c>
      <c r="FP123" s="18">
        <f t="shared" si="408"/>
        <v>99.37</v>
      </c>
      <c r="FQ123" s="18">
        <f t="shared" si="409"/>
        <v>96.16</v>
      </c>
      <c r="FR123" s="18">
        <f t="shared" si="414"/>
        <v>99.37</v>
      </c>
      <c r="FS123" s="18">
        <f t="shared" si="415"/>
        <v>1064.1999999999998</v>
      </c>
      <c r="FT123" s="18">
        <f t="shared" si="410"/>
        <v>1064.1999999999998</v>
      </c>
      <c r="FU123" s="18">
        <f t="shared" si="416"/>
        <v>99.37</v>
      </c>
      <c r="FV123" s="18">
        <f t="shared" si="417"/>
        <v>89.75</v>
      </c>
      <c r="FW123" s="18">
        <f t="shared" si="418"/>
        <v>99.37</v>
      </c>
      <c r="FX123" s="18">
        <f t="shared" si="419"/>
        <v>96.16</v>
      </c>
      <c r="FY123" s="18">
        <f t="shared" si="420"/>
        <v>99.37</v>
      </c>
      <c r="FZ123" s="18">
        <f t="shared" si="411"/>
        <v>96.16</v>
      </c>
      <c r="GA123" s="18">
        <f t="shared" si="421"/>
        <v>580.17999999999995</v>
      </c>
      <c r="GB123" s="18">
        <f t="shared" si="412"/>
        <v>1644.38</v>
      </c>
      <c r="GC123" s="18">
        <f t="shared" si="424"/>
        <v>4855.62</v>
      </c>
    </row>
    <row r="124" spans="1:185" ht="25.5" customHeight="1" x14ac:dyDescent="0.2">
      <c r="A124" s="27">
        <v>44594</v>
      </c>
      <c r="B124" s="28" t="s">
        <v>390</v>
      </c>
      <c r="C124" s="28" t="s">
        <v>391</v>
      </c>
      <c r="D124" s="31" t="s">
        <v>195</v>
      </c>
      <c r="E124" s="49" t="s">
        <v>392</v>
      </c>
      <c r="F124" s="31">
        <v>6800</v>
      </c>
      <c r="G124" s="18">
        <f t="shared" si="347"/>
        <v>680</v>
      </c>
      <c r="H124" s="18">
        <f t="shared" si="348"/>
        <v>6120</v>
      </c>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18"/>
      <c r="AY124" s="31"/>
      <c r="AZ124" s="31"/>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9"/>
      <c r="EX124" s="18"/>
      <c r="EY124" s="18"/>
      <c r="EZ124" s="18"/>
      <c r="FA124" s="18"/>
      <c r="FB124" s="18"/>
      <c r="FC124" s="18"/>
      <c r="FD124" s="18"/>
      <c r="FE124" s="18"/>
      <c r="FF124" s="18"/>
      <c r="FG124" s="18"/>
      <c r="FH124" s="18">
        <f>ROUND((H124/5/365*26),2)</f>
        <v>87.19</v>
      </c>
      <c r="FI124" s="18">
        <f t="shared" si="401"/>
        <v>103.96</v>
      </c>
      <c r="FJ124" s="18">
        <f t="shared" si="402"/>
        <v>100.6</v>
      </c>
      <c r="FK124" s="18">
        <f t="shared" si="403"/>
        <v>103.96</v>
      </c>
      <c r="FL124" s="18">
        <f t="shared" si="404"/>
        <v>100.6</v>
      </c>
      <c r="FM124" s="18">
        <f t="shared" si="405"/>
        <v>103.96</v>
      </c>
      <c r="FN124" s="18">
        <f t="shared" si="406"/>
        <v>103.96</v>
      </c>
      <c r="FO124" s="18">
        <f t="shared" si="407"/>
        <v>100.6</v>
      </c>
      <c r="FP124" s="18">
        <f t="shared" si="408"/>
        <v>103.96</v>
      </c>
      <c r="FQ124" s="18">
        <f t="shared" si="409"/>
        <v>100.6</v>
      </c>
      <c r="FR124" s="18">
        <f t="shared" si="414"/>
        <v>103.96</v>
      </c>
      <c r="FS124" s="18">
        <f t="shared" si="415"/>
        <v>1113.3500000000001</v>
      </c>
      <c r="FT124" s="18">
        <f t="shared" si="410"/>
        <v>1113.3500000000001</v>
      </c>
      <c r="FU124" s="18">
        <f t="shared" si="416"/>
        <v>103.96</v>
      </c>
      <c r="FV124" s="18">
        <f t="shared" si="417"/>
        <v>93.9</v>
      </c>
      <c r="FW124" s="18">
        <f t="shared" si="418"/>
        <v>103.96</v>
      </c>
      <c r="FX124" s="18">
        <f t="shared" si="419"/>
        <v>100.6</v>
      </c>
      <c r="FY124" s="18">
        <f t="shared" si="420"/>
        <v>103.96</v>
      </c>
      <c r="FZ124" s="18">
        <f t="shared" si="411"/>
        <v>100.6</v>
      </c>
      <c r="GA124" s="18">
        <f t="shared" si="421"/>
        <v>606.9799999999999</v>
      </c>
      <c r="GB124" s="18">
        <f t="shared" si="412"/>
        <v>1720.33</v>
      </c>
      <c r="GC124" s="18">
        <f t="shared" si="424"/>
        <v>5079.67</v>
      </c>
    </row>
    <row r="125" spans="1:185" s="44" customFormat="1" ht="47.25" customHeight="1" x14ac:dyDescent="0.2">
      <c r="A125" s="27">
        <v>44788</v>
      </c>
      <c r="B125" s="28" t="s">
        <v>231</v>
      </c>
      <c r="C125" s="28" t="s">
        <v>393</v>
      </c>
      <c r="D125" s="31" t="s">
        <v>394</v>
      </c>
      <c r="E125" s="49" t="s">
        <v>395</v>
      </c>
      <c r="F125" s="31">
        <v>1046.75</v>
      </c>
      <c r="G125" s="18">
        <f t="shared" si="347"/>
        <v>104.67500000000001</v>
      </c>
      <c r="H125" s="18">
        <f t="shared" si="348"/>
        <v>942.07500000000005</v>
      </c>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18"/>
      <c r="AY125" s="31"/>
      <c r="AZ125" s="31"/>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9"/>
      <c r="EX125" s="18"/>
      <c r="EY125" s="18"/>
      <c r="EZ125" s="18"/>
      <c r="FA125" s="18"/>
      <c r="FB125" s="18"/>
      <c r="FC125" s="18"/>
      <c r="FD125" s="18"/>
      <c r="FE125" s="18"/>
      <c r="FF125" s="18"/>
      <c r="FG125" s="18"/>
      <c r="FH125" s="18"/>
      <c r="FI125" s="18"/>
      <c r="FJ125" s="18"/>
      <c r="FK125" s="18"/>
      <c r="FL125" s="18"/>
      <c r="FM125" s="18">
        <v>0</v>
      </c>
      <c r="FN125" s="18">
        <f t="shared" ref="FN125:FN159" si="428">ROUND((H125/5/365*16),2)</f>
        <v>8.26</v>
      </c>
      <c r="FO125" s="18">
        <f t="shared" si="407"/>
        <v>15.49</v>
      </c>
      <c r="FP125" s="18">
        <f t="shared" si="408"/>
        <v>16</v>
      </c>
      <c r="FQ125" s="18">
        <f t="shared" si="409"/>
        <v>15.49</v>
      </c>
      <c r="FR125" s="18">
        <f t="shared" si="414"/>
        <v>16</v>
      </c>
      <c r="FS125" s="18">
        <f t="shared" si="415"/>
        <v>71.240000000000009</v>
      </c>
      <c r="FT125" s="18">
        <f t="shared" si="410"/>
        <v>71.240000000000009</v>
      </c>
      <c r="FU125" s="18">
        <f t="shared" si="416"/>
        <v>16</v>
      </c>
      <c r="FV125" s="18">
        <f t="shared" si="417"/>
        <v>14.45</v>
      </c>
      <c r="FW125" s="18">
        <f t="shared" si="418"/>
        <v>16</v>
      </c>
      <c r="FX125" s="18">
        <f t="shared" si="419"/>
        <v>15.49</v>
      </c>
      <c r="FY125" s="18">
        <f t="shared" si="420"/>
        <v>16</v>
      </c>
      <c r="FZ125" s="18">
        <f t="shared" si="411"/>
        <v>15.49</v>
      </c>
      <c r="GA125" s="18">
        <f t="shared" si="421"/>
        <v>93.429999999999993</v>
      </c>
      <c r="GB125" s="18">
        <f t="shared" si="412"/>
        <v>164.67</v>
      </c>
      <c r="GC125" s="18">
        <f t="shared" si="424"/>
        <v>882.08</v>
      </c>
    </row>
    <row r="126" spans="1:185" s="44" customFormat="1" ht="48.75" customHeight="1" x14ac:dyDescent="0.2">
      <c r="A126" s="27">
        <v>44788</v>
      </c>
      <c r="B126" s="28" t="s">
        <v>231</v>
      </c>
      <c r="C126" s="28" t="s">
        <v>396</v>
      </c>
      <c r="D126" s="31" t="s">
        <v>183</v>
      </c>
      <c r="E126" s="49" t="s">
        <v>397</v>
      </c>
      <c r="F126" s="31">
        <v>1046.75</v>
      </c>
      <c r="G126" s="18">
        <f t="shared" ref="G126:G167" si="429">(F126*0.1)</f>
        <v>104.67500000000001</v>
      </c>
      <c r="H126" s="18">
        <f t="shared" ref="H126:H167" si="430">(F126*0.9)</f>
        <v>942.07500000000005</v>
      </c>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18"/>
      <c r="AY126" s="31"/>
      <c r="AZ126" s="31"/>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9"/>
      <c r="EX126" s="18"/>
      <c r="EY126" s="18"/>
      <c r="EZ126" s="18"/>
      <c r="FA126" s="18"/>
      <c r="FB126" s="18"/>
      <c r="FC126" s="18"/>
      <c r="FD126" s="18"/>
      <c r="FE126" s="18"/>
      <c r="FF126" s="18"/>
      <c r="FG126" s="18"/>
      <c r="FH126" s="18"/>
      <c r="FI126" s="18"/>
      <c r="FJ126" s="18"/>
      <c r="FK126" s="18"/>
      <c r="FL126" s="18"/>
      <c r="FM126" s="18">
        <v>0</v>
      </c>
      <c r="FN126" s="18">
        <f t="shared" si="428"/>
        <v>8.26</v>
      </c>
      <c r="FO126" s="18">
        <f t="shared" ref="FO126:FO159" si="431">ROUND((H126/5/365*30),2)</f>
        <v>15.49</v>
      </c>
      <c r="FP126" s="18">
        <f t="shared" ref="FP126:FP159" si="432">ROUND((H126/5/365*31),2)</f>
        <v>16</v>
      </c>
      <c r="FQ126" s="18">
        <f t="shared" ref="FQ126:FQ159" si="433">ROUND((H126/5/365*30),2)</f>
        <v>15.49</v>
      </c>
      <c r="FR126" s="18">
        <f t="shared" si="414"/>
        <v>16</v>
      </c>
      <c r="FS126" s="18">
        <f t="shared" si="415"/>
        <v>71.240000000000009</v>
      </c>
      <c r="FT126" s="18">
        <f t="shared" ref="FT126:FT164" si="434">SUM(FF126,FS126)</f>
        <v>71.240000000000009</v>
      </c>
      <c r="FU126" s="18">
        <f t="shared" si="416"/>
        <v>16</v>
      </c>
      <c r="FV126" s="18">
        <f t="shared" si="417"/>
        <v>14.45</v>
      </c>
      <c r="FW126" s="18">
        <f t="shared" si="418"/>
        <v>16</v>
      </c>
      <c r="FX126" s="18">
        <f t="shared" si="419"/>
        <v>15.49</v>
      </c>
      <c r="FY126" s="18">
        <f t="shared" si="420"/>
        <v>16</v>
      </c>
      <c r="FZ126" s="18">
        <f t="shared" ref="FZ126:FZ167" si="435">ROUND((H126/5/365*30),2)</f>
        <v>15.49</v>
      </c>
      <c r="GA126" s="18">
        <f t="shared" si="421"/>
        <v>93.429999999999993</v>
      </c>
      <c r="GB126" s="18">
        <f t="shared" ref="GB126:GB167" si="436">ROUND((FT126+GA126),2)</f>
        <v>164.67</v>
      </c>
      <c r="GC126" s="18">
        <f t="shared" ref="GC126:GC157" si="437">SUM(F126-GB126)</f>
        <v>882.08</v>
      </c>
    </row>
    <row r="127" spans="1:185" s="44" customFormat="1" ht="48.75" customHeight="1" x14ac:dyDescent="0.2">
      <c r="A127" s="27">
        <v>44788</v>
      </c>
      <c r="B127" s="28" t="s">
        <v>231</v>
      </c>
      <c r="C127" s="28" t="s">
        <v>398</v>
      </c>
      <c r="D127" s="31" t="s">
        <v>352</v>
      </c>
      <c r="E127" s="49" t="s">
        <v>399</v>
      </c>
      <c r="F127" s="31">
        <v>1046.75</v>
      </c>
      <c r="G127" s="18">
        <f t="shared" si="429"/>
        <v>104.67500000000001</v>
      </c>
      <c r="H127" s="18">
        <f t="shared" si="430"/>
        <v>942.07500000000005</v>
      </c>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18"/>
      <c r="AY127" s="31"/>
      <c r="AZ127" s="31"/>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9"/>
      <c r="EX127" s="18"/>
      <c r="EY127" s="18"/>
      <c r="EZ127" s="18"/>
      <c r="FA127" s="18"/>
      <c r="FB127" s="18"/>
      <c r="FC127" s="18"/>
      <c r="FD127" s="18"/>
      <c r="FE127" s="18"/>
      <c r="FF127" s="18"/>
      <c r="FG127" s="18"/>
      <c r="FH127" s="18"/>
      <c r="FI127" s="18"/>
      <c r="FJ127" s="18"/>
      <c r="FK127" s="18"/>
      <c r="FL127" s="18"/>
      <c r="FM127" s="18">
        <v>0</v>
      </c>
      <c r="FN127" s="18">
        <f t="shared" si="428"/>
        <v>8.26</v>
      </c>
      <c r="FO127" s="18">
        <f t="shared" si="431"/>
        <v>15.49</v>
      </c>
      <c r="FP127" s="18">
        <f t="shared" si="432"/>
        <v>16</v>
      </c>
      <c r="FQ127" s="18">
        <f t="shared" si="433"/>
        <v>15.49</v>
      </c>
      <c r="FR127" s="18">
        <f t="shared" ref="FR127:FR159" si="438">ROUND((H127/5/365*31),2)</f>
        <v>16</v>
      </c>
      <c r="FS127" s="18">
        <f t="shared" ref="FS127:FS159" si="439">SUM(FG127:FR127)</f>
        <v>71.240000000000009</v>
      </c>
      <c r="FT127" s="18">
        <f t="shared" si="434"/>
        <v>71.240000000000009</v>
      </c>
      <c r="FU127" s="18">
        <f t="shared" ref="FU127:FU164" si="440">ROUND((H127/5/365*31),2)</f>
        <v>16</v>
      </c>
      <c r="FV127" s="18">
        <f t="shared" ref="FV127:FV164" si="441">ROUND((H127/5/365*28),2)</f>
        <v>14.45</v>
      </c>
      <c r="FW127" s="18">
        <f t="shared" ref="FW127:FW167" si="442">ROUND((H127/5/365*31),2)</f>
        <v>16</v>
      </c>
      <c r="FX127" s="18">
        <f t="shared" ref="FX127:FX167" si="443">ROUND((H127/5/365*30),2)</f>
        <v>15.49</v>
      </c>
      <c r="FY127" s="18">
        <f t="shared" ref="FY127:FY167" si="444">ROUND((H127/5/365*31),2)</f>
        <v>16</v>
      </c>
      <c r="FZ127" s="18">
        <f t="shared" si="435"/>
        <v>15.49</v>
      </c>
      <c r="GA127" s="18">
        <f t="shared" ref="GA127:GA166" si="445">SUM(FU127:FZ127)</f>
        <v>93.429999999999993</v>
      </c>
      <c r="GB127" s="18">
        <f t="shared" si="436"/>
        <v>164.67</v>
      </c>
      <c r="GC127" s="18">
        <f t="shared" si="437"/>
        <v>882.08</v>
      </c>
    </row>
    <row r="128" spans="1:185" s="44" customFormat="1" ht="47.25" customHeight="1" x14ac:dyDescent="0.2">
      <c r="A128" s="27">
        <v>44788</v>
      </c>
      <c r="B128" s="28" t="s">
        <v>231</v>
      </c>
      <c r="C128" s="28" t="s">
        <v>400</v>
      </c>
      <c r="D128" s="31" t="s">
        <v>95</v>
      </c>
      <c r="E128" s="49" t="s">
        <v>401</v>
      </c>
      <c r="F128" s="31">
        <v>1046.75</v>
      </c>
      <c r="G128" s="18">
        <f t="shared" si="429"/>
        <v>104.67500000000001</v>
      </c>
      <c r="H128" s="18">
        <f t="shared" si="430"/>
        <v>942.07500000000005</v>
      </c>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18"/>
      <c r="AY128" s="31"/>
      <c r="AZ128" s="31"/>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9"/>
      <c r="EX128" s="18"/>
      <c r="EY128" s="18"/>
      <c r="EZ128" s="18"/>
      <c r="FA128" s="18"/>
      <c r="FB128" s="18"/>
      <c r="FC128" s="18"/>
      <c r="FD128" s="18"/>
      <c r="FE128" s="18"/>
      <c r="FF128" s="18"/>
      <c r="FG128" s="18"/>
      <c r="FH128" s="18"/>
      <c r="FI128" s="18"/>
      <c r="FJ128" s="18"/>
      <c r="FK128" s="18"/>
      <c r="FL128" s="18"/>
      <c r="FM128" s="18">
        <v>0</v>
      </c>
      <c r="FN128" s="18">
        <f t="shared" si="428"/>
        <v>8.26</v>
      </c>
      <c r="FO128" s="18">
        <f t="shared" si="431"/>
        <v>15.49</v>
      </c>
      <c r="FP128" s="18">
        <f t="shared" si="432"/>
        <v>16</v>
      </c>
      <c r="FQ128" s="18">
        <f t="shared" si="433"/>
        <v>15.49</v>
      </c>
      <c r="FR128" s="18">
        <f t="shared" si="438"/>
        <v>16</v>
      </c>
      <c r="FS128" s="18">
        <f t="shared" si="439"/>
        <v>71.240000000000009</v>
      </c>
      <c r="FT128" s="18">
        <f t="shared" si="434"/>
        <v>71.240000000000009</v>
      </c>
      <c r="FU128" s="18">
        <f t="shared" si="440"/>
        <v>16</v>
      </c>
      <c r="FV128" s="18">
        <f t="shared" si="441"/>
        <v>14.45</v>
      </c>
      <c r="FW128" s="18">
        <f t="shared" si="442"/>
        <v>16</v>
      </c>
      <c r="FX128" s="18">
        <f t="shared" si="443"/>
        <v>15.49</v>
      </c>
      <c r="FY128" s="18">
        <f t="shared" si="444"/>
        <v>16</v>
      </c>
      <c r="FZ128" s="18">
        <f t="shared" si="435"/>
        <v>15.49</v>
      </c>
      <c r="GA128" s="18">
        <f t="shared" si="445"/>
        <v>93.429999999999993</v>
      </c>
      <c r="GB128" s="18">
        <f t="shared" si="436"/>
        <v>164.67</v>
      </c>
      <c r="GC128" s="18">
        <f t="shared" si="437"/>
        <v>882.08</v>
      </c>
    </row>
    <row r="129" spans="1:185" s="44" customFormat="1" ht="48.75" customHeight="1" x14ac:dyDescent="0.2">
      <c r="A129" s="27">
        <v>44788</v>
      </c>
      <c r="B129" s="28" t="s">
        <v>231</v>
      </c>
      <c r="C129" s="28" t="s">
        <v>402</v>
      </c>
      <c r="D129" s="31" t="s">
        <v>166</v>
      </c>
      <c r="E129" s="49" t="s">
        <v>403</v>
      </c>
      <c r="F129" s="31">
        <v>1046.75</v>
      </c>
      <c r="G129" s="18">
        <f t="shared" si="429"/>
        <v>104.67500000000001</v>
      </c>
      <c r="H129" s="18">
        <f t="shared" si="430"/>
        <v>942.07500000000005</v>
      </c>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18"/>
      <c r="AY129" s="31"/>
      <c r="AZ129" s="31"/>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9"/>
      <c r="EX129" s="18"/>
      <c r="EY129" s="18"/>
      <c r="EZ129" s="18"/>
      <c r="FA129" s="18"/>
      <c r="FB129" s="18"/>
      <c r="FC129" s="18"/>
      <c r="FD129" s="18"/>
      <c r="FE129" s="18"/>
      <c r="FF129" s="18"/>
      <c r="FG129" s="18"/>
      <c r="FH129" s="18"/>
      <c r="FI129" s="18"/>
      <c r="FJ129" s="18"/>
      <c r="FK129" s="18"/>
      <c r="FL129" s="18"/>
      <c r="FM129" s="18">
        <v>0</v>
      </c>
      <c r="FN129" s="18">
        <f t="shared" si="428"/>
        <v>8.26</v>
      </c>
      <c r="FO129" s="18">
        <f t="shared" si="431"/>
        <v>15.49</v>
      </c>
      <c r="FP129" s="18">
        <f t="shared" si="432"/>
        <v>16</v>
      </c>
      <c r="FQ129" s="18">
        <f t="shared" si="433"/>
        <v>15.49</v>
      </c>
      <c r="FR129" s="18">
        <f t="shared" si="438"/>
        <v>16</v>
      </c>
      <c r="FS129" s="18">
        <f t="shared" si="439"/>
        <v>71.240000000000009</v>
      </c>
      <c r="FT129" s="18">
        <f t="shared" si="434"/>
        <v>71.240000000000009</v>
      </c>
      <c r="FU129" s="18">
        <f t="shared" si="440"/>
        <v>16</v>
      </c>
      <c r="FV129" s="18">
        <f t="shared" si="441"/>
        <v>14.45</v>
      </c>
      <c r="FW129" s="18">
        <f t="shared" si="442"/>
        <v>16</v>
      </c>
      <c r="FX129" s="18">
        <f t="shared" si="443"/>
        <v>15.49</v>
      </c>
      <c r="FY129" s="18">
        <f t="shared" si="444"/>
        <v>16</v>
      </c>
      <c r="FZ129" s="18">
        <f t="shared" si="435"/>
        <v>15.49</v>
      </c>
      <c r="GA129" s="18">
        <f t="shared" si="445"/>
        <v>93.429999999999993</v>
      </c>
      <c r="GB129" s="18">
        <f t="shared" si="436"/>
        <v>164.67</v>
      </c>
      <c r="GC129" s="18">
        <f t="shared" si="437"/>
        <v>882.08</v>
      </c>
    </row>
    <row r="130" spans="1:185" s="44" customFormat="1" ht="50.25" customHeight="1" x14ac:dyDescent="0.2">
      <c r="A130" s="27">
        <v>44788</v>
      </c>
      <c r="B130" s="28" t="s">
        <v>231</v>
      </c>
      <c r="C130" s="28" t="s">
        <v>404</v>
      </c>
      <c r="D130" s="31" t="s">
        <v>183</v>
      </c>
      <c r="E130" s="49" t="s">
        <v>405</v>
      </c>
      <c r="F130" s="31">
        <v>1046.75</v>
      </c>
      <c r="G130" s="18">
        <f t="shared" si="429"/>
        <v>104.67500000000001</v>
      </c>
      <c r="H130" s="18">
        <f t="shared" si="430"/>
        <v>942.07500000000005</v>
      </c>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18"/>
      <c r="AY130" s="31"/>
      <c r="AZ130" s="31"/>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9"/>
      <c r="EX130" s="18"/>
      <c r="EY130" s="18"/>
      <c r="EZ130" s="18"/>
      <c r="FA130" s="18"/>
      <c r="FB130" s="18"/>
      <c r="FC130" s="18"/>
      <c r="FD130" s="18"/>
      <c r="FE130" s="18"/>
      <c r="FF130" s="18"/>
      <c r="FG130" s="18"/>
      <c r="FH130" s="18"/>
      <c r="FI130" s="18"/>
      <c r="FJ130" s="18"/>
      <c r="FK130" s="18"/>
      <c r="FL130" s="18"/>
      <c r="FM130" s="18">
        <v>0</v>
      </c>
      <c r="FN130" s="18">
        <f t="shared" si="428"/>
        <v>8.26</v>
      </c>
      <c r="FO130" s="18">
        <f t="shared" si="431"/>
        <v>15.49</v>
      </c>
      <c r="FP130" s="18">
        <f t="shared" si="432"/>
        <v>16</v>
      </c>
      <c r="FQ130" s="18">
        <f t="shared" si="433"/>
        <v>15.49</v>
      </c>
      <c r="FR130" s="18">
        <f t="shared" si="438"/>
        <v>16</v>
      </c>
      <c r="FS130" s="18">
        <f t="shared" si="439"/>
        <v>71.240000000000009</v>
      </c>
      <c r="FT130" s="18">
        <f t="shared" si="434"/>
        <v>71.240000000000009</v>
      </c>
      <c r="FU130" s="18">
        <f t="shared" si="440"/>
        <v>16</v>
      </c>
      <c r="FV130" s="18">
        <f t="shared" si="441"/>
        <v>14.45</v>
      </c>
      <c r="FW130" s="18">
        <f t="shared" si="442"/>
        <v>16</v>
      </c>
      <c r="FX130" s="18">
        <f t="shared" si="443"/>
        <v>15.49</v>
      </c>
      <c r="FY130" s="18">
        <f t="shared" si="444"/>
        <v>16</v>
      </c>
      <c r="FZ130" s="18">
        <f t="shared" si="435"/>
        <v>15.49</v>
      </c>
      <c r="GA130" s="18">
        <f t="shared" si="445"/>
        <v>93.429999999999993</v>
      </c>
      <c r="GB130" s="18">
        <f t="shared" si="436"/>
        <v>164.67</v>
      </c>
      <c r="GC130" s="18">
        <f t="shared" si="437"/>
        <v>882.08</v>
      </c>
    </row>
    <row r="131" spans="1:185" s="44" customFormat="1" ht="47.25" customHeight="1" x14ac:dyDescent="0.2">
      <c r="A131" s="27">
        <v>44788</v>
      </c>
      <c r="B131" s="28" t="s">
        <v>231</v>
      </c>
      <c r="C131" s="28" t="s">
        <v>406</v>
      </c>
      <c r="D131" s="31" t="s">
        <v>166</v>
      </c>
      <c r="E131" s="49" t="s">
        <v>407</v>
      </c>
      <c r="F131" s="31">
        <v>1046.75</v>
      </c>
      <c r="G131" s="18">
        <f t="shared" si="429"/>
        <v>104.67500000000001</v>
      </c>
      <c r="H131" s="18">
        <f t="shared" si="430"/>
        <v>942.07500000000005</v>
      </c>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18"/>
      <c r="AY131" s="31"/>
      <c r="AZ131" s="31"/>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9"/>
      <c r="EX131" s="18"/>
      <c r="EY131" s="18"/>
      <c r="EZ131" s="18"/>
      <c r="FA131" s="18"/>
      <c r="FB131" s="18"/>
      <c r="FC131" s="18"/>
      <c r="FD131" s="18"/>
      <c r="FE131" s="18"/>
      <c r="FF131" s="18"/>
      <c r="FG131" s="18"/>
      <c r="FH131" s="18"/>
      <c r="FI131" s="18"/>
      <c r="FJ131" s="18"/>
      <c r="FK131" s="18"/>
      <c r="FL131" s="18"/>
      <c r="FM131" s="18">
        <v>0</v>
      </c>
      <c r="FN131" s="18">
        <f t="shared" si="428"/>
        <v>8.26</v>
      </c>
      <c r="FO131" s="18">
        <f t="shared" si="431"/>
        <v>15.49</v>
      </c>
      <c r="FP131" s="18">
        <f t="shared" si="432"/>
        <v>16</v>
      </c>
      <c r="FQ131" s="18">
        <f t="shared" si="433"/>
        <v>15.49</v>
      </c>
      <c r="FR131" s="18">
        <f t="shared" si="438"/>
        <v>16</v>
      </c>
      <c r="FS131" s="18">
        <f t="shared" si="439"/>
        <v>71.240000000000009</v>
      </c>
      <c r="FT131" s="18">
        <f t="shared" si="434"/>
        <v>71.240000000000009</v>
      </c>
      <c r="FU131" s="18">
        <f t="shared" si="440"/>
        <v>16</v>
      </c>
      <c r="FV131" s="18">
        <f t="shared" si="441"/>
        <v>14.45</v>
      </c>
      <c r="FW131" s="18">
        <f t="shared" si="442"/>
        <v>16</v>
      </c>
      <c r="FX131" s="18">
        <f t="shared" si="443"/>
        <v>15.49</v>
      </c>
      <c r="FY131" s="18">
        <f t="shared" si="444"/>
        <v>16</v>
      </c>
      <c r="FZ131" s="18">
        <f t="shared" si="435"/>
        <v>15.49</v>
      </c>
      <c r="GA131" s="18">
        <f t="shared" si="445"/>
        <v>93.429999999999993</v>
      </c>
      <c r="GB131" s="18">
        <f t="shared" si="436"/>
        <v>164.67</v>
      </c>
      <c r="GC131" s="18">
        <f t="shared" si="437"/>
        <v>882.08</v>
      </c>
    </row>
    <row r="132" spans="1:185" s="44" customFormat="1" ht="47.25" customHeight="1" x14ac:dyDescent="0.2">
      <c r="A132" s="27">
        <v>44788</v>
      </c>
      <c r="B132" s="28" t="s">
        <v>231</v>
      </c>
      <c r="C132" s="28" t="s">
        <v>408</v>
      </c>
      <c r="D132" s="31" t="s">
        <v>409</v>
      </c>
      <c r="E132" s="49" t="s">
        <v>410</v>
      </c>
      <c r="F132" s="31">
        <v>1046.75</v>
      </c>
      <c r="G132" s="18">
        <f t="shared" si="429"/>
        <v>104.67500000000001</v>
      </c>
      <c r="H132" s="18">
        <f t="shared" si="430"/>
        <v>942.07500000000005</v>
      </c>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18"/>
      <c r="AY132" s="31"/>
      <c r="AZ132" s="31"/>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9"/>
      <c r="EX132" s="18"/>
      <c r="EY132" s="18"/>
      <c r="EZ132" s="18"/>
      <c r="FA132" s="18"/>
      <c r="FB132" s="18"/>
      <c r="FC132" s="18"/>
      <c r="FD132" s="18"/>
      <c r="FE132" s="18"/>
      <c r="FF132" s="18"/>
      <c r="FG132" s="18"/>
      <c r="FH132" s="18"/>
      <c r="FI132" s="18"/>
      <c r="FJ132" s="18"/>
      <c r="FK132" s="18"/>
      <c r="FL132" s="18"/>
      <c r="FM132" s="18">
        <v>0</v>
      </c>
      <c r="FN132" s="18">
        <f t="shared" si="428"/>
        <v>8.26</v>
      </c>
      <c r="FO132" s="18">
        <f t="shared" si="431"/>
        <v>15.49</v>
      </c>
      <c r="FP132" s="18">
        <f t="shared" si="432"/>
        <v>16</v>
      </c>
      <c r="FQ132" s="18">
        <f t="shared" si="433"/>
        <v>15.49</v>
      </c>
      <c r="FR132" s="18">
        <f t="shared" si="438"/>
        <v>16</v>
      </c>
      <c r="FS132" s="18">
        <f t="shared" si="439"/>
        <v>71.240000000000009</v>
      </c>
      <c r="FT132" s="18">
        <f t="shared" si="434"/>
        <v>71.240000000000009</v>
      </c>
      <c r="FU132" s="18">
        <f t="shared" si="440"/>
        <v>16</v>
      </c>
      <c r="FV132" s="18">
        <f t="shared" si="441"/>
        <v>14.45</v>
      </c>
      <c r="FW132" s="18">
        <f t="shared" si="442"/>
        <v>16</v>
      </c>
      <c r="FX132" s="18">
        <f t="shared" si="443"/>
        <v>15.49</v>
      </c>
      <c r="FY132" s="18">
        <f t="shared" si="444"/>
        <v>16</v>
      </c>
      <c r="FZ132" s="18">
        <f t="shared" si="435"/>
        <v>15.49</v>
      </c>
      <c r="GA132" s="18">
        <f t="shared" si="445"/>
        <v>93.429999999999993</v>
      </c>
      <c r="GB132" s="18">
        <f t="shared" si="436"/>
        <v>164.67</v>
      </c>
      <c r="GC132" s="18">
        <f t="shared" si="437"/>
        <v>882.08</v>
      </c>
    </row>
    <row r="133" spans="1:185" s="44" customFormat="1" ht="49.5" customHeight="1" x14ac:dyDescent="0.2">
      <c r="A133" s="27">
        <v>44788</v>
      </c>
      <c r="B133" s="28" t="s">
        <v>231</v>
      </c>
      <c r="C133" s="28" t="s">
        <v>411</v>
      </c>
      <c r="D133" s="31" t="s">
        <v>170</v>
      </c>
      <c r="E133" s="49" t="s">
        <v>412</v>
      </c>
      <c r="F133" s="31">
        <v>1046.75</v>
      </c>
      <c r="G133" s="18">
        <f t="shared" si="429"/>
        <v>104.67500000000001</v>
      </c>
      <c r="H133" s="18">
        <f t="shared" si="430"/>
        <v>942.07500000000005</v>
      </c>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18"/>
      <c r="AY133" s="31"/>
      <c r="AZ133" s="31"/>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9"/>
      <c r="EX133" s="18"/>
      <c r="EY133" s="18"/>
      <c r="EZ133" s="18"/>
      <c r="FA133" s="18"/>
      <c r="FB133" s="18"/>
      <c r="FC133" s="18"/>
      <c r="FD133" s="18"/>
      <c r="FE133" s="18"/>
      <c r="FF133" s="18"/>
      <c r="FG133" s="18"/>
      <c r="FH133" s="18"/>
      <c r="FI133" s="18"/>
      <c r="FJ133" s="18"/>
      <c r="FK133" s="18"/>
      <c r="FL133" s="18"/>
      <c r="FM133" s="18">
        <v>0</v>
      </c>
      <c r="FN133" s="18">
        <f t="shared" si="428"/>
        <v>8.26</v>
      </c>
      <c r="FO133" s="18">
        <f t="shared" si="431"/>
        <v>15.49</v>
      </c>
      <c r="FP133" s="18">
        <f t="shared" si="432"/>
        <v>16</v>
      </c>
      <c r="FQ133" s="18">
        <f t="shared" si="433"/>
        <v>15.49</v>
      </c>
      <c r="FR133" s="18">
        <f t="shared" si="438"/>
        <v>16</v>
      </c>
      <c r="FS133" s="18">
        <f t="shared" si="439"/>
        <v>71.240000000000009</v>
      </c>
      <c r="FT133" s="18">
        <f t="shared" si="434"/>
        <v>71.240000000000009</v>
      </c>
      <c r="FU133" s="18">
        <f t="shared" si="440"/>
        <v>16</v>
      </c>
      <c r="FV133" s="18">
        <f t="shared" si="441"/>
        <v>14.45</v>
      </c>
      <c r="FW133" s="18">
        <f t="shared" si="442"/>
        <v>16</v>
      </c>
      <c r="FX133" s="18">
        <f t="shared" si="443"/>
        <v>15.49</v>
      </c>
      <c r="FY133" s="18">
        <f t="shared" si="444"/>
        <v>16</v>
      </c>
      <c r="FZ133" s="18">
        <f t="shared" si="435"/>
        <v>15.49</v>
      </c>
      <c r="GA133" s="18">
        <f t="shared" si="445"/>
        <v>93.429999999999993</v>
      </c>
      <c r="GB133" s="18">
        <f t="shared" si="436"/>
        <v>164.67</v>
      </c>
      <c r="GC133" s="18">
        <f t="shared" si="437"/>
        <v>882.08</v>
      </c>
    </row>
    <row r="134" spans="1:185" s="44" customFormat="1" ht="47.25" customHeight="1" x14ac:dyDescent="0.2">
      <c r="A134" s="27">
        <v>44788</v>
      </c>
      <c r="B134" s="28" t="s">
        <v>231</v>
      </c>
      <c r="C134" s="28" t="s">
        <v>413</v>
      </c>
      <c r="D134" s="31" t="s">
        <v>394</v>
      </c>
      <c r="E134" s="49" t="s">
        <v>414</v>
      </c>
      <c r="F134" s="31">
        <v>1046.75</v>
      </c>
      <c r="G134" s="18">
        <f t="shared" si="429"/>
        <v>104.67500000000001</v>
      </c>
      <c r="H134" s="18">
        <f t="shared" si="430"/>
        <v>942.07500000000005</v>
      </c>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18"/>
      <c r="AY134" s="31"/>
      <c r="AZ134" s="31"/>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9"/>
      <c r="EX134" s="18"/>
      <c r="EY134" s="18"/>
      <c r="EZ134" s="18"/>
      <c r="FA134" s="18"/>
      <c r="FB134" s="18"/>
      <c r="FC134" s="18"/>
      <c r="FD134" s="18"/>
      <c r="FE134" s="18"/>
      <c r="FF134" s="18"/>
      <c r="FG134" s="18"/>
      <c r="FH134" s="18"/>
      <c r="FI134" s="18"/>
      <c r="FJ134" s="18"/>
      <c r="FK134" s="18"/>
      <c r="FL134" s="18"/>
      <c r="FM134" s="18">
        <v>0</v>
      </c>
      <c r="FN134" s="18">
        <f t="shared" si="428"/>
        <v>8.26</v>
      </c>
      <c r="FO134" s="18">
        <f t="shared" si="431"/>
        <v>15.49</v>
      </c>
      <c r="FP134" s="18">
        <f t="shared" si="432"/>
        <v>16</v>
      </c>
      <c r="FQ134" s="18">
        <f t="shared" si="433"/>
        <v>15.49</v>
      </c>
      <c r="FR134" s="18">
        <f t="shared" si="438"/>
        <v>16</v>
      </c>
      <c r="FS134" s="18">
        <f t="shared" si="439"/>
        <v>71.240000000000009</v>
      </c>
      <c r="FT134" s="18">
        <f t="shared" si="434"/>
        <v>71.240000000000009</v>
      </c>
      <c r="FU134" s="18">
        <f t="shared" si="440"/>
        <v>16</v>
      </c>
      <c r="FV134" s="18">
        <f t="shared" si="441"/>
        <v>14.45</v>
      </c>
      <c r="FW134" s="18">
        <f t="shared" si="442"/>
        <v>16</v>
      </c>
      <c r="FX134" s="18">
        <f t="shared" si="443"/>
        <v>15.49</v>
      </c>
      <c r="FY134" s="18">
        <f t="shared" si="444"/>
        <v>16</v>
      </c>
      <c r="FZ134" s="18">
        <f t="shared" si="435"/>
        <v>15.49</v>
      </c>
      <c r="GA134" s="18">
        <f t="shared" si="445"/>
        <v>93.429999999999993</v>
      </c>
      <c r="GB134" s="18">
        <f t="shared" si="436"/>
        <v>164.67</v>
      </c>
      <c r="GC134" s="18">
        <f t="shared" si="437"/>
        <v>882.08</v>
      </c>
    </row>
    <row r="135" spans="1:185" s="44" customFormat="1" ht="48.75" customHeight="1" x14ac:dyDescent="0.2">
      <c r="A135" s="27">
        <v>44788</v>
      </c>
      <c r="B135" s="28" t="s">
        <v>231</v>
      </c>
      <c r="C135" s="28" t="s">
        <v>415</v>
      </c>
      <c r="D135" s="31" t="s">
        <v>203</v>
      </c>
      <c r="E135" s="49" t="s">
        <v>416</v>
      </c>
      <c r="F135" s="31">
        <v>1046.75</v>
      </c>
      <c r="G135" s="18">
        <f t="shared" si="429"/>
        <v>104.67500000000001</v>
      </c>
      <c r="H135" s="18">
        <f t="shared" si="430"/>
        <v>942.07500000000005</v>
      </c>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18"/>
      <c r="AY135" s="31"/>
      <c r="AZ135" s="31"/>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9"/>
      <c r="EX135" s="18"/>
      <c r="EY135" s="18"/>
      <c r="EZ135" s="18"/>
      <c r="FA135" s="18"/>
      <c r="FB135" s="18"/>
      <c r="FC135" s="18"/>
      <c r="FD135" s="18"/>
      <c r="FE135" s="18"/>
      <c r="FF135" s="18"/>
      <c r="FG135" s="18"/>
      <c r="FH135" s="18"/>
      <c r="FI135" s="18"/>
      <c r="FJ135" s="18"/>
      <c r="FK135" s="18"/>
      <c r="FL135" s="18"/>
      <c r="FM135" s="18">
        <v>0</v>
      </c>
      <c r="FN135" s="18">
        <f t="shared" si="428"/>
        <v>8.26</v>
      </c>
      <c r="FO135" s="18">
        <f t="shared" si="431"/>
        <v>15.49</v>
      </c>
      <c r="FP135" s="18">
        <f t="shared" si="432"/>
        <v>16</v>
      </c>
      <c r="FQ135" s="18">
        <f t="shared" si="433"/>
        <v>15.49</v>
      </c>
      <c r="FR135" s="18">
        <f t="shared" si="438"/>
        <v>16</v>
      </c>
      <c r="FS135" s="18">
        <f t="shared" si="439"/>
        <v>71.240000000000009</v>
      </c>
      <c r="FT135" s="18">
        <f t="shared" si="434"/>
        <v>71.240000000000009</v>
      </c>
      <c r="FU135" s="18">
        <f t="shared" si="440"/>
        <v>16</v>
      </c>
      <c r="FV135" s="18">
        <f t="shared" si="441"/>
        <v>14.45</v>
      </c>
      <c r="FW135" s="18">
        <f t="shared" si="442"/>
        <v>16</v>
      </c>
      <c r="FX135" s="18">
        <f t="shared" si="443"/>
        <v>15.49</v>
      </c>
      <c r="FY135" s="18">
        <f t="shared" si="444"/>
        <v>16</v>
      </c>
      <c r="FZ135" s="18">
        <f t="shared" si="435"/>
        <v>15.49</v>
      </c>
      <c r="GA135" s="18">
        <f t="shared" si="445"/>
        <v>93.429999999999993</v>
      </c>
      <c r="GB135" s="18">
        <f t="shared" si="436"/>
        <v>164.67</v>
      </c>
      <c r="GC135" s="18">
        <f t="shared" si="437"/>
        <v>882.08</v>
      </c>
    </row>
    <row r="136" spans="1:185" s="44" customFormat="1" ht="48" customHeight="1" x14ac:dyDescent="0.2">
      <c r="A136" s="27">
        <v>44788</v>
      </c>
      <c r="B136" s="28" t="s">
        <v>231</v>
      </c>
      <c r="C136" s="28" t="s">
        <v>417</v>
      </c>
      <c r="D136" s="31" t="s">
        <v>170</v>
      </c>
      <c r="E136" s="49" t="s">
        <v>418</v>
      </c>
      <c r="F136" s="31">
        <v>1046.75</v>
      </c>
      <c r="G136" s="18">
        <f t="shared" si="429"/>
        <v>104.67500000000001</v>
      </c>
      <c r="H136" s="18">
        <f t="shared" si="430"/>
        <v>942.07500000000005</v>
      </c>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18"/>
      <c r="AY136" s="31"/>
      <c r="AZ136" s="31"/>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9"/>
      <c r="EX136" s="18"/>
      <c r="EY136" s="18"/>
      <c r="EZ136" s="18"/>
      <c r="FA136" s="18"/>
      <c r="FB136" s="18"/>
      <c r="FC136" s="18"/>
      <c r="FD136" s="18"/>
      <c r="FE136" s="18"/>
      <c r="FF136" s="18"/>
      <c r="FG136" s="18"/>
      <c r="FH136" s="18"/>
      <c r="FI136" s="18"/>
      <c r="FJ136" s="18"/>
      <c r="FK136" s="18"/>
      <c r="FL136" s="18"/>
      <c r="FM136" s="18">
        <v>0</v>
      </c>
      <c r="FN136" s="18">
        <f t="shared" si="428"/>
        <v>8.26</v>
      </c>
      <c r="FO136" s="18">
        <f t="shared" si="431"/>
        <v>15.49</v>
      </c>
      <c r="FP136" s="18">
        <f t="shared" si="432"/>
        <v>16</v>
      </c>
      <c r="FQ136" s="18">
        <f t="shared" si="433"/>
        <v>15.49</v>
      </c>
      <c r="FR136" s="18">
        <f t="shared" si="438"/>
        <v>16</v>
      </c>
      <c r="FS136" s="18">
        <f t="shared" si="439"/>
        <v>71.240000000000009</v>
      </c>
      <c r="FT136" s="18">
        <f t="shared" si="434"/>
        <v>71.240000000000009</v>
      </c>
      <c r="FU136" s="18">
        <f t="shared" si="440"/>
        <v>16</v>
      </c>
      <c r="FV136" s="18">
        <f t="shared" si="441"/>
        <v>14.45</v>
      </c>
      <c r="FW136" s="18">
        <f t="shared" si="442"/>
        <v>16</v>
      </c>
      <c r="FX136" s="18">
        <f t="shared" si="443"/>
        <v>15.49</v>
      </c>
      <c r="FY136" s="18">
        <f t="shared" si="444"/>
        <v>16</v>
      </c>
      <c r="FZ136" s="18">
        <f t="shared" si="435"/>
        <v>15.49</v>
      </c>
      <c r="GA136" s="18">
        <f t="shared" si="445"/>
        <v>93.429999999999993</v>
      </c>
      <c r="GB136" s="18">
        <f t="shared" si="436"/>
        <v>164.67</v>
      </c>
      <c r="GC136" s="18">
        <f t="shared" si="437"/>
        <v>882.08</v>
      </c>
    </row>
    <row r="137" spans="1:185" s="44" customFormat="1" ht="48" customHeight="1" x14ac:dyDescent="0.2">
      <c r="A137" s="27">
        <v>44788</v>
      </c>
      <c r="B137" s="28" t="s">
        <v>231</v>
      </c>
      <c r="C137" s="28" t="s">
        <v>419</v>
      </c>
      <c r="D137" s="31" t="s">
        <v>420</v>
      </c>
      <c r="E137" s="49" t="s">
        <v>421</v>
      </c>
      <c r="F137" s="31">
        <v>1046.75</v>
      </c>
      <c r="G137" s="18">
        <f t="shared" si="429"/>
        <v>104.67500000000001</v>
      </c>
      <c r="H137" s="18">
        <f t="shared" si="430"/>
        <v>942.07500000000005</v>
      </c>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18"/>
      <c r="AY137" s="31"/>
      <c r="AZ137" s="31"/>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9"/>
      <c r="EX137" s="18"/>
      <c r="EY137" s="18"/>
      <c r="EZ137" s="18"/>
      <c r="FA137" s="18"/>
      <c r="FB137" s="18"/>
      <c r="FC137" s="18"/>
      <c r="FD137" s="18"/>
      <c r="FE137" s="18"/>
      <c r="FF137" s="18"/>
      <c r="FG137" s="18"/>
      <c r="FH137" s="18"/>
      <c r="FI137" s="18"/>
      <c r="FJ137" s="18"/>
      <c r="FK137" s="18"/>
      <c r="FL137" s="18"/>
      <c r="FM137" s="18">
        <v>0</v>
      </c>
      <c r="FN137" s="18">
        <f t="shared" si="428"/>
        <v>8.26</v>
      </c>
      <c r="FO137" s="18">
        <f t="shared" si="431"/>
        <v>15.49</v>
      </c>
      <c r="FP137" s="18">
        <f t="shared" si="432"/>
        <v>16</v>
      </c>
      <c r="FQ137" s="18">
        <f t="shared" si="433"/>
        <v>15.49</v>
      </c>
      <c r="FR137" s="18">
        <f t="shared" si="438"/>
        <v>16</v>
      </c>
      <c r="FS137" s="18">
        <f t="shared" si="439"/>
        <v>71.240000000000009</v>
      </c>
      <c r="FT137" s="18">
        <f t="shared" si="434"/>
        <v>71.240000000000009</v>
      </c>
      <c r="FU137" s="18">
        <f t="shared" si="440"/>
        <v>16</v>
      </c>
      <c r="FV137" s="18">
        <f t="shared" si="441"/>
        <v>14.45</v>
      </c>
      <c r="FW137" s="18">
        <f t="shared" si="442"/>
        <v>16</v>
      </c>
      <c r="FX137" s="18">
        <f t="shared" si="443"/>
        <v>15.49</v>
      </c>
      <c r="FY137" s="18">
        <f t="shared" si="444"/>
        <v>16</v>
      </c>
      <c r="FZ137" s="18">
        <f t="shared" si="435"/>
        <v>15.49</v>
      </c>
      <c r="GA137" s="18">
        <f t="shared" si="445"/>
        <v>93.429999999999993</v>
      </c>
      <c r="GB137" s="18">
        <f t="shared" si="436"/>
        <v>164.67</v>
      </c>
      <c r="GC137" s="18">
        <f t="shared" si="437"/>
        <v>882.08</v>
      </c>
    </row>
    <row r="138" spans="1:185" s="44" customFormat="1" ht="48" customHeight="1" x14ac:dyDescent="0.2">
      <c r="A138" s="27">
        <v>44788</v>
      </c>
      <c r="B138" s="28" t="s">
        <v>231</v>
      </c>
      <c r="C138" s="28" t="s">
        <v>422</v>
      </c>
      <c r="D138" s="31" t="s">
        <v>269</v>
      </c>
      <c r="E138" s="49" t="s">
        <v>423</v>
      </c>
      <c r="F138" s="31">
        <v>1046.75</v>
      </c>
      <c r="G138" s="18">
        <f t="shared" si="429"/>
        <v>104.67500000000001</v>
      </c>
      <c r="H138" s="18">
        <f t="shared" si="430"/>
        <v>942.07500000000005</v>
      </c>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18"/>
      <c r="AY138" s="31"/>
      <c r="AZ138" s="31"/>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9"/>
      <c r="EX138" s="18"/>
      <c r="EY138" s="18"/>
      <c r="EZ138" s="18"/>
      <c r="FA138" s="18"/>
      <c r="FB138" s="18"/>
      <c r="FC138" s="18"/>
      <c r="FD138" s="18"/>
      <c r="FE138" s="18"/>
      <c r="FF138" s="18"/>
      <c r="FG138" s="18"/>
      <c r="FH138" s="18"/>
      <c r="FI138" s="18"/>
      <c r="FJ138" s="18"/>
      <c r="FK138" s="18"/>
      <c r="FL138" s="18"/>
      <c r="FM138" s="18">
        <v>0</v>
      </c>
      <c r="FN138" s="18">
        <f t="shared" si="428"/>
        <v>8.26</v>
      </c>
      <c r="FO138" s="18">
        <f t="shared" si="431"/>
        <v>15.49</v>
      </c>
      <c r="FP138" s="18">
        <f t="shared" si="432"/>
        <v>16</v>
      </c>
      <c r="FQ138" s="18">
        <f t="shared" si="433"/>
        <v>15.49</v>
      </c>
      <c r="FR138" s="18">
        <f t="shared" si="438"/>
        <v>16</v>
      </c>
      <c r="FS138" s="18">
        <f t="shared" si="439"/>
        <v>71.240000000000009</v>
      </c>
      <c r="FT138" s="18">
        <f t="shared" si="434"/>
        <v>71.240000000000009</v>
      </c>
      <c r="FU138" s="18">
        <f t="shared" si="440"/>
        <v>16</v>
      </c>
      <c r="FV138" s="18">
        <f t="shared" si="441"/>
        <v>14.45</v>
      </c>
      <c r="FW138" s="18">
        <f t="shared" si="442"/>
        <v>16</v>
      </c>
      <c r="FX138" s="18">
        <f t="shared" si="443"/>
        <v>15.49</v>
      </c>
      <c r="FY138" s="18">
        <f t="shared" si="444"/>
        <v>16</v>
      </c>
      <c r="FZ138" s="18">
        <f t="shared" si="435"/>
        <v>15.49</v>
      </c>
      <c r="GA138" s="18">
        <f t="shared" si="445"/>
        <v>93.429999999999993</v>
      </c>
      <c r="GB138" s="18">
        <f t="shared" si="436"/>
        <v>164.67</v>
      </c>
      <c r="GC138" s="18">
        <f t="shared" si="437"/>
        <v>882.08</v>
      </c>
    </row>
    <row r="139" spans="1:185" s="44" customFormat="1" ht="48" customHeight="1" x14ac:dyDescent="0.2">
      <c r="A139" s="27">
        <v>44788</v>
      </c>
      <c r="B139" s="28" t="s">
        <v>231</v>
      </c>
      <c r="C139" s="28" t="s">
        <v>424</v>
      </c>
      <c r="D139" s="31" t="s">
        <v>263</v>
      </c>
      <c r="E139" s="49" t="s">
        <v>425</v>
      </c>
      <c r="F139" s="31">
        <v>1046.75</v>
      </c>
      <c r="G139" s="18">
        <f t="shared" si="429"/>
        <v>104.67500000000001</v>
      </c>
      <c r="H139" s="18">
        <f t="shared" si="430"/>
        <v>942.07500000000005</v>
      </c>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18"/>
      <c r="AY139" s="31"/>
      <c r="AZ139" s="31"/>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9"/>
      <c r="EX139" s="18"/>
      <c r="EY139" s="18"/>
      <c r="EZ139" s="18"/>
      <c r="FA139" s="18"/>
      <c r="FB139" s="18"/>
      <c r="FC139" s="18"/>
      <c r="FD139" s="18"/>
      <c r="FE139" s="18"/>
      <c r="FF139" s="18"/>
      <c r="FG139" s="18"/>
      <c r="FH139" s="18"/>
      <c r="FI139" s="18"/>
      <c r="FJ139" s="18"/>
      <c r="FK139" s="18"/>
      <c r="FL139" s="18"/>
      <c r="FM139" s="18">
        <v>0</v>
      </c>
      <c r="FN139" s="18">
        <f t="shared" si="428"/>
        <v>8.26</v>
      </c>
      <c r="FO139" s="18">
        <f t="shared" si="431"/>
        <v>15.49</v>
      </c>
      <c r="FP139" s="18">
        <f t="shared" si="432"/>
        <v>16</v>
      </c>
      <c r="FQ139" s="18">
        <f t="shared" si="433"/>
        <v>15.49</v>
      </c>
      <c r="FR139" s="18">
        <f t="shared" si="438"/>
        <v>16</v>
      </c>
      <c r="FS139" s="18">
        <f t="shared" si="439"/>
        <v>71.240000000000009</v>
      </c>
      <c r="FT139" s="18">
        <f t="shared" si="434"/>
        <v>71.240000000000009</v>
      </c>
      <c r="FU139" s="18">
        <f t="shared" si="440"/>
        <v>16</v>
      </c>
      <c r="FV139" s="18">
        <f t="shared" si="441"/>
        <v>14.45</v>
      </c>
      <c r="FW139" s="18">
        <f t="shared" si="442"/>
        <v>16</v>
      </c>
      <c r="FX139" s="18">
        <f t="shared" si="443"/>
        <v>15.49</v>
      </c>
      <c r="FY139" s="18">
        <f t="shared" si="444"/>
        <v>16</v>
      </c>
      <c r="FZ139" s="18">
        <f t="shared" si="435"/>
        <v>15.49</v>
      </c>
      <c r="GA139" s="18">
        <f t="shared" si="445"/>
        <v>93.429999999999993</v>
      </c>
      <c r="GB139" s="18">
        <f t="shared" si="436"/>
        <v>164.67</v>
      </c>
      <c r="GC139" s="18">
        <f t="shared" si="437"/>
        <v>882.08</v>
      </c>
    </row>
    <row r="140" spans="1:185" s="44" customFormat="1" ht="48" customHeight="1" x14ac:dyDescent="0.2">
      <c r="A140" s="27">
        <v>44788</v>
      </c>
      <c r="B140" s="28" t="s">
        <v>231</v>
      </c>
      <c r="C140" s="28" t="s">
        <v>426</v>
      </c>
      <c r="D140" s="31" t="s">
        <v>212</v>
      </c>
      <c r="E140" s="49" t="s">
        <v>427</v>
      </c>
      <c r="F140" s="31">
        <v>1046.75</v>
      </c>
      <c r="G140" s="18">
        <f t="shared" si="429"/>
        <v>104.67500000000001</v>
      </c>
      <c r="H140" s="18">
        <f t="shared" si="430"/>
        <v>942.07500000000005</v>
      </c>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18"/>
      <c r="AY140" s="31"/>
      <c r="AZ140" s="31"/>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9"/>
      <c r="EX140" s="18"/>
      <c r="EY140" s="18"/>
      <c r="EZ140" s="18"/>
      <c r="FA140" s="18"/>
      <c r="FB140" s="18"/>
      <c r="FC140" s="18"/>
      <c r="FD140" s="18"/>
      <c r="FE140" s="18"/>
      <c r="FF140" s="18"/>
      <c r="FG140" s="18"/>
      <c r="FH140" s="18"/>
      <c r="FI140" s="18"/>
      <c r="FJ140" s="18"/>
      <c r="FK140" s="18"/>
      <c r="FL140" s="18"/>
      <c r="FM140" s="18">
        <v>0</v>
      </c>
      <c r="FN140" s="18">
        <f t="shared" si="428"/>
        <v>8.26</v>
      </c>
      <c r="FO140" s="18">
        <f t="shared" si="431"/>
        <v>15.49</v>
      </c>
      <c r="FP140" s="18">
        <f t="shared" si="432"/>
        <v>16</v>
      </c>
      <c r="FQ140" s="18">
        <f t="shared" si="433"/>
        <v>15.49</v>
      </c>
      <c r="FR140" s="18">
        <f t="shared" si="438"/>
        <v>16</v>
      </c>
      <c r="FS140" s="18">
        <f t="shared" si="439"/>
        <v>71.240000000000009</v>
      </c>
      <c r="FT140" s="18">
        <f t="shared" si="434"/>
        <v>71.240000000000009</v>
      </c>
      <c r="FU140" s="18">
        <f t="shared" si="440"/>
        <v>16</v>
      </c>
      <c r="FV140" s="18">
        <f t="shared" si="441"/>
        <v>14.45</v>
      </c>
      <c r="FW140" s="18">
        <f t="shared" si="442"/>
        <v>16</v>
      </c>
      <c r="FX140" s="18">
        <f t="shared" si="443"/>
        <v>15.49</v>
      </c>
      <c r="FY140" s="18">
        <f t="shared" si="444"/>
        <v>16</v>
      </c>
      <c r="FZ140" s="18">
        <f t="shared" si="435"/>
        <v>15.49</v>
      </c>
      <c r="GA140" s="18">
        <f t="shared" si="445"/>
        <v>93.429999999999993</v>
      </c>
      <c r="GB140" s="18">
        <f t="shared" si="436"/>
        <v>164.67</v>
      </c>
      <c r="GC140" s="18">
        <f t="shared" si="437"/>
        <v>882.08</v>
      </c>
    </row>
    <row r="141" spans="1:185" s="44" customFormat="1" ht="49.5" customHeight="1" x14ac:dyDescent="0.2">
      <c r="A141" s="27">
        <v>44788</v>
      </c>
      <c r="B141" s="28" t="s">
        <v>231</v>
      </c>
      <c r="C141" s="28" t="s">
        <v>428</v>
      </c>
      <c r="D141" s="31" t="s">
        <v>429</v>
      </c>
      <c r="E141" s="49" t="s">
        <v>430</v>
      </c>
      <c r="F141" s="31">
        <v>1046.75</v>
      </c>
      <c r="G141" s="18">
        <f t="shared" si="429"/>
        <v>104.67500000000001</v>
      </c>
      <c r="H141" s="18">
        <f t="shared" si="430"/>
        <v>942.07500000000005</v>
      </c>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18"/>
      <c r="AY141" s="31"/>
      <c r="AZ141" s="31"/>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9"/>
      <c r="EX141" s="18"/>
      <c r="EY141" s="18"/>
      <c r="EZ141" s="18"/>
      <c r="FA141" s="18"/>
      <c r="FB141" s="18"/>
      <c r="FC141" s="18"/>
      <c r="FD141" s="18"/>
      <c r="FE141" s="18"/>
      <c r="FF141" s="18"/>
      <c r="FG141" s="18"/>
      <c r="FH141" s="18"/>
      <c r="FI141" s="18"/>
      <c r="FJ141" s="18"/>
      <c r="FK141" s="18"/>
      <c r="FL141" s="18"/>
      <c r="FM141" s="18">
        <v>0</v>
      </c>
      <c r="FN141" s="18">
        <f t="shared" si="428"/>
        <v>8.26</v>
      </c>
      <c r="FO141" s="18">
        <f t="shared" si="431"/>
        <v>15.49</v>
      </c>
      <c r="FP141" s="18">
        <f t="shared" si="432"/>
        <v>16</v>
      </c>
      <c r="FQ141" s="18">
        <f t="shared" si="433"/>
        <v>15.49</v>
      </c>
      <c r="FR141" s="18">
        <f t="shared" si="438"/>
        <v>16</v>
      </c>
      <c r="FS141" s="18">
        <f t="shared" si="439"/>
        <v>71.240000000000009</v>
      </c>
      <c r="FT141" s="18">
        <f t="shared" si="434"/>
        <v>71.240000000000009</v>
      </c>
      <c r="FU141" s="18">
        <f t="shared" si="440"/>
        <v>16</v>
      </c>
      <c r="FV141" s="18">
        <f t="shared" si="441"/>
        <v>14.45</v>
      </c>
      <c r="FW141" s="18">
        <f t="shared" si="442"/>
        <v>16</v>
      </c>
      <c r="FX141" s="18">
        <f t="shared" si="443"/>
        <v>15.49</v>
      </c>
      <c r="FY141" s="18">
        <f t="shared" si="444"/>
        <v>16</v>
      </c>
      <c r="FZ141" s="18">
        <f t="shared" si="435"/>
        <v>15.49</v>
      </c>
      <c r="GA141" s="18">
        <f t="shared" si="445"/>
        <v>93.429999999999993</v>
      </c>
      <c r="GB141" s="18">
        <f t="shared" si="436"/>
        <v>164.67</v>
      </c>
      <c r="GC141" s="18">
        <f t="shared" si="437"/>
        <v>882.08</v>
      </c>
    </row>
    <row r="142" spans="1:185" s="44" customFormat="1" ht="49.5" customHeight="1" x14ac:dyDescent="0.2">
      <c r="A142" s="27">
        <v>44788</v>
      </c>
      <c r="B142" s="28" t="s">
        <v>231</v>
      </c>
      <c r="C142" s="28" t="s">
        <v>431</v>
      </c>
      <c r="D142" s="31" t="s">
        <v>432</v>
      </c>
      <c r="E142" s="49" t="s">
        <v>433</v>
      </c>
      <c r="F142" s="31">
        <v>1046.75</v>
      </c>
      <c r="G142" s="18">
        <f t="shared" si="429"/>
        <v>104.67500000000001</v>
      </c>
      <c r="H142" s="18">
        <f t="shared" si="430"/>
        <v>942.07500000000005</v>
      </c>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18"/>
      <c r="AY142" s="31"/>
      <c r="AZ142" s="31"/>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9"/>
      <c r="EX142" s="18"/>
      <c r="EY142" s="18"/>
      <c r="EZ142" s="18"/>
      <c r="FA142" s="18"/>
      <c r="FB142" s="18"/>
      <c r="FC142" s="18"/>
      <c r="FD142" s="18"/>
      <c r="FE142" s="18"/>
      <c r="FF142" s="18"/>
      <c r="FG142" s="18"/>
      <c r="FH142" s="18"/>
      <c r="FI142" s="18"/>
      <c r="FJ142" s="18"/>
      <c r="FK142" s="18"/>
      <c r="FL142" s="18"/>
      <c r="FM142" s="18">
        <v>0</v>
      </c>
      <c r="FN142" s="18">
        <f t="shared" si="428"/>
        <v>8.26</v>
      </c>
      <c r="FO142" s="18">
        <f t="shared" si="431"/>
        <v>15.49</v>
      </c>
      <c r="FP142" s="18">
        <f t="shared" si="432"/>
        <v>16</v>
      </c>
      <c r="FQ142" s="18">
        <f t="shared" si="433"/>
        <v>15.49</v>
      </c>
      <c r="FR142" s="18">
        <f t="shared" si="438"/>
        <v>16</v>
      </c>
      <c r="FS142" s="18">
        <f t="shared" si="439"/>
        <v>71.240000000000009</v>
      </c>
      <c r="FT142" s="18">
        <f t="shared" si="434"/>
        <v>71.240000000000009</v>
      </c>
      <c r="FU142" s="18">
        <f t="shared" si="440"/>
        <v>16</v>
      </c>
      <c r="FV142" s="18">
        <f t="shared" si="441"/>
        <v>14.45</v>
      </c>
      <c r="FW142" s="18">
        <f t="shared" si="442"/>
        <v>16</v>
      </c>
      <c r="FX142" s="18">
        <f t="shared" si="443"/>
        <v>15.49</v>
      </c>
      <c r="FY142" s="18">
        <f t="shared" si="444"/>
        <v>16</v>
      </c>
      <c r="FZ142" s="18">
        <f t="shared" si="435"/>
        <v>15.49</v>
      </c>
      <c r="GA142" s="18">
        <f t="shared" si="445"/>
        <v>93.429999999999993</v>
      </c>
      <c r="GB142" s="18">
        <f t="shared" si="436"/>
        <v>164.67</v>
      </c>
      <c r="GC142" s="18">
        <f t="shared" si="437"/>
        <v>882.08</v>
      </c>
    </row>
    <row r="143" spans="1:185" s="44" customFormat="1" ht="49.5" customHeight="1" x14ac:dyDescent="0.2">
      <c r="A143" s="27">
        <v>44788</v>
      </c>
      <c r="B143" s="28" t="s">
        <v>231</v>
      </c>
      <c r="C143" s="28" t="s">
        <v>434</v>
      </c>
      <c r="D143" s="31" t="s">
        <v>323</v>
      </c>
      <c r="E143" s="49" t="s">
        <v>435</v>
      </c>
      <c r="F143" s="31">
        <v>1046.75</v>
      </c>
      <c r="G143" s="18">
        <f t="shared" si="429"/>
        <v>104.67500000000001</v>
      </c>
      <c r="H143" s="18">
        <f t="shared" si="430"/>
        <v>942.07500000000005</v>
      </c>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18"/>
      <c r="AY143" s="31"/>
      <c r="AZ143" s="31"/>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9"/>
      <c r="EX143" s="18"/>
      <c r="EY143" s="18"/>
      <c r="EZ143" s="18"/>
      <c r="FA143" s="18"/>
      <c r="FB143" s="18"/>
      <c r="FC143" s="18"/>
      <c r="FD143" s="18"/>
      <c r="FE143" s="18"/>
      <c r="FF143" s="18"/>
      <c r="FG143" s="18"/>
      <c r="FH143" s="18"/>
      <c r="FI143" s="18"/>
      <c r="FJ143" s="18"/>
      <c r="FK143" s="18"/>
      <c r="FL143" s="18"/>
      <c r="FM143" s="18">
        <v>0</v>
      </c>
      <c r="FN143" s="18">
        <f t="shared" si="428"/>
        <v>8.26</v>
      </c>
      <c r="FO143" s="18">
        <f t="shared" si="431"/>
        <v>15.49</v>
      </c>
      <c r="FP143" s="18">
        <f t="shared" si="432"/>
        <v>16</v>
      </c>
      <c r="FQ143" s="18">
        <f t="shared" si="433"/>
        <v>15.49</v>
      </c>
      <c r="FR143" s="18">
        <f t="shared" si="438"/>
        <v>16</v>
      </c>
      <c r="FS143" s="18">
        <f t="shared" si="439"/>
        <v>71.240000000000009</v>
      </c>
      <c r="FT143" s="18">
        <f t="shared" si="434"/>
        <v>71.240000000000009</v>
      </c>
      <c r="FU143" s="18">
        <f t="shared" si="440"/>
        <v>16</v>
      </c>
      <c r="FV143" s="18">
        <f t="shared" si="441"/>
        <v>14.45</v>
      </c>
      <c r="FW143" s="18">
        <f t="shared" si="442"/>
        <v>16</v>
      </c>
      <c r="FX143" s="18">
        <f t="shared" si="443"/>
        <v>15.49</v>
      </c>
      <c r="FY143" s="18">
        <f t="shared" si="444"/>
        <v>16</v>
      </c>
      <c r="FZ143" s="18">
        <f t="shared" si="435"/>
        <v>15.49</v>
      </c>
      <c r="GA143" s="18">
        <f>SUM(FU143:FZ143)</f>
        <v>93.429999999999993</v>
      </c>
      <c r="GB143" s="18">
        <f t="shared" si="436"/>
        <v>164.67</v>
      </c>
      <c r="GC143" s="18">
        <f t="shared" si="437"/>
        <v>882.08</v>
      </c>
    </row>
    <row r="144" spans="1:185" s="44" customFormat="1" ht="49.5" customHeight="1" x14ac:dyDescent="0.2">
      <c r="A144" s="27">
        <v>44788</v>
      </c>
      <c r="B144" s="28" t="s">
        <v>231</v>
      </c>
      <c r="C144" s="28" t="s">
        <v>436</v>
      </c>
      <c r="D144" s="31" t="s">
        <v>381</v>
      </c>
      <c r="E144" s="49" t="s">
        <v>437</v>
      </c>
      <c r="F144" s="31">
        <v>1046.75</v>
      </c>
      <c r="G144" s="18">
        <f t="shared" si="429"/>
        <v>104.67500000000001</v>
      </c>
      <c r="H144" s="18">
        <f t="shared" si="430"/>
        <v>942.07500000000005</v>
      </c>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18"/>
      <c r="AY144" s="31"/>
      <c r="AZ144" s="31"/>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9"/>
      <c r="EX144" s="18"/>
      <c r="EY144" s="18"/>
      <c r="EZ144" s="18"/>
      <c r="FA144" s="18"/>
      <c r="FB144" s="18"/>
      <c r="FC144" s="18"/>
      <c r="FD144" s="18"/>
      <c r="FE144" s="18"/>
      <c r="FF144" s="18"/>
      <c r="FG144" s="18"/>
      <c r="FH144" s="18"/>
      <c r="FI144" s="18"/>
      <c r="FJ144" s="18"/>
      <c r="FK144" s="18"/>
      <c r="FL144" s="18"/>
      <c r="FM144" s="18">
        <v>0</v>
      </c>
      <c r="FN144" s="18">
        <f t="shared" si="428"/>
        <v>8.26</v>
      </c>
      <c r="FO144" s="18">
        <f t="shared" si="431"/>
        <v>15.49</v>
      </c>
      <c r="FP144" s="18">
        <f t="shared" si="432"/>
        <v>16</v>
      </c>
      <c r="FQ144" s="18">
        <f t="shared" si="433"/>
        <v>15.49</v>
      </c>
      <c r="FR144" s="18">
        <f t="shared" si="438"/>
        <v>16</v>
      </c>
      <c r="FS144" s="18">
        <f t="shared" si="439"/>
        <v>71.240000000000009</v>
      </c>
      <c r="FT144" s="18">
        <f t="shared" si="434"/>
        <v>71.240000000000009</v>
      </c>
      <c r="FU144" s="18">
        <f t="shared" si="440"/>
        <v>16</v>
      </c>
      <c r="FV144" s="18">
        <f t="shared" si="441"/>
        <v>14.45</v>
      </c>
      <c r="FW144" s="18">
        <f t="shared" si="442"/>
        <v>16</v>
      </c>
      <c r="FX144" s="18">
        <f t="shared" si="443"/>
        <v>15.49</v>
      </c>
      <c r="FY144" s="18">
        <f t="shared" si="444"/>
        <v>16</v>
      </c>
      <c r="FZ144" s="18">
        <f t="shared" si="435"/>
        <v>15.49</v>
      </c>
      <c r="GA144" s="18">
        <f t="shared" si="445"/>
        <v>93.429999999999993</v>
      </c>
      <c r="GB144" s="18">
        <f t="shared" si="436"/>
        <v>164.67</v>
      </c>
      <c r="GC144" s="18">
        <f t="shared" si="437"/>
        <v>882.08</v>
      </c>
    </row>
    <row r="145" spans="1:185" s="44" customFormat="1" ht="49.5" customHeight="1" x14ac:dyDescent="0.2">
      <c r="A145" s="27">
        <v>44788</v>
      </c>
      <c r="B145" s="28" t="s">
        <v>231</v>
      </c>
      <c r="C145" s="28" t="s">
        <v>438</v>
      </c>
      <c r="D145" s="31" t="s">
        <v>439</v>
      </c>
      <c r="E145" s="49" t="s">
        <v>440</v>
      </c>
      <c r="F145" s="31">
        <v>1046.75</v>
      </c>
      <c r="G145" s="18">
        <f t="shared" si="429"/>
        <v>104.67500000000001</v>
      </c>
      <c r="H145" s="18">
        <f t="shared" si="430"/>
        <v>942.07500000000005</v>
      </c>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18"/>
      <c r="AY145" s="31"/>
      <c r="AZ145" s="31"/>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9"/>
      <c r="EX145" s="18"/>
      <c r="EY145" s="18"/>
      <c r="EZ145" s="18"/>
      <c r="FA145" s="18"/>
      <c r="FB145" s="18"/>
      <c r="FC145" s="18"/>
      <c r="FD145" s="18"/>
      <c r="FE145" s="18"/>
      <c r="FF145" s="18"/>
      <c r="FG145" s="18"/>
      <c r="FH145" s="18"/>
      <c r="FI145" s="18"/>
      <c r="FJ145" s="18"/>
      <c r="FK145" s="18"/>
      <c r="FL145" s="18"/>
      <c r="FM145" s="18">
        <v>0</v>
      </c>
      <c r="FN145" s="18">
        <f t="shared" si="428"/>
        <v>8.26</v>
      </c>
      <c r="FO145" s="18">
        <f t="shared" si="431"/>
        <v>15.49</v>
      </c>
      <c r="FP145" s="18">
        <f t="shared" si="432"/>
        <v>16</v>
      </c>
      <c r="FQ145" s="18">
        <f t="shared" si="433"/>
        <v>15.49</v>
      </c>
      <c r="FR145" s="18">
        <f t="shared" si="438"/>
        <v>16</v>
      </c>
      <c r="FS145" s="18">
        <f t="shared" si="439"/>
        <v>71.240000000000009</v>
      </c>
      <c r="FT145" s="18">
        <f t="shared" si="434"/>
        <v>71.240000000000009</v>
      </c>
      <c r="FU145" s="18">
        <f t="shared" si="440"/>
        <v>16</v>
      </c>
      <c r="FV145" s="18">
        <f t="shared" si="441"/>
        <v>14.45</v>
      </c>
      <c r="FW145" s="18">
        <f t="shared" si="442"/>
        <v>16</v>
      </c>
      <c r="FX145" s="18">
        <f t="shared" si="443"/>
        <v>15.49</v>
      </c>
      <c r="FY145" s="18">
        <f t="shared" si="444"/>
        <v>16</v>
      </c>
      <c r="FZ145" s="18">
        <f t="shared" si="435"/>
        <v>15.49</v>
      </c>
      <c r="GA145" s="18">
        <f t="shared" si="445"/>
        <v>93.429999999999993</v>
      </c>
      <c r="GB145" s="18">
        <f t="shared" si="436"/>
        <v>164.67</v>
      </c>
      <c r="GC145" s="18">
        <f t="shared" si="437"/>
        <v>882.08</v>
      </c>
    </row>
    <row r="146" spans="1:185" s="44" customFormat="1" ht="49.5" customHeight="1" x14ac:dyDescent="0.2">
      <c r="A146" s="27">
        <v>44788</v>
      </c>
      <c r="B146" s="28" t="s">
        <v>231</v>
      </c>
      <c r="C146" s="28" t="s">
        <v>441</v>
      </c>
      <c r="D146" s="31" t="s">
        <v>320</v>
      </c>
      <c r="E146" s="49" t="s">
        <v>442</v>
      </c>
      <c r="F146" s="31">
        <v>1046.75</v>
      </c>
      <c r="G146" s="18">
        <f t="shared" si="429"/>
        <v>104.67500000000001</v>
      </c>
      <c r="H146" s="18">
        <f t="shared" si="430"/>
        <v>942.07500000000005</v>
      </c>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18"/>
      <c r="AY146" s="31"/>
      <c r="AZ146" s="31"/>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9"/>
      <c r="EX146" s="18"/>
      <c r="EY146" s="18"/>
      <c r="EZ146" s="18"/>
      <c r="FA146" s="18"/>
      <c r="FB146" s="18"/>
      <c r="FC146" s="18"/>
      <c r="FD146" s="18"/>
      <c r="FE146" s="18"/>
      <c r="FF146" s="18"/>
      <c r="FG146" s="18"/>
      <c r="FH146" s="18"/>
      <c r="FI146" s="18"/>
      <c r="FJ146" s="18"/>
      <c r="FK146" s="18"/>
      <c r="FL146" s="18"/>
      <c r="FM146" s="18">
        <v>0</v>
      </c>
      <c r="FN146" s="18">
        <f t="shared" si="428"/>
        <v>8.26</v>
      </c>
      <c r="FO146" s="18">
        <f t="shared" si="431"/>
        <v>15.49</v>
      </c>
      <c r="FP146" s="18">
        <f t="shared" si="432"/>
        <v>16</v>
      </c>
      <c r="FQ146" s="18">
        <f t="shared" si="433"/>
        <v>15.49</v>
      </c>
      <c r="FR146" s="18">
        <f t="shared" si="438"/>
        <v>16</v>
      </c>
      <c r="FS146" s="18">
        <f t="shared" si="439"/>
        <v>71.240000000000009</v>
      </c>
      <c r="FT146" s="18">
        <f t="shared" si="434"/>
        <v>71.240000000000009</v>
      </c>
      <c r="FU146" s="18">
        <f t="shared" si="440"/>
        <v>16</v>
      </c>
      <c r="FV146" s="18">
        <f t="shared" si="441"/>
        <v>14.45</v>
      </c>
      <c r="FW146" s="18">
        <f t="shared" si="442"/>
        <v>16</v>
      </c>
      <c r="FX146" s="18">
        <f t="shared" si="443"/>
        <v>15.49</v>
      </c>
      <c r="FY146" s="18">
        <f t="shared" si="444"/>
        <v>16</v>
      </c>
      <c r="FZ146" s="18">
        <f t="shared" si="435"/>
        <v>15.49</v>
      </c>
      <c r="GA146" s="18">
        <f t="shared" si="445"/>
        <v>93.429999999999993</v>
      </c>
      <c r="GB146" s="18">
        <f t="shared" si="436"/>
        <v>164.67</v>
      </c>
      <c r="GC146" s="18">
        <f t="shared" si="437"/>
        <v>882.08</v>
      </c>
    </row>
    <row r="147" spans="1:185" s="44" customFormat="1" ht="49.5" customHeight="1" x14ac:dyDescent="0.2">
      <c r="A147" s="27">
        <v>44788</v>
      </c>
      <c r="B147" s="28" t="s">
        <v>231</v>
      </c>
      <c r="C147" s="28" t="s">
        <v>443</v>
      </c>
      <c r="D147" s="31" t="s">
        <v>266</v>
      </c>
      <c r="E147" s="49" t="s">
        <v>444</v>
      </c>
      <c r="F147" s="31">
        <v>1046.75</v>
      </c>
      <c r="G147" s="18">
        <f t="shared" si="429"/>
        <v>104.67500000000001</v>
      </c>
      <c r="H147" s="18">
        <f t="shared" si="430"/>
        <v>942.07500000000005</v>
      </c>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18"/>
      <c r="AY147" s="31"/>
      <c r="AZ147" s="31"/>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9"/>
      <c r="EX147" s="18"/>
      <c r="EY147" s="18"/>
      <c r="EZ147" s="18"/>
      <c r="FA147" s="18"/>
      <c r="FB147" s="18"/>
      <c r="FC147" s="18"/>
      <c r="FD147" s="18"/>
      <c r="FE147" s="18"/>
      <c r="FF147" s="18"/>
      <c r="FG147" s="18"/>
      <c r="FH147" s="18"/>
      <c r="FI147" s="18"/>
      <c r="FJ147" s="18"/>
      <c r="FK147" s="18"/>
      <c r="FL147" s="18"/>
      <c r="FM147" s="18">
        <v>0</v>
      </c>
      <c r="FN147" s="18">
        <f t="shared" si="428"/>
        <v>8.26</v>
      </c>
      <c r="FO147" s="18">
        <f t="shared" si="431"/>
        <v>15.49</v>
      </c>
      <c r="FP147" s="18">
        <f t="shared" si="432"/>
        <v>16</v>
      </c>
      <c r="FQ147" s="18">
        <f t="shared" si="433"/>
        <v>15.49</v>
      </c>
      <c r="FR147" s="18">
        <f t="shared" si="438"/>
        <v>16</v>
      </c>
      <c r="FS147" s="18">
        <f t="shared" si="439"/>
        <v>71.240000000000009</v>
      </c>
      <c r="FT147" s="18">
        <f t="shared" si="434"/>
        <v>71.240000000000009</v>
      </c>
      <c r="FU147" s="18">
        <f t="shared" si="440"/>
        <v>16</v>
      </c>
      <c r="FV147" s="18">
        <f t="shared" si="441"/>
        <v>14.45</v>
      </c>
      <c r="FW147" s="18">
        <f t="shared" si="442"/>
        <v>16</v>
      </c>
      <c r="FX147" s="18">
        <f t="shared" si="443"/>
        <v>15.49</v>
      </c>
      <c r="FY147" s="18">
        <f t="shared" si="444"/>
        <v>16</v>
      </c>
      <c r="FZ147" s="18">
        <f t="shared" si="435"/>
        <v>15.49</v>
      </c>
      <c r="GA147" s="18">
        <f>SUM(FU147:FZ147)</f>
        <v>93.429999999999993</v>
      </c>
      <c r="GB147" s="18">
        <f t="shared" si="436"/>
        <v>164.67</v>
      </c>
      <c r="GC147" s="18">
        <f t="shared" si="437"/>
        <v>882.08</v>
      </c>
    </row>
    <row r="148" spans="1:185" s="44" customFormat="1" ht="47.25" customHeight="1" x14ac:dyDescent="0.2">
      <c r="A148" s="27">
        <v>44788</v>
      </c>
      <c r="B148" s="28" t="s">
        <v>231</v>
      </c>
      <c r="C148" s="28" t="s">
        <v>445</v>
      </c>
      <c r="D148" s="31" t="s">
        <v>446</v>
      </c>
      <c r="E148" s="49" t="s">
        <v>447</v>
      </c>
      <c r="F148" s="31">
        <v>1046.75</v>
      </c>
      <c r="G148" s="18">
        <f t="shared" si="429"/>
        <v>104.67500000000001</v>
      </c>
      <c r="H148" s="18">
        <f t="shared" si="430"/>
        <v>942.07500000000005</v>
      </c>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18"/>
      <c r="AY148" s="31"/>
      <c r="AZ148" s="31"/>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9"/>
      <c r="EX148" s="18"/>
      <c r="EY148" s="18"/>
      <c r="EZ148" s="18"/>
      <c r="FA148" s="18"/>
      <c r="FB148" s="18"/>
      <c r="FC148" s="18"/>
      <c r="FD148" s="18"/>
      <c r="FE148" s="18"/>
      <c r="FF148" s="18"/>
      <c r="FG148" s="18"/>
      <c r="FH148" s="18"/>
      <c r="FI148" s="18"/>
      <c r="FJ148" s="18"/>
      <c r="FK148" s="18"/>
      <c r="FL148" s="18"/>
      <c r="FM148" s="18">
        <v>0</v>
      </c>
      <c r="FN148" s="18">
        <f t="shared" si="428"/>
        <v>8.26</v>
      </c>
      <c r="FO148" s="18">
        <f t="shared" si="431"/>
        <v>15.49</v>
      </c>
      <c r="FP148" s="18">
        <f t="shared" si="432"/>
        <v>16</v>
      </c>
      <c r="FQ148" s="18">
        <f t="shared" si="433"/>
        <v>15.49</v>
      </c>
      <c r="FR148" s="18">
        <f t="shared" si="438"/>
        <v>16</v>
      </c>
      <c r="FS148" s="18">
        <f t="shared" si="439"/>
        <v>71.240000000000009</v>
      </c>
      <c r="FT148" s="18">
        <f t="shared" si="434"/>
        <v>71.240000000000009</v>
      </c>
      <c r="FU148" s="18">
        <f t="shared" si="440"/>
        <v>16</v>
      </c>
      <c r="FV148" s="18">
        <f t="shared" si="441"/>
        <v>14.45</v>
      </c>
      <c r="FW148" s="18">
        <f t="shared" si="442"/>
        <v>16</v>
      </c>
      <c r="FX148" s="18">
        <f t="shared" si="443"/>
        <v>15.49</v>
      </c>
      <c r="FY148" s="18">
        <f t="shared" si="444"/>
        <v>16</v>
      </c>
      <c r="FZ148" s="18">
        <f t="shared" si="435"/>
        <v>15.49</v>
      </c>
      <c r="GA148" s="18">
        <f t="shared" si="445"/>
        <v>93.429999999999993</v>
      </c>
      <c r="GB148" s="18">
        <f t="shared" si="436"/>
        <v>164.67</v>
      </c>
      <c r="GC148" s="18">
        <f t="shared" si="437"/>
        <v>882.08</v>
      </c>
    </row>
    <row r="149" spans="1:185" s="44" customFormat="1" ht="47.25" customHeight="1" x14ac:dyDescent="0.2">
      <c r="A149" s="27">
        <v>44788</v>
      </c>
      <c r="B149" s="28" t="s">
        <v>231</v>
      </c>
      <c r="C149" s="28" t="s">
        <v>448</v>
      </c>
      <c r="D149" s="31" t="s">
        <v>449</v>
      </c>
      <c r="E149" s="49" t="s">
        <v>450</v>
      </c>
      <c r="F149" s="31">
        <v>1046.75</v>
      </c>
      <c r="G149" s="18">
        <f t="shared" si="429"/>
        <v>104.67500000000001</v>
      </c>
      <c r="H149" s="18">
        <f t="shared" si="430"/>
        <v>942.07500000000005</v>
      </c>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18"/>
      <c r="AY149" s="31"/>
      <c r="AZ149" s="31"/>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9"/>
      <c r="EX149" s="18"/>
      <c r="EY149" s="18"/>
      <c r="EZ149" s="18"/>
      <c r="FA149" s="18"/>
      <c r="FB149" s="18"/>
      <c r="FC149" s="18"/>
      <c r="FD149" s="18"/>
      <c r="FE149" s="18"/>
      <c r="FF149" s="18"/>
      <c r="FG149" s="18"/>
      <c r="FH149" s="18"/>
      <c r="FI149" s="18"/>
      <c r="FJ149" s="18"/>
      <c r="FK149" s="18"/>
      <c r="FL149" s="18"/>
      <c r="FM149" s="18">
        <v>0</v>
      </c>
      <c r="FN149" s="18">
        <f t="shared" si="428"/>
        <v>8.26</v>
      </c>
      <c r="FO149" s="18">
        <f t="shared" si="431"/>
        <v>15.49</v>
      </c>
      <c r="FP149" s="18">
        <f t="shared" si="432"/>
        <v>16</v>
      </c>
      <c r="FQ149" s="18">
        <f t="shared" si="433"/>
        <v>15.49</v>
      </c>
      <c r="FR149" s="18">
        <f t="shared" si="438"/>
        <v>16</v>
      </c>
      <c r="FS149" s="18">
        <f t="shared" si="439"/>
        <v>71.240000000000009</v>
      </c>
      <c r="FT149" s="18">
        <f t="shared" si="434"/>
        <v>71.240000000000009</v>
      </c>
      <c r="FU149" s="18">
        <f t="shared" si="440"/>
        <v>16</v>
      </c>
      <c r="FV149" s="18">
        <f t="shared" si="441"/>
        <v>14.45</v>
      </c>
      <c r="FW149" s="18">
        <f t="shared" si="442"/>
        <v>16</v>
      </c>
      <c r="FX149" s="18">
        <f t="shared" si="443"/>
        <v>15.49</v>
      </c>
      <c r="FY149" s="18">
        <f t="shared" si="444"/>
        <v>16</v>
      </c>
      <c r="FZ149" s="18">
        <f t="shared" si="435"/>
        <v>15.49</v>
      </c>
      <c r="GA149" s="18">
        <f t="shared" si="445"/>
        <v>93.429999999999993</v>
      </c>
      <c r="GB149" s="18">
        <f t="shared" si="436"/>
        <v>164.67</v>
      </c>
      <c r="GC149" s="18">
        <f t="shared" si="437"/>
        <v>882.08</v>
      </c>
    </row>
    <row r="150" spans="1:185" s="44" customFormat="1" ht="47.25" customHeight="1" x14ac:dyDescent="0.2">
      <c r="A150" s="27">
        <v>44788</v>
      </c>
      <c r="B150" s="28" t="s">
        <v>231</v>
      </c>
      <c r="C150" s="28" t="s">
        <v>451</v>
      </c>
      <c r="D150" s="31" t="s">
        <v>452</v>
      </c>
      <c r="E150" s="49" t="s">
        <v>453</v>
      </c>
      <c r="F150" s="31">
        <v>1046.75</v>
      </c>
      <c r="G150" s="18">
        <f t="shared" si="429"/>
        <v>104.67500000000001</v>
      </c>
      <c r="H150" s="18">
        <f t="shared" si="430"/>
        <v>942.07500000000005</v>
      </c>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18"/>
      <c r="AY150" s="31"/>
      <c r="AZ150" s="31"/>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9"/>
      <c r="EX150" s="18"/>
      <c r="EY150" s="18"/>
      <c r="EZ150" s="18"/>
      <c r="FA150" s="18"/>
      <c r="FB150" s="18"/>
      <c r="FC150" s="18"/>
      <c r="FD150" s="18"/>
      <c r="FE150" s="18"/>
      <c r="FF150" s="18"/>
      <c r="FG150" s="18"/>
      <c r="FH150" s="18"/>
      <c r="FI150" s="18"/>
      <c r="FJ150" s="18"/>
      <c r="FK150" s="18"/>
      <c r="FL150" s="18"/>
      <c r="FM150" s="18">
        <v>0</v>
      </c>
      <c r="FN150" s="18">
        <f t="shared" si="428"/>
        <v>8.26</v>
      </c>
      <c r="FO150" s="18">
        <f t="shared" si="431"/>
        <v>15.49</v>
      </c>
      <c r="FP150" s="18">
        <f t="shared" si="432"/>
        <v>16</v>
      </c>
      <c r="FQ150" s="18">
        <f t="shared" si="433"/>
        <v>15.49</v>
      </c>
      <c r="FR150" s="18">
        <f t="shared" si="438"/>
        <v>16</v>
      </c>
      <c r="FS150" s="18">
        <f t="shared" si="439"/>
        <v>71.240000000000009</v>
      </c>
      <c r="FT150" s="18">
        <f t="shared" si="434"/>
        <v>71.240000000000009</v>
      </c>
      <c r="FU150" s="18">
        <f t="shared" si="440"/>
        <v>16</v>
      </c>
      <c r="FV150" s="18">
        <f t="shared" si="441"/>
        <v>14.45</v>
      </c>
      <c r="FW150" s="18">
        <f t="shared" si="442"/>
        <v>16</v>
      </c>
      <c r="FX150" s="18">
        <f t="shared" si="443"/>
        <v>15.49</v>
      </c>
      <c r="FY150" s="18">
        <f t="shared" si="444"/>
        <v>16</v>
      </c>
      <c r="FZ150" s="18">
        <f t="shared" si="435"/>
        <v>15.49</v>
      </c>
      <c r="GA150" s="18">
        <f t="shared" si="445"/>
        <v>93.429999999999993</v>
      </c>
      <c r="GB150" s="18">
        <f t="shared" si="436"/>
        <v>164.67</v>
      </c>
      <c r="GC150" s="18">
        <f t="shared" si="437"/>
        <v>882.08</v>
      </c>
    </row>
    <row r="151" spans="1:185" s="44" customFormat="1" ht="47.25" customHeight="1" x14ac:dyDescent="0.2">
      <c r="A151" s="27">
        <v>44788</v>
      </c>
      <c r="B151" s="28" t="s">
        <v>231</v>
      </c>
      <c r="C151" s="28" t="s">
        <v>454</v>
      </c>
      <c r="D151" s="31" t="s">
        <v>455</v>
      </c>
      <c r="E151" s="49" t="s">
        <v>456</v>
      </c>
      <c r="F151" s="31">
        <v>1046.75</v>
      </c>
      <c r="G151" s="18">
        <f t="shared" si="429"/>
        <v>104.67500000000001</v>
      </c>
      <c r="H151" s="18">
        <f t="shared" si="430"/>
        <v>942.07500000000005</v>
      </c>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18"/>
      <c r="AY151" s="31"/>
      <c r="AZ151" s="31"/>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9"/>
      <c r="EX151" s="18"/>
      <c r="EY151" s="18"/>
      <c r="EZ151" s="18"/>
      <c r="FA151" s="18"/>
      <c r="FB151" s="18"/>
      <c r="FC151" s="18"/>
      <c r="FD151" s="18"/>
      <c r="FE151" s="18"/>
      <c r="FF151" s="18"/>
      <c r="FG151" s="18"/>
      <c r="FH151" s="18"/>
      <c r="FI151" s="18"/>
      <c r="FJ151" s="18"/>
      <c r="FK151" s="18"/>
      <c r="FL151" s="18"/>
      <c r="FM151" s="18">
        <v>0</v>
      </c>
      <c r="FN151" s="18">
        <f t="shared" si="428"/>
        <v>8.26</v>
      </c>
      <c r="FO151" s="18">
        <f t="shared" si="431"/>
        <v>15.49</v>
      </c>
      <c r="FP151" s="18">
        <f t="shared" si="432"/>
        <v>16</v>
      </c>
      <c r="FQ151" s="18">
        <f t="shared" si="433"/>
        <v>15.49</v>
      </c>
      <c r="FR151" s="18">
        <f t="shared" si="438"/>
        <v>16</v>
      </c>
      <c r="FS151" s="18">
        <f t="shared" si="439"/>
        <v>71.240000000000009</v>
      </c>
      <c r="FT151" s="18">
        <f t="shared" si="434"/>
        <v>71.240000000000009</v>
      </c>
      <c r="FU151" s="18">
        <f t="shared" si="440"/>
        <v>16</v>
      </c>
      <c r="FV151" s="18">
        <f t="shared" si="441"/>
        <v>14.45</v>
      </c>
      <c r="FW151" s="18">
        <f t="shared" si="442"/>
        <v>16</v>
      </c>
      <c r="FX151" s="18">
        <f t="shared" si="443"/>
        <v>15.49</v>
      </c>
      <c r="FY151" s="18">
        <f t="shared" si="444"/>
        <v>16</v>
      </c>
      <c r="FZ151" s="18">
        <f t="shared" si="435"/>
        <v>15.49</v>
      </c>
      <c r="GA151" s="18">
        <f t="shared" si="445"/>
        <v>93.429999999999993</v>
      </c>
      <c r="GB151" s="18">
        <f t="shared" si="436"/>
        <v>164.67</v>
      </c>
      <c r="GC151" s="18">
        <f t="shared" si="437"/>
        <v>882.08</v>
      </c>
    </row>
    <row r="152" spans="1:185" s="44" customFormat="1" ht="47.25" customHeight="1" x14ac:dyDescent="0.2">
      <c r="A152" s="27">
        <v>44788</v>
      </c>
      <c r="B152" s="28" t="s">
        <v>231</v>
      </c>
      <c r="C152" s="28" t="s">
        <v>457</v>
      </c>
      <c r="D152" s="31" t="s">
        <v>323</v>
      </c>
      <c r="E152" s="49" t="s">
        <v>458</v>
      </c>
      <c r="F152" s="31">
        <v>1046.75</v>
      </c>
      <c r="G152" s="18">
        <f t="shared" si="429"/>
        <v>104.67500000000001</v>
      </c>
      <c r="H152" s="18">
        <f t="shared" si="430"/>
        <v>942.07500000000005</v>
      </c>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18"/>
      <c r="AY152" s="31"/>
      <c r="AZ152" s="31"/>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9"/>
      <c r="EX152" s="18"/>
      <c r="EY152" s="18"/>
      <c r="EZ152" s="18"/>
      <c r="FA152" s="18"/>
      <c r="FB152" s="18"/>
      <c r="FC152" s="18"/>
      <c r="FD152" s="18"/>
      <c r="FE152" s="18"/>
      <c r="FF152" s="18"/>
      <c r="FG152" s="18"/>
      <c r="FH152" s="18"/>
      <c r="FI152" s="18"/>
      <c r="FJ152" s="18"/>
      <c r="FK152" s="18"/>
      <c r="FL152" s="18"/>
      <c r="FM152" s="18">
        <v>0</v>
      </c>
      <c r="FN152" s="18">
        <f t="shared" si="428"/>
        <v>8.26</v>
      </c>
      <c r="FO152" s="18">
        <f t="shared" si="431"/>
        <v>15.49</v>
      </c>
      <c r="FP152" s="18">
        <f t="shared" si="432"/>
        <v>16</v>
      </c>
      <c r="FQ152" s="18">
        <f t="shared" si="433"/>
        <v>15.49</v>
      </c>
      <c r="FR152" s="18">
        <f t="shared" si="438"/>
        <v>16</v>
      </c>
      <c r="FS152" s="18">
        <f t="shared" si="439"/>
        <v>71.240000000000009</v>
      </c>
      <c r="FT152" s="18">
        <f t="shared" si="434"/>
        <v>71.240000000000009</v>
      </c>
      <c r="FU152" s="18">
        <f t="shared" si="440"/>
        <v>16</v>
      </c>
      <c r="FV152" s="18">
        <f t="shared" si="441"/>
        <v>14.45</v>
      </c>
      <c r="FW152" s="18">
        <f t="shared" si="442"/>
        <v>16</v>
      </c>
      <c r="FX152" s="18">
        <f t="shared" si="443"/>
        <v>15.49</v>
      </c>
      <c r="FY152" s="18">
        <f t="shared" si="444"/>
        <v>16</v>
      </c>
      <c r="FZ152" s="18">
        <f t="shared" si="435"/>
        <v>15.49</v>
      </c>
      <c r="GA152" s="18">
        <f t="shared" si="445"/>
        <v>93.429999999999993</v>
      </c>
      <c r="GB152" s="18">
        <f t="shared" si="436"/>
        <v>164.67</v>
      </c>
      <c r="GC152" s="18">
        <f t="shared" si="437"/>
        <v>882.08</v>
      </c>
    </row>
    <row r="153" spans="1:185" s="44" customFormat="1" ht="47.25" customHeight="1" x14ac:dyDescent="0.2">
      <c r="A153" s="27">
        <v>44788</v>
      </c>
      <c r="B153" s="28" t="s">
        <v>231</v>
      </c>
      <c r="C153" s="28" t="s">
        <v>459</v>
      </c>
      <c r="D153" s="31" t="s">
        <v>439</v>
      </c>
      <c r="E153" s="49" t="s">
        <v>460</v>
      </c>
      <c r="F153" s="31">
        <v>1046.75</v>
      </c>
      <c r="G153" s="18">
        <f t="shared" si="429"/>
        <v>104.67500000000001</v>
      </c>
      <c r="H153" s="18">
        <f t="shared" si="430"/>
        <v>942.07500000000005</v>
      </c>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18"/>
      <c r="AY153" s="31"/>
      <c r="AZ153" s="31"/>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9"/>
      <c r="EX153" s="18"/>
      <c r="EY153" s="18"/>
      <c r="EZ153" s="18"/>
      <c r="FA153" s="18"/>
      <c r="FB153" s="18"/>
      <c r="FC153" s="18"/>
      <c r="FD153" s="18"/>
      <c r="FE153" s="18"/>
      <c r="FF153" s="18"/>
      <c r="FG153" s="18"/>
      <c r="FH153" s="18"/>
      <c r="FI153" s="18"/>
      <c r="FJ153" s="18"/>
      <c r="FK153" s="18"/>
      <c r="FL153" s="18"/>
      <c r="FM153" s="18">
        <v>0</v>
      </c>
      <c r="FN153" s="18">
        <f t="shared" si="428"/>
        <v>8.26</v>
      </c>
      <c r="FO153" s="18">
        <f t="shared" si="431"/>
        <v>15.49</v>
      </c>
      <c r="FP153" s="18">
        <f t="shared" si="432"/>
        <v>16</v>
      </c>
      <c r="FQ153" s="18">
        <f t="shared" si="433"/>
        <v>15.49</v>
      </c>
      <c r="FR153" s="18">
        <f t="shared" si="438"/>
        <v>16</v>
      </c>
      <c r="FS153" s="18">
        <f t="shared" si="439"/>
        <v>71.240000000000009</v>
      </c>
      <c r="FT153" s="18">
        <f t="shared" si="434"/>
        <v>71.240000000000009</v>
      </c>
      <c r="FU153" s="18">
        <f t="shared" si="440"/>
        <v>16</v>
      </c>
      <c r="FV153" s="18">
        <f t="shared" si="441"/>
        <v>14.45</v>
      </c>
      <c r="FW153" s="18">
        <f t="shared" si="442"/>
        <v>16</v>
      </c>
      <c r="FX153" s="18">
        <f t="shared" si="443"/>
        <v>15.49</v>
      </c>
      <c r="FY153" s="18">
        <f t="shared" si="444"/>
        <v>16</v>
      </c>
      <c r="FZ153" s="18">
        <f t="shared" si="435"/>
        <v>15.49</v>
      </c>
      <c r="GA153" s="18">
        <f t="shared" si="445"/>
        <v>93.429999999999993</v>
      </c>
      <c r="GB153" s="18">
        <f t="shared" si="436"/>
        <v>164.67</v>
      </c>
      <c r="GC153" s="18">
        <f t="shared" si="437"/>
        <v>882.08</v>
      </c>
    </row>
    <row r="154" spans="1:185" s="44" customFormat="1" ht="47.25" customHeight="1" x14ac:dyDescent="0.2">
      <c r="A154" s="27">
        <v>44788</v>
      </c>
      <c r="B154" s="28" t="s">
        <v>231</v>
      </c>
      <c r="C154" s="28" t="s">
        <v>461</v>
      </c>
      <c r="D154" s="31" t="s">
        <v>95</v>
      </c>
      <c r="E154" s="49" t="s">
        <v>462</v>
      </c>
      <c r="F154" s="31">
        <v>1046.75</v>
      </c>
      <c r="G154" s="18">
        <f t="shared" si="429"/>
        <v>104.67500000000001</v>
      </c>
      <c r="H154" s="18">
        <f t="shared" si="430"/>
        <v>942.07500000000005</v>
      </c>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18"/>
      <c r="AY154" s="31"/>
      <c r="AZ154" s="31"/>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9"/>
      <c r="EX154" s="18"/>
      <c r="EY154" s="18"/>
      <c r="EZ154" s="18"/>
      <c r="FA154" s="18"/>
      <c r="FB154" s="18"/>
      <c r="FC154" s="18"/>
      <c r="FD154" s="18"/>
      <c r="FE154" s="18"/>
      <c r="FF154" s="18"/>
      <c r="FG154" s="18"/>
      <c r="FH154" s="18"/>
      <c r="FI154" s="18"/>
      <c r="FJ154" s="18"/>
      <c r="FK154" s="18"/>
      <c r="FL154" s="18"/>
      <c r="FM154" s="18">
        <v>0</v>
      </c>
      <c r="FN154" s="18">
        <f t="shared" si="428"/>
        <v>8.26</v>
      </c>
      <c r="FO154" s="18">
        <f t="shared" si="431"/>
        <v>15.49</v>
      </c>
      <c r="FP154" s="18">
        <f t="shared" si="432"/>
        <v>16</v>
      </c>
      <c r="FQ154" s="18">
        <f t="shared" si="433"/>
        <v>15.49</v>
      </c>
      <c r="FR154" s="18">
        <f t="shared" si="438"/>
        <v>16</v>
      </c>
      <c r="FS154" s="18">
        <f t="shared" si="439"/>
        <v>71.240000000000009</v>
      </c>
      <c r="FT154" s="18">
        <f t="shared" si="434"/>
        <v>71.240000000000009</v>
      </c>
      <c r="FU154" s="18">
        <f t="shared" si="440"/>
        <v>16</v>
      </c>
      <c r="FV154" s="18">
        <f t="shared" si="441"/>
        <v>14.45</v>
      </c>
      <c r="FW154" s="18">
        <f t="shared" si="442"/>
        <v>16</v>
      </c>
      <c r="FX154" s="18">
        <f t="shared" si="443"/>
        <v>15.49</v>
      </c>
      <c r="FY154" s="18">
        <f t="shared" si="444"/>
        <v>16</v>
      </c>
      <c r="FZ154" s="18">
        <f t="shared" si="435"/>
        <v>15.49</v>
      </c>
      <c r="GA154" s="18">
        <f t="shared" si="445"/>
        <v>93.429999999999993</v>
      </c>
      <c r="GB154" s="18">
        <f t="shared" si="436"/>
        <v>164.67</v>
      </c>
      <c r="GC154" s="18">
        <f t="shared" si="437"/>
        <v>882.08</v>
      </c>
    </row>
    <row r="155" spans="1:185" s="44" customFormat="1" ht="47.25" customHeight="1" x14ac:dyDescent="0.2">
      <c r="A155" s="27">
        <v>44788</v>
      </c>
      <c r="B155" s="28" t="s">
        <v>231</v>
      </c>
      <c r="C155" s="28" t="s">
        <v>463</v>
      </c>
      <c r="D155" s="31" t="s">
        <v>170</v>
      </c>
      <c r="E155" s="49" t="s">
        <v>464</v>
      </c>
      <c r="F155" s="31">
        <v>1046.75</v>
      </c>
      <c r="G155" s="18">
        <f t="shared" si="429"/>
        <v>104.67500000000001</v>
      </c>
      <c r="H155" s="18">
        <f t="shared" si="430"/>
        <v>942.07500000000005</v>
      </c>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18"/>
      <c r="AY155" s="31"/>
      <c r="AZ155" s="31"/>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9"/>
      <c r="EX155" s="18"/>
      <c r="EY155" s="18"/>
      <c r="EZ155" s="18"/>
      <c r="FA155" s="18"/>
      <c r="FB155" s="18"/>
      <c r="FC155" s="18"/>
      <c r="FD155" s="18"/>
      <c r="FE155" s="18"/>
      <c r="FF155" s="18"/>
      <c r="FG155" s="18"/>
      <c r="FH155" s="18"/>
      <c r="FI155" s="18"/>
      <c r="FJ155" s="18"/>
      <c r="FK155" s="18"/>
      <c r="FL155" s="18"/>
      <c r="FM155" s="18">
        <v>0</v>
      </c>
      <c r="FN155" s="18">
        <f t="shared" si="428"/>
        <v>8.26</v>
      </c>
      <c r="FO155" s="18">
        <f t="shared" si="431"/>
        <v>15.49</v>
      </c>
      <c r="FP155" s="18">
        <f t="shared" si="432"/>
        <v>16</v>
      </c>
      <c r="FQ155" s="18">
        <f t="shared" si="433"/>
        <v>15.49</v>
      </c>
      <c r="FR155" s="18">
        <f t="shared" si="438"/>
        <v>16</v>
      </c>
      <c r="FS155" s="18">
        <f t="shared" si="439"/>
        <v>71.240000000000009</v>
      </c>
      <c r="FT155" s="18">
        <f t="shared" si="434"/>
        <v>71.240000000000009</v>
      </c>
      <c r="FU155" s="18">
        <f t="shared" si="440"/>
        <v>16</v>
      </c>
      <c r="FV155" s="18">
        <f t="shared" si="441"/>
        <v>14.45</v>
      </c>
      <c r="FW155" s="18">
        <f t="shared" si="442"/>
        <v>16</v>
      </c>
      <c r="FX155" s="18">
        <f t="shared" si="443"/>
        <v>15.49</v>
      </c>
      <c r="FY155" s="18">
        <f t="shared" si="444"/>
        <v>16</v>
      </c>
      <c r="FZ155" s="18">
        <f t="shared" si="435"/>
        <v>15.49</v>
      </c>
      <c r="GA155" s="18">
        <f t="shared" si="445"/>
        <v>93.429999999999993</v>
      </c>
      <c r="GB155" s="18">
        <f t="shared" si="436"/>
        <v>164.67</v>
      </c>
      <c r="GC155" s="18">
        <f t="shared" si="437"/>
        <v>882.08</v>
      </c>
    </row>
    <row r="156" spans="1:185" s="44" customFormat="1" ht="47.25" customHeight="1" x14ac:dyDescent="0.2">
      <c r="A156" s="27">
        <v>44788</v>
      </c>
      <c r="B156" s="28" t="s">
        <v>231</v>
      </c>
      <c r="C156" s="28" t="s">
        <v>465</v>
      </c>
      <c r="D156" s="31" t="s">
        <v>394</v>
      </c>
      <c r="E156" s="49" t="s">
        <v>466</v>
      </c>
      <c r="F156" s="31">
        <v>1046.75</v>
      </c>
      <c r="G156" s="18">
        <f t="shared" si="429"/>
        <v>104.67500000000001</v>
      </c>
      <c r="H156" s="18">
        <f t="shared" si="430"/>
        <v>942.07500000000005</v>
      </c>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18"/>
      <c r="AY156" s="31"/>
      <c r="AZ156" s="31"/>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9"/>
      <c r="EX156" s="18"/>
      <c r="EY156" s="18"/>
      <c r="EZ156" s="18"/>
      <c r="FA156" s="18"/>
      <c r="FB156" s="18"/>
      <c r="FC156" s="18"/>
      <c r="FD156" s="18"/>
      <c r="FE156" s="18"/>
      <c r="FF156" s="18"/>
      <c r="FG156" s="18"/>
      <c r="FH156" s="18"/>
      <c r="FI156" s="18"/>
      <c r="FJ156" s="18"/>
      <c r="FK156" s="18"/>
      <c r="FL156" s="18"/>
      <c r="FM156" s="18">
        <v>0</v>
      </c>
      <c r="FN156" s="18">
        <f t="shared" si="428"/>
        <v>8.26</v>
      </c>
      <c r="FO156" s="18">
        <f t="shared" si="431"/>
        <v>15.49</v>
      </c>
      <c r="FP156" s="18">
        <f t="shared" si="432"/>
        <v>16</v>
      </c>
      <c r="FQ156" s="18">
        <f t="shared" si="433"/>
        <v>15.49</v>
      </c>
      <c r="FR156" s="18">
        <f t="shared" si="438"/>
        <v>16</v>
      </c>
      <c r="FS156" s="18">
        <f t="shared" si="439"/>
        <v>71.240000000000009</v>
      </c>
      <c r="FT156" s="18">
        <f t="shared" si="434"/>
        <v>71.240000000000009</v>
      </c>
      <c r="FU156" s="18">
        <f t="shared" si="440"/>
        <v>16</v>
      </c>
      <c r="FV156" s="18">
        <f t="shared" si="441"/>
        <v>14.45</v>
      </c>
      <c r="FW156" s="18">
        <f t="shared" si="442"/>
        <v>16</v>
      </c>
      <c r="FX156" s="18">
        <f t="shared" si="443"/>
        <v>15.49</v>
      </c>
      <c r="FY156" s="18">
        <f t="shared" si="444"/>
        <v>16</v>
      </c>
      <c r="FZ156" s="18">
        <f t="shared" si="435"/>
        <v>15.49</v>
      </c>
      <c r="GA156" s="18">
        <f t="shared" si="445"/>
        <v>93.429999999999993</v>
      </c>
      <c r="GB156" s="18">
        <f t="shared" si="436"/>
        <v>164.67</v>
      </c>
      <c r="GC156" s="18">
        <f t="shared" si="437"/>
        <v>882.08</v>
      </c>
    </row>
    <row r="157" spans="1:185" s="44" customFormat="1" ht="47.25" customHeight="1" x14ac:dyDescent="0.2">
      <c r="A157" s="27">
        <v>44788</v>
      </c>
      <c r="B157" s="28" t="s">
        <v>231</v>
      </c>
      <c r="C157" s="28" t="s">
        <v>467</v>
      </c>
      <c r="D157" s="31" t="s">
        <v>266</v>
      </c>
      <c r="E157" s="49" t="s">
        <v>468</v>
      </c>
      <c r="F157" s="31">
        <v>1046.75</v>
      </c>
      <c r="G157" s="18">
        <f t="shared" si="429"/>
        <v>104.67500000000001</v>
      </c>
      <c r="H157" s="18">
        <f t="shared" si="430"/>
        <v>942.07500000000005</v>
      </c>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18"/>
      <c r="AY157" s="31"/>
      <c r="AZ157" s="31"/>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9"/>
      <c r="EX157" s="18"/>
      <c r="EY157" s="18"/>
      <c r="EZ157" s="18"/>
      <c r="FA157" s="18"/>
      <c r="FB157" s="18"/>
      <c r="FC157" s="18"/>
      <c r="FD157" s="18"/>
      <c r="FE157" s="18"/>
      <c r="FF157" s="18"/>
      <c r="FG157" s="18"/>
      <c r="FH157" s="18"/>
      <c r="FI157" s="18"/>
      <c r="FJ157" s="18"/>
      <c r="FK157" s="18"/>
      <c r="FL157" s="18"/>
      <c r="FM157" s="18">
        <v>0</v>
      </c>
      <c r="FN157" s="18">
        <f t="shared" si="428"/>
        <v>8.26</v>
      </c>
      <c r="FO157" s="18">
        <f t="shared" si="431"/>
        <v>15.49</v>
      </c>
      <c r="FP157" s="18">
        <f t="shared" si="432"/>
        <v>16</v>
      </c>
      <c r="FQ157" s="18">
        <f t="shared" si="433"/>
        <v>15.49</v>
      </c>
      <c r="FR157" s="18">
        <f t="shared" si="438"/>
        <v>16</v>
      </c>
      <c r="FS157" s="18">
        <f t="shared" si="439"/>
        <v>71.240000000000009</v>
      </c>
      <c r="FT157" s="18">
        <f t="shared" si="434"/>
        <v>71.240000000000009</v>
      </c>
      <c r="FU157" s="18">
        <f t="shared" si="440"/>
        <v>16</v>
      </c>
      <c r="FV157" s="18">
        <f t="shared" si="441"/>
        <v>14.45</v>
      </c>
      <c r="FW157" s="18">
        <f t="shared" si="442"/>
        <v>16</v>
      </c>
      <c r="FX157" s="18">
        <f t="shared" si="443"/>
        <v>15.49</v>
      </c>
      <c r="FY157" s="18">
        <f t="shared" si="444"/>
        <v>16</v>
      </c>
      <c r="FZ157" s="18">
        <f t="shared" si="435"/>
        <v>15.49</v>
      </c>
      <c r="GA157" s="18">
        <f t="shared" si="445"/>
        <v>93.429999999999993</v>
      </c>
      <c r="GB157" s="18">
        <f t="shared" si="436"/>
        <v>164.67</v>
      </c>
      <c r="GC157" s="18">
        <f t="shared" si="437"/>
        <v>882.08</v>
      </c>
    </row>
    <row r="158" spans="1:185" s="44" customFormat="1" ht="47.25" customHeight="1" x14ac:dyDescent="0.2">
      <c r="A158" s="27">
        <v>44788</v>
      </c>
      <c r="B158" s="28" t="s">
        <v>231</v>
      </c>
      <c r="C158" s="28" t="s">
        <v>469</v>
      </c>
      <c r="D158" s="31" t="s">
        <v>361</v>
      </c>
      <c r="E158" s="49" t="s">
        <v>470</v>
      </c>
      <c r="F158" s="31">
        <v>1046.75</v>
      </c>
      <c r="G158" s="18">
        <f t="shared" si="429"/>
        <v>104.67500000000001</v>
      </c>
      <c r="H158" s="18">
        <f t="shared" si="430"/>
        <v>942.07500000000005</v>
      </c>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18"/>
      <c r="AY158" s="31"/>
      <c r="AZ158" s="31"/>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9"/>
      <c r="EX158" s="18"/>
      <c r="EY158" s="18"/>
      <c r="EZ158" s="18"/>
      <c r="FA158" s="18"/>
      <c r="FB158" s="18"/>
      <c r="FC158" s="18"/>
      <c r="FD158" s="18"/>
      <c r="FE158" s="18"/>
      <c r="FF158" s="18"/>
      <c r="FG158" s="18"/>
      <c r="FH158" s="18"/>
      <c r="FI158" s="18"/>
      <c r="FJ158" s="18"/>
      <c r="FK158" s="18"/>
      <c r="FL158" s="18"/>
      <c r="FM158" s="18">
        <v>0</v>
      </c>
      <c r="FN158" s="18">
        <f t="shared" si="428"/>
        <v>8.26</v>
      </c>
      <c r="FO158" s="18">
        <f t="shared" si="431"/>
        <v>15.49</v>
      </c>
      <c r="FP158" s="18">
        <f t="shared" si="432"/>
        <v>16</v>
      </c>
      <c r="FQ158" s="18">
        <f t="shared" si="433"/>
        <v>15.49</v>
      </c>
      <c r="FR158" s="18">
        <f t="shared" si="438"/>
        <v>16</v>
      </c>
      <c r="FS158" s="18">
        <f t="shared" si="439"/>
        <v>71.240000000000009</v>
      </c>
      <c r="FT158" s="18">
        <f t="shared" si="434"/>
        <v>71.240000000000009</v>
      </c>
      <c r="FU158" s="18">
        <f t="shared" si="440"/>
        <v>16</v>
      </c>
      <c r="FV158" s="18">
        <f t="shared" si="441"/>
        <v>14.45</v>
      </c>
      <c r="FW158" s="18">
        <f t="shared" si="442"/>
        <v>16</v>
      </c>
      <c r="FX158" s="18">
        <f t="shared" si="443"/>
        <v>15.49</v>
      </c>
      <c r="FY158" s="18">
        <f t="shared" si="444"/>
        <v>16</v>
      </c>
      <c r="FZ158" s="18">
        <f t="shared" si="435"/>
        <v>15.49</v>
      </c>
      <c r="GA158" s="18">
        <f t="shared" si="445"/>
        <v>93.429999999999993</v>
      </c>
      <c r="GB158" s="18">
        <f t="shared" si="436"/>
        <v>164.67</v>
      </c>
      <c r="GC158" s="18">
        <f t="shared" ref="GC158:GC167" si="446">SUM(F158-GB158)</f>
        <v>882.08</v>
      </c>
    </row>
    <row r="159" spans="1:185" s="44" customFormat="1" ht="47.25" customHeight="1" x14ac:dyDescent="0.2">
      <c r="A159" s="27">
        <v>44788</v>
      </c>
      <c r="B159" s="28" t="s">
        <v>231</v>
      </c>
      <c r="C159" s="28" t="s">
        <v>471</v>
      </c>
      <c r="D159" s="31" t="s">
        <v>420</v>
      </c>
      <c r="E159" s="49" t="s">
        <v>472</v>
      </c>
      <c r="F159" s="31">
        <v>1046.75</v>
      </c>
      <c r="G159" s="18">
        <f t="shared" si="429"/>
        <v>104.67500000000001</v>
      </c>
      <c r="H159" s="18">
        <f t="shared" si="430"/>
        <v>942.07500000000005</v>
      </c>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18"/>
      <c r="AY159" s="31"/>
      <c r="AZ159" s="31"/>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9"/>
      <c r="EX159" s="18"/>
      <c r="EY159" s="18"/>
      <c r="EZ159" s="18"/>
      <c r="FA159" s="18"/>
      <c r="FB159" s="18"/>
      <c r="FC159" s="18"/>
      <c r="FD159" s="18"/>
      <c r="FE159" s="18"/>
      <c r="FF159" s="18"/>
      <c r="FG159" s="18"/>
      <c r="FH159" s="18"/>
      <c r="FI159" s="18"/>
      <c r="FJ159" s="18"/>
      <c r="FK159" s="18"/>
      <c r="FL159" s="18"/>
      <c r="FM159" s="18">
        <v>0</v>
      </c>
      <c r="FN159" s="18">
        <f t="shared" si="428"/>
        <v>8.26</v>
      </c>
      <c r="FO159" s="18">
        <f t="shared" si="431"/>
        <v>15.49</v>
      </c>
      <c r="FP159" s="18">
        <f t="shared" si="432"/>
        <v>16</v>
      </c>
      <c r="FQ159" s="18">
        <f t="shared" si="433"/>
        <v>15.49</v>
      </c>
      <c r="FR159" s="18">
        <f t="shared" si="438"/>
        <v>16</v>
      </c>
      <c r="FS159" s="18">
        <f t="shared" si="439"/>
        <v>71.240000000000009</v>
      </c>
      <c r="FT159" s="18">
        <f t="shared" si="434"/>
        <v>71.240000000000009</v>
      </c>
      <c r="FU159" s="18">
        <f t="shared" si="440"/>
        <v>16</v>
      </c>
      <c r="FV159" s="18">
        <f t="shared" si="441"/>
        <v>14.45</v>
      </c>
      <c r="FW159" s="18">
        <f t="shared" si="442"/>
        <v>16</v>
      </c>
      <c r="FX159" s="18">
        <f t="shared" si="443"/>
        <v>15.49</v>
      </c>
      <c r="FY159" s="18">
        <f t="shared" si="444"/>
        <v>16</v>
      </c>
      <c r="FZ159" s="18">
        <f t="shared" si="435"/>
        <v>15.49</v>
      </c>
      <c r="GA159" s="18">
        <f t="shared" si="445"/>
        <v>93.429999999999993</v>
      </c>
      <c r="GB159" s="18">
        <f t="shared" si="436"/>
        <v>164.67</v>
      </c>
      <c r="GC159" s="18">
        <f t="shared" si="446"/>
        <v>882.08</v>
      </c>
    </row>
    <row r="160" spans="1:185" s="44" customFormat="1" ht="90" customHeight="1" x14ac:dyDescent="0.2">
      <c r="A160" s="27">
        <v>44889</v>
      </c>
      <c r="B160" s="28" t="s">
        <v>473</v>
      </c>
      <c r="C160" s="28" t="s">
        <v>474</v>
      </c>
      <c r="D160" s="31" t="s">
        <v>195</v>
      </c>
      <c r="E160" s="49" t="s">
        <v>475</v>
      </c>
      <c r="F160" s="31">
        <v>1072.58</v>
      </c>
      <c r="G160" s="18">
        <f t="shared" si="429"/>
        <v>107.258</v>
      </c>
      <c r="H160" s="18">
        <f t="shared" si="430"/>
        <v>965.322</v>
      </c>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18"/>
      <c r="AY160" s="31"/>
      <c r="AZ160" s="31"/>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9"/>
      <c r="EX160" s="18"/>
      <c r="EY160" s="18"/>
      <c r="EZ160" s="18"/>
      <c r="FA160" s="18"/>
      <c r="FB160" s="18"/>
      <c r="FC160" s="18"/>
      <c r="FD160" s="18"/>
      <c r="FE160" s="18"/>
      <c r="FF160" s="18"/>
      <c r="FG160" s="18"/>
      <c r="FH160" s="18"/>
      <c r="FI160" s="18"/>
      <c r="FJ160" s="18"/>
      <c r="FK160" s="18"/>
      <c r="FL160" s="18"/>
      <c r="FM160" s="18"/>
      <c r="FN160" s="18"/>
      <c r="FO160" s="18"/>
      <c r="FP160" s="18"/>
      <c r="FQ160" s="18">
        <f>ROUND((H160/5/365*6),2)</f>
        <v>3.17</v>
      </c>
      <c r="FR160" s="18">
        <f>ROUND((H160/5/365*31),2)</f>
        <v>16.399999999999999</v>
      </c>
      <c r="FS160" s="18">
        <f>SUM(FG160:FR160)</f>
        <v>19.57</v>
      </c>
      <c r="FT160" s="18">
        <f t="shared" si="434"/>
        <v>19.57</v>
      </c>
      <c r="FU160" s="18">
        <f t="shared" si="440"/>
        <v>16.399999999999999</v>
      </c>
      <c r="FV160" s="18">
        <f t="shared" si="441"/>
        <v>14.81</v>
      </c>
      <c r="FW160" s="18">
        <f t="shared" si="442"/>
        <v>16.399999999999999</v>
      </c>
      <c r="FX160" s="18">
        <f t="shared" si="443"/>
        <v>15.87</v>
      </c>
      <c r="FY160" s="18">
        <f t="shared" si="444"/>
        <v>16.399999999999999</v>
      </c>
      <c r="FZ160" s="18">
        <f t="shared" si="435"/>
        <v>15.87</v>
      </c>
      <c r="GA160" s="18">
        <f t="shared" si="445"/>
        <v>95.75</v>
      </c>
      <c r="GB160" s="18">
        <f t="shared" si="436"/>
        <v>115.32</v>
      </c>
      <c r="GC160" s="18">
        <f t="shared" si="446"/>
        <v>957.26</v>
      </c>
    </row>
    <row r="161" spans="1:185" s="44" customFormat="1" ht="34.5" customHeight="1" x14ac:dyDescent="0.2">
      <c r="A161" s="27">
        <v>44914</v>
      </c>
      <c r="B161" s="28" t="s">
        <v>473</v>
      </c>
      <c r="C161" s="28" t="s">
        <v>476</v>
      </c>
      <c r="D161" s="31" t="s">
        <v>195</v>
      </c>
      <c r="E161" s="49" t="s">
        <v>477</v>
      </c>
      <c r="F161" s="31">
        <v>2704.29</v>
      </c>
      <c r="G161" s="18">
        <f t="shared" si="429"/>
        <v>270.42900000000003</v>
      </c>
      <c r="H161" s="18">
        <f t="shared" si="430"/>
        <v>2433.8609999999999</v>
      </c>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18"/>
      <c r="AY161" s="31"/>
      <c r="AZ161" s="31"/>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9"/>
      <c r="EX161" s="18"/>
      <c r="EY161" s="18"/>
      <c r="EZ161" s="18"/>
      <c r="FA161" s="18"/>
      <c r="FB161" s="18"/>
      <c r="FC161" s="18"/>
      <c r="FD161" s="18"/>
      <c r="FE161" s="18"/>
      <c r="FF161" s="18"/>
      <c r="FG161" s="18"/>
      <c r="FH161" s="18"/>
      <c r="FI161" s="18"/>
      <c r="FJ161" s="18"/>
      <c r="FK161" s="18"/>
      <c r="FL161" s="18"/>
      <c r="FM161" s="18"/>
      <c r="FN161" s="18"/>
      <c r="FO161" s="18"/>
      <c r="FP161" s="18"/>
      <c r="FQ161" s="18"/>
      <c r="FR161" s="18">
        <f>ROUND((H161/5/365*12),2)</f>
        <v>16</v>
      </c>
      <c r="FS161" s="18">
        <f>SUM(FR161)</f>
        <v>16</v>
      </c>
      <c r="FT161" s="18">
        <f t="shared" si="434"/>
        <v>16</v>
      </c>
      <c r="FU161" s="18">
        <f t="shared" si="440"/>
        <v>41.34</v>
      </c>
      <c r="FV161" s="18">
        <f t="shared" si="441"/>
        <v>37.340000000000003</v>
      </c>
      <c r="FW161" s="18">
        <f t="shared" si="442"/>
        <v>41.34</v>
      </c>
      <c r="FX161" s="18">
        <f t="shared" si="443"/>
        <v>40.01</v>
      </c>
      <c r="FY161" s="18">
        <f t="shared" si="444"/>
        <v>41.34</v>
      </c>
      <c r="FZ161" s="18">
        <f t="shared" si="435"/>
        <v>40.01</v>
      </c>
      <c r="GA161" s="18">
        <f t="shared" si="445"/>
        <v>241.38</v>
      </c>
      <c r="GB161" s="18">
        <f t="shared" si="436"/>
        <v>257.38</v>
      </c>
      <c r="GC161" s="18">
        <f t="shared" si="446"/>
        <v>2446.91</v>
      </c>
    </row>
    <row r="162" spans="1:185" s="44" customFormat="1" ht="33" customHeight="1" x14ac:dyDescent="0.2">
      <c r="A162" s="27">
        <v>44914</v>
      </c>
      <c r="B162" s="28" t="s">
        <v>473</v>
      </c>
      <c r="C162" s="28" t="s">
        <v>478</v>
      </c>
      <c r="D162" s="31" t="s">
        <v>195</v>
      </c>
      <c r="E162" s="49" t="s">
        <v>479</v>
      </c>
      <c r="F162" s="31">
        <v>2704.29</v>
      </c>
      <c r="G162" s="18">
        <f t="shared" si="429"/>
        <v>270.42900000000003</v>
      </c>
      <c r="H162" s="18">
        <f t="shared" si="430"/>
        <v>2433.8609999999999</v>
      </c>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18"/>
      <c r="AY162" s="31"/>
      <c r="AZ162" s="31"/>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9"/>
      <c r="EX162" s="18"/>
      <c r="EY162" s="18"/>
      <c r="EZ162" s="18"/>
      <c r="FA162" s="18"/>
      <c r="FB162" s="18"/>
      <c r="FC162" s="18"/>
      <c r="FD162" s="18"/>
      <c r="FE162" s="18"/>
      <c r="FF162" s="18"/>
      <c r="FG162" s="18"/>
      <c r="FH162" s="18"/>
      <c r="FI162" s="18"/>
      <c r="FJ162" s="18"/>
      <c r="FK162" s="18"/>
      <c r="FL162" s="18"/>
      <c r="FM162" s="18"/>
      <c r="FN162" s="18"/>
      <c r="FO162" s="18"/>
      <c r="FP162" s="18"/>
      <c r="FQ162" s="18"/>
      <c r="FR162" s="18">
        <f t="shared" ref="FR162:FR164" si="447">ROUND((H162/5/365*12),2)</f>
        <v>16</v>
      </c>
      <c r="FS162" s="18">
        <f t="shared" ref="FS162:FS164" si="448">SUM(FR162)</f>
        <v>16</v>
      </c>
      <c r="FT162" s="18">
        <f t="shared" si="434"/>
        <v>16</v>
      </c>
      <c r="FU162" s="18">
        <f t="shared" si="440"/>
        <v>41.34</v>
      </c>
      <c r="FV162" s="18">
        <f t="shared" si="441"/>
        <v>37.340000000000003</v>
      </c>
      <c r="FW162" s="18">
        <f t="shared" si="442"/>
        <v>41.34</v>
      </c>
      <c r="FX162" s="18">
        <f t="shared" si="443"/>
        <v>40.01</v>
      </c>
      <c r="FY162" s="18">
        <f t="shared" si="444"/>
        <v>41.34</v>
      </c>
      <c r="FZ162" s="18">
        <f t="shared" si="435"/>
        <v>40.01</v>
      </c>
      <c r="GA162" s="18">
        <f t="shared" si="445"/>
        <v>241.38</v>
      </c>
      <c r="GB162" s="18">
        <f t="shared" si="436"/>
        <v>257.38</v>
      </c>
      <c r="GC162" s="18">
        <f t="shared" si="446"/>
        <v>2446.91</v>
      </c>
    </row>
    <row r="163" spans="1:185" s="44" customFormat="1" ht="32.25" customHeight="1" x14ac:dyDescent="0.2">
      <c r="A163" s="27">
        <v>44914</v>
      </c>
      <c r="B163" s="28" t="s">
        <v>473</v>
      </c>
      <c r="C163" s="28" t="s">
        <v>480</v>
      </c>
      <c r="D163" s="31" t="s">
        <v>195</v>
      </c>
      <c r="E163" s="49" t="s">
        <v>481</v>
      </c>
      <c r="F163" s="31">
        <v>2704.29</v>
      </c>
      <c r="G163" s="18">
        <f t="shared" si="429"/>
        <v>270.42900000000003</v>
      </c>
      <c r="H163" s="18">
        <f t="shared" si="430"/>
        <v>2433.8609999999999</v>
      </c>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18"/>
      <c r="AY163" s="31"/>
      <c r="AZ163" s="31"/>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9"/>
      <c r="EX163" s="18"/>
      <c r="EY163" s="18"/>
      <c r="EZ163" s="18"/>
      <c r="FA163" s="18"/>
      <c r="FB163" s="18"/>
      <c r="FC163" s="18"/>
      <c r="FD163" s="18"/>
      <c r="FE163" s="18"/>
      <c r="FF163" s="18"/>
      <c r="FG163" s="18"/>
      <c r="FH163" s="18"/>
      <c r="FI163" s="18"/>
      <c r="FJ163" s="18"/>
      <c r="FK163" s="18"/>
      <c r="FL163" s="18"/>
      <c r="FM163" s="18"/>
      <c r="FN163" s="18"/>
      <c r="FO163" s="18"/>
      <c r="FP163" s="18"/>
      <c r="FQ163" s="18"/>
      <c r="FR163" s="18">
        <f t="shared" si="447"/>
        <v>16</v>
      </c>
      <c r="FS163" s="18">
        <f t="shared" si="448"/>
        <v>16</v>
      </c>
      <c r="FT163" s="18">
        <f t="shared" si="434"/>
        <v>16</v>
      </c>
      <c r="FU163" s="18">
        <f t="shared" si="440"/>
        <v>41.34</v>
      </c>
      <c r="FV163" s="18">
        <f t="shared" si="441"/>
        <v>37.340000000000003</v>
      </c>
      <c r="FW163" s="18">
        <f t="shared" si="442"/>
        <v>41.34</v>
      </c>
      <c r="FX163" s="18">
        <f t="shared" si="443"/>
        <v>40.01</v>
      </c>
      <c r="FY163" s="18">
        <f t="shared" si="444"/>
        <v>41.34</v>
      </c>
      <c r="FZ163" s="18">
        <f t="shared" si="435"/>
        <v>40.01</v>
      </c>
      <c r="GA163" s="18">
        <f t="shared" si="445"/>
        <v>241.38</v>
      </c>
      <c r="GB163" s="18">
        <f t="shared" si="436"/>
        <v>257.38</v>
      </c>
      <c r="GC163" s="18">
        <f t="shared" si="446"/>
        <v>2446.91</v>
      </c>
    </row>
    <row r="164" spans="1:185" s="44" customFormat="1" ht="35.25" customHeight="1" x14ac:dyDescent="0.2">
      <c r="A164" s="27">
        <v>44914</v>
      </c>
      <c r="B164" s="28" t="s">
        <v>473</v>
      </c>
      <c r="C164" s="28" t="s">
        <v>482</v>
      </c>
      <c r="D164" s="31" t="s">
        <v>195</v>
      </c>
      <c r="E164" s="49" t="s">
        <v>483</v>
      </c>
      <c r="F164" s="31">
        <v>2704.29</v>
      </c>
      <c r="G164" s="18">
        <f t="shared" si="429"/>
        <v>270.42900000000003</v>
      </c>
      <c r="H164" s="18">
        <f t="shared" si="430"/>
        <v>2433.8609999999999</v>
      </c>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18"/>
      <c r="AY164" s="31"/>
      <c r="AZ164" s="31"/>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9"/>
      <c r="EX164" s="18"/>
      <c r="EY164" s="18"/>
      <c r="EZ164" s="18"/>
      <c r="FA164" s="18"/>
      <c r="FB164" s="18"/>
      <c r="FC164" s="18"/>
      <c r="FD164" s="18"/>
      <c r="FE164" s="18"/>
      <c r="FF164" s="18"/>
      <c r="FG164" s="18"/>
      <c r="FH164" s="18"/>
      <c r="FI164" s="18"/>
      <c r="FJ164" s="18"/>
      <c r="FK164" s="18"/>
      <c r="FL164" s="18"/>
      <c r="FM164" s="18"/>
      <c r="FN164" s="18"/>
      <c r="FO164" s="18"/>
      <c r="FP164" s="18"/>
      <c r="FQ164" s="18"/>
      <c r="FR164" s="18">
        <f t="shared" si="447"/>
        <v>16</v>
      </c>
      <c r="FS164" s="18">
        <f t="shared" si="448"/>
        <v>16</v>
      </c>
      <c r="FT164" s="18">
        <f t="shared" si="434"/>
        <v>16</v>
      </c>
      <c r="FU164" s="18">
        <f t="shared" si="440"/>
        <v>41.34</v>
      </c>
      <c r="FV164" s="18">
        <f t="shared" si="441"/>
        <v>37.340000000000003</v>
      </c>
      <c r="FW164" s="18">
        <f t="shared" si="442"/>
        <v>41.34</v>
      </c>
      <c r="FX164" s="18">
        <f t="shared" si="443"/>
        <v>40.01</v>
      </c>
      <c r="FY164" s="18">
        <f t="shared" si="444"/>
        <v>41.34</v>
      </c>
      <c r="FZ164" s="18">
        <f t="shared" si="435"/>
        <v>40.01</v>
      </c>
      <c r="GA164" s="18">
        <f t="shared" si="445"/>
        <v>241.38</v>
      </c>
      <c r="GB164" s="18">
        <f t="shared" si="436"/>
        <v>257.38</v>
      </c>
      <c r="GC164" s="18">
        <f t="shared" si="446"/>
        <v>2446.91</v>
      </c>
    </row>
    <row r="165" spans="1:185" s="44" customFormat="1" ht="35.25" customHeight="1" x14ac:dyDescent="0.2">
      <c r="A165" s="27">
        <v>44965</v>
      </c>
      <c r="B165" s="28" t="s">
        <v>484</v>
      </c>
      <c r="C165" s="28" t="s">
        <v>485</v>
      </c>
      <c r="D165" s="31" t="s">
        <v>195</v>
      </c>
      <c r="E165" s="49" t="s">
        <v>486</v>
      </c>
      <c r="F165" s="31">
        <v>17100</v>
      </c>
      <c r="G165" s="18">
        <f t="shared" si="429"/>
        <v>1710</v>
      </c>
      <c r="H165" s="18">
        <f t="shared" si="430"/>
        <v>15390</v>
      </c>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18"/>
      <c r="AY165" s="31"/>
      <c r="AZ165" s="31"/>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9"/>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f>ROUND((H165/5/365*20),2)</f>
        <v>168.66</v>
      </c>
      <c r="FW165" s="18">
        <f t="shared" si="442"/>
        <v>261.42</v>
      </c>
      <c r="FX165" s="18">
        <f t="shared" si="443"/>
        <v>252.99</v>
      </c>
      <c r="FY165" s="18">
        <f t="shared" si="444"/>
        <v>261.42</v>
      </c>
      <c r="FZ165" s="18">
        <f t="shared" si="435"/>
        <v>252.99</v>
      </c>
      <c r="GA165" s="18">
        <f t="shared" si="445"/>
        <v>1197.48</v>
      </c>
      <c r="GB165" s="18">
        <f t="shared" si="436"/>
        <v>1197.48</v>
      </c>
      <c r="GC165" s="18">
        <f t="shared" si="446"/>
        <v>15902.52</v>
      </c>
    </row>
    <row r="166" spans="1:185" s="44" customFormat="1" ht="35.25" customHeight="1" x14ac:dyDescent="0.2">
      <c r="A166" s="27">
        <v>44965</v>
      </c>
      <c r="B166" s="28" t="s">
        <v>484</v>
      </c>
      <c r="C166" s="28" t="s">
        <v>487</v>
      </c>
      <c r="D166" s="31" t="s">
        <v>195</v>
      </c>
      <c r="E166" s="49" t="s">
        <v>488</v>
      </c>
      <c r="F166" s="31">
        <v>17100</v>
      </c>
      <c r="G166" s="18">
        <f t="shared" si="429"/>
        <v>1710</v>
      </c>
      <c r="H166" s="18">
        <f t="shared" si="430"/>
        <v>15390</v>
      </c>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18"/>
      <c r="AY166" s="31"/>
      <c r="AZ166" s="31"/>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9"/>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f>ROUND((H166/5/365*20),2)</f>
        <v>168.66</v>
      </c>
      <c r="FW166" s="18">
        <f t="shared" si="442"/>
        <v>261.42</v>
      </c>
      <c r="FX166" s="18">
        <f t="shared" si="443"/>
        <v>252.99</v>
      </c>
      <c r="FY166" s="18">
        <f t="shared" si="444"/>
        <v>261.42</v>
      </c>
      <c r="FZ166" s="18">
        <f t="shared" si="435"/>
        <v>252.99</v>
      </c>
      <c r="GA166" s="18">
        <f t="shared" si="445"/>
        <v>1197.48</v>
      </c>
      <c r="GB166" s="18">
        <f t="shared" si="436"/>
        <v>1197.48</v>
      </c>
      <c r="GC166" s="18">
        <f t="shared" si="446"/>
        <v>15902.52</v>
      </c>
    </row>
    <row r="167" spans="1:185" s="44" customFormat="1" ht="35.25" customHeight="1" x14ac:dyDescent="0.2">
      <c r="A167" s="27" t="s">
        <v>489</v>
      </c>
      <c r="B167" s="28" t="s">
        <v>473</v>
      </c>
      <c r="C167" s="28" t="s">
        <v>490</v>
      </c>
      <c r="D167" s="31" t="s">
        <v>195</v>
      </c>
      <c r="E167" s="49" t="s">
        <v>491</v>
      </c>
      <c r="F167" s="31">
        <v>2704.29</v>
      </c>
      <c r="G167" s="18">
        <f t="shared" si="429"/>
        <v>270.42900000000003</v>
      </c>
      <c r="H167" s="18">
        <f t="shared" si="430"/>
        <v>2433.8609999999999</v>
      </c>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18"/>
      <c r="AY167" s="31"/>
      <c r="AZ167" s="31"/>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9"/>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f>ROUND((H167/5/365*12),2)</f>
        <v>16</v>
      </c>
      <c r="FW167" s="18">
        <f t="shared" si="442"/>
        <v>41.34</v>
      </c>
      <c r="FX167" s="18">
        <f t="shared" si="443"/>
        <v>40.01</v>
      </c>
      <c r="FY167" s="18">
        <f t="shared" si="444"/>
        <v>41.34</v>
      </c>
      <c r="FZ167" s="18">
        <f t="shared" si="435"/>
        <v>40.01</v>
      </c>
      <c r="GA167" s="18">
        <f>SUM(FU167:FZ167)</f>
        <v>178.7</v>
      </c>
      <c r="GB167" s="18">
        <f t="shared" si="436"/>
        <v>178.7</v>
      </c>
      <c r="GC167" s="18">
        <f t="shared" si="446"/>
        <v>2525.59</v>
      </c>
    </row>
    <row r="168" spans="1:185" ht="18.75" customHeight="1" x14ac:dyDescent="0.2">
      <c r="A168" s="50" t="s">
        <v>492</v>
      </c>
      <c r="B168" s="130"/>
      <c r="C168" s="51"/>
      <c r="D168" s="24"/>
      <c r="E168" s="134"/>
      <c r="F168" s="52">
        <f>SUM(F62:F167)</f>
        <v>181725.62000000005</v>
      </c>
      <c r="G168" s="52">
        <f>SUM(G62:G167)</f>
        <v>18172.561999999965</v>
      </c>
      <c r="H168" s="52">
        <f>SUM(H62:H167)</f>
        <v>163553.05799999987</v>
      </c>
      <c r="I168" s="52">
        <f t="shared" ref="I168:BT168" si="449">SUM(I62:I159)</f>
        <v>0</v>
      </c>
      <c r="J168" s="52">
        <f t="shared" si="449"/>
        <v>0</v>
      </c>
      <c r="K168" s="52">
        <f t="shared" si="449"/>
        <v>0</v>
      </c>
      <c r="L168" s="52">
        <f t="shared" si="449"/>
        <v>0</v>
      </c>
      <c r="M168" s="52">
        <f t="shared" si="449"/>
        <v>0</v>
      </c>
      <c r="N168" s="52">
        <f t="shared" si="449"/>
        <v>0</v>
      </c>
      <c r="O168" s="52">
        <f t="shared" si="449"/>
        <v>0</v>
      </c>
      <c r="P168" s="52">
        <f t="shared" si="449"/>
        <v>0</v>
      </c>
      <c r="Q168" s="52">
        <f t="shared" si="449"/>
        <v>0</v>
      </c>
      <c r="R168" s="52">
        <f t="shared" si="449"/>
        <v>0</v>
      </c>
      <c r="S168" s="52">
        <f t="shared" si="449"/>
        <v>0</v>
      </c>
      <c r="T168" s="52">
        <f t="shared" si="449"/>
        <v>0</v>
      </c>
      <c r="U168" s="52">
        <f t="shared" si="449"/>
        <v>0</v>
      </c>
      <c r="V168" s="52">
        <f t="shared" si="449"/>
        <v>0</v>
      </c>
      <c r="W168" s="52">
        <f t="shared" si="449"/>
        <v>0</v>
      </c>
      <c r="X168" s="52">
        <f t="shared" si="449"/>
        <v>0</v>
      </c>
      <c r="Y168" s="52">
        <f t="shared" si="449"/>
        <v>0</v>
      </c>
      <c r="Z168" s="52">
        <f t="shared" si="449"/>
        <v>0</v>
      </c>
      <c r="AA168" s="52">
        <f t="shared" si="449"/>
        <v>0</v>
      </c>
      <c r="AB168" s="52">
        <f t="shared" si="449"/>
        <v>0</v>
      </c>
      <c r="AC168" s="52">
        <f t="shared" si="449"/>
        <v>0</v>
      </c>
      <c r="AD168" s="52">
        <f t="shared" si="449"/>
        <v>0</v>
      </c>
      <c r="AE168" s="52">
        <f t="shared" si="449"/>
        <v>0</v>
      </c>
      <c r="AF168" s="52">
        <f t="shared" si="449"/>
        <v>0</v>
      </c>
      <c r="AG168" s="52">
        <f t="shared" si="449"/>
        <v>0</v>
      </c>
      <c r="AH168" s="52">
        <f t="shared" si="449"/>
        <v>0</v>
      </c>
      <c r="AI168" s="52">
        <f t="shared" si="449"/>
        <v>0</v>
      </c>
      <c r="AJ168" s="52">
        <f t="shared" si="449"/>
        <v>0</v>
      </c>
      <c r="AK168" s="52">
        <f t="shared" si="449"/>
        <v>0</v>
      </c>
      <c r="AL168" s="52">
        <f t="shared" si="449"/>
        <v>0</v>
      </c>
      <c r="AM168" s="52">
        <f t="shared" si="449"/>
        <v>0</v>
      </c>
      <c r="AN168" s="52">
        <f t="shared" si="449"/>
        <v>0</v>
      </c>
      <c r="AO168" s="52">
        <f t="shared" si="449"/>
        <v>0</v>
      </c>
      <c r="AP168" s="52">
        <f t="shared" si="449"/>
        <v>0</v>
      </c>
      <c r="AQ168" s="52">
        <f t="shared" si="449"/>
        <v>0</v>
      </c>
      <c r="AR168" s="52">
        <f t="shared" si="449"/>
        <v>0</v>
      </c>
      <c r="AS168" s="52">
        <f t="shared" si="449"/>
        <v>0</v>
      </c>
      <c r="AT168" s="52">
        <f t="shared" si="449"/>
        <v>0</v>
      </c>
      <c r="AU168" s="52">
        <f t="shared" si="449"/>
        <v>0</v>
      </c>
      <c r="AV168" s="52">
        <f t="shared" si="449"/>
        <v>0</v>
      </c>
      <c r="AW168" s="52">
        <f t="shared" si="449"/>
        <v>0</v>
      </c>
      <c r="AX168" s="52">
        <f t="shared" si="449"/>
        <v>0</v>
      </c>
      <c r="AY168" s="52">
        <f t="shared" si="449"/>
        <v>0</v>
      </c>
      <c r="AZ168" s="52">
        <f t="shared" si="449"/>
        <v>0</v>
      </c>
      <c r="BA168" s="52">
        <f t="shared" si="449"/>
        <v>0</v>
      </c>
      <c r="BB168" s="52">
        <f t="shared" si="449"/>
        <v>0</v>
      </c>
      <c r="BC168" s="52">
        <f t="shared" si="449"/>
        <v>0</v>
      </c>
      <c r="BD168" s="52">
        <f t="shared" si="449"/>
        <v>0</v>
      </c>
      <c r="BE168" s="52">
        <f t="shared" si="449"/>
        <v>0</v>
      </c>
      <c r="BF168" s="52">
        <f t="shared" si="449"/>
        <v>0</v>
      </c>
      <c r="BG168" s="52">
        <f t="shared" si="449"/>
        <v>0</v>
      </c>
      <c r="BH168" s="52">
        <f t="shared" si="449"/>
        <v>0</v>
      </c>
      <c r="BI168" s="52">
        <f t="shared" si="449"/>
        <v>0</v>
      </c>
      <c r="BJ168" s="52">
        <f t="shared" si="449"/>
        <v>0</v>
      </c>
      <c r="BK168" s="52">
        <f t="shared" si="449"/>
        <v>0</v>
      </c>
      <c r="BL168" s="52">
        <f t="shared" si="449"/>
        <v>0</v>
      </c>
      <c r="BM168" s="52">
        <f t="shared" si="449"/>
        <v>0</v>
      </c>
      <c r="BN168" s="52">
        <f t="shared" si="449"/>
        <v>0</v>
      </c>
      <c r="BO168" s="52">
        <f t="shared" si="449"/>
        <v>0</v>
      </c>
      <c r="BP168" s="52">
        <f t="shared" si="449"/>
        <v>0</v>
      </c>
      <c r="BQ168" s="52">
        <f t="shared" si="449"/>
        <v>0</v>
      </c>
      <c r="BR168" s="52">
        <f t="shared" si="449"/>
        <v>0</v>
      </c>
      <c r="BS168" s="52">
        <f t="shared" si="449"/>
        <v>0</v>
      </c>
      <c r="BT168" s="52">
        <f t="shared" si="449"/>
        <v>0</v>
      </c>
      <c r="BU168" s="52">
        <f t="shared" ref="BU168:EF168" si="450">SUM(BU62:BU159)</f>
        <v>0</v>
      </c>
      <c r="BV168" s="52">
        <f t="shared" si="450"/>
        <v>0</v>
      </c>
      <c r="BW168" s="52">
        <f t="shared" si="450"/>
        <v>0</v>
      </c>
      <c r="BX168" s="52">
        <f t="shared" si="450"/>
        <v>0</v>
      </c>
      <c r="BY168" s="52">
        <f t="shared" si="450"/>
        <v>0</v>
      </c>
      <c r="BZ168" s="52">
        <f t="shared" si="450"/>
        <v>0</v>
      </c>
      <c r="CA168" s="52">
        <f t="shared" si="450"/>
        <v>0</v>
      </c>
      <c r="CB168" s="52">
        <f t="shared" si="450"/>
        <v>0</v>
      </c>
      <c r="CC168" s="52">
        <f t="shared" si="450"/>
        <v>0</v>
      </c>
      <c r="CD168" s="52">
        <f t="shared" si="450"/>
        <v>0</v>
      </c>
      <c r="CE168" s="52">
        <f t="shared" si="450"/>
        <v>0</v>
      </c>
      <c r="CF168" s="52">
        <f t="shared" si="450"/>
        <v>0</v>
      </c>
      <c r="CG168" s="52">
        <f t="shared" si="450"/>
        <v>0</v>
      </c>
      <c r="CH168" s="52">
        <f t="shared" si="450"/>
        <v>0</v>
      </c>
      <c r="CI168" s="52">
        <f t="shared" si="450"/>
        <v>0</v>
      </c>
      <c r="CJ168" s="52">
        <f t="shared" si="450"/>
        <v>0</v>
      </c>
      <c r="CK168" s="52">
        <f t="shared" si="450"/>
        <v>0</v>
      </c>
      <c r="CL168" s="52">
        <f t="shared" si="450"/>
        <v>0</v>
      </c>
      <c r="CM168" s="52">
        <f t="shared" si="450"/>
        <v>0</v>
      </c>
      <c r="CN168" s="52">
        <f t="shared" si="450"/>
        <v>0</v>
      </c>
      <c r="CO168" s="52">
        <f t="shared" si="450"/>
        <v>0</v>
      </c>
      <c r="CP168" s="52">
        <f t="shared" si="450"/>
        <v>0</v>
      </c>
      <c r="CQ168" s="52">
        <f t="shared" si="450"/>
        <v>0</v>
      </c>
      <c r="CR168" s="52">
        <f t="shared" si="450"/>
        <v>0</v>
      </c>
      <c r="CS168" s="52">
        <f t="shared" si="450"/>
        <v>0</v>
      </c>
      <c r="CT168" s="52">
        <f t="shared" si="450"/>
        <v>0</v>
      </c>
      <c r="CU168" s="52">
        <f t="shared" si="450"/>
        <v>0</v>
      </c>
      <c r="CV168" s="52">
        <f t="shared" si="450"/>
        <v>0</v>
      </c>
      <c r="CW168" s="52">
        <f t="shared" si="450"/>
        <v>0</v>
      </c>
      <c r="CX168" s="52">
        <f t="shared" si="450"/>
        <v>0</v>
      </c>
      <c r="CY168" s="52">
        <f t="shared" si="450"/>
        <v>0</v>
      </c>
      <c r="CZ168" s="52">
        <f t="shared" si="450"/>
        <v>0</v>
      </c>
      <c r="DA168" s="52">
        <f t="shared" si="450"/>
        <v>0</v>
      </c>
      <c r="DB168" s="52">
        <f t="shared" si="450"/>
        <v>0</v>
      </c>
      <c r="DC168" s="52">
        <f t="shared" si="450"/>
        <v>0</v>
      </c>
      <c r="DD168" s="52">
        <f t="shared" si="450"/>
        <v>0</v>
      </c>
      <c r="DE168" s="52">
        <f t="shared" si="450"/>
        <v>0</v>
      </c>
      <c r="DF168" s="52">
        <f t="shared" si="450"/>
        <v>0</v>
      </c>
      <c r="DG168" s="52">
        <f t="shared" si="450"/>
        <v>0</v>
      </c>
      <c r="DH168" s="52">
        <f t="shared" si="450"/>
        <v>0</v>
      </c>
      <c r="DI168" s="52">
        <f t="shared" si="450"/>
        <v>102.30000000000003</v>
      </c>
      <c r="DJ168" s="52">
        <f t="shared" si="450"/>
        <v>167.23999999999998</v>
      </c>
      <c r="DK168" s="52">
        <f t="shared" si="450"/>
        <v>187.38000000000002</v>
      </c>
      <c r="DL168" s="52">
        <f t="shared" si="450"/>
        <v>276.27999999999997</v>
      </c>
      <c r="DM168" s="52">
        <f t="shared" si="450"/>
        <v>267.46000000000004</v>
      </c>
      <c r="DN168" s="52">
        <f t="shared" si="450"/>
        <v>276.27999999999997</v>
      </c>
      <c r="DO168" s="52">
        <f t="shared" si="450"/>
        <v>1276.9399999999998</v>
      </c>
      <c r="DP168" s="52">
        <f t="shared" si="450"/>
        <v>1276.9399999999998</v>
      </c>
      <c r="DQ168" s="52">
        <f t="shared" si="450"/>
        <v>276.27999999999997</v>
      </c>
      <c r="DR168" s="52">
        <f t="shared" si="450"/>
        <v>249.55999999999997</v>
      </c>
      <c r="DS168" s="52">
        <f t="shared" si="450"/>
        <v>276.27999999999997</v>
      </c>
      <c r="DT168" s="52">
        <f t="shared" si="450"/>
        <v>335.62000000000012</v>
      </c>
      <c r="DU168" s="52">
        <f t="shared" si="450"/>
        <v>372.28</v>
      </c>
      <c r="DV168" s="52">
        <f t="shared" si="450"/>
        <v>360.40000000000009</v>
      </c>
      <c r="DW168" s="52">
        <f t="shared" si="450"/>
        <v>372.28</v>
      </c>
      <c r="DX168" s="52">
        <f t="shared" si="450"/>
        <v>447.7000000000001</v>
      </c>
      <c r="DY168" s="52">
        <f t="shared" si="450"/>
        <v>587.78000000000009</v>
      </c>
      <c r="DZ168" s="52">
        <f t="shared" si="450"/>
        <v>639.57999999999993</v>
      </c>
      <c r="EA168" s="52">
        <f t="shared" si="450"/>
        <v>633.92000000000019</v>
      </c>
      <c r="EB168" s="52">
        <f t="shared" si="450"/>
        <v>654.96</v>
      </c>
      <c r="EC168" s="52">
        <f t="shared" si="450"/>
        <v>5206.6399999999967</v>
      </c>
      <c r="ED168" s="52">
        <f t="shared" si="450"/>
        <v>6483.5799999999981</v>
      </c>
      <c r="EE168" s="52">
        <f t="shared" si="450"/>
        <v>654.96</v>
      </c>
      <c r="EF168" s="52">
        <f t="shared" si="450"/>
        <v>612.76999999999987</v>
      </c>
      <c r="EG168" s="52">
        <f t="shared" ref="EG168:FM168" si="451">SUM(EG62:EG159)</f>
        <v>654.96</v>
      </c>
      <c r="EH168" s="52">
        <f t="shared" si="451"/>
        <v>633.92000000000019</v>
      </c>
      <c r="EI168" s="52">
        <f t="shared" si="451"/>
        <v>654.96</v>
      </c>
      <c r="EJ168" s="52">
        <f t="shared" si="451"/>
        <v>633.92000000000019</v>
      </c>
      <c r="EK168" s="52">
        <f t="shared" si="451"/>
        <v>654.96</v>
      </c>
      <c r="EL168" s="52">
        <f t="shared" si="451"/>
        <v>654.96</v>
      </c>
      <c r="EM168" s="52">
        <f t="shared" si="451"/>
        <v>633.92000000000019</v>
      </c>
      <c r="EN168" s="52">
        <f t="shared" si="451"/>
        <v>654.96</v>
      </c>
      <c r="EO168" s="52">
        <f t="shared" si="451"/>
        <v>686.12000000000046</v>
      </c>
      <c r="EP168" s="52">
        <f t="shared" si="451"/>
        <v>719.69999999999982</v>
      </c>
      <c r="EQ168" s="52">
        <f t="shared" si="451"/>
        <v>7850.1100000000006</v>
      </c>
      <c r="ER168" s="52">
        <f t="shared" si="451"/>
        <v>14333.689999999999</v>
      </c>
      <c r="ES168" s="52">
        <f t="shared" si="451"/>
        <v>719.69999999999982</v>
      </c>
      <c r="ET168" s="52">
        <f t="shared" si="451"/>
        <v>650.08999999999958</v>
      </c>
      <c r="EU168" s="52">
        <f t="shared" si="451"/>
        <v>812.49999999999977</v>
      </c>
      <c r="EV168" s="52">
        <f t="shared" si="451"/>
        <v>823.1800000000004</v>
      </c>
      <c r="EW168" s="52">
        <f t="shared" si="451"/>
        <v>899.32000000000039</v>
      </c>
      <c r="EX168" s="52">
        <f t="shared" si="451"/>
        <v>1032.4600000000009</v>
      </c>
      <c r="EY168" s="52">
        <f t="shared" si="451"/>
        <v>1066.7199999999996</v>
      </c>
      <c r="EZ168" s="52">
        <f t="shared" si="451"/>
        <v>1074.5399999999995</v>
      </c>
      <c r="FA168" s="52">
        <f t="shared" si="451"/>
        <v>1049.2200000000009</v>
      </c>
      <c r="FB168" s="52">
        <f t="shared" si="451"/>
        <v>1112.6999999999996</v>
      </c>
      <c r="FC168" s="52">
        <f t="shared" si="451"/>
        <v>1082.2900000000009</v>
      </c>
      <c r="FD168" s="52">
        <f t="shared" si="451"/>
        <v>1141.2899999999995</v>
      </c>
      <c r="FE168" s="52">
        <f t="shared" si="451"/>
        <v>11464.009999999989</v>
      </c>
      <c r="FF168" s="52">
        <f t="shared" si="451"/>
        <v>25797.710000000017</v>
      </c>
      <c r="FG168" s="52">
        <f t="shared" si="451"/>
        <v>1169.3099999999995</v>
      </c>
      <c r="FH168" s="52">
        <f t="shared" si="451"/>
        <v>1310.079999999999</v>
      </c>
      <c r="FI168" s="52">
        <f t="shared" si="451"/>
        <v>1472.0099999999993</v>
      </c>
      <c r="FJ168" s="52">
        <f t="shared" si="451"/>
        <v>1424.650000000001</v>
      </c>
      <c r="FK168" s="52">
        <f t="shared" si="451"/>
        <v>1472.0099999999993</v>
      </c>
      <c r="FL168" s="52">
        <f t="shared" si="451"/>
        <v>1424.650000000001</v>
      </c>
      <c r="FM168" s="52">
        <f t="shared" si="451"/>
        <v>1472.0099999999993</v>
      </c>
      <c r="FN168" s="52">
        <f>SUM(FN62:FN160)</f>
        <v>1761.109999999999</v>
      </c>
      <c r="FO168" s="52">
        <f>SUM(FO62:FO160)</f>
        <v>1966.8000000000013</v>
      </c>
      <c r="FP168" s="52">
        <f>SUM(FP62:FP160)</f>
        <v>2032.0099999999993</v>
      </c>
      <c r="FQ168" s="52">
        <f>SUM(FQ62:FQ160)</f>
        <v>1969.9700000000014</v>
      </c>
      <c r="FR168" s="52">
        <f>SUM(FR62:FR164)</f>
        <v>2112.4099999999994</v>
      </c>
      <c r="FS168" s="52">
        <f>SUM(FS62:FS164)</f>
        <v>19587.020000000055</v>
      </c>
      <c r="FT168" s="52">
        <f>SUM(FT62:FT164)</f>
        <v>45384.729999999952</v>
      </c>
      <c r="FU168" s="52">
        <f>SUM(FU62:FU164)</f>
        <v>2213.77</v>
      </c>
      <c r="FV168" s="52">
        <f t="shared" ref="FV168:GC168" si="452">SUM(FV62:FV167)</f>
        <v>2352.8500000000004</v>
      </c>
      <c r="FW168" s="52">
        <f t="shared" si="452"/>
        <v>2777.9500000000003</v>
      </c>
      <c r="FX168" s="52">
        <f t="shared" si="452"/>
        <v>2688.7000000000016</v>
      </c>
      <c r="FY168" s="52">
        <f>SUM(FY62:FY167)</f>
        <v>2777.9500000000003</v>
      </c>
      <c r="FZ168" s="52">
        <f>SUM(FZ62:FZ167)</f>
        <v>2688.7000000000016</v>
      </c>
      <c r="GA168" s="52">
        <f t="shared" si="452"/>
        <v>15499.920000000011</v>
      </c>
      <c r="GB168" s="52">
        <f t="shared" si="452"/>
        <v>60884.649999999958</v>
      </c>
      <c r="GC168" s="52">
        <f t="shared" si="452"/>
        <v>120840.97000000007</v>
      </c>
    </row>
    <row r="169" spans="1:185" ht="24" customHeight="1" x14ac:dyDescent="0.2">
      <c r="A169" s="152" t="s">
        <v>9</v>
      </c>
      <c r="B169" s="152"/>
      <c r="C169" s="152"/>
      <c r="D169" s="152"/>
      <c r="E169" s="152"/>
      <c r="F169" s="52">
        <f>SUM(F25+F31+F42+F60+F168)</f>
        <v>2102435.7400000002</v>
      </c>
      <c r="G169" s="52">
        <f>SUM(G25+G31+G42+G60+G168)</f>
        <v>210243.59499999997</v>
      </c>
      <c r="H169" s="52">
        <f>SUM(H25,H31,H42,H60,H168)-0.01</f>
        <v>1892192.1559999995</v>
      </c>
      <c r="I169" s="52">
        <f t="shared" ref="I169:BT169" si="453">SUM(I25+I31+I42+I60+I168)</f>
        <v>4982.7</v>
      </c>
      <c r="J169" s="52">
        <f t="shared" si="453"/>
        <v>10205.980000000001</v>
      </c>
      <c r="K169" s="52">
        <f t="shared" si="453"/>
        <v>1154.885</v>
      </c>
      <c r="L169" s="52">
        <f t="shared" si="453"/>
        <v>1799.645</v>
      </c>
      <c r="M169" s="52">
        <f t="shared" si="453"/>
        <v>1146.8254999999999</v>
      </c>
      <c r="N169" s="52">
        <f t="shared" si="453"/>
        <v>1730.0495000000001</v>
      </c>
      <c r="O169" s="52">
        <f t="shared" si="453"/>
        <v>3296.09195</v>
      </c>
      <c r="P169" s="52">
        <f t="shared" si="453"/>
        <v>68330.817549999992</v>
      </c>
      <c r="Q169" s="52">
        <f t="shared" si="453"/>
        <v>70582.32375499999</v>
      </c>
      <c r="R169" s="52">
        <f t="shared" si="453"/>
        <v>72130.713795000018</v>
      </c>
      <c r="S169" s="52">
        <f t="shared" si="453"/>
        <v>71842.688379500003</v>
      </c>
      <c r="T169" s="52">
        <f t="shared" si="453"/>
        <v>72822.015415499991</v>
      </c>
      <c r="U169" s="52">
        <f t="shared" si="453"/>
        <v>72531.51054155</v>
      </c>
      <c r="V169" s="52">
        <f t="shared" si="453"/>
        <v>436081.35487394984</v>
      </c>
      <c r="W169" s="52">
        <f t="shared" si="453"/>
        <v>6324.2414873949992</v>
      </c>
      <c r="X169" s="52">
        <f t="shared" si="453"/>
        <v>6261.653386555</v>
      </c>
      <c r="Y169" s="52">
        <f t="shared" si="453"/>
        <v>6319.9583386554987</v>
      </c>
      <c r="Z169" s="52">
        <f t="shared" si="453"/>
        <v>6425.7350478994995</v>
      </c>
      <c r="AA169" s="52">
        <f t="shared" si="453"/>
        <v>6316.1035047899486</v>
      </c>
      <c r="AB169" s="52">
        <f t="shared" si="453"/>
        <v>6391.0415431095498</v>
      </c>
      <c r="AC169" s="52">
        <f t="shared" si="453"/>
        <v>6312.6341543109538</v>
      </c>
      <c r="AD169" s="52">
        <f t="shared" si="453"/>
        <v>6562.4273887985937</v>
      </c>
      <c r="AE169" s="52">
        <f t="shared" si="453"/>
        <v>6106.9017388798584</v>
      </c>
      <c r="AF169" s="52">
        <f t="shared" si="453"/>
        <v>6534.3256499187346</v>
      </c>
      <c r="AG169" s="52">
        <f t="shared" si="453"/>
        <v>6106.8015649918725</v>
      </c>
      <c r="AH169" s="52">
        <f t="shared" si="453"/>
        <v>6521.0440849268616</v>
      </c>
      <c r="AI169" s="52">
        <f t="shared" si="453"/>
        <v>74198.7224084927</v>
      </c>
      <c r="AJ169" s="52">
        <f t="shared" si="453"/>
        <v>510033.86167643417</v>
      </c>
      <c r="AK169" s="52">
        <f t="shared" si="453"/>
        <v>6313.9061676434167</v>
      </c>
      <c r="AL169" s="52">
        <f t="shared" si="453"/>
        <v>5868.7455087907574</v>
      </c>
      <c r="AM169" s="52">
        <f t="shared" si="453"/>
        <v>6311.8575508790746</v>
      </c>
      <c r="AN169" s="52">
        <f t="shared" si="453"/>
        <v>6256.3579579116813</v>
      </c>
      <c r="AO169" s="52">
        <f t="shared" si="453"/>
        <v>6310.0137957911675</v>
      </c>
      <c r="AP169" s="52">
        <f t="shared" si="453"/>
        <v>6239.764162120513</v>
      </c>
      <c r="AQ169" s="52">
        <f t="shared" si="453"/>
        <v>6308.3544162120506</v>
      </c>
      <c r="AR169" s="52">
        <f t="shared" si="453"/>
        <v>6427.8297459084624</v>
      </c>
      <c r="AS169" s="52">
        <f t="shared" si="453"/>
        <v>6103.8609745908452</v>
      </c>
      <c r="AT169" s="52">
        <f t="shared" si="453"/>
        <v>6414.3887713176155</v>
      </c>
      <c r="AU169" s="52">
        <f t="shared" si="453"/>
        <v>6102.5168771317612</v>
      </c>
      <c r="AV169" s="52">
        <f t="shared" si="453"/>
        <v>6402.2918941858543</v>
      </c>
      <c r="AW169" s="52">
        <f t="shared" si="453"/>
        <v>74110.877189418592</v>
      </c>
      <c r="AX169" s="52">
        <f t="shared" si="453"/>
        <v>584026.97470476723</v>
      </c>
      <c r="AY169" s="52">
        <f t="shared" si="453"/>
        <v>6303.218470476726</v>
      </c>
      <c r="AZ169" s="52">
        <f t="shared" si="453"/>
        <v>5772.5562342905414</v>
      </c>
      <c r="BA169" s="52">
        <f t="shared" si="453"/>
        <v>6302.2386234290534</v>
      </c>
      <c r="BB169" s="52">
        <f t="shared" si="453"/>
        <v>6169.7876108614873</v>
      </c>
      <c r="BC169" s="52">
        <f t="shared" si="453"/>
        <v>6301.3567610861483</v>
      </c>
      <c r="BD169" s="52">
        <f t="shared" si="453"/>
        <v>6161.8508497753382</v>
      </c>
      <c r="BE169" s="52">
        <f t="shared" si="453"/>
        <v>6300.5630849775334</v>
      </c>
      <c r="BF169" s="52">
        <f t="shared" si="453"/>
        <v>6357.7077647978049</v>
      </c>
      <c r="BG169" s="52">
        <f t="shared" si="453"/>
        <v>6096.8487764797801</v>
      </c>
      <c r="BH169" s="52">
        <f t="shared" si="453"/>
        <v>6351.2789883180239</v>
      </c>
      <c r="BI169" s="52">
        <f t="shared" si="453"/>
        <v>6096.2058988318013</v>
      </c>
      <c r="BJ169" s="52">
        <f t="shared" si="453"/>
        <v>6345.4930894862218</v>
      </c>
      <c r="BK169" s="52">
        <f t="shared" si="453"/>
        <v>74105.197308948627</v>
      </c>
      <c r="BL169" s="52">
        <f t="shared" si="453"/>
        <v>658075.8457805377</v>
      </c>
      <c r="BM169" s="52">
        <f t="shared" si="453"/>
        <v>6298.1065780537592</v>
      </c>
      <c r="BN169" s="52">
        <f t="shared" si="453"/>
        <v>5726.5492024838395</v>
      </c>
      <c r="BO169" s="52">
        <f t="shared" si="453"/>
        <v>6297.6379202483831</v>
      </c>
      <c r="BP169" s="52">
        <f t="shared" si="453"/>
        <v>6128.3812822354557</v>
      </c>
      <c r="BQ169" s="52">
        <f t="shared" si="453"/>
        <v>6297.2161282235447</v>
      </c>
      <c r="BR169" s="52">
        <f t="shared" si="453"/>
        <v>6124.5851540119093</v>
      </c>
      <c r="BS169" s="52">
        <f t="shared" si="453"/>
        <v>6410.2065154011898</v>
      </c>
      <c r="BT169" s="52">
        <f t="shared" si="453"/>
        <v>6476.9686386107187</v>
      </c>
      <c r="BU169" s="52">
        <f t="shared" ref="BU169:EF169" si="454">SUM(BU25+BU31+BU42+BU60+BU168)</f>
        <v>6241.3648638610712</v>
      </c>
      <c r="BV169" s="52">
        <f t="shared" si="454"/>
        <v>6473.8937747496466</v>
      </c>
      <c r="BW169" s="52">
        <f t="shared" si="454"/>
        <v>6241.0573774749637</v>
      </c>
      <c r="BX169" s="52">
        <f t="shared" si="454"/>
        <v>6471.1263972746819</v>
      </c>
      <c r="BY169" s="52">
        <f t="shared" si="454"/>
        <v>74969.990639727475</v>
      </c>
      <c r="BZ169" s="52">
        <f t="shared" si="454"/>
        <v>733018.89575754723</v>
      </c>
      <c r="CA169" s="52">
        <f t="shared" si="454"/>
        <v>6448.4615757547208</v>
      </c>
      <c r="CB169" s="52">
        <f t="shared" si="454"/>
        <v>6050.5141817924923</v>
      </c>
      <c r="CC169" s="52">
        <f t="shared" si="454"/>
        <v>6448.2374181792484</v>
      </c>
      <c r="CD169" s="52">
        <f t="shared" si="454"/>
        <v>6256.4467636132431</v>
      </c>
      <c r="CE169" s="52">
        <f t="shared" si="454"/>
        <v>6448.0356763613236</v>
      </c>
      <c r="CF169" s="52">
        <f t="shared" si="454"/>
        <v>6254.6310872519189</v>
      </c>
      <c r="CG169" s="52">
        <f t="shared" si="454"/>
        <v>6447.8541087251915</v>
      </c>
      <c r="CH169" s="52">
        <f t="shared" si="454"/>
        <v>6460.926978526727</v>
      </c>
      <c r="CI169" s="52">
        <f t="shared" si="454"/>
        <v>6330.3706978526725</v>
      </c>
      <c r="CJ169" s="52">
        <f t="shared" si="454"/>
        <v>6581.5862806740543</v>
      </c>
      <c r="CK169" s="52">
        <f t="shared" si="454"/>
        <v>6357.803628067405</v>
      </c>
      <c r="CL169" s="52">
        <f t="shared" si="454"/>
        <v>6580.2626526066488</v>
      </c>
      <c r="CM169" s="52">
        <f t="shared" si="454"/>
        <v>76561.29126526069</v>
      </c>
      <c r="CN169" s="52">
        <f t="shared" si="454"/>
        <v>809567.301387346</v>
      </c>
      <c r="CO169" s="52">
        <f t="shared" si="454"/>
        <v>6569.4221387345979</v>
      </c>
      <c r="CP169" s="52">
        <f t="shared" si="454"/>
        <v>5942.3392486113844</v>
      </c>
      <c r="CQ169" s="52">
        <f t="shared" si="454"/>
        <v>6569.314924861138</v>
      </c>
      <c r="CR169" s="52">
        <f t="shared" si="454"/>
        <v>6365.1643237502467</v>
      </c>
      <c r="CS169" s="52">
        <f t="shared" si="454"/>
        <v>6569.2184323750243</v>
      </c>
      <c r="CT169" s="52">
        <f t="shared" si="454"/>
        <v>6377.4458913752214</v>
      </c>
      <c r="CU169" s="52">
        <f t="shared" si="454"/>
        <v>6587.6615891375213</v>
      </c>
      <c r="CV169" s="52">
        <f t="shared" si="454"/>
        <v>6593.9143022376993</v>
      </c>
      <c r="CW169" s="52">
        <f t="shared" si="454"/>
        <v>6375.1134302237697</v>
      </c>
      <c r="CX169" s="52">
        <f t="shared" si="454"/>
        <v>6593.2108720139295</v>
      </c>
      <c r="CY169" s="52">
        <f t="shared" si="454"/>
        <v>6375.0430872013931</v>
      </c>
      <c r="CZ169" s="52">
        <f t="shared" si="454"/>
        <v>6592.5777848125363</v>
      </c>
      <c r="DA169" s="52">
        <f t="shared" si="454"/>
        <v>77460.759778481253</v>
      </c>
      <c r="DB169" s="52">
        <f t="shared" si="454"/>
        <v>887021.89800633129</v>
      </c>
      <c r="DC169" s="52">
        <f t="shared" si="454"/>
        <v>6587.392800633128</v>
      </c>
      <c r="DD169" s="52">
        <f t="shared" si="454"/>
        <v>5954.0452056981539</v>
      </c>
      <c r="DE169" s="52">
        <f t="shared" si="454"/>
        <v>6794.5315205698143</v>
      </c>
      <c r="DF169" s="52">
        <f t="shared" si="454"/>
        <v>6661.0936851283395</v>
      </c>
      <c r="DG169" s="52">
        <f t="shared" si="454"/>
        <v>6879.245368512833</v>
      </c>
      <c r="DH169" s="52">
        <f t="shared" si="454"/>
        <v>6678.9383166155048</v>
      </c>
      <c r="DI169" s="52">
        <f t="shared" si="454"/>
        <v>7019.2638316615494</v>
      </c>
      <c r="DJ169" s="52">
        <f t="shared" si="454"/>
        <v>7087.1944849539541</v>
      </c>
      <c r="DK169" s="52">
        <f t="shared" si="454"/>
        <v>6881.2064484953953</v>
      </c>
      <c r="DL169" s="52">
        <f t="shared" si="454"/>
        <v>7236.0680364585587</v>
      </c>
      <c r="DM169" s="52">
        <f t="shared" si="454"/>
        <v>7133.4028036458549</v>
      </c>
      <c r="DN169" s="52">
        <f t="shared" si="454"/>
        <v>7373.4852328127026</v>
      </c>
      <c r="DO169" s="52">
        <f t="shared" si="454"/>
        <v>82262.112523281277</v>
      </c>
      <c r="DP169" s="52">
        <f t="shared" si="454"/>
        <v>969281.0627095314</v>
      </c>
      <c r="DQ169" s="52">
        <f t="shared" si="454"/>
        <v>7371.0052709531428</v>
      </c>
      <c r="DR169" s="52">
        <f t="shared" si="454"/>
        <v>6830.3674385782879</v>
      </c>
      <c r="DS169" s="52">
        <f t="shared" si="454"/>
        <v>7502.2707438578282</v>
      </c>
      <c r="DT169" s="52">
        <f t="shared" si="454"/>
        <v>7331.8066947204597</v>
      </c>
      <c r="DU169" s="52">
        <f t="shared" si="454"/>
        <v>7599.808669472045</v>
      </c>
      <c r="DV169" s="52">
        <f t="shared" si="454"/>
        <v>7356.3880252484141</v>
      </c>
      <c r="DW169" s="52">
        <f t="shared" si="454"/>
        <v>7599.7888025248403</v>
      </c>
      <c r="DX169" s="52">
        <f t="shared" si="454"/>
        <v>7676.6392227235729</v>
      </c>
      <c r="DY169" s="52">
        <f t="shared" si="454"/>
        <v>7609.3209222723563</v>
      </c>
      <c r="DZ169" s="52">
        <f t="shared" si="454"/>
        <v>7897.3983004512156</v>
      </c>
      <c r="EA169" s="52">
        <f t="shared" si="454"/>
        <v>7656.3648300451205</v>
      </c>
      <c r="EB169" s="52">
        <f t="shared" si="454"/>
        <v>8739.8434704060928</v>
      </c>
      <c r="EC169" s="52">
        <f t="shared" si="454"/>
        <v>91159.640347040593</v>
      </c>
      <c r="ED169" s="52">
        <f t="shared" si="454"/>
        <v>1060439.2931233658</v>
      </c>
      <c r="EE169" s="52">
        <f t="shared" si="454"/>
        <v>8100.1073123365477</v>
      </c>
      <c r="EF169" s="52">
        <f t="shared" si="454"/>
        <v>7639.8658110289352</v>
      </c>
      <c r="EG169" s="52">
        <f t="shared" ref="EG169:FJ169" si="455">SUM(EG25+EG31+EG42+EG60+EG168)</f>
        <v>8302.1455811028936</v>
      </c>
      <c r="EH169" s="52">
        <f t="shared" si="455"/>
        <v>8037.530229926042</v>
      </c>
      <c r="EI169" s="52">
        <f t="shared" si="455"/>
        <v>8304.4550229926026</v>
      </c>
      <c r="EJ169" s="52">
        <f t="shared" si="455"/>
        <v>8037.4352069334382</v>
      </c>
      <c r="EK169" s="52">
        <f t="shared" si="455"/>
        <v>8304.4455206933435</v>
      </c>
      <c r="EL169" s="52">
        <f t="shared" si="455"/>
        <v>8305.1296862400941</v>
      </c>
      <c r="EM169" s="52">
        <f t="shared" si="455"/>
        <v>8036.6569686240091</v>
      </c>
      <c r="EN169" s="52">
        <f t="shared" si="455"/>
        <v>8305.0527176160849</v>
      </c>
      <c r="EO169" s="52">
        <f t="shared" si="455"/>
        <v>8088.8492717616082</v>
      </c>
      <c r="EP169" s="52">
        <f t="shared" si="455"/>
        <v>8369.7234458544772</v>
      </c>
      <c r="EQ169" s="52">
        <f t="shared" si="455"/>
        <v>97825.962344585481</v>
      </c>
      <c r="ER169" s="52">
        <f t="shared" si="455"/>
        <v>1158264.0199999998</v>
      </c>
      <c r="ES169" s="52">
        <f t="shared" si="455"/>
        <v>8369.0999999999985</v>
      </c>
      <c r="ET169" s="52">
        <f t="shared" si="455"/>
        <v>7559.2099999999982</v>
      </c>
      <c r="EU169" s="52">
        <f t="shared" si="455"/>
        <v>8461.9</v>
      </c>
      <c r="EV169" s="52">
        <f t="shared" si="455"/>
        <v>8227.31</v>
      </c>
      <c r="EW169" s="52">
        <f t="shared" si="455"/>
        <v>8563.93</v>
      </c>
      <c r="EX169" s="52">
        <f t="shared" si="455"/>
        <v>8475.2900000000009</v>
      </c>
      <c r="EY169" s="52">
        <f t="shared" si="455"/>
        <v>8797.06</v>
      </c>
      <c r="EZ169" s="52">
        <f t="shared" si="455"/>
        <v>8804.8799999999992</v>
      </c>
      <c r="FA169" s="52">
        <f t="shared" si="455"/>
        <v>8530.2199999999993</v>
      </c>
      <c r="FB169" s="52">
        <f t="shared" si="455"/>
        <v>8843.0399999999991</v>
      </c>
      <c r="FC169" s="52">
        <f t="shared" si="455"/>
        <v>8563.2900000000009</v>
      </c>
      <c r="FD169" s="52">
        <f t="shared" si="455"/>
        <v>8871.6299999999992</v>
      </c>
      <c r="FE169" s="52">
        <f t="shared" si="455"/>
        <v>102066.85999999999</v>
      </c>
      <c r="FF169" s="52">
        <f t="shared" si="455"/>
        <v>1260330.8899999997</v>
      </c>
      <c r="FG169" s="52">
        <f t="shared" si="455"/>
        <v>8921.369999999999</v>
      </c>
      <c r="FH169" s="52">
        <f t="shared" si="455"/>
        <v>8495.0399999999972</v>
      </c>
      <c r="FI169" s="52">
        <f t="shared" si="455"/>
        <v>9451.7599999999984</v>
      </c>
      <c r="FJ169" s="52">
        <f t="shared" si="455"/>
        <v>9172.7800000000007</v>
      </c>
      <c r="FK169" s="52">
        <f t="shared" ref="FK169:FR169" si="456">SUM(FK25,FK31,FK42,,FK60,FK168)</f>
        <v>9478.39</v>
      </c>
      <c r="FL169" s="52">
        <f t="shared" si="456"/>
        <v>9174.52</v>
      </c>
      <c r="FM169" s="52">
        <f t="shared" si="456"/>
        <v>9532.2799999999988</v>
      </c>
      <c r="FN169" s="52">
        <f t="shared" si="456"/>
        <v>9844.31</v>
      </c>
      <c r="FO169" s="52">
        <f t="shared" si="456"/>
        <v>9824.41</v>
      </c>
      <c r="FP169" s="52">
        <f t="shared" si="456"/>
        <v>10211</v>
      </c>
      <c r="FQ169" s="52">
        <f t="shared" si="456"/>
        <v>9920.34</v>
      </c>
      <c r="FR169" s="52">
        <f t="shared" si="456"/>
        <v>10327.77</v>
      </c>
      <c r="FS169" s="52">
        <f>SUM(FS25+FS31+FS42+FS60+FS168)</f>
        <v>114353.97000000006</v>
      </c>
      <c r="FT169" s="52">
        <f>SUM(FT25+FT31+FT42+FT60+FT168)</f>
        <v>1374684.86</v>
      </c>
      <c r="FU169" s="52">
        <f t="shared" ref="FU169:GA169" si="457">SUM(FU25,FU31,FU42,,FU60,FU168)</f>
        <v>10429.130000000001</v>
      </c>
      <c r="FV169" s="52">
        <f t="shared" si="457"/>
        <v>9773.16</v>
      </c>
      <c r="FW169" s="52">
        <f t="shared" si="457"/>
        <v>10993.310000000001</v>
      </c>
      <c r="FX169" s="52">
        <f t="shared" si="457"/>
        <v>10639.07</v>
      </c>
      <c r="FY169" s="52">
        <f t="shared" si="457"/>
        <v>10993.310000000001</v>
      </c>
      <c r="FZ169" s="52">
        <f t="shared" si="457"/>
        <v>10619.45</v>
      </c>
      <c r="GA169" s="52">
        <f t="shared" si="457"/>
        <v>63447.430000000015</v>
      </c>
      <c r="GB169" s="52">
        <f>SUM(GB25+GB31+GB42+GB60+GB168)</f>
        <v>1438132.2899999998</v>
      </c>
      <c r="GC169" s="52">
        <f>SUM(GC25+GC31+GC42+GC60+GC168)</f>
        <v>664303.44999999995</v>
      </c>
    </row>
    <row r="170" spans="1:185" ht="18" customHeight="1" x14ac:dyDescent="0.2">
      <c r="A170" s="153" t="s">
        <v>493</v>
      </c>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3"/>
      <c r="AO170" s="153"/>
      <c r="AP170" s="153"/>
      <c r="AQ170" s="153"/>
      <c r="AR170" s="153"/>
      <c r="AS170" s="153"/>
      <c r="AT170" s="153"/>
      <c r="AU170" s="153"/>
      <c r="AV170" s="153"/>
      <c r="AW170" s="153"/>
      <c r="AX170" s="153"/>
      <c r="AY170" s="153"/>
      <c r="AZ170" s="153"/>
      <c r="BA170" s="153"/>
      <c r="BB170" s="153"/>
      <c r="BC170" s="153"/>
      <c r="BD170" s="153"/>
      <c r="BE170" s="153"/>
      <c r="BF170" s="153"/>
      <c r="BG170" s="153"/>
      <c r="BH170" s="153"/>
      <c r="BI170" s="153"/>
      <c r="BJ170" s="153"/>
      <c r="BK170" s="153"/>
      <c r="BL170" s="153"/>
      <c r="BM170" s="153"/>
      <c r="BN170" s="153"/>
      <c r="BO170" s="153"/>
      <c r="BP170" s="153"/>
      <c r="BQ170" s="153"/>
      <c r="BR170" s="153"/>
      <c r="BS170" s="153"/>
      <c r="BT170" s="153"/>
      <c r="BU170" s="153"/>
      <c r="BV170" s="153"/>
      <c r="BW170" s="153"/>
      <c r="BX170" s="153"/>
      <c r="BY170" s="153"/>
      <c r="BZ170" s="153"/>
      <c r="CA170" s="153"/>
      <c r="CB170" s="153"/>
      <c r="CC170" s="153"/>
      <c r="CD170" s="153"/>
      <c r="CE170" s="153"/>
      <c r="CF170" s="153"/>
      <c r="CG170" s="153"/>
      <c r="CH170" s="153"/>
      <c r="CI170" s="153"/>
      <c r="CJ170" s="153"/>
      <c r="CK170" s="153"/>
      <c r="CL170" s="153"/>
      <c r="CM170" s="153"/>
      <c r="CN170" s="153"/>
      <c r="CO170" s="153"/>
      <c r="CP170" s="153"/>
      <c r="CQ170" s="153"/>
      <c r="CR170" s="153"/>
      <c r="CS170" s="153"/>
      <c r="CT170" s="153"/>
      <c r="CU170" s="153"/>
      <c r="CV170" s="153"/>
      <c r="CW170" s="153"/>
      <c r="CX170" s="153"/>
      <c r="CY170" s="153"/>
      <c r="CZ170" s="153"/>
      <c r="DA170" s="153"/>
      <c r="DB170" s="153"/>
      <c r="DC170" s="153"/>
      <c r="DD170" s="153"/>
      <c r="DE170" s="153"/>
      <c r="DF170" s="153"/>
      <c r="DG170" s="153"/>
      <c r="DH170" s="153"/>
      <c r="DI170" s="153"/>
      <c r="DJ170" s="153"/>
      <c r="DK170" s="153"/>
      <c r="DL170" s="153"/>
      <c r="DM170" s="153"/>
      <c r="DN170" s="153"/>
      <c r="DO170" s="153"/>
      <c r="DP170" s="153"/>
      <c r="DQ170" s="153"/>
      <c r="DR170" s="153"/>
      <c r="DS170" s="153"/>
      <c r="DT170" s="153"/>
      <c r="DU170" s="153"/>
      <c r="DV170" s="153"/>
      <c r="DW170" s="153"/>
      <c r="DX170" s="153"/>
      <c r="DY170" s="153"/>
      <c r="DZ170" s="153"/>
      <c r="EA170" s="153"/>
      <c r="EB170" s="153"/>
      <c r="EC170" s="153"/>
      <c r="ED170" s="153"/>
      <c r="EE170" s="153"/>
      <c r="EF170" s="153"/>
      <c r="EG170" s="153"/>
      <c r="EH170" s="153"/>
      <c r="EI170" s="153"/>
      <c r="EJ170" s="153"/>
      <c r="EK170" s="153"/>
      <c r="EL170" s="153"/>
      <c r="EM170" s="153"/>
      <c r="EN170" s="153"/>
      <c r="EO170" s="153"/>
      <c r="EP170" s="153"/>
      <c r="EQ170" s="153"/>
      <c r="ER170" s="153"/>
      <c r="ES170" s="153"/>
      <c r="ET170" s="153"/>
      <c r="EU170" s="153"/>
      <c r="EV170" s="153"/>
      <c r="EW170" s="153"/>
      <c r="EX170" s="153"/>
      <c r="EY170" s="153"/>
      <c r="EZ170" s="153"/>
      <c r="FA170" s="153"/>
      <c r="FB170" s="153"/>
      <c r="FC170" s="153"/>
      <c r="FD170" s="153"/>
      <c r="FE170" s="153"/>
      <c r="FF170" s="153"/>
      <c r="FG170" s="153"/>
      <c r="FH170" s="153"/>
      <c r="FI170" s="153"/>
      <c r="FJ170" s="153"/>
      <c r="FK170" s="153"/>
      <c r="FL170" s="153"/>
      <c r="FM170" s="153"/>
      <c r="FN170" s="153"/>
      <c r="FO170" s="153"/>
      <c r="FP170" s="153"/>
      <c r="FQ170" s="153"/>
      <c r="FR170" s="153"/>
      <c r="FS170" s="153"/>
      <c r="FT170" s="153"/>
      <c r="FU170" s="153"/>
      <c r="FV170" s="153"/>
      <c r="FW170" s="153"/>
      <c r="FX170" s="153"/>
      <c r="FY170" s="153"/>
      <c r="FZ170" s="153"/>
      <c r="GA170" s="153"/>
      <c r="GB170" s="153"/>
      <c r="GC170" s="153"/>
    </row>
    <row r="171" spans="1:185" ht="57.75" customHeight="1" x14ac:dyDescent="0.2">
      <c r="A171" s="15" t="s">
        <v>494</v>
      </c>
      <c r="B171" s="53" t="s">
        <v>495</v>
      </c>
      <c r="C171" s="53" t="s">
        <v>496</v>
      </c>
      <c r="D171" s="15" t="s">
        <v>195</v>
      </c>
      <c r="E171" s="15"/>
      <c r="F171" s="31">
        <v>12800</v>
      </c>
      <c r="G171" s="18">
        <f>(F171*0.1)</f>
        <v>1280</v>
      </c>
      <c r="H171" s="18">
        <f>(F171*0.9)</f>
        <v>11520</v>
      </c>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31"/>
      <c r="DY171" s="31"/>
      <c r="DZ171" s="31"/>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9"/>
      <c r="EX171" s="18"/>
      <c r="EY171" s="18"/>
      <c r="EZ171" s="18"/>
      <c r="FA171" s="18"/>
      <c r="FB171" s="18"/>
      <c r="FC171" s="18"/>
      <c r="FD171" s="18"/>
      <c r="FE171" s="18"/>
      <c r="FF171" s="18"/>
      <c r="FG171" s="18"/>
      <c r="FH171" s="18">
        <f>ROUND((H171/5/365*26),2)</f>
        <v>164.12</v>
      </c>
      <c r="FI171" s="18">
        <f>ROUND((H171/5/365*31),2)</f>
        <v>195.68</v>
      </c>
      <c r="FJ171" s="18">
        <f>ROUND((H171/5/365*30),2)</f>
        <v>189.37</v>
      </c>
      <c r="FK171" s="18">
        <f>ROUND((H171/5/365*31),2)</f>
        <v>195.68</v>
      </c>
      <c r="FL171" s="18">
        <f>ROUND((H171/5/365*30),2)</f>
        <v>189.37</v>
      </c>
      <c r="FM171" s="18">
        <f>ROUND((H171/5/365*31),2)</f>
        <v>195.68</v>
      </c>
      <c r="FN171" s="18">
        <f>ROUND((H171/5/365*31),2)</f>
        <v>195.68</v>
      </c>
      <c r="FO171" s="18">
        <f>ROUND((H171/5/365*30),2)</f>
        <v>189.37</v>
      </c>
      <c r="FP171" s="18">
        <f>ROUND((H171/5/365*31),2)</f>
        <v>195.68</v>
      </c>
      <c r="FQ171" s="18">
        <f>ROUND((H171/5/365*30),2)</f>
        <v>189.37</v>
      </c>
      <c r="FR171" s="18">
        <f>ROUND((H171/5/365*31),2)</f>
        <v>195.68</v>
      </c>
      <c r="FS171" s="18">
        <f>SUM(FG171:FR171)</f>
        <v>2095.6800000000003</v>
      </c>
      <c r="FT171" s="18">
        <f>SUM(FF171,FS171)</f>
        <v>2095.6800000000003</v>
      </c>
      <c r="FU171" s="18">
        <f>ROUND((H171/5/365*31),2)</f>
        <v>195.68</v>
      </c>
      <c r="FV171" s="18">
        <f>ROUND((H171/5/365*28),2)</f>
        <v>176.75</v>
      </c>
      <c r="FW171" s="18">
        <f>ROUND((H171/5/365*31),2)</f>
        <v>195.68</v>
      </c>
      <c r="FX171" s="18">
        <f>ROUND((H171/5/365*30),2)</f>
        <v>189.37</v>
      </c>
      <c r="FY171" s="18">
        <f>ROUND((H171/5/365*31),2)</f>
        <v>195.68</v>
      </c>
      <c r="FZ171" s="18">
        <f t="shared" ref="FZ171:FZ172" si="458">ROUND((H171/5/365*30),2)</f>
        <v>189.37</v>
      </c>
      <c r="GA171" s="18">
        <f>SUM(FU171:FZ171)</f>
        <v>1142.5300000000002</v>
      </c>
      <c r="GB171" s="18">
        <f>ROUND((FT171+GA171),2)</f>
        <v>3238.21</v>
      </c>
      <c r="GC171" s="18">
        <f>SUM(F171-GB171)</f>
        <v>9561.7900000000009</v>
      </c>
    </row>
    <row r="172" spans="1:185" ht="50.25" customHeight="1" x14ac:dyDescent="0.2">
      <c r="A172" s="15" t="s">
        <v>494</v>
      </c>
      <c r="B172" s="53" t="s">
        <v>497</v>
      </c>
      <c r="C172" s="53" t="s">
        <v>498</v>
      </c>
      <c r="D172" s="15" t="s">
        <v>195</v>
      </c>
      <c r="E172" s="15"/>
      <c r="F172" s="31">
        <v>3000</v>
      </c>
      <c r="G172" s="18">
        <f>(F172*0.1)</f>
        <v>300</v>
      </c>
      <c r="H172" s="18">
        <f>(F172*0.9)</f>
        <v>2700</v>
      </c>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31"/>
      <c r="DY172" s="31"/>
      <c r="DZ172" s="31"/>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9"/>
      <c r="EX172" s="18"/>
      <c r="EY172" s="18"/>
      <c r="EZ172" s="18"/>
      <c r="FA172" s="18"/>
      <c r="FB172" s="18"/>
      <c r="FC172" s="18"/>
      <c r="FD172" s="18"/>
      <c r="FE172" s="18"/>
      <c r="FF172" s="18"/>
      <c r="FG172" s="18"/>
      <c r="FH172" s="18">
        <f>ROUND((H172/5/365*26),2)</f>
        <v>38.47</v>
      </c>
      <c r="FI172" s="18">
        <f>ROUND((H172/5/365*31),2)</f>
        <v>45.86</v>
      </c>
      <c r="FJ172" s="18">
        <f>ROUND((H172/5/365*30),2)</f>
        <v>44.38</v>
      </c>
      <c r="FK172" s="18">
        <f>ROUND((H172/5/365*31),2)</f>
        <v>45.86</v>
      </c>
      <c r="FL172" s="18">
        <f>ROUND((H172/5/365*30),2)</f>
        <v>44.38</v>
      </c>
      <c r="FM172" s="18">
        <f>ROUND((H172/5/365*31),2)</f>
        <v>45.86</v>
      </c>
      <c r="FN172" s="18">
        <f>ROUND((H172/5/365*31),2)</f>
        <v>45.86</v>
      </c>
      <c r="FO172" s="18">
        <f>ROUND((H172/5/365*30),2)</f>
        <v>44.38</v>
      </c>
      <c r="FP172" s="18">
        <f>ROUND((H172/5/365*31),2)</f>
        <v>45.86</v>
      </c>
      <c r="FQ172" s="18">
        <f>ROUND((H172/5/365*30),2)</f>
        <v>44.38</v>
      </c>
      <c r="FR172" s="18">
        <f>ROUND((H172/5/365*31),2)</f>
        <v>45.86</v>
      </c>
      <c r="FS172" s="18">
        <f>SUM(FG172:FR172)</f>
        <v>491.15000000000003</v>
      </c>
      <c r="FT172" s="18">
        <f>SUM(FF172,FS172)</f>
        <v>491.15000000000003</v>
      </c>
      <c r="FU172" s="18">
        <f>ROUND((H172/5/365*31),2)</f>
        <v>45.86</v>
      </c>
      <c r="FV172" s="18">
        <f>ROUND((H172/5/365*28),2)</f>
        <v>41.42</v>
      </c>
      <c r="FW172" s="18">
        <f>ROUND((H172/5/365*31),2)</f>
        <v>45.86</v>
      </c>
      <c r="FX172" s="18">
        <f>ROUND((H172/5/365*30),2)</f>
        <v>44.38</v>
      </c>
      <c r="FY172" s="18">
        <f>ROUND((H172/5/365*31),2)</f>
        <v>45.86</v>
      </c>
      <c r="FZ172" s="18">
        <f t="shared" si="458"/>
        <v>44.38</v>
      </c>
      <c r="GA172" s="18">
        <f>SUM(FU172:FZ172)</f>
        <v>267.76</v>
      </c>
      <c r="GB172" s="18">
        <f t="shared" ref="GB172" si="459">ROUND((FT172+GA172),2)</f>
        <v>758.91</v>
      </c>
      <c r="GC172" s="18">
        <f>SUM(F172-GB172)</f>
        <v>2241.09</v>
      </c>
    </row>
    <row r="173" spans="1:185" x14ac:dyDescent="0.2">
      <c r="A173" s="154" t="s">
        <v>499</v>
      </c>
      <c r="B173" s="154"/>
      <c r="C173" s="54"/>
      <c r="D173" s="50"/>
      <c r="E173" s="135"/>
      <c r="F173" s="55">
        <f>SUM(F171:F172)</f>
        <v>15800</v>
      </c>
      <c r="G173" s="55">
        <f>SUM(G171:G172)</f>
        <v>1580</v>
      </c>
      <c r="H173" s="55">
        <f>SUM(H171:H172)</f>
        <v>14220</v>
      </c>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c r="BI173" s="55"/>
      <c r="BJ173" s="55"/>
      <c r="BK173" s="55"/>
      <c r="BL173" s="55"/>
      <c r="BM173" s="55"/>
      <c r="BN173" s="55"/>
      <c r="BO173" s="55"/>
      <c r="BP173" s="55"/>
      <c r="BQ173" s="55"/>
      <c r="BR173" s="55"/>
      <c r="BS173" s="55"/>
      <c r="BT173" s="55"/>
      <c r="BU173" s="55"/>
      <c r="BV173" s="55"/>
      <c r="BW173" s="55"/>
      <c r="BX173" s="55"/>
      <c r="BY173" s="55"/>
      <c r="BZ173" s="55"/>
      <c r="CA173" s="55"/>
      <c r="CB173" s="55"/>
      <c r="CC173" s="55"/>
      <c r="CD173" s="55"/>
      <c r="CE173" s="55"/>
      <c r="CF173" s="55"/>
      <c r="CG173" s="55"/>
      <c r="CH173" s="55"/>
      <c r="CI173" s="55"/>
      <c r="CJ173" s="55"/>
      <c r="CK173" s="55"/>
      <c r="CL173" s="55"/>
      <c r="CM173" s="55"/>
      <c r="CN173" s="55"/>
      <c r="CO173" s="55"/>
      <c r="CP173" s="55"/>
      <c r="CQ173" s="55"/>
      <c r="CR173" s="55"/>
      <c r="CS173" s="55"/>
      <c r="CT173" s="55"/>
      <c r="CU173" s="55"/>
      <c r="CV173" s="55"/>
      <c r="CW173" s="55"/>
      <c r="CX173" s="55"/>
      <c r="CY173" s="55"/>
      <c r="CZ173" s="55"/>
      <c r="DA173" s="55"/>
      <c r="DB173" s="55"/>
      <c r="DC173" s="55"/>
      <c r="DD173" s="55"/>
      <c r="DE173" s="55"/>
      <c r="DF173" s="55"/>
      <c r="DG173" s="55"/>
      <c r="DH173" s="55"/>
      <c r="DI173" s="55"/>
      <c r="DJ173" s="55"/>
      <c r="DK173" s="55"/>
      <c r="DL173" s="55"/>
      <c r="DM173" s="55"/>
      <c r="DN173" s="55"/>
      <c r="DO173" s="55"/>
      <c r="DP173" s="55"/>
      <c r="DQ173" s="55"/>
      <c r="DR173" s="55"/>
      <c r="DS173" s="55"/>
      <c r="DT173" s="55"/>
      <c r="DU173" s="55"/>
      <c r="DV173" s="55"/>
      <c r="DW173" s="55"/>
      <c r="DX173" s="55"/>
      <c r="DY173" s="55"/>
      <c r="DZ173" s="55"/>
      <c r="EA173" s="55"/>
      <c r="EB173" s="55"/>
      <c r="EC173" s="55"/>
      <c r="ED173" s="55"/>
      <c r="EE173" s="55"/>
      <c r="EF173" s="55"/>
      <c r="EG173" s="55"/>
      <c r="EH173" s="55"/>
      <c r="EI173" s="55"/>
      <c r="EJ173" s="55"/>
      <c r="EK173" s="55"/>
      <c r="EL173" s="55"/>
      <c r="EM173" s="55"/>
      <c r="EN173" s="55"/>
      <c r="EO173" s="55"/>
      <c r="EP173" s="55"/>
      <c r="EQ173" s="55"/>
      <c r="ER173" s="55"/>
      <c r="ES173" s="55"/>
      <c r="ET173" s="55"/>
      <c r="EU173" s="55"/>
      <c r="EV173" s="55"/>
      <c r="EW173" s="55"/>
      <c r="EX173" s="55"/>
      <c r="EY173" s="55"/>
      <c r="EZ173" s="55"/>
      <c r="FA173" s="55"/>
      <c r="FB173" s="55"/>
      <c r="FC173" s="55"/>
      <c r="FD173" s="55"/>
      <c r="FE173" s="55"/>
      <c r="FF173" s="55"/>
      <c r="FG173" s="55"/>
      <c r="FH173" s="55">
        <f t="shared" ref="FH173:GB173" si="460">SUM(FH171:FH172)</f>
        <v>202.59</v>
      </c>
      <c r="FI173" s="55">
        <f t="shared" si="460"/>
        <v>241.54000000000002</v>
      </c>
      <c r="FJ173" s="55">
        <f t="shared" si="460"/>
        <v>233.75</v>
      </c>
      <c r="FK173" s="55">
        <f t="shared" si="460"/>
        <v>241.54000000000002</v>
      </c>
      <c r="FL173" s="55">
        <f t="shared" si="460"/>
        <v>233.75</v>
      </c>
      <c r="FM173" s="55">
        <f t="shared" si="460"/>
        <v>241.54000000000002</v>
      </c>
      <c r="FN173" s="55">
        <f t="shared" si="460"/>
        <v>241.54000000000002</v>
      </c>
      <c r="FO173" s="55">
        <f t="shared" si="460"/>
        <v>233.75</v>
      </c>
      <c r="FP173" s="55">
        <f>SUM(FP171:FP172)</f>
        <v>241.54000000000002</v>
      </c>
      <c r="FQ173" s="55">
        <f>SUM(FQ171:FQ172)</f>
        <v>233.75</v>
      </c>
      <c r="FR173" s="55">
        <f>SUM(FR171:FR172)</f>
        <v>241.54000000000002</v>
      </c>
      <c r="FS173" s="55">
        <f>SUM(FS171:FS172)</f>
        <v>2586.8300000000004</v>
      </c>
      <c r="FT173" s="55">
        <f>SUM(FF173,FS173)</f>
        <v>2586.8300000000004</v>
      </c>
      <c r="FU173" s="55">
        <f t="shared" ref="FU173:GA173" si="461">SUM(FU171:FU172)</f>
        <v>241.54000000000002</v>
      </c>
      <c r="FV173" s="55">
        <f t="shared" si="461"/>
        <v>218.17000000000002</v>
      </c>
      <c r="FW173" s="55">
        <f t="shared" si="461"/>
        <v>241.54000000000002</v>
      </c>
      <c r="FX173" s="55">
        <f t="shared" si="461"/>
        <v>233.75</v>
      </c>
      <c r="FY173" s="55">
        <f t="shared" si="461"/>
        <v>241.54000000000002</v>
      </c>
      <c r="FZ173" s="55">
        <f>SUM(FZ171:FZ172)</f>
        <v>233.75</v>
      </c>
      <c r="GA173" s="55">
        <f t="shared" si="461"/>
        <v>1410.2900000000002</v>
      </c>
      <c r="GB173" s="55">
        <f t="shared" si="460"/>
        <v>3997.12</v>
      </c>
      <c r="GC173" s="55">
        <f>SUM(GC171:GC172)</f>
        <v>11802.880000000001</v>
      </c>
    </row>
    <row r="174" spans="1:185" x14ac:dyDescent="0.2">
      <c r="A174" s="56"/>
      <c r="B174" s="57"/>
      <c r="C174" s="57"/>
      <c r="D174" s="56"/>
      <c r="E174" s="56"/>
      <c r="F174" s="58"/>
      <c r="G174" s="58"/>
      <c r="H174" s="58"/>
      <c r="I174" s="58"/>
      <c r="J174" s="58"/>
      <c r="K174" s="58"/>
      <c r="L174" s="58"/>
      <c r="M174" s="58"/>
      <c r="N174" s="58"/>
      <c r="O174" s="58"/>
      <c r="P174" s="58"/>
      <c r="Q174" s="58"/>
      <c r="R174" s="58"/>
      <c r="S174" s="58"/>
      <c r="T174" s="58"/>
      <c r="U174" s="58"/>
      <c r="V174" s="58"/>
      <c r="W174" s="58"/>
      <c r="X174" s="58"/>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c r="AZ174" s="58"/>
      <c r="BA174" s="58"/>
      <c r="BB174" s="58"/>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58"/>
      <c r="BY174" s="58"/>
      <c r="BZ174" s="58"/>
      <c r="CA174" s="58"/>
      <c r="CB174" s="58"/>
      <c r="CC174" s="58"/>
      <c r="CD174" s="58"/>
      <c r="CE174" s="58"/>
      <c r="CF174" s="58"/>
      <c r="CG174" s="58"/>
      <c r="CH174" s="58"/>
      <c r="CI174" s="58"/>
      <c r="CJ174" s="58"/>
      <c r="CK174" s="58"/>
      <c r="CL174" s="58"/>
      <c r="CM174" s="58"/>
      <c r="CN174" s="58"/>
      <c r="CO174" s="58"/>
      <c r="CP174" s="58"/>
      <c r="CQ174" s="58"/>
      <c r="CR174" s="58"/>
      <c r="CS174" s="58"/>
      <c r="CT174" s="58"/>
      <c r="CU174" s="58"/>
      <c r="CV174" s="58"/>
      <c r="CW174" s="58"/>
      <c r="CX174" s="58"/>
      <c r="CY174" s="58"/>
      <c r="CZ174" s="58"/>
      <c r="DA174" s="58"/>
      <c r="DB174" s="58"/>
      <c r="DC174" s="58"/>
      <c r="DD174" s="58"/>
      <c r="DE174" s="58"/>
      <c r="DF174" s="58"/>
      <c r="DG174" s="58"/>
      <c r="DH174" s="58"/>
      <c r="DI174" s="58"/>
      <c r="DJ174" s="58"/>
      <c r="DK174" s="58"/>
      <c r="DL174" s="58"/>
      <c r="DM174" s="58"/>
      <c r="DN174" s="58"/>
      <c r="DO174" s="58"/>
      <c r="DP174" s="58"/>
      <c r="DQ174" s="58"/>
      <c r="DR174" s="58"/>
      <c r="DS174" s="58"/>
      <c r="DT174" s="58"/>
      <c r="DU174" s="58"/>
      <c r="DV174" s="58"/>
      <c r="DW174" s="58"/>
      <c r="DX174" s="58"/>
      <c r="DY174" s="58"/>
      <c r="DZ174" s="58"/>
      <c r="EA174" s="58"/>
      <c r="EB174" s="58"/>
      <c r="EC174" s="58"/>
      <c r="ED174" s="58"/>
      <c r="EE174" s="58"/>
      <c r="EF174" s="58"/>
      <c r="EG174" s="58"/>
      <c r="EH174" s="58"/>
      <c r="EI174" s="58"/>
      <c r="EJ174" s="58"/>
      <c r="EK174" s="58"/>
      <c r="EL174" s="58"/>
      <c r="EM174" s="58"/>
      <c r="EN174" s="58"/>
      <c r="EO174" s="58"/>
      <c r="EP174" s="58"/>
      <c r="EQ174" s="58"/>
      <c r="ER174" s="58"/>
      <c r="ES174" s="58"/>
      <c r="ET174" s="58"/>
      <c r="EU174" s="58"/>
      <c r="EV174" s="58"/>
      <c r="EW174" s="59"/>
      <c r="EX174" s="58"/>
      <c r="EY174" s="58"/>
      <c r="EZ174" s="58"/>
      <c r="FA174" s="58"/>
      <c r="FB174" s="58"/>
      <c r="FC174" s="58"/>
      <c r="FD174" s="58"/>
      <c r="FE174" s="58"/>
      <c r="FF174" s="58"/>
      <c r="FG174" s="58"/>
      <c r="FH174" s="58"/>
      <c r="FI174" s="58"/>
      <c r="FJ174" s="58"/>
      <c r="FK174" s="58"/>
      <c r="FL174" s="58"/>
      <c r="FM174" s="58"/>
      <c r="FN174" s="58"/>
      <c r="FO174" s="58"/>
      <c r="FP174" s="58"/>
      <c r="FQ174" s="58"/>
      <c r="FR174" s="58"/>
      <c r="FS174" s="58"/>
      <c r="FT174" s="58"/>
      <c r="FU174" s="58"/>
      <c r="FV174" s="58"/>
      <c r="FW174" s="58"/>
      <c r="FX174" s="58"/>
      <c r="FY174" s="58"/>
      <c r="FZ174" s="58"/>
      <c r="GA174" s="58"/>
      <c r="GB174" s="58"/>
      <c r="GC174" s="58"/>
    </row>
    <row r="175" spans="1:185" x14ac:dyDescent="0.2">
      <c r="A175" s="56"/>
      <c r="B175" s="57"/>
      <c r="C175" s="57"/>
      <c r="D175" s="56"/>
      <c r="E175" s="56"/>
      <c r="F175" s="58"/>
      <c r="G175" s="58"/>
      <c r="H175" s="58"/>
      <c r="I175" s="58"/>
      <c r="J175" s="58"/>
      <c r="K175" s="58"/>
      <c r="L175" s="58"/>
      <c r="M175" s="58"/>
      <c r="N175" s="58"/>
      <c r="O175" s="58"/>
      <c r="P175" s="58"/>
      <c r="Q175" s="58"/>
      <c r="R175" s="58"/>
      <c r="S175" s="58"/>
      <c r="T175" s="58"/>
      <c r="U175" s="58"/>
      <c r="V175" s="58"/>
      <c r="W175" s="58"/>
      <c r="X175" s="58"/>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c r="AZ175" s="58"/>
      <c r="BA175" s="58"/>
      <c r="BB175" s="58"/>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58"/>
      <c r="BY175" s="58"/>
      <c r="BZ175" s="58"/>
      <c r="CA175" s="58"/>
      <c r="CB175" s="58"/>
      <c r="CC175" s="58"/>
      <c r="CD175" s="58"/>
      <c r="CE175" s="58"/>
      <c r="CF175" s="58"/>
      <c r="CG175" s="58"/>
      <c r="CH175" s="58"/>
      <c r="CI175" s="58"/>
      <c r="CJ175" s="58"/>
      <c r="CK175" s="58"/>
      <c r="CL175" s="58"/>
      <c r="CM175" s="58"/>
      <c r="CN175" s="58"/>
      <c r="CO175" s="58"/>
      <c r="CP175" s="58"/>
      <c r="CQ175" s="58"/>
      <c r="CR175" s="58"/>
      <c r="CS175" s="58"/>
      <c r="CT175" s="58"/>
      <c r="CU175" s="58"/>
      <c r="CV175" s="58"/>
      <c r="CW175" s="58"/>
      <c r="CX175" s="58"/>
      <c r="CY175" s="58"/>
      <c r="CZ175" s="58"/>
      <c r="DA175" s="58"/>
      <c r="DB175" s="58"/>
      <c r="DC175" s="58"/>
      <c r="DD175" s="58"/>
      <c r="DE175" s="58"/>
      <c r="DF175" s="58"/>
      <c r="DG175" s="58"/>
      <c r="DH175" s="58"/>
      <c r="DI175" s="58"/>
      <c r="DJ175" s="58"/>
      <c r="DK175" s="58"/>
      <c r="DL175" s="58"/>
      <c r="DM175" s="58"/>
      <c r="DN175" s="58"/>
      <c r="DO175" s="58"/>
      <c r="DP175" s="58"/>
      <c r="DQ175" s="58"/>
      <c r="DR175" s="58"/>
      <c r="DS175" s="58"/>
      <c r="DT175" s="58"/>
      <c r="DU175" s="58"/>
      <c r="DV175" s="58"/>
      <c r="DW175" s="58"/>
      <c r="DX175" s="58"/>
      <c r="DY175" s="58"/>
      <c r="DZ175" s="58"/>
      <c r="EA175" s="58"/>
      <c r="EB175" s="58"/>
      <c r="EC175" s="58"/>
      <c r="ED175" s="58"/>
      <c r="EE175" s="58"/>
      <c r="EF175" s="58"/>
      <c r="EG175" s="58"/>
      <c r="EH175" s="58"/>
      <c r="EI175" s="58"/>
      <c r="EJ175" s="58"/>
      <c r="EK175" s="58"/>
      <c r="EL175" s="58"/>
      <c r="EM175" s="58"/>
      <c r="EN175" s="58"/>
      <c r="EO175" s="58"/>
      <c r="EP175" s="58"/>
      <c r="EQ175" s="58"/>
      <c r="ER175" s="58"/>
      <c r="ES175" s="58"/>
      <c r="ET175" s="58"/>
      <c r="EU175" s="58"/>
      <c r="EV175" s="58"/>
      <c r="EW175" s="59"/>
      <c r="EX175" s="58"/>
      <c r="EY175" s="58"/>
      <c r="EZ175" s="58"/>
      <c r="FA175" s="58"/>
      <c r="FB175" s="58"/>
      <c r="FC175" s="58"/>
      <c r="FD175" s="58"/>
      <c r="FE175" s="58"/>
      <c r="FF175" s="58"/>
      <c r="FG175" s="58"/>
      <c r="FH175" s="58"/>
      <c r="FI175" s="58"/>
      <c r="FJ175" s="58"/>
      <c r="FK175" s="58"/>
      <c r="FL175" s="58"/>
      <c r="FM175" s="58"/>
      <c r="FN175" s="58"/>
      <c r="FO175" s="58"/>
      <c r="FP175" s="58"/>
      <c r="FQ175" s="58"/>
      <c r="FR175" s="58"/>
      <c r="FS175" s="58"/>
      <c r="FT175" s="58"/>
      <c r="FU175" s="58"/>
      <c r="FV175" s="58"/>
      <c r="FW175" s="58"/>
      <c r="FX175" s="58"/>
      <c r="FY175" s="58"/>
      <c r="FZ175" s="58"/>
      <c r="GA175" s="58"/>
      <c r="GB175" s="58"/>
      <c r="GC175" s="58"/>
    </row>
    <row r="176" spans="1:185" x14ac:dyDescent="0.2">
      <c r="A176" s="60"/>
      <c r="B176" s="61"/>
      <c r="C176" s="61"/>
      <c r="D176" s="61"/>
      <c r="E176" s="61"/>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c r="DI176" s="62"/>
      <c r="DJ176" s="62"/>
      <c r="DK176" s="62"/>
      <c r="DL176" s="62"/>
      <c r="DM176" s="62"/>
      <c r="DN176" s="62"/>
      <c r="DO176" s="62"/>
      <c r="DP176" s="62"/>
      <c r="DQ176" s="62"/>
      <c r="DR176" s="62"/>
      <c r="DS176" s="62"/>
      <c r="DT176" s="62"/>
      <c r="DU176" s="62"/>
      <c r="DV176" s="62"/>
      <c r="DW176" s="62"/>
      <c r="DX176" s="62"/>
      <c r="DY176" s="63"/>
      <c r="DZ176" s="62"/>
      <c r="EA176" s="62"/>
      <c r="EB176" s="62"/>
      <c r="EC176" s="62"/>
      <c r="ED176" s="62"/>
      <c r="EE176" s="62"/>
      <c r="EF176" s="62"/>
      <c r="EG176" s="62"/>
      <c r="EH176" s="62"/>
      <c r="EI176" s="62"/>
      <c r="EJ176" s="62"/>
      <c r="EK176" s="62"/>
      <c r="EL176" s="62"/>
      <c r="EM176" s="62"/>
      <c r="EN176" s="62"/>
      <c r="EO176" s="62"/>
      <c r="EP176" s="62"/>
      <c r="EQ176" s="62"/>
      <c r="ER176" s="62"/>
      <c r="ES176" s="62"/>
      <c r="ET176" s="62"/>
      <c r="EU176" s="62"/>
      <c r="EV176" s="62"/>
      <c r="EW176" s="64"/>
      <c r="EX176" s="62"/>
      <c r="EY176" s="62"/>
      <c r="EZ176" s="62"/>
      <c r="FA176" s="62"/>
      <c r="FB176" s="62"/>
      <c r="FC176" s="62"/>
      <c r="FD176" s="62"/>
      <c r="FE176" s="62"/>
      <c r="FF176" s="62"/>
      <c r="FG176" s="62"/>
      <c r="FH176" s="62"/>
      <c r="FI176" s="62"/>
      <c r="FJ176" s="62"/>
      <c r="FK176" s="62"/>
      <c r="FL176" s="62"/>
      <c r="FM176" s="62"/>
      <c r="FN176" s="62"/>
      <c r="FO176" s="62"/>
      <c r="FP176" s="62"/>
      <c r="FQ176" s="62"/>
      <c r="FR176" s="62"/>
      <c r="FS176" s="62"/>
      <c r="FT176" s="62"/>
      <c r="FU176" s="62"/>
      <c r="FV176" s="62"/>
      <c r="FW176" s="62"/>
      <c r="FX176" s="62"/>
      <c r="FY176" s="62"/>
      <c r="FZ176" s="62"/>
      <c r="GA176" s="62"/>
      <c r="GB176" s="62"/>
      <c r="GC176" s="62"/>
    </row>
    <row r="177" spans="1:185" x14ac:dyDescent="0.2">
      <c r="A177" s="136" t="s">
        <v>500</v>
      </c>
      <c r="B177" s="136"/>
      <c r="C177" s="65"/>
      <c r="D177" s="141" t="s">
        <v>501</v>
      </c>
      <c r="E177" s="141"/>
      <c r="F177" s="141"/>
      <c r="G177" s="66"/>
      <c r="H177" s="62" t="s">
        <v>502</v>
      </c>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c r="CS177" s="62"/>
      <c r="CT177" s="62"/>
      <c r="CU177" s="62"/>
      <c r="CV177" s="62"/>
      <c r="CW177" s="62"/>
      <c r="CX177" s="62"/>
      <c r="CY177" s="62"/>
      <c r="CZ177" s="62"/>
      <c r="DA177" s="62"/>
      <c r="DB177" s="62"/>
      <c r="DC177" s="62"/>
      <c r="DD177" s="62"/>
      <c r="DE177" s="62"/>
      <c r="DF177" s="62"/>
      <c r="DG177" s="62"/>
      <c r="DH177" s="62"/>
      <c r="DI177" s="62"/>
      <c r="DJ177" s="62"/>
      <c r="DK177" s="62"/>
      <c r="DL177" s="62"/>
      <c r="DM177" s="62"/>
      <c r="DN177" s="62"/>
      <c r="DO177" s="62"/>
      <c r="DP177" s="62"/>
      <c r="DQ177" s="62"/>
      <c r="DR177" s="62"/>
      <c r="DS177" s="62"/>
      <c r="DT177" s="62"/>
      <c r="DU177" s="62"/>
      <c r="DV177" s="62"/>
      <c r="DW177" s="62"/>
      <c r="DX177" s="62"/>
      <c r="DY177" s="62"/>
      <c r="DZ177" s="62"/>
      <c r="EA177" s="62"/>
      <c r="EB177" s="62"/>
      <c r="EC177" s="62"/>
      <c r="ED177" s="62"/>
      <c r="EE177" s="62"/>
      <c r="EF177" s="62"/>
      <c r="EG177" s="62"/>
      <c r="EH177" s="62"/>
      <c r="EI177" s="62"/>
      <c r="EJ177" s="62"/>
      <c r="EK177" s="62"/>
      <c r="EL177" s="62"/>
      <c r="EM177" s="62"/>
      <c r="EN177" s="62"/>
      <c r="EO177" s="62"/>
      <c r="EP177" s="62"/>
      <c r="EQ177" s="62"/>
      <c r="ER177" s="62"/>
      <c r="ES177" s="62"/>
      <c r="ET177" s="62"/>
      <c r="EU177" s="62"/>
      <c r="EV177" s="62"/>
      <c r="EW177" s="62"/>
      <c r="EX177" s="62"/>
      <c r="EY177" s="62"/>
      <c r="EZ177" s="62"/>
      <c r="FA177" s="62"/>
      <c r="FB177" s="62"/>
      <c r="FC177" s="62"/>
      <c r="FD177" s="62"/>
      <c r="FE177" s="62"/>
      <c r="FF177" s="62"/>
      <c r="FG177" s="62"/>
      <c r="FH177" s="62"/>
      <c r="FI177" s="62"/>
      <c r="FJ177" s="62"/>
      <c r="FK177" s="62"/>
      <c r="FL177" s="62"/>
      <c r="FM177" s="62"/>
      <c r="FN177" s="62" t="s">
        <v>503</v>
      </c>
      <c r="FO177" s="62"/>
      <c r="FP177" s="62"/>
      <c r="FQ177" s="62"/>
      <c r="FR177" s="142" t="s">
        <v>504</v>
      </c>
      <c r="FS177" s="142"/>
      <c r="FT177" s="142"/>
      <c r="FU177" s="142"/>
      <c r="FV177" s="142"/>
      <c r="FW177" s="142"/>
      <c r="FX177" s="142"/>
      <c r="FY177" s="142"/>
      <c r="FZ177" s="142"/>
      <c r="GA177" s="142"/>
      <c r="GB177" s="142"/>
      <c r="GC177" s="62"/>
    </row>
    <row r="178" spans="1:185" ht="11.25" customHeight="1" x14ac:dyDescent="0.2">
      <c r="A178" s="136" t="s">
        <v>505</v>
      </c>
      <c r="B178" s="136"/>
      <c r="C178" s="136"/>
      <c r="D178" s="137" t="s">
        <v>506</v>
      </c>
      <c r="E178" s="137"/>
      <c r="F178" s="137"/>
      <c r="G178" s="66"/>
      <c r="H178" s="66"/>
      <c r="I178" s="58"/>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c r="BI178" s="66"/>
      <c r="BJ178" s="66"/>
      <c r="BK178" s="66"/>
      <c r="BL178" s="66"/>
      <c r="BM178" s="66"/>
      <c r="BN178" s="66"/>
      <c r="BO178" s="66"/>
      <c r="BP178" s="66"/>
      <c r="BQ178" s="66"/>
      <c r="BR178" s="66"/>
      <c r="BS178" s="66"/>
      <c r="BT178" s="66"/>
      <c r="BU178" s="66"/>
      <c r="BV178" s="66"/>
      <c r="BW178" s="66"/>
      <c r="BX178" s="66"/>
      <c r="BY178" s="66"/>
      <c r="BZ178" s="66"/>
      <c r="CA178" s="66"/>
      <c r="CB178" s="66"/>
      <c r="CC178" s="66"/>
      <c r="CD178" s="66"/>
      <c r="CE178" s="66"/>
      <c r="CF178" s="66"/>
      <c r="CG178" s="66"/>
      <c r="CH178" s="66"/>
      <c r="CI178" s="66"/>
      <c r="CJ178" s="66"/>
      <c r="CK178" s="66"/>
      <c r="CL178" s="66"/>
      <c r="CM178" s="66"/>
      <c r="CN178" s="66"/>
      <c r="CO178" s="66"/>
      <c r="CP178" s="66"/>
      <c r="CQ178" s="66"/>
      <c r="CR178" s="66"/>
      <c r="CS178" s="66"/>
      <c r="CT178" s="66"/>
      <c r="CU178" s="66"/>
      <c r="CV178" s="66"/>
      <c r="CW178" s="66"/>
      <c r="CX178" s="66"/>
      <c r="CY178" s="66"/>
      <c r="CZ178" s="66"/>
      <c r="DA178" s="66"/>
      <c r="DB178" s="66"/>
      <c r="DC178" s="66"/>
      <c r="DD178" s="66"/>
      <c r="DE178" s="66"/>
      <c r="DF178" s="66"/>
      <c r="DG178" s="66"/>
      <c r="DH178" s="66"/>
      <c r="DI178" s="66"/>
      <c r="DJ178" s="66"/>
      <c r="DK178" s="67" t="s">
        <v>507</v>
      </c>
      <c r="DL178" s="67"/>
      <c r="DM178" s="67"/>
      <c r="DN178" s="67"/>
      <c r="DO178" s="67"/>
      <c r="DP178" s="67"/>
      <c r="DQ178" s="67"/>
      <c r="DR178" s="67"/>
      <c r="DS178" s="67"/>
      <c r="DT178" s="67"/>
      <c r="DU178" s="67"/>
      <c r="DV178" s="67"/>
      <c r="DW178" s="67"/>
      <c r="DX178" s="67"/>
      <c r="DY178" s="67"/>
      <c r="DZ178" s="67"/>
      <c r="EA178" s="67"/>
      <c r="EB178" s="67"/>
      <c r="EC178" s="67"/>
      <c r="ED178" s="67"/>
      <c r="EE178" s="67"/>
      <c r="EF178" s="67"/>
      <c r="EG178" s="67"/>
      <c r="EH178" s="67"/>
      <c r="EI178" s="67"/>
      <c r="EJ178" s="67"/>
      <c r="EK178" s="67"/>
      <c r="EL178" s="67"/>
      <c r="EM178" s="67"/>
      <c r="EN178" s="67"/>
      <c r="EO178" s="67"/>
      <c r="EP178" s="67"/>
      <c r="EQ178" s="67"/>
      <c r="ER178" s="67"/>
      <c r="ES178" s="67"/>
      <c r="ET178" s="67"/>
      <c r="EU178" s="67"/>
      <c r="EV178" s="67"/>
      <c r="EW178" s="67"/>
      <c r="EX178" s="67"/>
      <c r="EY178" s="67"/>
      <c r="EZ178" s="67"/>
      <c r="FA178" s="67"/>
      <c r="FB178" s="67"/>
      <c r="FC178" s="67"/>
      <c r="FD178" s="67"/>
      <c r="FE178" s="67"/>
      <c r="FF178" s="67"/>
      <c r="FG178" s="67"/>
      <c r="FH178" s="67"/>
      <c r="FI178" s="67"/>
      <c r="FJ178" s="67"/>
      <c r="FK178" s="67"/>
      <c r="FL178" s="67"/>
      <c r="FM178" s="67"/>
      <c r="FN178" s="138" t="s">
        <v>508</v>
      </c>
      <c r="FO178" s="138"/>
      <c r="FP178" s="138"/>
      <c r="FQ178" s="138"/>
      <c r="FR178" s="138"/>
      <c r="FS178" s="138"/>
      <c r="FT178" s="138"/>
      <c r="FU178" s="138"/>
      <c r="FV178" s="138"/>
      <c r="FW178" s="138"/>
      <c r="FX178" s="138"/>
      <c r="FY178" s="138"/>
      <c r="FZ178" s="138"/>
      <c r="GA178" s="138"/>
      <c r="GB178" s="138"/>
      <c r="GC178" s="67"/>
    </row>
    <row r="179" spans="1:185" ht="21" customHeight="1" x14ac:dyDescent="0.2">
      <c r="A179" s="139" t="s">
        <v>509</v>
      </c>
      <c r="B179" s="139"/>
      <c r="C179" s="139"/>
      <c r="D179" s="140" t="s">
        <v>510</v>
      </c>
      <c r="E179" s="140"/>
      <c r="F179" s="140"/>
      <c r="G179" s="58"/>
      <c r="H179" s="66"/>
      <c r="I179" s="58"/>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7" t="s">
        <v>511</v>
      </c>
      <c r="DL179" s="67"/>
      <c r="DM179" s="67"/>
      <c r="DN179" s="67"/>
      <c r="DO179" s="67"/>
      <c r="DP179" s="67"/>
      <c r="DQ179" s="67"/>
      <c r="DR179" s="67"/>
      <c r="DS179" s="67"/>
      <c r="DT179" s="67"/>
      <c r="DU179" s="67"/>
      <c r="DV179" s="67"/>
      <c r="DW179" s="67"/>
      <c r="DX179" s="67"/>
      <c r="DY179" s="67"/>
      <c r="DZ179" s="67"/>
      <c r="EA179" s="67"/>
      <c r="EB179" s="67"/>
      <c r="EC179" s="67"/>
      <c r="ED179" s="67"/>
      <c r="EE179" s="67"/>
      <c r="EF179" s="67"/>
      <c r="EG179" s="67"/>
      <c r="EH179" s="67"/>
      <c r="EI179" s="67"/>
      <c r="EJ179" s="67"/>
      <c r="EK179" s="67"/>
      <c r="EL179" s="67"/>
      <c r="EM179" s="67"/>
      <c r="EN179" s="67"/>
      <c r="EO179" s="67"/>
      <c r="EP179" s="67"/>
      <c r="EQ179" s="67"/>
      <c r="ER179" s="67"/>
      <c r="ES179" s="67"/>
      <c r="ET179" s="67"/>
      <c r="EU179" s="67"/>
      <c r="EV179" s="67"/>
      <c r="EW179" s="67"/>
      <c r="EX179" s="67"/>
      <c r="EY179" s="67"/>
      <c r="EZ179" s="67"/>
      <c r="FA179" s="67"/>
      <c r="FB179" s="67"/>
      <c r="FC179" s="67"/>
      <c r="FD179" s="67"/>
      <c r="FE179" s="67"/>
      <c r="FF179" s="67"/>
      <c r="FG179" s="67"/>
      <c r="FH179" s="67"/>
      <c r="FI179" s="67"/>
      <c r="FJ179" s="67"/>
      <c r="FK179" s="67"/>
      <c r="FL179" s="67"/>
      <c r="FM179" s="67"/>
      <c r="FN179" s="138" t="s">
        <v>512</v>
      </c>
      <c r="FO179" s="138"/>
      <c r="FP179" s="138"/>
      <c r="FQ179" s="138"/>
      <c r="FR179" s="138"/>
      <c r="FS179" s="138"/>
      <c r="FT179" s="138"/>
      <c r="FU179" s="138"/>
      <c r="FV179" s="138"/>
      <c r="FW179" s="138"/>
      <c r="FX179" s="138"/>
      <c r="FY179" s="138"/>
      <c r="FZ179" s="138"/>
      <c r="GA179" s="138"/>
      <c r="GB179" s="138"/>
      <c r="GC179" s="67"/>
    </row>
    <row r="180" spans="1:185" x14ac:dyDescent="0.2">
      <c r="A180" s="69"/>
      <c r="B180" s="69"/>
      <c r="C180" s="69"/>
      <c r="D180" s="69"/>
      <c r="E180" s="69"/>
      <c r="F180" s="70"/>
      <c r="G180" s="70"/>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c r="BI180" s="66"/>
      <c r="BJ180" s="66"/>
      <c r="BK180" s="66"/>
      <c r="BL180" s="66"/>
      <c r="BM180" s="66"/>
      <c r="BN180" s="66"/>
      <c r="BO180" s="66"/>
      <c r="BP180" s="66"/>
      <c r="BQ180" s="66"/>
      <c r="BR180" s="66"/>
      <c r="BS180" s="66"/>
      <c r="BT180" s="66"/>
      <c r="BU180" s="66"/>
      <c r="BV180" s="66"/>
      <c r="BW180" s="66"/>
      <c r="BX180" s="66"/>
      <c r="BY180" s="66"/>
      <c r="BZ180" s="66"/>
      <c r="CA180" s="66"/>
      <c r="CB180" s="66"/>
      <c r="CC180" s="66"/>
      <c r="CD180" s="66"/>
      <c r="CE180" s="66"/>
      <c r="CF180" s="66"/>
      <c r="CG180" s="66"/>
      <c r="CH180" s="66"/>
      <c r="CI180" s="66"/>
      <c r="CJ180" s="66"/>
      <c r="CK180" s="66"/>
      <c r="CL180" s="66"/>
      <c r="CM180" s="66"/>
      <c r="CN180" s="66"/>
      <c r="CO180" s="66"/>
      <c r="CP180" s="66"/>
      <c r="CQ180" s="66"/>
      <c r="CR180" s="66"/>
      <c r="CS180" s="66"/>
      <c r="CT180" s="66"/>
      <c r="CU180" s="66"/>
      <c r="CV180" s="66"/>
      <c r="CW180" s="66"/>
      <c r="CX180" s="66"/>
      <c r="CY180" s="66"/>
      <c r="CZ180" s="66"/>
      <c r="DA180" s="66"/>
      <c r="DB180" s="66"/>
      <c r="DC180" s="66"/>
      <c r="DD180" s="66"/>
      <c r="DE180" s="66"/>
      <c r="DF180" s="66"/>
      <c r="DG180" s="66"/>
      <c r="DH180" s="66"/>
      <c r="DI180" s="66"/>
      <c r="DJ180" s="66"/>
      <c r="DK180" s="66"/>
      <c r="DL180" s="66"/>
      <c r="DM180" s="66"/>
      <c r="DN180" s="66"/>
      <c r="DO180" s="66"/>
      <c r="DP180" s="66"/>
      <c r="DQ180" s="66"/>
      <c r="DR180" s="66"/>
      <c r="DS180" s="66"/>
      <c r="DT180" s="66"/>
      <c r="DU180" s="66"/>
      <c r="DV180" s="66"/>
      <c r="DW180" s="66"/>
      <c r="DX180" s="66"/>
      <c r="DY180" s="66"/>
      <c r="DZ180" s="66"/>
      <c r="EA180" s="66"/>
      <c r="EB180" s="66"/>
      <c r="EC180" s="66"/>
      <c r="ED180" s="66"/>
      <c r="EE180" s="66"/>
      <c r="EF180" s="66"/>
      <c r="EG180" s="66"/>
      <c r="EH180" s="66"/>
      <c r="EI180" s="66"/>
      <c r="EJ180" s="66"/>
      <c r="EK180" s="66"/>
      <c r="EL180" s="66"/>
      <c r="EM180" s="66"/>
      <c r="EN180" s="66"/>
      <c r="EO180" s="66"/>
      <c r="EP180" s="66"/>
      <c r="EQ180" s="66"/>
      <c r="ER180" s="66"/>
      <c r="ES180" s="66"/>
      <c r="ET180" s="66"/>
      <c r="EU180" s="66"/>
      <c r="EV180" s="66"/>
      <c r="EW180" s="71"/>
      <c r="EX180" s="66"/>
      <c r="EY180" s="66"/>
      <c r="EZ180" s="66"/>
      <c r="FA180" s="66"/>
      <c r="FB180" s="66"/>
      <c r="FC180" s="66"/>
      <c r="FD180" s="66"/>
      <c r="FE180" s="66"/>
      <c r="FF180" s="66"/>
      <c r="FG180" s="66"/>
      <c r="FH180" s="66"/>
      <c r="FI180" s="66"/>
      <c r="FJ180" s="66"/>
      <c r="FK180" s="66"/>
      <c r="FL180" s="66"/>
      <c r="FM180" s="66"/>
      <c r="FN180" s="66"/>
      <c r="FO180" s="66"/>
      <c r="FP180" s="66"/>
      <c r="FQ180" s="66"/>
      <c r="FR180" s="66"/>
      <c r="FS180" s="66"/>
      <c r="FT180" s="66"/>
      <c r="FU180" s="66"/>
      <c r="FV180" s="66"/>
      <c r="FW180" s="66"/>
      <c r="FX180" s="66"/>
      <c r="FY180" s="66"/>
      <c r="FZ180" s="66"/>
      <c r="GA180" s="66"/>
      <c r="GB180" s="66"/>
      <c r="GC180" s="66"/>
    </row>
    <row r="181" spans="1:185" x14ac:dyDescent="0.2">
      <c r="A181" s="69"/>
      <c r="B181" s="60"/>
      <c r="C181" s="60"/>
      <c r="D181" s="72"/>
      <c r="E181" s="72"/>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c r="BI181" s="66"/>
      <c r="BJ181" s="66"/>
      <c r="BK181" s="66"/>
      <c r="BL181" s="66"/>
      <c r="BM181" s="66"/>
      <c r="BN181" s="66"/>
      <c r="BO181" s="66"/>
      <c r="BP181" s="66"/>
      <c r="BQ181" s="66"/>
      <c r="BR181" s="66"/>
      <c r="BS181" s="66"/>
      <c r="BT181" s="66"/>
      <c r="BU181" s="66"/>
      <c r="BV181" s="66"/>
      <c r="BW181" s="66"/>
      <c r="BX181" s="66"/>
      <c r="BY181" s="66"/>
      <c r="BZ181" s="66"/>
      <c r="CA181" s="66"/>
      <c r="CB181" s="66"/>
      <c r="CC181" s="66"/>
      <c r="CD181" s="66"/>
      <c r="CE181" s="66"/>
      <c r="CF181" s="66"/>
      <c r="CG181" s="66"/>
      <c r="CH181" s="66"/>
      <c r="CI181" s="66"/>
      <c r="CJ181" s="66"/>
      <c r="CK181" s="66"/>
      <c r="CL181" s="66"/>
      <c r="CM181" s="66"/>
      <c r="CN181" s="66"/>
      <c r="CO181" s="66"/>
      <c r="CP181" s="66"/>
      <c r="CQ181" s="66"/>
      <c r="CR181" s="66"/>
      <c r="CS181" s="66"/>
      <c r="CT181" s="66"/>
      <c r="CU181" s="66"/>
      <c r="CV181" s="66"/>
      <c r="CW181" s="66"/>
      <c r="CX181" s="66"/>
      <c r="CY181" s="66"/>
      <c r="CZ181" s="66"/>
      <c r="DA181" s="66"/>
      <c r="DB181" s="66"/>
      <c r="DC181" s="66"/>
      <c r="DD181" s="66"/>
      <c r="DE181" s="66"/>
      <c r="DF181" s="66"/>
      <c r="DG181" s="66"/>
      <c r="DH181" s="66"/>
      <c r="DI181" s="66"/>
      <c r="DJ181" s="66"/>
      <c r="DK181" s="66"/>
      <c r="DL181" s="66"/>
      <c r="DM181" s="66"/>
      <c r="DN181" s="66"/>
      <c r="DO181" s="66"/>
      <c r="DP181" s="66"/>
      <c r="DQ181" s="66"/>
      <c r="DR181" s="66"/>
      <c r="DS181" s="66"/>
      <c r="DT181" s="66"/>
      <c r="DU181" s="66"/>
      <c r="DV181" s="66"/>
      <c r="DW181" s="66"/>
      <c r="DX181" s="66"/>
      <c r="DY181" s="66"/>
      <c r="DZ181" s="66"/>
      <c r="EA181" s="66"/>
      <c r="EB181" s="66"/>
      <c r="EC181" s="66"/>
      <c r="ED181" s="66"/>
      <c r="EE181" s="66"/>
      <c r="EF181" s="66"/>
      <c r="EG181" s="66"/>
      <c r="EH181" s="66"/>
      <c r="EI181" s="66"/>
      <c r="EJ181" s="66"/>
      <c r="EK181" s="66"/>
      <c r="EL181" s="66"/>
      <c r="EM181" s="66"/>
      <c r="EN181" s="66"/>
      <c r="EO181" s="66"/>
      <c r="EP181" s="66"/>
      <c r="EQ181" s="66"/>
      <c r="ER181" s="66"/>
      <c r="ES181" s="66"/>
      <c r="ET181" s="66"/>
      <c r="EU181" s="66"/>
      <c r="EV181" s="66"/>
      <c r="EW181" s="71"/>
      <c r="EX181" s="66"/>
      <c r="EY181" s="66"/>
      <c r="EZ181" s="66"/>
      <c r="FA181" s="66"/>
      <c r="FB181" s="66"/>
      <c r="FC181" s="66"/>
      <c r="FD181" s="66"/>
      <c r="FE181" s="66"/>
      <c r="FF181" s="66"/>
      <c r="FG181" s="66"/>
      <c r="FH181" s="66"/>
      <c r="FI181" s="66"/>
      <c r="FJ181" s="66"/>
      <c r="FK181" s="66"/>
      <c r="FL181" s="66"/>
      <c r="FM181" s="66"/>
      <c r="FN181" s="66"/>
      <c r="FO181" s="66"/>
      <c r="FP181" s="66"/>
      <c r="FQ181" s="66"/>
      <c r="FR181" s="66"/>
      <c r="FS181" s="66"/>
      <c r="FT181" s="66"/>
      <c r="FU181" s="66"/>
      <c r="FV181" s="66"/>
      <c r="FW181" s="66"/>
      <c r="FX181" s="66"/>
      <c r="FY181" s="66"/>
      <c r="FZ181" s="66"/>
      <c r="GA181" s="66"/>
      <c r="GB181" s="66"/>
      <c r="GC181" s="66"/>
    </row>
  </sheetData>
  <mergeCells count="20">
    <mergeCell ref="A177:B177"/>
    <mergeCell ref="D177:F177"/>
    <mergeCell ref="FR177:GB177"/>
    <mergeCell ref="A1:B1"/>
    <mergeCell ref="A2:GC2"/>
    <mergeCell ref="D3:E3"/>
    <mergeCell ref="A5:GC5"/>
    <mergeCell ref="A26:GC26"/>
    <mergeCell ref="A32:GC32"/>
    <mergeCell ref="A43:GC43"/>
    <mergeCell ref="A61:GC61"/>
    <mergeCell ref="A169:E169"/>
    <mergeCell ref="A170:GC170"/>
    <mergeCell ref="A173:B173"/>
    <mergeCell ref="A178:C178"/>
    <mergeCell ref="D178:F178"/>
    <mergeCell ref="FN178:GB178"/>
    <mergeCell ref="A179:C179"/>
    <mergeCell ref="D179:F179"/>
    <mergeCell ref="FN179:GB179"/>
  </mergeCells>
  <printOptions horizontalCentered="1" verticalCentered="1"/>
  <pageMargins left="0" right="0" top="0.35433070866141736" bottom="0.35433070866141736" header="0.31496062992125984" footer="0.31496062992125984"/>
  <pageSetup paperSize="41" scale="74" orientation="landscape" r:id="rId1"/>
  <headerFooter>
    <oddFooter>Página &amp;P</oddFooter>
  </headerFooter>
  <rowBreaks count="7" manualBreakCount="7">
    <brk id="21" max="183" man="1"/>
    <brk id="33" max="183" man="1"/>
    <brk id="45" max="183" man="1"/>
    <brk id="118" max="183" man="1"/>
    <brk id="132" max="183" man="1"/>
    <brk id="145" max="183" man="1"/>
    <brk id="158" max="1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F5837-CF04-4EAC-A4F1-2519DFFB31EF}">
  <dimension ref="A1:FI297"/>
  <sheetViews>
    <sheetView zoomScaleNormal="100" workbookViewId="0">
      <selection activeCell="G21" sqref="G21"/>
    </sheetView>
  </sheetViews>
  <sheetFormatPr baseColWidth="10" defaultRowHeight="11.25" x14ac:dyDescent="0.2"/>
  <cols>
    <col min="1" max="1" width="9.7109375" style="69" customWidth="1"/>
    <col min="2" max="2" width="25.5703125" style="69" customWidth="1"/>
    <col min="3" max="3" width="75.42578125" style="69" customWidth="1"/>
    <col min="4" max="4" width="8.28515625" style="69" customWidth="1"/>
    <col min="5" max="5" width="9.140625" style="69" customWidth="1"/>
    <col min="6" max="6" width="12.42578125" style="69" customWidth="1"/>
    <col min="7" max="7" width="11.140625" style="69" customWidth="1"/>
    <col min="8" max="8" width="11" style="69" customWidth="1"/>
    <col min="9" max="38" width="11.42578125" style="69" hidden="1" customWidth="1"/>
    <col min="39" max="39" width="11.42578125" style="69" customWidth="1"/>
    <col min="40" max="40" width="11.7109375" style="69" customWidth="1"/>
    <col min="41" max="16384" width="11.42578125" style="69"/>
  </cols>
  <sheetData>
    <row r="1" spans="1:42" ht="38.25" customHeight="1" x14ac:dyDescent="0.2">
      <c r="A1" s="137"/>
      <c r="B1" s="137"/>
      <c r="C1" s="60"/>
      <c r="D1" s="72"/>
      <c r="E1" s="72"/>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row>
    <row r="2" spans="1:42" x14ac:dyDescent="0.2">
      <c r="A2" s="156" t="s">
        <v>513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row>
    <row r="3" spans="1:42" ht="22.5" x14ac:dyDescent="0.2">
      <c r="A3" s="73" t="s">
        <v>1</v>
      </c>
      <c r="B3" s="74" t="s">
        <v>2</v>
      </c>
      <c r="C3" s="74" t="s">
        <v>3</v>
      </c>
      <c r="D3" s="158" t="s">
        <v>4</v>
      </c>
      <c r="E3" s="158"/>
      <c r="F3" s="75" t="s">
        <v>5</v>
      </c>
      <c r="G3" s="75" t="s">
        <v>6</v>
      </c>
      <c r="H3" s="75" t="s">
        <v>7</v>
      </c>
      <c r="I3" s="76"/>
      <c r="J3" s="76"/>
      <c r="K3" s="76"/>
      <c r="L3" s="76"/>
      <c r="M3" s="76"/>
      <c r="N3" s="76"/>
      <c r="O3" s="76"/>
      <c r="P3" s="76"/>
      <c r="Q3" s="76"/>
      <c r="R3" s="76"/>
      <c r="S3" s="77"/>
      <c r="T3" s="76" t="s">
        <v>8</v>
      </c>
      <c r="U3" s="76"/>
      <c r="V3" s="76"/>
      <c r="W3" s="76"/>
      <c r="X3" s="76"/>
      <c r="Y3" s="76"/>
      <c r="Z3" s="76"/>
      <c r="AA3" s="76"/>
      <c r="AB3" s="76"/>
      <c r="AC3" s="76"/>
      <c r="AD3" s="76"/>
      <c r="AE3" s="76"/>
      <c r="AF3" s="76"/>
      <c r="AG3" s="76"/>
      <c r="AH3" s="76"/>
      <c r="AI3" s="76"/>
      <c r="AJ3" s="76"/>
      <c r="AK3" s="76"/>
      <c r="AL3" s="76"/>
      <c r="AM3" s="75" t="s">
        <v>514</v>
      </c>
      <c r="AN3" s="75" t="s">
        <v>46</v>
      </c>
    </row>
    <row r="4" spans="1:42" x14ac:dyDescent="0.2">
      <c r="A4" s="159" t="s">
        <v>515</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row>
    <row r="5" spans="1:42" x14ac:dyDescent="0.2">
      <c r="A5" s="78" t="s">
        <v>516</v>
      </c>
      <c r="B5" s="20" t="s">
        <v>517</v>
      </c>
      <c r="C5" s="79" t="s">
        <v>518</v>
      </c>
      <c r="D5" s="17"/>
      <c r="E5" s="17"/>
      <c r="F5" s="18">
        <v>23204.18</v>
      </c>
      <c r="G5" s="18">
        <f>(F5*0.1)</f>
        <v>2320.4180000000001</v>
      </c>
      <c r="H5" s="18">
        <f>(F5*0.9)</f>
        <v>20883.762000000002</v>
      </c>
      <c r="I5" s="18">
        <v>0</v>
      </c>
      <c r="J5" s="18">
        <v>0</v>
      </c>
      <c r="K5" s="18">
        <v>0</v>
      </c>
      <c r="L5" s="18">
        <v>0</v>
      </c>
      <c r="M5" s="18">
        <v>0</v>
      </c>
      <c r="N5" s="18">
        <v>0</v>
      </c>
      <c r="O5" s="18">
        <v>0</v>
      </c>
      <c r="P5" s="18">
        <v>29637.78</v>
      </c>
      <c r="Q5" s="18">
        <v>36546.589999999997</v>
      </c>
      <c r="R5" s="18">
        <v>36546.589999999997</v>
      </c>
      <c r="S5" s="18">
        <v>36546.61</v>
      </c>
      <c r="T5" s="18">
        <v>4176.75</v>
      </c>
      <c r="U5" s="18">
        <v>789.58</v>
      </c>
      <c r="V5" s="18">
        <v>0</v>
      </c>
      <c r="W5" s="18">
        <v>0</v>
      </c>
      <c r="X5" s="18">
        <v>0</v>
      </c>
      <c r="Y5" s="18">
        <v>0</v>
      </c>
      <c r="Z5" s="18">
        <v>0</v>
      </c>
      <c r="AA5" s="18">
        <v>0</v>
      </c>
      <c r="AB5" s="18">
        <v>0</v>
      </c>
      <c r="AC5" s="18">
        <v>0</v>
      </c>
      <c r="AD5" s="18">
        <v>0</v>
      </c>
      <c r="AE5" s="18">
        <v>0</v>
      </c>
      <c r="AF5" s="18">
        <v>0</v>
      </c>
      <c r="AG5" s="18"/>
      <c r="AH5" s="18"/>
      <c r="AI5" s="18"/>
      <c r="AJ5" s="18">
        <v>20883.759999999998</v>
      </c>
      <c r="AK5" s="18">
        <v>20883.759999999998</v>
      </c>
      <c r="AL5" s="18">
        <v>20883.759999999998</v>
      </c>
      <c r="AM5" s="18">
        <f t="shared" ref="AM5:AM17" si="0">(F5*0.9)</f>
        <v>20883.762000000002</v>
      </c>
      <c r="AN5" s="18">
        <f t="shared" ref="AN5:AN17" si="1">(F5*0.9)</f>
        <v>20883.762000000002</v>
      </c>
    </row>
    <row r="6" spans="1:42" x14ac:dyDescent="0.2">
      <c r="A6" s="80">
        <v>36384</v>
      </c>
      <c r="B6" s="20" t="s">
        <v>519</v>
      </c>
      <c r="C6" s="79"/>
      <c r="D6" s="17"/>
      <c r="E6" s="17"/>
      <c r="F6" s="18">
        <v>611.30999999999995</v>
      </c>
      <c r="G6" s="18">
        <f t="shared" ref="G6:G15" si="2">(F6*0.1)</f>
        <v>61.131</v>
      </c>
      <c r="H6" s="18">
        <f t="shared" ref="H6:H15" si="3">(F6*0.9)</f>
        <v>550.17899999999997</v>
      </c>
      <c r="I6" s="18">
        <v>0</v>
      </c>
      <c r="J6" s="18">
        <v>0</v>
      </c>
      <c r="K6" s="18">
        <v>0</v>
      </c>
      <c r="L6" s="18">
        <v>0</v>
      </c>
      <c r="M6" s="18">
        <v>0</v>
      </c>
      <c r="N6" s="18">
        <v>0</v>
      </c>
      <c r="O6" s="18">
        <v>0</v>
      </c>
      <c r="P6" s="18">
        <v>0</v>
      </c>
      <c r="Q6" s="18">
        <v>0</v>
      </c>
      <c r="R6" s="18">
        <v>371.94</v>
      </c>
      <c r="S6" s="18">
        <v>962.82</v>
      </c>
      <c r="T6" s="18">
        <v>110.05</v>
      </c>
      <c r="U6" s="18">
        <v>110.05</v>
      </c>
      <c r="V6" s="18">
        <v>110.05</v>
      </c>
      <c r="W6" s="18">
        <v>67.790000000000006</v>
      </c>
      <c r="X6" s="18">
        <v>0</v>
      </c>
      <c r="Y6" s="18">
        <v>0</v>
      </c>
      <c r="Z6" s="18">
        <v>0</v>
      </c>
      <c r="AA6" s="18">
        <v>0</v>
      </c>
      <c r="AB6" s="18">
        <v>0</v>
      </c>
      <c r="AC6" s="18">
        <v>0</v>
      </c>
      <c r="AD6" s="18">
        <v>0</v>
      </c>
      <c r="AE6" s="18">
        <v>0</v>
      </c>
      <c r="AF6" s="18">
        <v>0</v>
      </c>
      <c r="AG6" s="18"/>
      <c r="AH6" s="18"/>
      <c r="AI6" s="18"/>
      <c r="AJ6" s="18">
        <v>550.17999999999995</v>
      </c>
      <c r="AK6" s="18">
        <v>550.17999999999995</v>
      </c>
      <c r="AL6" s="18">
        <v>550.17999999999995</v>
      </c>
      <c r="AM6" s="18">
        <f t="shared" si="0"/>
        <v>550.17899999999997</v>
      </c>
      <c r="AN6" s="18">
        <f t="shared" si="1"/>
        <v>550.17899999999997</v>
      </c>
    </row>
    <row r="7" spans="1:42" x14ac:dyDescent="0.2">
      <c r="A7" s="80">
        <v>36384</v>
      </c>
      <c r="B7" s="20" t="s">
        <v>519</v>
      </c>
      <c r="C7" s="79"/>
      <c r="D7" s="17"/>
      <c r="E7" s="17"/>
      <c r="F7" s="18">
        <v>611.30999999999995</v>
      </c>
      <c r="G7" s="18">
        <f>(F7*0.1)</f>
        <v>61.131</v>
      </c>
      <c r="H7" s="18">
        <f t="shared" si="3"/>
        <v>550.17899999999997</v>
      </c>
      <c r="I7" s="18">
        <v>0</v>
      </c>
      <c r="J7" s="18">
        <v>0</v>
      </c>
      <c r="K7" s="18">
        <v>0</v>
      </c>
      <c r="L7" s="18">
        <v>0</v>
      </c>
      <c r="M7" s="18">
        <v>0</v>
      </c>
      <c r="N7" s="18">
        <v>0</v>
      </c>
      <c r="O7" s="18">
        <v>0</v>
      </c>
      <c r="P7" s="18">
        <v>0</v>
      </c>
      <c r="Q7" s="18">
        <v>0</v>
      </c>
      <c r="R7" s="18">
        <v>371.94</v>
      </c>
      <c r="S7" s="18">
        <v>962.82</v>
      </c>
      <c r="T7" s="18">
        <v>110.05</v>
      </c>
      <c r="U7" s="18">
        <v>110.05</v>
      </c>
      <c r="V7" s="18">
        <v>110.05</v>
      </c>
      <c r="W7" s="18">
        <v>67.790000000000006</v>
      </c>
      <c r="X7" s="18">
        <v>0</v>
      </c>
      <c r="Y7" s="18">
        <v>0</v>
      </c>
      <c r="Z7" s="18">
        <v>0</v>
      </c>
      <c r="AA7" s="18">
        <v>0</v>
      </c>
      <c r="AB7" s="18">
        <v>0</v>
      </c>
      <c r="AC7" s="18">
        <v>0</v>
      </c>
      <c r="AD7" s="18">
        <v>0</v>
      </c>
      <c r="AE7" s="18">
        <v>0</v>
      </c>
      <c r="AF7" s="18">
        <v>0</v>
      </c>
      <c r="AG7" s="18"/>
      <c r="AH7" s="18"/>
      <c r="AI7" s="18"/>
      <c r="AJ7" s="18">
        <v>550.17999999999995</v>
      </c>
      <c r="AK7" s="18">
        <v>550.17999999999995</v>
      </c>
      <c r="AL7" s="18">
        <v>550.17999999999995</v>
      </c>
      <c r="AM7" s="18">
        <f t="shared" si="0"/>
        <v>550.17899999999997</v>
      </c>
      <c r="AN7" s="18">
        <f t="shared" si="1"/>
        <v>550.17899999999997</v>
      </c>
    </row>
    <row r="8" spans="1:42" ht="22.5" x14ac:dyDescent="0.2">
      <c r="A8" s="78" t="s">
        <v>520</v>
      </c>
      <c r="B8" s="16" t="s">
        <v>521</v>
      </c>
      <c r="C8" s="79"/>
      <c r="D8" s="17"/>
      <c r="E8" s="17"/>
      <c r="F8" s="18">
        <v>3136.88</v>
      </c>
      <c r="G8" s="18">
        <f t="shared" si="2"/>
        <v>313.68800000000005</v>
      </c>
      <c r="H8" s="18">
        <f t="shared" si="3"/>
        <v>2823.192</v>
      </c>
      <c r="I8" s="18">
        <v>0</v>
      </c>
      <c r="J8" s="18">
        <v>0</v>
      </c>
      <c r="K8" s="18">
        <v>0</v>
      </c>
      <c r="L8" s="18">
        <v>0</v>
      </c>
      <c r="M8" s="18">
        <v>0</v>
      </c>
      <c r="N8" s="18">
        <v>0</v>
      </c>
      <c r="O8" s="18">
        <v>0</v>
      </c>
      <c r="P8" s="18">
        <v>0</v>
      </c>
      <c r="Q8" s="18">
        <v>0</v>
      </c>
      <c r="R8" s="18">
        <v>0</v>
      </c>
      <c r="S8" s="18">
        <v>0</v>
      </c>
      <c r="T8" s="18">
        <v>0</v>
      </c>
      <c r="U8" s="18">
        <v>44.86</v>
      </c>
      <c r="V8" s="18">
        <v>564.64</v>
      </c>
      <c r="W8" s="18">
        <v>566.22</v>
      </c>
      <c r="X8" s="18">
        <v>564.66999999999996</v>
      </c>
      <c r="Y8" s="18">
        <v>564.66999999999996</v>
      </c>
      <c r="Z8" s="18">
        <v>518.13</v>
      </c>
      <c r="AA8" s="18">
        <v>0</v>
      </c>
      <c r="AB8" s="18">
        <v>0</v>
      </c>
      <c r="AC8" s="18">
        <v>0</v>
      </c>
      <c r="AD8" s="18">
        <v>0</v>
      </c>
      <c r="AE8" s="18">
        <v>0</v>
      </c>
      <c r="AF8" s="18">
        <v>0</v>
      </c>
      <c r="AG8" s="18"/>
      <c r="AH8" s="18"/>
      <c r="AI8" s="18"/>
      <c r="AJ8" s="18">
        <f>SUM(U8:Z8)</f>
        <v>2823.19</v>
      </c>
      <c r="AK8" s="18">
        <f>SUM(V8:AA8)</f>
        <v>2778.3300000000004</v>
      </c>
      <c r="AL8" s="18">
        <v>2823.19</v>
      </c>
      <c r="AM8" s="18">
        <f t="shared" si="0"/>
        <v>2823.192</v>
      </c>
      <c r="AN8" s="18">
        <f t="shared" si="1"/>
        <v>2823.192</v>
      </c>
    </row>
    <row r="9" spans="1:42" ht="22.5" x14ac:dyDescent="0.2">
      <c r="A9" s="81" t="s">
        <v>522</v>
      </c>
      <c r="B9" s="82" t="s">
        <v>523</v>
      </c>
      <c r="C9" s="83"/>
      <c r="D9" s="84"/>
      <c r="E9" s="84"/>
      <c r="F9" s="85">
        <v>34550</v>
      </c>
      <c r="G9" s="85">
        <f t="shared" si="2"/>
        <v>3455</v>
      </c>
      <c r="H9" s="85">
        <f t="shared" si="3"/>
        <v>31095</v>
      </c>
      <c r="I9" s="85">
        <v>0</v>
      </c>
      <c r="J9" s="86">
        <v>0</v>
      </c>
      <c r="K9" s="86">
        <v>0</v>
      </c>
      <c r="L9" s="86">
        <v>0</v>
      </c>
      <c r="M9" s="85">
        <v>0</v>
      </c>
      <c r="N9" s="85">
        <v>0</v>
      </c>
      <c r="O9" s="85">
        <v>0</v>
      </c>
      <c r="P9" s="85">
        <v>0</v>
      </c>
      <c r="Q9" s="85">
        <v>0</v>
      </c>
      <c r="R9" s="86">
        <v>0</v>
      </c>
      <c r="S9" s="86">
        <v>0</v>
      </c>
      <c r="T9" s="86">
        <v>0</v>
      </c>
      <c r="U9" s="85">
        <v>0</v>
      </c>
      <c r="V9" s="85">
        <v>0</v>
      </c>
      <c r="W9" s="85">
        <v>0</v>
      </c>
      <c r="X9" s="85">
        <v>5179.66</v>
      </c>
      <c r="Y9" s="85">
        <v>6219</v>
      </c>
      <c r="Z9" s="85">
        <v>6219</v>
      </c>
      <c r="AA9" s="85">
        <v>6236.04</v>
      </c>
      <c r="AB9" s="85">
        <v>6219</v>
      </c>
      <c r="AC9" s="85">
        <v>1022.3</v>
      </c>
      <c r="AD9" s="85">
        <v>0</v>
      </c>
      <c r="AE9" s="18">
        <v>0</v>
      </c>
      <c r="AF9" s="18">
        <v>0</v>
      </c>
      <c r="AG9" s="18"/>
      <c r="AH9" s="18"/>
      <c r="AI9" s="18"/>
      <c r="AJ9" s="85">
        <f>SUM(X9:AC9)</f>
        <v>31095</v>
      </c>
      <c r="AK9" s="85">
        <f>SUM(Y9:AD9)</f>
        <v>25915.34</v>
      </c>
      <c r="AL9" s="18">
        <v>31095</v>
      </c>
      <c r="AM9" s="18">
        <f t="shared" si="0"/>
        <v>31095</v>
      </c>
      <c r="AN9" s="18">
        <f t="shared" si="1"/>
        <v>31095</v>
      </c>
    </row>
    <row r="10" spans="1:42" x14ac:dyDescent="0.2">
      <c r="A10" s="80" t="s">
        <v>524</v>
      </c>
      <c r="B10" s="16" t="s">
        <v>525</v>
      </c>
      <c r="C10" s="79" t="s">
        <v>526</v>
      </c>
      <c r="D10" s="17"/>
      <c r="E10" s="17"/>
      <c r="F10" s="18">
        <v>13156.79</v>
      </c>
      <c r="G10" s="18">
        <f t="shared" si="2"/>
        <v>1315.6790000000001</v>
      </c>
      <c r="H10" s="18">
        <f t="shared" si="3"/>
        <v>11841.111000000001</v>
      </c>
      <c r="I10" s="85"/>
      <c r="J10" s="86"/>
      <c r="K10" s="86"/>
      <c r="L10" s="86"/>
      <c r="M10" s="85"/>
      <c r="N10" s="85"/>
      <c r="O10" s="85"/>
      <c r="P10" s="85"/>
      <c r="Q10" s="85"/>
      <c r="R10" s="86"/>
      <c r="S10" s="86"/>
      <c r="T10" s="86"/>
      <c r="U10" s="85"/>
      <c r="V10" s="85"/>
      <c r="W10" s="85"/>
      <c r="X10" s="85"/>
      <c r="Y10" s="85"/>
      <c r="Z10" s="85"/>
      <c r="AA10" s="85"/>
      <c r="AB10" s="18">
        <v>635.86</v>
      </c>
      <c r="AC10" s="18">
        <v>2368.25</v>
      </c>
      <c r="AD10" s="18">
        <v>2368.25</v>
      </c>
      <c r="AE10" s="18">
        <v>2374.7399999999998</v>
      </c>
      <c r="AF10" s="18">
        <v>2368.25</v>
      </c>
      <c r="AG10" s="18">
        <v>1725.76</v>
      </c>
      <c r="AH10" s="18"/>
      <c r="AI10" s="18"/>
      <c r="AJ10" s="85">
        <f t="shared" ref="AJ10:AK12" si="4">SUM(AB10:AG10)</f>
        <v>11841.11</v>
      </c>
      <c r="AK10" s="85">
        <f t="shared" si="4"/>
        <v>11205.25</v>
      </c>
      <c r="AL10" s="18">
        <v>11841.11</v>
      </c>
      <c r="AM10" s="18">
        <f t="shared" si="0"/>
        <v>11841.111000000001</v>
      </c>
      <c r="AN10" s="18">
        <f t="shared" si="1"/>
        <v>11841.111000000001</v>
      </c>
    </row>
    <row r="11" spans="1:42" x14ac:dyDescent="0.2">
      <c r="A11" s="80" t="s">
        <v>524</v>
      </c>
      <c r="B11" s="16" t="s">
        <v>527</v>
      </c>
      <c r="C11" s="79" t="s">
        <v>528</v>
      </c>
      <c r="D11" s="17"/>
      <c r="E11" s="17"/>
      <c r="F11" s="18">
        <v>3101.85</v>
      </c>
      <c r="G11" s="18">
        <f t="shared" si="2"/>
        <v>310.185</v>
      </c>
      <c r="H11" s="18">
        <f t="shared" si="3"/>
        <v>2791.665</v>
      </c>
      <c r="I11" s="85"/>
      <c r="J11" s="86"/>
      <c r="K11" s="86"/>
      <c r="L11" s="86"/>
      <c r="M11" s="85"/>
      <c r="N11" s="85"/>
      <c r="O11" s="85"/>
      <c r="P11" s="85"/>
      <c r="Q11" s="85"/>
      <c r="R11" s="86"/>
      <c r="S11" s="86"/>
      <c r="T11" s="86"/>
      <c r="U11" s="85"/>
      <c r="V11" s="85"/>
      <c r="W11" s="85"/>
      <c r="X11" s="85"/>
      <c r="Y11" s="85"/>
      <c r="Z11" s="85"/>
      <c r="AA11" s="85"/>
      <c r="AB11" s="18">
        <v>149.91</v>
      </c>
      <c r="AC11" s="18">
        <v>558.33000000000004</v>
      </c>
      <c r="AD11" s="18">
        <v>558.33000000000004</v>
      </c>
      <c r="AE11" s="18">
        <v>559.86</v>
      </c>
      <c r="AF11" s="18">
        <v>558.33000000000004</v>
      </c>
      <c r="AG11" s="18">
        <v>406.9</v>
      </c>
      <c r="AH11" s="18"/>
      <c r="AI11" s="18"/>
      <c r="AJ11" s="85">
        <f t="shared" si="4"/>
        <v>2791.6600000000003</v>
      </c>
      <c r="AK11" s="85">
        <f t="shared" si="4"/>
        <v>2641.75</v>
      </c>
      <c r="AL11" s="18">
        <v>2791.67</v>
      </c>
      <c r="AM11" s="18">
        <f t="shared" si="0"/>
        <v>2791.665</v>
      </c>
      <c r="AN11" s="18">
        <f t="shared" si="1"/>
        <v>2791.665</v>
      </c>
    </row>
    <row r="12" spans="1:42" x14ac:dyDescent="0.2">
      <c r="A12" s="80" t="s">
        <v>524</v>
      </c>
      <c r="B12" s="16" t="s">
        <v>529</v>
      </c>
      <c r="C12" s="79" t="s">
        <v>530</v>
      </c>
      <c r="D12" s="17"/>
      <c r="E12" s="17"/>
      <c r="F12" s="18">
        <v>3911.83</v>
      </c>
      <c r="G12" s="18">
        <f t="shared" si="2"/>
        <v>391.18299999999999</v>
      </c>
      <c r="H12" s="18">
        <f t="shared" si="3"/>
        <v>3520.6469999999999</v>
      </c>
      <c r="I12" s="85"/>
      <c r="J12" s="86"/>
      <c r="K12" s="86"/>
      <c r="L12" s="86"/>
      <c r="M12" s="85"/>
      <c r="N12" s="85"/>
      <c r="O12" s="85"/>
      <c r="P12" s="85"/>
      <c r="Q12" s="85"/>
      <c r="R12" s="86"/>
      <c r="S12" s="86"/>
      <c r="T12" s="86"/>
      <c r="U12" s="85"/>
      <c r="V12" s="85"/>
      <c r="W12" s="85"/>
      <c r="X12" s="85"/>
      <c r="Y12" s="85"/>
      <c r="Z12" s="85"/>
      <c r="AA12" s="85"/>
      <c r="AB12" s="18">
        <v>189.04</v>
      </c>
      <c r="AC12" s="18">
        <v>704.1</v>
      </c>
      <c r="AD12" s="18">
        <v>704.1</v>
      </c>
      <c r="AE12" s="18">
        <v>706.02</v>
      </c>
      <c r="AF12" s="18">
        <v>704.1</v>
      </c>
      <c r="AG12" s="18">
        <v>513.29</v>
      </c>
      <c r="AH12" s="18"/>
      <c r="AI12" s="18"/>
      <c r="AJ12" s="85">
        <f t="shared" si="4"/>
        <v>3520.65</v>
      </c>
      <c r="AK12" s="85">
        <f t="shared" si="4"/>
        <v>3331.61</v>
      </c>
      <c r="AL12" s="18">
        <v>3520.65</v>
      </c>
      <c r="AM12" s="18">
        <f t="shared" si="0"/>
        <v>3520.6469999999999</v>
      </c>
      <c r="AN12" s="18">
        <f t="shared" si="1"/>
        <v>3520.6469999999999</v>
      </c>
    </row>
    <row r="13" spans="1:42" ht="22.5" x14ac:dyDescent="0.2">
      <c r="A13" s="80" t="s">
        <v>531</v>
      </c>
      <c r="B13" s="16" t="s">
        <v>532</v>
      </c>
      <c r="C13" s="79" t="s">
        <v>533</v>
      </c>
      <c r="D13" s="17"/>
      <c r="E13" s="17"/>
      <c r="F13" s="18">
        <v>3150</v>
      </c>
      <c r="G13" s="18">
        <f t="shared" si="2"/>
        <v>315</v>
      </c>
      <c r="H13" s="18">
        <f t="shared" si="3"/>
        <v>2835</v>
      </c>
      <c r="I13" s="18"/>
      <c r="J13" s="18"/>
      <c r="K13" s="18"/>
      <c r="L13" s="18"/>
      <c r="M13" s="18"/>
      <c r="N13" s="18"/>
      <c r="O13" s="18"/>
      <c r="P13" s="18"/>
      <c r="Q13" s="18"/>
      <c r="R13" s="18"/>
      <c r="S13" s="18"/>
      <c r="T13" s="18"/>
      <c r="U13" s="18"/>
      <c r="V13" s="18"/>
      <c r="W13" s="18"/>
      <c r="X13" s="18"/>
      <c r="Y13" s="18"/>
      <c r="Z13" s="18"/>
      <c r="AA13" s="18"/>
      <c r="AB13" s="18"/>
      <c r="AC13" s="18">
        <v>560.79999999999995</v>
      </c>
      <c r="AD13" s="18">
        <v>567.02</v>
      </c>
      <c r="AE13" s="18">
        <v>568.57000000000005</v>
      </c>
      <c r="AF13" s="18">
        <v>567.02</v>
      </c>
      <c r="AG13" s="18">
        <v>567.02</v>
      </c>
      <c r="AH13" s="18"/>
      <c r="AI13" s="18"/>
      <c r="AJ13" s="85">
        <v>2835</v>
      </c>
      <c r="AK13" s="85">
        <v>2835</v>
      </c>
      <c r="AL13" s="18">
        <v>2835</v>
      </c>
      <c r="AM13" s="18">
        <f t="shared" si="0"/>
        <v>2835</v>
      </c>
      <c r="AN13" s="18">
        <f t="shared" si="1"/>
        <v>2835</v>
      </c>
    </row>
    <row r="14" spans="1:42" ht="36" customHeight="1" x14ac:dyDescent="0.2">
      <c r="A14" s="80" t="s">
        <v>126</v>
      </c>
      <c r="B14" s="16" t="s">
        <v>534</v>
      </c>
      <c r="C14" s="87" t="s">
        <v>535</v>
      </c>
      <c r="D14" s="17"/>
      <c r="E14" s="17"/>
      <c r="F14" s="18">
        <v>16575</v>
      </c>
      <c r="G14" s="18">
        <f t="shared" si="2"/>
        <v>1657.5</v>
      </c>
      <c r="H14" s="18">
        <f t="shared" si="3"/>
        <v>14917.5</v>
      </c>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t="e">
        <f>SUM('[1]ENERO-16'!#REF!)</f>
        <v>#REF!</v>
      </c>
      <c r="AI14" s="18"/>
      <c r="AJ14" s="18">
        <v>14917.5</v>
      </c>
      <c r="AK14" s="18">
        <v>14917.5</v>
      </c>
      <c r="AL14" s="18">
        <v>14917.5</v>
      </c>
      <c r="AM14" s="18">
        <f t="shared" si="0"/>
        <v>14917.5</v>
      </c>
      <c r="AN14" s="18">
        <f t="shared" si="1"/>
        <v>14917.5</v>
      </c>
      <c r="AP14" s="88"/>
    </row>
    <row r="15" spans="1:42" ht="26.25" customHeight="1" x14ac:dyDescent="0.2">
      <c r="A15" s="80" t="s">
        <v>536</v>
      </c>
      <c r="B15" s="16" t="s">
        <v>537</v>
      </c>
      <c r="C15" s="79" t="s">
        <v>538</v>
      </c>
      <c r="D15" s="17"/>
      <c r="E15" s="17"/>
      <c r="F15" s="18">
        <v>23989.9</v>
      </c>
      <c r="G15" s="18">
        <f t="shared" si="2"/>
        <v>2398.9900000000002</v>
      </c>
      <c r="H15" s="18">
        <f t="shared" si="3"/>
        <v>21590.910000000003</v>
      </c>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t="e">
        <f>SUM('[1]ENERO-16'!#REF!)</f>
        <v>#REF!</v>
      </c>
      <c r="AI15" s="18"/>
      <c r="AJ15" s="18">
        <v>21590.91</v>
      </c>
      <c r="AK15" s="18">
        <v>21590.91</v>
      </c>
      <c r="AL15" s="18">
        <v>21590.91</v>
      </c>
      <c r="AM15" s="18">
        <f t="shared" si="0"/>
        <v>21590.910000000003</v>
      </c>
      <c r="AN15" s="18">
        <f t="shared" si="1"/>
        <v>21590.910000000003</v>
      </c>
      <c r="AP15" s="88"/>
    </row>
    <row r="16" spans="1:42" ht="26.25" customHeight="1" x14ac:dyDescent="0.2">
      <c r="A16" s="15" t="s">
        <v>539</v>
      </c>
      <c r="B16" s="53" t="s">
        <v>540</v>
      </c>
      <c r="C16" s="53" t="s">
        <v>540</v>
      </c>
      <c r="D16" s="15"/>
      <c r="E16" s="15"/>
      <c r="F16" s="31">
        <v>7684</v>
      </c>
      <c r="G16" s="18">
        <f>(F16*0.1)</f>
        <v>768.40000000000009</v>
      </c>
      <c r="H16" s="18">
        <f>(F16*0.9)</f>
        <v>6915.6</v>
      </c>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f t="shared" si="0"/>
        <v>6915.6</v>
      </c>
      <c r="AN16" s="18">
        <f t="shared" si="1"/>
        <v>6915.6</v>
      </c>
      <c r="AP16" s="88"/>
    </row>
    <row r="17" spans="1:42" ht="26.25" customHeight="1" x14ac:dyDescent="0.2">
      <c r="A17" s="15" t="s">
        <v>541</v>
      </c>
      <c r="B17" s="53" t="s">
        <v>542</v>
      </c>
      <c r="C17" s="53" t="s">
        <v>542</v>
      </c>
      <c r="D17" s="15"/>
      <c r="E17" s="15"/>
      <c r="F17" s="31">
        <v>67800</v>
      </c>
      <c r="G17" s="18">
        <f>(F17*0.1)</f>
        <v>6780</v>
      </c>
      <c r="H17" s="18">
        <f>(F17*0.9)</f>
        <v>61020</v>
      </c>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f t="shared" si="0"/>
        <v>61020</v>
      </c>
      <c r="AN17" s="18">
        <f t="shared" si="1"/>
        <v>61020</v>
      </c>
    </row>
    <row r="18" spans="1:42" x14ac:dyDescent="0.2">
      <c r="A18" s="89" t="s">
        <v>543</v>
      </c>
      <c r="B18" s="90"/>
      <c r="C18" s="89"/>
      <c r="D18" s="91"/>
      <c r="E18" s="91"/>
      <c r="F18" s="92">
        <f t="shared" ref="F18:AN18" si="5">SUM(F5:F17)</f>
        <v>201483.05000000002</v>
      </c>
      <c r="G18" s="92">
        <f t="shared" si="5"/>
        <v>20148.305</v>
      </c>
      <c r="H18" s="92">
        <f t="shared" si="5"/>
        <v>181334.745</v>
      </c>
      <c r="I18" s="92">
        <f t="shared" si="5"/>
        <v>0</v>
      </c>
      <c r="J18" s="92">
        <f t="shared" si="5"/>
        <v>0</v>
      </c>
      <c r="K18" s="92">
        <f t="shared" si="5"/>
        <v>0</v>
      </c>
      <c r="L18" s="92">
        <f t="shared" si="5"/>
        <v>0</v>
      </c>
      <c r="M18" s="92">
        <f t="shared" si="5"/>
        <v>0</v>
      </c>
      <c r="N18" s="92">
        <f t="shared" si="5"/>
        <v>0</v>
      </c>
      <c r="O18" s="92">
        <f t="shared" si="5"/>
        <v>0</v>
      </c>
      <c r="P18" s="92">
        <f t="shared" si="5"/>
        <v>29637.78</v>
      </c>
      <c r="Q18" s="92">
        <f t="shared" si="5"/>
        <v>36546.589999999997</v>
      </c>
      <c r="R18" s="92">
        <f t="shared" si="5"/>
        <v>37290.47</v>
      </c>
      <c r="S18" s="92">
        <f t="shared" si="5"/>
        <v>38472.25</v>
      </c>
      <c r="T18" s="92">
        <f t="shared" si="5"/>
        <v>4396.8500000000004</v>
      </c>
      <c r="U18" s="92">
        <f t="shared" si="5"/>
        <v>1054.54</v>
      </c>
      <c r="V18" s="92">
        <f t="shared" si="5"/>
        <v>784.74</v>
      </c>
      <c r="W18" s="92">
        <f t="shared" si="5"/>
        <v>701.80000000000007</v>
      </c>
      <c r="X18" s="92">
        <f t="shared" si="5"/>
        <v>5744.33</v>
      </c>
      <c r="Y18" s="92">
        <f t="shared" si="5"/>
        <v>6783.67</v>
      </c>
      <c r="Z18" s="92">
        <f t="shared" si="5"/>
        <v>6737.13</v>
      </c>
      <c r="AA18" s="92">
        <f t="shared" si="5"/>
        <v>6236.04</v>
      </c>
      <c r="AB18" s="92">
        <f t="shared" si="5"/>
        <v>7193.8099999999995</v>
      </c>
      <c r="AC18" s="92">
        <f t="shared" si="5"/>
        <v>5213.7800000000007</v>
      </c>
      <c r="AD18" s="92">
        <f t="shared" si="5"/>
        <v>4197.7</v>
      </c>
      <c r="AE18" s="92">
        <f t="shared" si="5"/>
        <v>4209.1899999999996</v>
      </c>
      <c r="AF18" s="92">
        <f t="shared" si="5"/>
        <v>4197.7</v>
      </c>
      <c r="AG18" s="92">
        <f t="shared" si="5"/>
        <v>3212.97</v>
      </c>
      <c r="AH18" s="92" t="e">
        <f t="shared" si="5"/>
        <v>#REF!</v>
      </c>
      <c r="AI18" s="92">
        <f t="shared" si="5"/>
        <v>0</v>
      </c>
      <c r="AJ18" s="92">
        <f t="shared" si="5"/>
        <v>113399.14</v>
      </c>
      <c r="AK18" s="92">
        <f t="shared" si="5"/>
        <v>107199.81</v>
      </c>
      <c r="AL18" s="92">
        <f t="shared" si="5"/>
        <v>113399.15</v>
      </c>
      <c r="AM18" s="92">
        <f t="shared" si="5"/>
        <v>181334.745</v>
      </c>
      <c r="AN18" s="92">
        <f t="shared" si="5"/>
        <v>181334.745</v>
      </c>
    </row>
    <row r="19" spans="1:42" x14ac:dyDescent="0.2">
      <c r="A19" s="160" t="s">
        <v>149</v>
      </c>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row>
    <row r="20" spans="1:42" ht="27.75" customHeight="1" x14ac:dyDescent="0.2">
      <c r="A20" s="27">
        <v>41115</v>
      </c>
      <c r="B20" s="16" t="s">
        <v>544</v>
      </c>
      <c r="C20" s="79" t="s">
        <v>545</v>
      </c>
      <c r="D20" s="29" t="s">
        <v>370</v>
      </c>
      <c r="E20" s="29" t="s">
        <v>546</v>
      </c>
      <c r="F20" s="18">
        <v>30503.3</v>
      </c>
      <c r="G20" s="18">
        <f>(F20*0.1)</f>
        <v>3050.33</v>
      </c>
      <c r="H20" s="18">
        <f t="shared" ref="H20:H21" si="6">(F20*0.9)</f>
        <v>27452.97</v>
      </c>
      <c r="I20" s="18">
        <v>27452.97</v>
      </c>
      <c r="J20" s="18">
        <v>27452.97</v>
      </c>
      <c r="K20" s="18">
        <v>27452.97</v>
      </c>
      <c r="L20" s="18">
        <v>27452.97</v>
      </c>
      <c r="M20" s="18">
        <v>27452.97</v>
      </c>
      <c r="N20" s="18">
        <v>27452.97</v>
      </c>
      <c r="O20" s="18">
        <v>27452.97</v>
      </c>
      <c r="P20" s="18">
        <v>27452.97</v>
      </c>
      <c r="Q20" s="18">
        <v>27452.97</v>
      </c>
      <c r="R20" s="18">
        <v>27452.97</v>
      </c>
      <c r="S20" s="18">
        <v>27452.97</v>
      </c>
      <c r="T20" s="18">
        <v>27452.97</v>
      </c>
      <c r="U20" s="18">
        <v>27452.97</v>
      </c>
      <c r="V20" s="18">
        <v>27452.97</v>
      </c>
      <c r="W20" s="18">
        <v>27452.97</v>
      </c>
      <c r="X20" s="18">
        <v>27452.97</v>
      </c>
      <c r="Y20" s="18">
        <v>27452.97</v>
      </c>
      <c r="Z20" s="18">
        <v>27452.97</v>
      </c>
      <c r="AA20" s="18">
        <v>27452.97</v>
      </c>
      <c r="AB20" s="18">
        <v>27452.97</v>
      </c>
      <c r="AC20" s="18">
        <v>27452.97</v>
      </c>
      <c r="AD20" s="18">
        <v>27452.97</v>
      </c>
      <c r="AE20" s="18">
        <v>27452.97</v>
      </c>
      <c r="AF20" s="18">
        <v>27452.97</v>
      </c>
      <c r="AG20" s="18">
        <v>27452.97</v>
      </c>
      <c r="AH20" s="18">
        <v>27452.97</v>
      </c>
      <c r="AI20" s="18">
        <v>27452.97</v>
      </c>
      <c r="AJ20" s="18">
        <v>27452.97</v>
      </c>
      <c r="AK20" s="18">
        <v>27452.97</v>
      </c>
      <c r="AL20" s="18">
        <v>27452.97</v>
      </c>
      <c r="AM20" s="18">
        <f t="shared" ref="AM20:AM21" si="7">(F20*0.9)</f>
        <v>27452.97</v>
      </c>
      <c r="AN20" s="18">
        <f t="shared" ref="AN20:AN21" si="8">(F20*0.9)</f>
        <v>27452.97</v>
      </c>
    </row>
    <row r="21" spans="1:42" ht="38.25" customHeight="1" x14ac:dyDescent="0.2">
      <c r="A21" s="27">
        <v>41264</v>
      </c>
      <c r="B21" s="28" t="s">
        <v>547</v>
      </c>
      <c r="C21" s="16" t="s">
        <v>548</v>
      </c>
      <c r="D21" s="29" t="s">
        <v>152</v>
      </c>
      <c r="E21" s="29" t="s">
        <v>549</v>
      </c>
      <c r="F21" s="18">
        <v>25786.68</v>
      </c>
      <c r="G21" s="18">
        <f>(F21*0.1)</f>
        <v>2578.6680000000001</v>
      </c>
      <c r="H21" s="18">
        <f t="shared" si="6"/>
        <v>23208.012000000002</v>
      </c>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f t="shared" si="7"/>
        <v>23208.012000000002</v>
      </c>
      <c r="AN21" s="18">
        <f t="shared" si="8"/>
        <v>23208.012000000002</v>
      </c>
    </row>
    <row r="22" spans="1:42" x14ac:dyDescent="0.2">
      <c r="A22" s="89" t="s">
        <v>543</v>
      </c>
      <c r="B22" s="90"/>
      <c r="C22" s="89"/>
      <c r="D22" s="91"/>
      <c r="E22" s="91"/>
      <c r="F22" s="92">
        <f>SUM(F20:F21)</f>
        <v>56289.979999999996</v>
      </c>
      <c r="G22" s="92">
        <f>SUM(G20:G21)</f>
        <v>5628.9979999999996</v>
      </c>
      <c r="H22" s="92">
        <f>SUM(H20:H21)</f>
        <v>50660.982000000004</v>
      </c>
      <c r="I22" s="92">
        <f t="shared" ref="I22:AL22" si="9">SUM(I20:I21)</f>
        <v>27452.97</v>
      </c>
      <c r="J22" s="92">
        <f t="shared" si="9"/>
        <v>27452.97</v>
      </c>
      <c r="K22" s="92">
        <f t="shared" si="9"/>
        <v>27452.97</v>
      </c>
      <c r="L22" s="92">
        <f t="shared" si="9"/>
        <v>27452.97</v>
      </c>
      <c r="M22" s="92">
        <f t="shared" si="9"/>
        <v>27452.97</v>
      </c>
      <c r="N22" s="92">
        <f t="shared" si="9"/>
        <v>27452.97</v>
      </c>
      <c r="O22" s="92">
        <f t="shared" si="9"/>
        <v>27452.97</v>
      </c>
      <c r="P22" s="92">
        <f t="shared" si="9"/>
        <v>27452.97</v>
      </c>
      <c r="Q22" s="92">
        <f t="shared" si="9"/>
        <v>27452.97</v>
      </c>
      <c r="R22" s="92">
        <f t="shared" si="9"/>
        <v>27452.97</v>
      </c>
      <c r="S22" s="92">
        <f t="shared" si="9"/>
        <v>27452.97</v>
      </c>
      <c r="T22" s="92">
        <f t="shared" si="9"/>
        <v>27452.97</v>
      </c>
      <c r="U22" s="92">
        <f t="shared" si="9"/>
        <v>27452.97</v>
      </c>
      <c r="V22" s="92">
        <f t="shared" si="9"/>
        <v>27452.97</v>
      </c>
      <c r="W22" s="92">
        <f t="shared" si="9"/>
        <v>27452.97</v>
      </c>
      <c r="X22" s="92">
        <f t="shared" si="9"/>
        <v>27452.97</v>
      </c>
      <c r="Y22" s="92">
        <f t="shared" si="9"/>
        <v>27452.97</v>
      </c>
      <c r="Z22" s="92">
        <f t="shared" si="9"/>
        <v>27452.97</v>
      </c>
      <c r="AA22" s="92">
        <f t="shared" si="9"/>
        <v>27452.97</v>
      </c>
      <c r="AB22" s="92">
        <f t="shared" si="9"/>
        <v>27452.97</v>
      </c>
      <c r="AC22" s="92">
        <f t="shared" si="9"/>
        <v>27452.97</v>
      </c>
      <c r="AD22" s="92">
        <f t="shared" si="9"/>
        <v>27452.97</v>
      </c>
      <c r="AE22" s="92">
        <f t="shared" si="9"/>
        <v>27452.97</v>
      </c>
      <c r="AF22" s="92">
        <f t="shared" si="9"/>
        <v>27452.97</v>
      </c>
      <c r="AG22" s="92">
        <f t="shared" si="9"/>
        <v>27452.97</v>
      </c>
      <c r="AH22" s="92">
        <f t="shared" si="9"/>
        <v>27452.97</v>
      </c>
      <c r="AI22" s="92">
        <f t="shared" si="9"/>
        <v>27452.97</v>
      </c>
      <c r="AJ22" s="92">
        <f t="shared" si="9"/>
        <v>27452.97</v>
      </c>
      <c r="AK22" s="92">
        <f t="shared" si="9"/>
        <v>27452.97</v>
      </c>
      <c r="AL22" s="92">
        <f t="shared" si="9"/>
        <v>27452.97</v>
      </c>
      <c r="AM22" s="92">
        <f>SUM(AM20:AM21)</f>
        <v>50660.982000000004</v>
      </c>
      <c r="AN22" s="92">
        <f>SUM(AN20:AN21)</f>
        <v>50660.982000000004</v>
      </c>
    </row>
    <row r="23" spans="1:42" x14ac:dyDescent="0.2">
      <c r="A23" s="160" t="s">
        <v>550</v>
      </c>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row>
    <row r="24" spans="1:42" ht="24.75" customHeight="1" x14ac:dyDescent="0.2">
      <c r="A24" s="80">
        <v>41257</v>
      </c>
      <c r="B24" s="28" t="s">
        <v>181</v>
      </c>
      <c r="C24" s="79" t="s">
        <v>551</v>
      </c>
      <c r="D24" s="23" t="s">
        <v>266</v>
      </c>
      <c r="E24" s="23" t="s">
        <v>552</v>
      </c>
      <c r="F24" s="18">
        <v>2100</v>
      </c>
      <c r="G24" s="18">
        <f t="shared" ref="G24:G43" si="10">(F24*0.1)</f>
        <v>210</v>
      </c>
      <c r="H24" s="18">
        <f t="shared" ref="H24:H43" si="11">(F24*0.9)</f>
        <v>1890</v>
      </c>
      <c r="I24" s="18"/>
      <c r="J24" s="18"/>
      <c r="K24" s="18"/>
      <c r="L24" s="18"/>
      <c r="M24" s="18"/>
      <c r="N24" s="18"/>
      <c r="O24" s="18"/>
      <c r="P24" s="18"/>
      <c r="Q24" s="18"/>
      <c r="R24" s="18"/>
      <c r="S24" s="18"/>
      <c r="T24" s="18"/>
      <c r="U24" s="18"/>
      <c r="V24" s="18">
        <f t="shared" ref="V24:V37" si="12">N24+O24+P24+Q24+R24+S24+T24+U24</f>
        <v>0</v>
      </c>
      <c r="W24" s="18"/>
      <c r="X24" s="18"/>
      <c r="Y24" s="18"/>
      <c r="Z24" s="18"/>
      <c r="AA24" s="18"/>
      <c r="AB24" s="18"/>
      <c r="AC24" s="18"/>
      <c r="AD24" s="18"/>
      <c r="AE24" s="18"/>
      <c r="AF24" s="18"/>
      <c r="AG24" s="18"/>
      <c r="AH24" s="18">
        <f>ROUND((H24/5/365*17),2)</f>
        <v>17.61</v>
      </c>
      <c r="AI24" s="18">
        <f t="shared" ref="AI24:AI41" si="13">SUM(W24:AH24)</f>
        <v>17.61</v>
      </c>
      <c r="AJ24" s="18">
        <v>1890</v>
      </c>
      <c r="AK24" s="18">
        <v>1890</v>
      </c>
      <c r="AL24" s="18">
        <v>1890</v>
      </c>
      <c r="AM24" s="18">
        <f t="shared" ref="AM24:AM43" si="14">(F24*0.9)</f>
        <v>1890</v>
      </c>
      <c r="AN24" s="18">
        <f t="shared" ref="AN24:AN43" si="15">(F24*0.9)</f>
        <v>1890</v>
      </c>
    </row>
    <row r="25" spans="1:42" ht="23.25" customHeight="1" x14ac:dyDescent="0.2">
      <c r="A25" s="80">
        <v>41257</v>
      </c>
      <c r="B25" s="28" t="s">
        <v>181</v>
      </c>
      <c r="C25" s="79" t="s">
        <v>553</v>
      </c>
      <c r="D25" s="23" t="s">
        <v>439</v>
      </c>
      <c r="E25" s="23" t="s">
        <v>554</v>
      </c>
      <c r="F25" s="18">
        <v>2100</v>
      </c>
      <c r="G25" s="18">
        <f t="shared" si="10"/>
        <v>210</v>
      </c>
      <c r="H25" s="18">
        <f t="shared" si="11"/>
        <v>1890</v>
      </c>
      <c r="I25" s="18"/>
      <c r="J25" s="18"/>
      <c r="K25" s="18"/>
      <c r="L25" s="18"/>
      <c r="M25" s="18"/>
      <c r="N25" s="18"/>
      <c r="O25" s="18"/>
      <c r="P25" s="18"/>
      <c r="Q25" s="18"/>
      <c r="R25" s="18"/>
      <c r="S25" s="18"/>
      <c r="T25" s="18"/>
      <c r="U25" s="18"/>
      <c r="V25" s="18">
        <f t="shared" si="12"/>
        <v>0</v>
      </c>
      <c r="W25" s="18"/>
      <c r="X25" s="18"/>
      <c r="Y25" s="18"/>
      <c r="Z25" s="18"/>
      <c r="AA25" s="18"/>
      <c r="AB25" s="18"/>
      <c r="AC25" s="18"/>
      <c r="AD25" s="18"/>
      <c r="AE25" s="18"/>
      <c r="AF25" s="18"/>
      <c r="AG25" s="18"/>
      <c r="AH25" s="18">
        <f>ROUND((H25/5/365*17),2)</f>
        <v>17.61</v>
      </c>
      <c r="AI25" s="18">
        <f t="shared" si="13"/>
        <v>17.61</v>
      </c>
      <c r="AJ25" s="18">
        <v>1890</v>
      </c>
      <c r="AK25" s="18">
        <v>1890</v>
      </c>
      <c r="AL25" s="18">
        <v>1890</v>
      </c>
      <c r="AM25" s="18">
        <f t="shared" si="14"/>
        <v>1890</v>
      </c>
      <c r="AN25" s="18">
        <f t="shared" si="15"/>
        <v>1890</v>
      </c>
    </row>
    <row r="26" spans="1:42" ht="25.5" customHeight="1" x14ac:dyDescent="0.2">
      <c r="A26" s="80">
        <v>41257</v>
      </c>
      <c r="B26" s="28" t="s">
        <v>555</v>
      </c>
      <c r="C26" s="79" t="s">
        <v>556</v>
      </c>
      <c r="D26" s="23" t="s">
        <v>557</v>
      </c>
      <c r="E26" s="23" t="s">
        <v>558</v>
      </c>
      <c r="F26" s="18">
        <v>649</v>
      </c>
      <c r="G26" s="18">
        <f t="shared" si="10"/>
        <v>64.900000000000006</v>
      </c>
      <c r="H26" s="18">
        <f t="shared" si="11"/>
        <v>584.1</v>
      </c>
      <c r="I26" s="18"/>
      <c r="J26" s="18"/>
      <c r="K26" s="18"/>
      <c r="L26" s="18"/>
      <c r="M26" s="18"/>
      <c r="N26" s="18"/>
      <c r="O26" s="18"/>
      <c r="P26" s="18"/>
      <c r="Q26" s="18"/>
      <c r="R26" s="18"/>
      <c r="S26" s="18"/>
      <c r="T26" s="18"/>
      <c r="U26" s="18"/>
      <c r="V26" s="18">
        <f t="shared" si="12"/>
        <v>0</v>
      </c>
      <c r="W26" s="18"/>
      <c r="X26" s="18"/>
      <c r="Y26" s="18"/>
      <c r="Z26" s="18"/>
      <c r="AA26" s="18"/>
      <c r="AB26" s="18"/>
      <c r="AC26" s="18"/>
      <c r="AD26" s="18"/>
      <c r="AE26" s="18"/>
      <c r="AF26" s="18"/>
      <c r="AG26" s="18"/>
      <c r="AH26" s="18">
        <f>ROUND((H26/5/365*17),2)</f>
        <v>5.44</v>
      </c>
      <c r="AI26" s="18">
        <f t="shared" si="13"/>
        <v>5.44</v>
      </c>
      <c r="AJ26" s="18">
        <v>584.1</v>
      </c>
      <c r="AK26" s="18">
        <v>584.1</v>
      </c>
      <c r="AL26" s="18">
        <v>584.1</v>
      </c>
      <c r="AM26" s="18">
        <f t="shared" si="14"/>
        <v>584.1</v>
      </c>
      <c r="AN26" s="18">
        <f t="shared" si="15"/>
        <v>584.1</v>
      </c>
    </row>
    <row r="27" spans="1:42" ht="37.5" customHeight="1" x14ac:dyDescent="0.2">
      <c r="A27" s="80">
        <v>41262</v>
      </c>
      <c r="B27" s="28" t="s">
        <v>181</v>
      </c>
      <c r="C27" s="79" t="s">
        <v>559</v>
      </c>
      <c r="D27" s="23" t="s">
        <v>560</v>
      </c>
      <c r="E27" s="23" t="s">
        <v>561</v>
      </c>
      <c r="F27" s="18">
        <v>1990</v>
      </c>
      <c r="G27" s="18">
        <f t="shared" si="10"/>
        <v>199</v>
      </c>
      <c r="H27" s="18">
        <f t="shared" si="11"/>
        <v>1791</v>
      </c>
      <c r="I27" s="18"/>
      <c r="J27" s="18"/>
      <c r="K27" s="18"/>
      <c r="L27" s="18"/>
      <c r="M27" s="18"/>
      <c r="N27" s="18"/>
      <c r="O27" s="18"/>
      <c r="P27" s="18"/>
      <c r="Q27" s="18"/>
      <c r="R27" s="18"/>
      <c r="S27" s="18"/>
      <c r="T27" s="18"/>
      <c r="U27" s="18"/>
      <c r="V27" s="18">
        <f t="shared" si="12"/>
        <v>0</v>
      </c>
      <c r="W27" s="18"/>
      <c r="X27" s="18"/>
      <c r="Y27" s="18"/>
      <c r="Z27" s="18"/>
      <c r="AA27" s="18"/>
      <c r="AB27" s="18"/>
      <c r="AC27" s="18"/>
      <c r="AD27" s="18"/>
      <c r="AE27" s="18"/>
      <c r="AF27" s="18"/>
      <c r="AG27" s="18"/>
      <c r="AH27" s="18">
        <f t="shared" ref="AH27:AH37" si="16">ROUND((H27/5/365*12),2)</f>
        <v>11.78</v>
      </c>
      <c r="AI27" s="18">
        <f t="shared" si="13"/>
        <v>11.78</v>
      </c>
      <c r="AJ27" s="18">
        <v>1791</v>
      </c>
      <c r="AK27" s="18">
        <v>1791</v>
      </c>
      <c r="AL27" s="18">
        <v>1791</v>
      </c>
      <c r="AM27" s="18">
        <f t="shared" si="14"/>
        <v>1791</v>
      </c>
      <c r="AN27" s="18">
        <f t="shared" si="15"/>
        <v>1791</v>
      </c>
    </row>
    <row r="28" spans="1:42" ht="34.5" customHeight="1" x14ac:dyDescent="0.2">
      <c r="A28" s="80">
        <v>41262</v>
      </c>
      <c r="B28" s="28" t="s">
        <v>181</v>
      </c>
      <c r="C28" s="79" t="s">
        <v>562</v>
      </c>
      <c r="D28" s="23" t="s">
        <v>203</v>
      </c>
      <c r="E28" s="23" t="s">
        <v>563</v>
      </c>
      <c r="F28" s="18">
        <v>1990</v>
      </c>
      <c r="G28" s="18">
        <f t="shared" si="10"/>
        <v>199</v>
      </c>
      <c r="H28" s="18">
        <f t="shared" si="11"/>
        <v>1791</v>
      </c>
      <c r="I28" s="18"/>
      <c r="J28" s="18"/>
      <c r="K28" s="18"/>
      <c r="L28" s="18"/>
      <c r="M28" s="18"/>
      <c r="N28" s="18"/>
      <c r="O28" s="18"/>
      <c r="P28" s="18"/>
      <c r="Q28" s="18"/>
      <c r="R28" s="18"/>
      <c r="S28" s="18"/>
      <c r="T28" s="18"/>
      <c r="U28" s="18"/>
      <c r="V28" s="18">
        <f t="shared" si="12"/>
        <v>0</v>
      </c>
      <c r="W28" s="18"/>
      <c r="X28" s="18"/>
      <c r="Y28" s="18"/>
      <c r="Z28" s="18"/>
      <c r="AA28" s="18"/>
      <c r="AB28" s="18"/>
      <c r="AC28" s="18"/>
      <c r="AD28" s="18"/>
      <c r="AE28" s="18"/>
      <c r="AF28" s="18"/>
      <c r="AG28" s="18"/>
      <c r="AH28" s="18">
        <f t="shared" si="16"/>
        <v>11.78</v>
      </c>
      <c r="AI28" s="18">
        <f t="shared" si="13"/>
        <v>11.78</v>
      </c>
      <c r="AJ28" s="18">
        <v>1791</v>
      </c>
      <c r="AK28" s="18">
        <v>1791</v>
      </c>
      <c r="AL28" s="18">
        <v>1791</v>
      </c>
      <c r="AM28" s="18">
        <f t="shared" si="14"/>
        <v>1791</v>
      </c>
      <c r="AN28" s="18">
        <f t="shared" si="15"/>
        <v>1791</v>
      </c>
    </row>
    <row r="29" spans="1:42" ht="24.75" customHeight="1" x14ac:dyDescent="0.2">
      <c r="A29" s="80">
        <v>41262</v>
      </c>
      <c r="B29" s="28" t="s">
        <v>181</v>
      </c>
      <c r="C29" s="79" t="s">
        <v>564</v>
      </c>
      <c r="D29" s="23" t="s">
        <v>565</v>
      </c>
      <c r="E29" s="23" t="s">
        <v>566</v>
      </c>
      <c r="F29" s="18">
        <v>1990</v>
      </c>
      <c r="G29" s="18">
        <f t="shared" si="10"/>
        <v>199</v>
      </c>
      <c r="H29" s="18">
        <f t="shared" si="11"/>
        <v>1791</v>
      </c>
      <c r="I29" s="18"/>
      <c r="J29" s="18"/>
      <c r="K29" s="18"/>
      <c r="L29" s="18"/>
      <c r="M29" s="18"/>
      <c r="N29" s="18"/>
      <c r="O29" s="18"/>
      <c r="P29" s="18"/>
      <c r="Q29" s="18"/>
      <c r="R29" s="18"/>
      <c r="S29" s="18"/>
      <c r="T29" s="18"/>
      <c r="U29" s="18"/>
      <c r="V29" s="18">
        <f t="shared" si="12"/>
        <v>0</v>
      </c>
      <c r="W29" s="18"/>
      <c r="X29" s="18"/>
      <c r="Y29" s="18"/>
      <c r="Z29" s="18"/>
      <c r="AA29" s="18"/>
      <c r="AB29" s="18"/>
      <c r="AC29" s="18"/>
      <c r="AD29" s="18"/>
      <c r="AE29" s="18"/>
      <c r="AF29" s="18"/>
      <c r="AG29" s="18"/>
      <c r="AH29" s="18">
        <f t="shared" si="16"/>
        <v>11.78</v>
      </c>
      <c r="AI29" s="18">
        <f t="shared" si="13"/>
        <v>11.78</v>
      </c>
      <c r="AJ29" s="18">
        <v>1791</v>
      </c>
      <c r="AK29" s="18">
        <v>1791</v>
      </c>
      <c r="AL29" s="18">
        <v>1791</v>
      </c>
      <c r="AM29" s="18">
        <f t="shared" si="14"/>
        <v>1791</v>
      </c>
      <c r="AN29" s="18">
        <f t="shared" si="15"/>
        <v>1791</v>
      </c>
      <c r="AP29" s="88"/>
    </row>
    <row r="30" spans="1:42" ht="24" customHeight="1" x14ac:dyDescent="0.2">
      <c r="A30" s="80">
        <v>41262</v>
      </c>
      <c r="B30" s="28" t="s">
        <v>181</v>
      </c>
      <c r="C30" s="79" t="s">
        <v>567</v>
      </c>
      <c r="D30" s="23" t="s">
        <v>294</v>
      </c>
      <c r="E30" s="23" t="s">
        <v>568</v>
      </c>
      <c r="F30" s="18">
        <v>6160</v>
      </c>
      <c r="G30" s="18">
        <f t="shared" si="10"/>
        <v>616</v>
      </c>
      <c r="H30" s="18">
        <f t="shared" si="11"/>
        <v>5544</v>
      </c>
      <c r="I30" s="18"/>
      <c r="J30" s="18"/>
      <c r="K30" s="18"/>
      <c r="L30" s="18"/>
      <c r="M30" s="18"/>
      <c r="N30" s="18"/>
      <c r="O30" s="18"/>
      <c r="P30" s="18"/>
      <c r="Q30" s="18"/>
      <c r="R30" s="18"/>
      <c r="S30" s="18"/>
      <c r="T30" s="18"/>
      <c r="U30" s="18"/>
      <c r="V30" s="18">
        <f t="shared" si="12"/>
        <v>0</v>
      </c>
      <c r="W30" s="18"/>
      <c r="X30" s="18"/>
      <c r="Y30" s="18"/>
      <c r="Z30" s="18"/>
      <c r="AA30" s="18"/>
      <c r="AB30" s="18"/>
      <c r="AC30" s="18"/>
      <c r="AD30" s="18"/>
      <c r="AE30" s="18"/>
      <c r="AF30" s="18"/>
      <c r="AG30" s="18"/>
      <c r="AH30" s="18">
        <f t="shared" si="16"/>
        <v>36.450000000000003</v>
      </c>
      <c r="AI30" s="18">
        <f t="shared" si="13"/>
        <v>36.450000000000003</v>
      </c>
      <c r="AJ30" s="18">
        <v>5544</v>
      </c>
      <c r="AK30" s="18">
        <v>5544</v>
      </c>
      <c r="AL30" s="18">
        <v>5544</v>
      </c>
      <c r="AM30" s="18">
        <f t="shared" si="14"/>
        <v>5544</v>
      </c>
      <c r="AN30" s="18">
        <f t="shared" si="15"/>
        <v>5544</v>
      </c>
      <c r="AP30" s="88"/>
    </row>
    <row r="31" spans="1:42" ht="24" customHeight="1" x14ac:dyDescent="0.2">
      <c r="A31" s="80">
        <v>41262</v>
      </c>
      <c r="B31" s="28" t="s">
        <v>181</v>
      </c>
      <c r="C31" s="79" t="s">
        <v>567</v>
      </c>
      <c r="D31" s="23" t="s">
        <v>294</v>
      </c>
      <c r="E31" s="23" t="s">
        <v>569</v>
      </c>
      <c r="F31" s="18">
        <v>6160</v>
      </c>
      <c r="G31" s="18">
        <f t="shared" si="10"/>
        <v>616</v>
      </c>
      <c r="H31" s="18">
        <f t="shared" si="11"/>
        <v>5544</v>
      </c>
      <c r="I31" s="18"/>
      <c r="J31" s="18"/>
      <c r="K31" s="18"/>
      <c r="L31" s="18"/>
      <c r="M31" s="18"/>
      <c r="N31" s="18"/>
      <c r="O31" s="18"/>
      <c r="P31" s="18"/>
      <c r="Q31" s="18"/>
      <c r="R31" s="18"/>
      <c r="S31" s="18"/>
      <c r="T31" s="18"/>
      <c r="U31" s="18"/>
      <c r="V31" s="18">
        <f t="shared" si="12"/>
        <v>0</v>
      </c>
      <c r="W31" s="18"/>
      <c r="X31" s="18"/>
      <c r="Y31" s="18"/>
      <c r="Z31" s="18"/>
      <c r="AA31" s="18"/>
      <c r="AB31" s="18"/>
      <c r="AC31" s="18"/>
      <c r="AD31" s="18"/>
      <c r="AE31" s="18"/>
      <c r="AF31" s="18"/>
      <c r="AG31" s="18"/>
      <c r="AH31" s="18">
        <f t="shared" si="16"/>
        <v>36.450000000000003</v>
      </c>
      <c r="AI31" s="18">
        <f t="shared" si="13"/>
        <v>36.450000000000003</v>
      </c>
      <c r="AJ31" s="18">
        <v>5544</v>
      </c>
      <c r="AK31" s="18">
        <v>5544</v>
      </c>
      <c r="AL31" s="18">
        <v>5544</v>
      </c>
      <c r="AM31" s="18">
        <f t="shared" si="14"/>
        <v>5544</v>
      </c>
      <c r="AN31" s="18">
        <f t="shared" si="15"/>
        <v>5544</v>
      </c>
      <c r="AP31" s="88"/>
    </row>
    <row r="32" spans="1:42" ht="24" customHeight="1" x14ac:dyDescent="0.2">
      <c r="A32" s="80">
        <v>41262</v>
      </c>
      <c r="B32" s="28" t="s">
        <v>181</v>
      </c>
      <c r="C32" s="79" t="s">
        <v>570</v>
      </c>
      <c r="D32" s="23" t="s">
        <v>557</v>
      </c>
      <c r="E32" s="23" t="s">
        <v>571</v>
      </c>
      <c r="F32" s="18">
        <v>2290</v>
      </c>
      <c r="G32" s="18">
        <f t="shared" si="10"/>
        <v>229</v>
      </c>
      <c r="H32" s="18">
        <f t="shared" si="11"/>
        <v>2061</v>
      </c>
      <c r="I32" s="18"/>
      <c r="J32" s="18"/>
      <c r="K32" s="18"/>
      <c r="L32" s="18"/>
      <c r="M32" s="18"/>
      <c r="N32" s="18"/>
      <c r="O32" s="18"/>
      <c r="P32" s="18"/>
      <c r="Q32" s="18"/>
      <c r="R32" s="18"/>
      <c r="S32" s="18"/>
      <c r="T32" s="18"/>
      <c r="U32" s="18"/>
      <c r="V32" s="18">
        <f t="shared" si="12"/>
        <v>0</v>
      </c>
      <c r="W32" s="18"/>
      <c r="X32" s="18"/>
      <c r="Y32" s="18"/>
      <c r="Z32" s="18"/>
      <c r="AA32" s="18"/>
      <c r="AB32" s="18"/>
      <c r="AC32" s="18"/>
      <c r="AD32" s="18"/>
      <c r="AE32" s="18"/>
      <c r="AF32" s="18"/>
      <c r="AG32" s="18"/>
      <c r="AH32" s="18">
        <f t="shared" si="16"/>
        <v>13.55</v>
      </c>
      <c r="AI32" s="18">
        <f t="shared" si="13"/>
        <v>13.55</v>
      </c>
      <c r="AJ32" s="18">
        <v>2061</v>
      </c>
      <c r="AK32" s="18">
        <v>2061</v>
      </c>
      <c r="AL32" s="18">
        <v>2061</v>
      </c>
      <c r="AM32" s="18">
        <f t="shared" si="14"/>
        <v>2061</v>
      </c>
      <c r="AN32" s="18">
        <f t="shared" si="15"/>
        <v>2061</v>
      </c>
    </row>
    <row r="33" spans="1:40" ht="24" customHeight="1" x14ac:dyDescent="0.2">
      <c r="A33" s="80">
        <v>41262</v>
      </c>
      <c r="B33" s="28" t="s">
        <v>181</v>
      </c>
      <c r="C33" s="79" t="s">
        <v>570</v>
      </c>
      <c r="D33" s="23" t="s">
        <v>557</v>
      </c>
      <c r="E33" s="23" t="s">
        <v>572</v>
      </c>
      <c r="F33" s="18">
        <v>2290</v>
      </c>
      <c r="G33" s="18">
        <f t="shared" si="10"/>
        <v>229</v>
      </c>
      <c r="H33" s="18">
        <f t="shared" si="11"/>
        <v>2061</v>
      </c>
      <c r="I33" s="18"/>
      <c r="J33" s="18"/>
      <c r="K33" s="18"/>
      <c r="L33" s="18"/>
      <c r="M33" s="18"/>
      <c r="N33" s="18"/>
      <c r="O33" s="18"/>
      <c r="P33" s="18"/>
      <c r="Q33" s="18"/>
      <c r="R33" s="18"/>
      <c r="S33" s="18"/>
      <c r="T33" s="18"/>
      <c r="U33" s="18"/>
      <c r="V33" s="18">
        <f t="shared" si="12"/>
        <v>0</v>
      </c>
      <c r="W33" s="18"/>
      <c r="X33" s="18"/>
      <c r="Y33" s="18"/>
      <c r="Z33" s="18"/>
      <c r="AA33" s="18"/>
      <c r="AB33" s="18"/>
      <c r="AC33" s="18"/>
      <c r="AD33" s="18"/>
      <c r="AE33" s="18"/>
      <c r="AF33" s="18"/>
      <c r="AG33" s="18"/>
      <c r="AH33" s="18">
        <f t="shared" si="16"/>
        <v>13.55</v>
      </c>
      <c r="AI33" s="18">
        <f t="shared" si="13"/>
        <v>13.55</v>
      </c>
      <c r="AJ33" s="18">
        <v>2061</v>
      </c>
      <c r="AK33" s="18">
        <v>2061</v>
      </c>
      <c r="AL33" s="18">
        <v>2061</v>
      </c>
      <c r="AM33" s="18">
        <f t="shared" si="14"/>
        <v>2061</v>
      </c>
      <c r="AN33" s="18">
        <f t="shared" si="15"/>
        <v>2061</v>
      </c>
    </row>
    <row r="34" spans="1:40" ht="24" customHeight="1" x14ac:dyDescent="0.2">
      <c r="A34" s="80">
        <v>41262</v>
      </c>
      <c r="B34" s="28" t="s">
        <v>181</v>
      </c>
      <c r="C34" s="79" t="s">
        <v>570</v>
      </c>
      <c r="D34" s="23" t="s">
        <v>557</v>
      </c>
      <c r="E34" s="23" t="s">
        <v>573</v>
      </c>
      <c r="F34" s="18">
        <v>2290</v>
      </c>
      <c r="G34" s="18">
        <f t="shared" si="10"/>
        <v>229</v>
      </c>
      <c r="H34" s="18">
        <f t="shared" si="11"/>
        <v>2061</v>
      </c>
      <c r="I34" s="18"/>
      <c r="J34" s="18"/>
      <c r="K34" s="18"/>
      <c r="L34" s="18"/>
      <c r="M34" s="18"/>
      <c r="N34" s="18"/>
      <c r="O34" s="18"/>
      <c r="P34" s="18"/>
      <c r="Q34" s="18"/>
      <c r="R34" s="18"/>
      <c r="S34" s="18"/>
      <c r="T34" s="18"/>
      <c r="U34" s="18"/>
      <c r="V34" s="18">
        <f t="shared" si="12"/>
        <v>0</v>
      </c>
      <c r="W34" s="18"/>
      <c r="X34" s="18"/>
      <c r="Y34" s="18"/>
      <c r="Z34" s="18"/>
      <c r="AA34" s="18"/>
      <c r="AB34" s="18"/>
      <c r="AC34" s="18"/>
      <c r="AD34" s="18"/>
      <c r="AE34" s="18"/>
      <c r="AF34" s="18"/>
      <c r="AG34" s="18">
        <f>ROUND((H34/5/365*13),2)</f>
        <v>14.68</v>
      </c>
      <c r="AH34" s="18">
        <f t="shared" si="16"/>
        <v>13.55</v>
      </c>
      <c r="AI34" s="18">
        <f t="shared" si="13"/>
        <v>28.23</v>
      </c>
      <c r="AJ34" s="18">
        <v>2061</v>
      </c>
      <c r="AK34" s="18">
        <v>2061</v>
      </c>
      <c r="AL34" s="18">
        <v>2061</v>
      </c>
      <c r="AM34" s="18">
        <f t="shared" si="14"/>
        <v>2061</v>
      </c>
      <c r="AN34" s="18">
        <f t="shared" si="15"/>
        <v>2061</v>
      </c>
    </row>
    <row r="35" spans="1:40" ht="35.25" customHeight="1" x14ac:dyDescent="0.2">
      <c r="A35" s="80">
        <v>41262</v>
      </c>
      <c r="B35" s="28" t="s">
        <v>181</v>
      </c>
      <c r="C35" s="79" t="s">
        <v>574</v>
      </c>
      <c r="D35" s="23" t="s">
        <v>557</v>
      </c>
      <c r="E35" s="23" t="s">
        <v>575</v>
      </c>
      <c r="F35" s="18">
        <v>3940</v>
      </c>
      <c r="G35" s="18">
        <f t="shared" si="10"/>
        <v>394</v>
      </c>
      <c r="H35" s="18">
        <f t="shared" si="11"/>
        <v>3546</v>
      </c>
      <c r="I35" s="18"/>
      <c r="J35" s="18"/>
      <c r="K35" s="18"/>
      <c r="L35" s="18"/>
      <c r="M35" s="18"/>
      <c r="N35" s="18"/>
      <c r="O35" s="18"/>
      <c r="P35" s="18"/>
      <c r="Q35" s="18"/>
      <c r="R35" s="18"/>
      <c r="S35" s="18"/>
      <c r="T35" s="18"/>
      <c r="U35" s="18"/>
      <c r="V35" s="18">
        <f t="shared" si="12"/>
        <v>0</v>
      </c>
      <c r="W35" s="18"/>
      <c r="X35" s="18"/>
      <c r="Y35" s="18"/>
      <c r="Z35" s="18"/>
      <c r="AA35" s="18"/>
      <c r="AB35" s="18"/>
      <c r="AC35" s="18"/>
      <c r="AD35" s="18"/>
      <c r="AE35" s="18"/>
      <c r="AF35" s="18"/>
      <c r="AG35" s="18"/>
      <c r="AH35" s="18">
        <f t="shared" si="16"/>
        <v>23.32</v>
      </c>
      <c r="AI35" s="18">
        <f t="shared" si="13"/>
        <v>23.32</v>
      </c>
      <c r="AJ35" s="18">
        <v>3546</v>
      </c>
      <c r="AK35" s="18">
        <v>3546</v>
      </c>
      <c r="AL35" s="18">
        <v>3546</v>
      </c>
      <c r="AM35" s="18">
        <f t="shared" si="14"/>
        <v>3546</v>
      </c>
      <c r="AN35" s="18">
        <f t="shared" si="15"/>
        <v>3546</v>
      </c>
    </row>
    <row r="36" spans="1:40" ht="35.25" customHeight="1" x14ac:dyDescent="0.2">
      <c r="A36" s="80">
        <v>41262</v>
      </c>
      <c r="B36" s="28" t="s">
        <v>181</v>
      </c>
      <c r="C36" s="79" t="s">
        <v>576</v>
      </c>
      <c r="D36" s="23" t="s">
        <v>557</v>
      </c>
      <c r="E36" s="23" t="s">
        <v>577</v>
      </c>
      <c r="F36" s="18">
        <v>3940</v>
      </c>
      <c r="G36" s="18">
        <f t="shared" si="10"/>
        <v>394</v>
      </c>
      <c r="H36" s="18">
        <f t="shared" si="11"/>
        <v>3546</v>
      </c>
      <c r="I36" s="18"/>
      <c r="J36" s="18"/>
      <c r="K36" s="18"/>
      <c r="L36" s="18"/>
      <c r="M36" s="18"/>
      <c r="N36" s="18"/>
      <c r="O36" s="18"/>
      <c r="P36" s="18"/>
      <c r="Q36" s="18"/>
      <c r="R36" s="18"/>
      <c r="S36" s="18"/>
      <c r="T36" s="18"/>
      <c r="U36" s="18"/>
      <c r="V36" s="18">
        <f t="shared" si="12"/>
        <v>0</v>
      </c>
      <c r="W36" s="18"/>
      <c r="X36" s="18"/>
      <c r="Y36" s="18"/>
      <c r="Z36" s="18"/>
      <c r="AA36" s="18"/>
      <c r="AB36" s="18"/>
      <c r="AC36" s="18"/>
      <c r="AD36" s="18"/>
      <c r="AE36" s="18"/>
      <c r="AF36" s="18"/>
      <c r="AG36" s="18"/>
      <c r="AH36" s="18">
        <f t="shared" si="16"/>
        <v>23.32</v>
      </c>
      <c r="AI36" s="18">
        <f t="shared" si="13"/>
        <v>23.32</v>
      </c>
      <c r="AJ36" s="18">
        <v>3546</v>
      </c>
      <c r="AK36" s="18">
        <v>3546</v>
      </c>
      <c r="AL36" s="18">
        <v>3546</v>
      </c>
      <c r="AM36" s="18">
        <f t="shared" si="14"/>
        <v>3546</v>
      </c>
      <c r="AN36" s="18">
        <f t="shared" si="15"/>
        <v>3546</v>
      </c>
    </row>
    <row r="37" spans="1:40" ht="24.75" customHeight="1" x14ac:dyDescent="0.2">
      <c r="A37" s="80">
        <v>41262</v>
      </c>
      <c r="B37" s="28" t="s">
        <v>181</v>
      </c>
      <c r="C37" s="79" t="s">
        <v>574</v>
      </c>
      <c r="D37" s="23" t="s">
        <v>557</v>
      </c>
      <c r="E37" s="23" t="s">
        <v>578</v>
      </c>
      <c r="F37" s="18">
        <v>3940</v>
      </c>
      <c r="G37" s="18">
        <f t="shared" si="10"/>
        <v>394</v>
      </c>
      <c r="H37" s="18">
        <f t="shared" si="11"/>
        <v>3546</v>
      </c>
      <c r="I37" s="18"/>
      <c r="J37" s="18"/>
      <c r="K37" s="18"/>
      <c r="L37" s="18"/>
      <c r="M37" s="18"/>
      <c r="N37" s="18"/>
      <c r="O37" s="18"/>
      <c r="P37" s="18"/>
      <c r="Q37" s="18"/>
      <c r="R37" s="18"/>
      <c r="S37" s="18"/>
      <c r="T37" s="18"/>
      <c r="U37" s="18"/>
      <c r="V37" s="18">
        <f t="shared" si="12"/>
        <v>0</v>
      </c>
      <c r="W37" s="18"/>
      <c r="X37" s="18"/>
      <c r="Y37" s="18"/>
      <c r="Z37" s="18"/>
      <c r="AA37" s="18"/>
      <c r="AB37" s="18"/>
      <c r="AC37" s="18"/>
      <c r="AD37" s="18"/>
      <c r="AE37" s="18"/>
      <c r="AF37" s="18"/>
      <c r="AG37" s="18"/>
      <c r="AH37" s="18">
        <f t="shared" si="16"/>
        <v>23.32</v>
      </c>
      <c r="AI37" s="18">
        <f t="shared" si="13"/>
        <v>23.32</v>
      </c>
      <c r="AJ37" s="18">
        <v>3546</v>
      </c>
      <c r="AK37" s="18">
        <v>3546</v>
      </c>
      <c r="AL37" s="18">
        <v>3546</v>
      </c>
      <c r="AM37" s="18">
        <f t="shared" si="14"/>
        <v>3546</v>
      </c>
      <c r="AN37" s="18">
        <f t="shared" si="15"/>
        <v>3546</v>
      </c>
    </row>
    <row r="38" spans="1:40" ht="35.25" customHeight="1" x14ac:dyDescent="0.2">
      <c r="A38" s="27">
        <v>41452</v>
      </c>
      <c r="B38" s="28" t="s">
        <v>181</v>
      </c>
      <c r="C38" s="79" t="s">
        <v>579</v>
      </c>
      <c r="D38" s="23" t="s">
        <v>203</v>
      </c>
      <c r="E38" s="23" t="s">
        <v>580</v>
      </c>
      <c r="F38" s="18">
        <v>3700</v>
      </c>
      <c r="G38" s="18">
        <f t="shared" si="10"/>
        <v>370</v>
      </c>
      <c r="H38" s="18">
        <f t="shared" si="11"/>
        <v>3330</v>
      </c>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f t="shared" si="13"/>
        <v>0</v>
      </c>
      <c r="AJ38" s="18">
        <v>3330</v>
      </c>
      <c r="AK38" s="18">
        <v>3330</v>
      </c>
      <c r="AL38" s="18">
        <v>3330</v>
      </c>
      <c r="AM38" s="18">
        <f t="shared" si="14"/>
        <v>3330</v>
      </c>
      <c r="AN38" s="18">
        <f t="shared" si="15"/>
        <v>3330</v>
      </c>
    </row>
    <row r="39" spans="1:40" ht="37.5" customHeight="1" x14ac:dyDescent="0.2">
      <c r="A39" s="27">
        <v>41452</v>
      </c>
      <c r="B39" s="28" t="s">
        <v>181</v>
      </c>
      <c r="C39" s="79" t="s">
        <v>581</v>
      </c>
      <c r="D39" s="23" t="s">
        <v>203</v>
      </c>
      <c r="E39" s="23" t="s">
        <v>582</v>
      </c>
      <c r="F39" s="18">
        <v>3700</v>
      </c>
      <c r="G39" s="18">
        <f t="shared" si="10"/>
        <v>370</v>
      </c>
      <c r="H39" s="18">
        <f t="shared" si="11"/>
        <v>3330</v>
      </c>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f t="shared" si="13"/>
        <v>0</v>
      </c>
      <c r="AJ39" s="18">
        <v>3330</v>
      </c>
      <c r="AK39" s="18">
        <v>3330</v>
      </c>
      <c r="AL39" s="18">
        <v>3330</v>
      </c>
      <c r="AM39" s="18">
        <f t="shared" si="14"/>
        <v>3330</v>
      </c>
      <c r="AN39" s="18">
        <f t="shared" si="15"/>
        <v>3330</v>
      </c>
    </row>
    <row r="40" spans="1:40" ht="37.5" customHeight="1" x14ac:dyDescent="0.2">
      <c r="A40" s="27">
        <v>41452</v>
      </c>
      <c r="B40" s="28" t="s">
        <v>181</v>
      </c>
      <c r="C40" s="79" t="s">
        <v>583</v>
      </c>
      <c r="D40" s="23" t="s">
        <v>195</v>
      </c>
      <c r="E40" s="23" t="s">
        <v>584</v>
      </c>
      <c r="F40" s="18">
        <v>3700</v>
      </c>
      <c r="G40" s="18">
        <f t="shared" si="10"/>
        <v>370</v>
      </c>
      <c r="H40" s="18">
        <f t="shared" si="11"/>
        <v>3330</v>
      </c>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f t="shared" si="13"/>
        <v>0</v>
      </c>
      <c r="AJ40" s="18">
        <v>3330</v>
      </c>
      <c r="AK40" s="18">
        <v>3330</v>
      </c>
      <c r="AL40" s="18">
        <v>3330</v>
      </c>
      <c r="AM40" s="18">
        <f t="shared" si="14"/>
        <v>3330</v>
      </c>
      <c r="AN40" s="18">
        <f t="shared" si="15"/>
        <v>3330</v>
      </c>
    </row>
    <row r="41" spans="1:40" ht="37.5" customHeight="1" x14ac:dyDescent="0.2">
      <c r="A41" s="27">
        <v>41452</v>
      </c>
      <c r="B41" s="28" t="s">
        <v>181</v>
      </c>
      <c r="C41" s="79" t="s">
        <v>585</v>
      </c>
      <c r="D41" s="23" t="s">
        <v>95</v>
      </c>
      <c r="E41" s="23" t="s">
        <v>586</v>
      </c>
      <c r="F41" s="18">
        <v>3700</v>
      </c>
      <c r="G41" s="18">
        <f t="shared" si="10"/>
        <v>370</v>
      </c>
      <c r="H41" s="18">
        <f t="shared" si="11"/>
        <v>3330</v>
      </c>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f t="shared" si="13"/>
        <v>0</v>
      </c>
      <c r="AJ41" s="18">
        <v>3330</v>
      </c>
      <c r="AK41" s="18">
        <v>3330</v>
      </c>
      <c r="AL41" s="18">
        <v>3330</v>
      </c>
      <c r="AM41" s="18">
        <f t="shared" si="14"/>
        <v>3330</v>
      </c>
      <c r="AN41" s="18">
        <f t="shared" si="15"/>
        <v>3330</v>
      </c>
    </row>
    <row r="42" spans="1:40" ht="13.5" customHeight="1" x14ac:dyDescent="0.2">
      <c r="A42" s="27">
        <v>41586</v>
      </c>
      <c r="B42" s="30" t="s">
        <v>587</v>
      </c>
      <c r="C42" s="79" t="s">
        <v>588</v>
      </c>
      <c r="D42" s="23" t="s">
        <v>557</v>
      </c>
      <c r="E42" s="23" t="s">
        <v>589</v>
      </c>
      <c r="F42" s="18">
        <v>1125</v>
      </c>
      <c r="G42" s="18">
        <f t="shared" si="10"/>
        <v>112.5</v>
      </c>
      <c r="H42" s="18">
        <f t="shared" si="11"/>
        <v>1012.5</v>
      </c>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f>ROUND((V42+W42+X42+Y42+Z42+AA42+AB42+AC42+AD42+AE42+AF42+AG42+AH42),2)</f>
        <v>0</v>
      </c>
      <c r="AK42" s="18"/>
      <c r="AL42" s="18">
        <v>1012.5</v>
      </c>
      <c r="AM42" s="18">
        <f t="shared" si="14"/>
        <v>1012.5</v>
      </c>
      <c r="AN42" s="18">
        <f t="shared" si="15"/>
        <v>1012.5</v>
      </c>
    </row>
    <row r="43" spans="1:40" ht="26.25" customHeight="1" x14ac:dyDescent="0.2">
      <c r="A43" s="27">
        <v>41600</v>
      </c>
      <c r="B43" s="28" t="s">
        <v>555</v>
      </c>
      <c r="C43" s="79" t="s">
        <v>590</v>
      </c>
      <c r="D43" s="23" t="s">
        <v>95</v>
      </c>
      <c r="E43" s="23" t="s">
        <v>591</v>
      </c>
      <c r="F43" s="18">
        <v>629</v>
      </c>
      <c r="G43" s="18">
        <f t="shared" si="10"/>
        <v>62.900000000000006</v>
      </c>
      <c r="H43" s="18">
        <f t="shared" si="11"/>
        <v>566.1</v>
      </c>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f>ROUND((V43+W43+X43+Y43+Z43+AA43+AB43+AC43+AD43+AE43+AF43+AG43+AH43),2)</f>
        <v>0</v>
      </c>
      <c r="AK43" s="18"/>
      <c r="AL43" s="18">
        <v>566.1</v>
      </c>
      <c r="AM43" s="18">
        <f t="shared" si="14"/>
        <v>566.1</v>
      </c>
      <c r="AN43" s="18">
        <f t="shared" si="15"/>
        <v>566.1</v>
      </c>
    </row>
    <row r="44" spans="1:40" x14ac:dyDescent="0.2">
      <c r="A44" s="89" t="s">
        <v>543</v>
      </c>
      <c r="B44" s="89"/>
      <c r="C44" s="93"/>
      <c r="D44" s="93"/>
      <c r="E44" s="93"/>
      <c r="F44" s="94">
        <f>SUM(F24:F43)</f>
        <v>58383</v>
      </c>
      <c r="G44" s="94">
        <f>SUM(G24:G43)</f>
        <v>5838.2999999999993</v>
      </c>
      <c r="H44" s="94">
        <f>SUM(H24:H43)</f>
        <v>52544.7</v>
      </c>
      <c r="I44" s="94">
        <f t="shared" ref="I44:AL44" si="17">SUM(I24:I43)</f>
        <v>0</v>
      </c>
      <c r="J44" s="94">
        <f t="shared" si="17"/>
        <v>0</v>
      </c>
      <c r="K44" s="94">
        <f t="shared" si="17"/>
        <v>0</v>
      </c>
      <c r="L44" s="94">
        <f t="shared" si="17"/>
        <v>0</v>
      </c>
      <c r="M44" s="94">
        <f t="shared" si="17"/>
        <v>0</v>
      </c>
      <c r="N44" s="94">
        <f t="shared" si="17"/>
        <v>0</v>
      </c>
      <c r="O44" s="94">
        <f t="shared" si="17"/>
        <v>0</v>
      </c>
      <c r="P44" s="94">
        <f t="shared" si="17"/>
        <v>0</v>
      </c>
      <c r="Q44" s="94">
        <f t="shared" si="17"/>
        <v>0</v>
      </c>
      <c r="R44" s="94">
        <f t="shared" si="17"/>
        <v>0</v>
      </c>
      <c r="S44" s="94">
        <f t="shared" si="17"/>
        <v>0</v>
      </c>
      <c r="T44" s="94">
        <f t="shared" si="17"/>
        <v>0</v>
      </c>
      <c r="U44" s="94">
        <f t="shared" si="17"/>
        <v>0</v>
      </c>
      <c r="V44" s="94">
        <f t="shared" si="17"/>
        <v>0</v>
      </c>
      <c r="W44" s="94">
        <f t="shared" si="17"/>
        <v>0</v>
      </c>
      <c r="X44" s="94">
        <f t="shared" si="17"/>
        <v>0</v>
      </c>
      <c r="Y44" s="94">
        <f t="shared" si="17"/>
        <v>0</v>
      </c>
      <c r="Z44" s="94">
        <f t="shared" si="17"/>
        <v>0</v>
      </c>
      <c r="AA44" s="94">
        <f t="shared" si="17"/>
        <v>0</v>
      </c>
      <c r="AB44" s="94">
        <f t="shared" si="17"/>
        <v>0</v>
      </c>
      <c r="AC44" s="94">
        <f t="shared" si="17"/>
        <v>0</v>
      </c>
      <c r="AD44" s="94">
        <f t="shared" si="17"/>
        <v>0</v>
      </c>
      <c r="AE44" s="94">
        <f t="shared" si="17"/>
        <v>0</v>
      </c>
      <c r="AF44" s="94">
        <f t="shared" si="17"/>
        <v>0</v>
      </c>
      <c r="AG44" s="94">
        <f t="shared" si="17"/>
        <v>14.68</v>
      </c>
      <c r="AH44" s="94">
        <f t="shared" si="17"/>
        <v>259.51000000000005</v>
      </c>
      <c r="AI44" s="94">
        <f t="shared" si="17"/>
        <v>274.19</v>
      </c>
      <c r="AJ44" s="94">
        <f t="shared" si="17"/>
        <v>50966.1</v>
      </c>
      <c r="AK44" s="94">
        <f t="shared" si="17"/>
        <v>50966.1</v>
      </c>
      <c r="AL44" s="94">
        <f t="shared" si="17"/>
        <v>52544.7</v>
      </c>
      <c r="AM44" s="94">
        <f>SUM(AM24:AM43)</f>
        <v>52544.7</v>
      </c>
      <c r="AN44" s="94">
        <f>SUM(AN24:AN43)</f>
        <v>52544.7</v>
      </c>
    </row>
    <row r="45" spans="1:40" x14ac:dyDescent="0.2">
      <c r="A45" s="159" t="s">
        <v>592</v>
      </c>
      <c r="B45" s="159"/>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row>
    <row r="46" spans="1:40" x14ac:dyDescent="0.2">
      <c r="A46" s="80">
        <v>35104</v>
      </c>
      <c r="B46" s="16" t="s">
        <v>593</v>
      </c>
      <c r="C46" s="79" t="s">
        <v>594</v>
      </c>
      <c r="D46" s="29" t="s">
        <v>370</v>
      </c>
      <c r="E46" s="29" t="s">
        <v>595</v>
      </c>
      <c r="F46" s="18">
        <v>1142.8599999999999</v>
      </c>
      <c r="G46" s="18">
        <f t="shared" ref="G46:G72" si="18">(F46*0.1)</f>
        <v>114.286</v>
      </c>
      <c r="H46" s="18">
        <f t="shared" ref="H46:H52" si="19">(F46*0.9)</f>
        <v>1028.5739999999998</v>
      </c>
      <c r="I46" s="18">
        <v>0</v>
      </c>
      <c r="J46" s="18">
        <v>0</v>
      </c>
      <c r="K46" s="18">
        <v>0</v>
      </c>
      <c r="L46" s="18">
        <v>0</v>
      </c>
      <c r="M46" s="18">
        <v>0</v>
      </c>
      <c r="N46" s="18">
        <v>0</v>
      </c>
      <c r="O46" s="18">
        <f>(H46/5/365*120)</f>
        <v>67.632263013698619</v>
      </c>
      <c r="P46" s="18">
        <v>1800</v>
      </c>
      <c r="Q46" s="18">
        <v>1800</v>
      </c>
      <c r="R46" s="18">
        <v>1800</v>
      </c>
      <c r="S46" s="18">
        <v>1800</v>
      </c>
      <c r="T46" s="18">
        <v>198</v>
      </c>
      <c r="U46" s="18">
        <v>0</v>
      </c>
      <c r="V46" s="18">
        <v>0</v>
      </c>
      <c r="W46" s="18">
        <v>0</v>
      </c>
      <c r="X46" s="18">
        <v>0</v>
      </c>
      <c r="Y46" s="18">
        <v>0</v>
      </c>
      <c r="Z46" s="18">
        <v>0</v>
      </c>
      <c r="AA46" s="18">
        <v>0</v>
      </c>
      <c r="AB46" s="18">
        <v>0</v>
      </c>
      <c r="AC46" s="18">
        <v>0</v>
      </c>
      <c r="AD46" s="18">
        <v>0</v>
      </c>
      <c r="AE46" s="18">
        <v>0</v>
      </c>
      <c r="AF46" s="18">
        <v>0</v>
      </c>
      <c r="AG46" s="18"/>
      <c r="AH46" s="18"/>
      <c r="AI46" s="18"/>
      <c r="AJ46" s="18">
        <v>1028.57</v>
      </c>
      <c r="AK46" s="18">
        <v>1028.57</v>
      </c>
      <c r="AL46" s="18">
        <v>1028.57</v>
      </c>
      <c r="AM46" s="18">
        <f t="shared" ref="AM46:AM72" si="20">(F46*0.9)</f>
        <v>1028.5739999999998</v>
      </c>
      <c r="AN46" s="18">
        <f t="shared" ref="AN46:AN71" si="21">(F46*0.9)</f>
        <v>1028.5739999999998</v>
      </c>
    </row>
    <row r="47" spans="1:40" x14ac:dyDescent="0.2">
      <c r="A47" s="80">
        <v>35104</v>
      </c>
      <c r="B47" s="16" t="s">
        <v>596</v>
      </c>
      <c r="C47" s="79" t="s">
        <v>597</v>
      </c>
      <c r="D47" s="29" t="s">
        <v>170</v>
      </c>
      <c r="E47" s="29" t="s">
        <v>598</v>
      </c>
      <c r="F47" s="18">
        <v>1142.8599999999999</v>
      </c>
      <c r="G47" s="18">
        <f t="shared" si="18"/>
        <v>114.286</v>
      </c>
      <c r="H47" s="18">
        <f t="shared" si="19"/>
        <v>1028.5739999999998</v>
      </c>
      <c r="I47" s="18">
        <v>0</v>
      </c>
      <c r="J47" s="18">
        <v>0</v>
      </c>
      <c r="K47" s="18">
        <v>0</v>
      </c>
      <c r="L47" s="18">
        <v>0</v>
      </c>
      <c r="M47" s="18">
        <v>0</v>
      </c>
      <c r="N47" s="18">
        <v>0</v>
      </c>
      <c r="O47" s="18">
        <f>(H47/5/365*120)</f>
        <v>67.632263013698619</v>
      </c>
      <c r="P47" s="18">
        <v>1800</v>
      </c>
      <c r="Q47" s="18">
        <v>1800</v>
      </c>
      <c r="R47" s="18">
        <v>1800</v>
      </c>
      <c r="S47" s="18">
        <v>1800</v>
      </c>
      <c r="T47" s="18">
        <v>198</v>
      </c>
      <c r="U47" s="18">
        <v>0</v>
      </c>
      <c r="V47" s="18">
        <v>0</v>
      </c>
      <c r="W47" s="18">
        <v>0</v>
      </c>
      <c r="X47" s="18">
        <v>0</v>
      </c>
      <c r="Y47" s="18">
        <v>0</v>
      </c>
      <c r="Z47" s="18">
        <v>0</v>
      </c>
      <c r="AA47" s="18">
        <v>0</v>
      </c>
      <c r="AB47" s="18">
        <v>0</v>
      </c>
      <c r="AC47" s="18">
        <v>0</v>
      </c>
      <c r="AD47" s="18">
        <v>0</v>
      </c>
      <c r="AE47" s="18">
        <v>0</v>
      </c>
      <c r="AF47" s="18">
        <v>0</v>
      </c>
      <c r="AG47" s="18"/>
      <c r="AH47" s="18"/>
      <c r="AI47" s="18"/>
      <c r="AJ47" s="18">
        <v>1028.57</v>
      </c>
      <c r="AK47" s="18">
        <v>1028.57</v>
      </c>
      <c r="AL47" s="18">
        <v>1028.57</v>
      </c>
      <c r="AM47" s="18">
        <f t="shared" si="20"/>
        <v>1028.5739999999998</v>
      </c>
      <c r="AN47" s="18">
        <f t="shared" si="21"/>
        <v>1028.5739999999998</v>
      </c>
    </row>
    <row r="48" spans="1:40" ht="22.5" x14ac:dyDescent="0.2">
      <c r="A48" s="80">
        <v>35149</v>
      </c>
      <c r="B48" s="16" t="s">
        <v>599</v>
      </c>
      <c r="C48" s="79" t="s">
        <v>600</v>
      </c>
      <c r="D48" s="17" t="s">
        <v>235</v>
      </c>
      <c r="E48" s="17" t="s">
        <v>601</v>
      </c>
      <c r="F48" s="18">
        <v>628.57000000000005</v>
      </c>
      <c r="G48" s="18">
        <f t="shared" si="18"/>
        <v>62.857000000000006</v>
      </c>
      <c r="H48" s="18">
        <f t="shared" si="19"/>
        <v>565.71300000000008</v>
      </c>
      <c r="I48" s="18">
        <v>0</v>
      </c>
      <c r="J48" s="18">
        <v>0</v>
      </c>
      <c r="K48" s="18">
        <v>0</v>
      </c>
      <c r="L48" s="18">
        <v>0</v>
      </c>
      <c r="M48" s="18">
        <v>0</v>
      </c>
      <c r="N48" s="18">
        <v>0</v>
      </c>
      <c r="O48" s="18">
        <v>762.13</v>
      </c>
      <c r="P48" s="18">
        <v>990</v>
      </c>
      <c r="Q48" s="18">
        <v>990</v>
      </c>
      <c r="R48" s="18">
        <v>990</v>
      </c>
      <c r="S48" s="18">
        <v>989.99</v>
      </c>
      <c r="T48" s="18">
        <v>26.04</v>
      </c>
      <c r="U48" s="18">
        <v>0</v>
      </c>
      <c r="V48" s="18">
        <v>0</v>
      </c>
      <c r="W48" s="18">
        <v>0</v>
      </c>
      <c r="X48" s="18">
        <v>0</v>
      </c>
      <c r="Y48" s="18">
        <v>0</v>
      </c>
      <c r="Z48" s="18">
        <v>0</v>
      </c>
      <c r="AA48" s="18">
        <v>0</v>
      </c>
      <c r="AB48" s="18">
        <v>0</v>
      </c>
      <c r="AC48" s="18">
        <v>0</v>
      </c>
      <c r="AD48" s="18">
        <v>0</v>
      </c>
      <c r="AE48" s="18">
        <v>0</v>
      </c>
      <c r="AF48" s="18">
        <v>0</v>
      </c>
      <c r="AG48" s="18"/>
      <c r="AH48" s="18"/>
      <c r="AI48" s="18"/>
      <c r="AJ48" s="18">
        <v>565.71</v>
      </c>
      <c r="AK48" s="18">
        <v>565.71</v>
      </c>
      <c r="AL48" s="18">
        <v>565.71</v>
      </c>
      <c r="AM48" s="18">
        <f t="shared" si="20"/>
        <v>565.71300000000008</v>
      </c>
      <c r="AN48" s="18">
        <f t="shared" si="21"/>
        <v>565.71300000000008</v>
      </c>
    </row>
    <row r="49" spans="1:40" x14ac:dyDescent="0.2">
      <c r="A49" s="80">
        <v>35156</v>
      </c>
      <c r="B49" s="16" t="s">
        <v>602</v>
      </c>
      <c r="C49" s="79" t="s">
        <v>603</v>
      </c>
      <c r="D49" s="29" t="s">
        <v>557</v>
      </c>
      <c r="E49" s="29" t="s">
        <v>604</v>
      </c>
      <c r="F49" s="18">
        <v>1142.8599999999999</v>
      </c>
      <c r="G49" s="18">
        <f t="shared" si="18"/>
        <v>114.286</v>
      </c>
      <c r="H49" s="18">
        <f t="shared" si="19"/>
        <v>1028.5739999999998</v>
      </c>
      <c r="I49" s="18">
        <v>0</v>
      </c>
      <c r="J49" s="18">
        <v>0</v>
      </c>
      <c r="K49" s="18">
        <v>0</v>
      </c>
      <c r="L49" s="18">
        <v>0</v>
      </c>
      <c r="M49" s="18">
        <v>0</v>
      </c>
      <c r="N49" s="18">
        <v>0</v>
      </c>
      <c r="O49" s="18">
        <f>(H49/5/365*361)</f>
        <v>203.46039123287667</v>
      </c>
      <c r="P49" s="18">
        <v>1800</v>
      </c>
      <c r="Q49" s="18">
        <v>1800</v>
      </c>
      <c r="R49" s="18">
        <v>1800</v>
      </c>
      <c r="S49" s="18">
        <v>1800</v>
      </c>
      <c r="T49" s="18">
        <v>182.46</v>
      </c>
      <c r="U49" s="18">
        <v>0</v>
      </c>
      <c r="V49" s="18">
        <v>0</v>
      </c>
      <c r="W49" s="18">
        <v>0</v>
      </c>
      <c r="X49" s="18">
        <v>0</v>
      </c>
      <c r="Y49" s="18">
        <v>0</v>
      </c>
      <c r="Z49" s="18">
        <v>0</v>
      </c>
      <c r="AA49" s="18">
        <v>0</v>
      </c>
      <c r="AB49" s="18">
        <v>0</v>
      </c>
      <c r="AC49" s="18">
        <v>0</v>
      </c>
      <c r="AD49" s="18">
        <v>0</v>
      </c>
      <c r="AE49" s="18">
        <v>0</v>
      </c>
      <c r="AF49" s="18">
        <v>0</v>
      </c>
      <c r="AG49" s="18"/>
      <c r="AH49" s="18"/>
      <c r="AI49" s="18"/>
      <c r="AJ49" s="18">
        <v>1028.57</v>
      </c>
      <c r="AK49" s="18">
        <v>1028.57</v>
      </c>
      <c r="AL49" s="18">
        <v>1028.57</v>
      </c>
      <c r="AM49" s="18">
        <f t="shared" si="20"/>
        <v>1028.5739999999998</v>
      </c>
      <c r="AN49" s="18">
        <f t="shared" si="21"/>
        <v>1028.5739999999998</v>
      </c>
    </row>
    <row r="50" spans="1:40" x14ac:dyDescent="0.2">
      <c r="A50" s="80" t="s">
        <v>605</v>
      </c>
      <c r="B50" s="16" t="s">
        <v>606</v>
      </c>
      <c r="C50" s="79" t="s">
        <v>607</v>
      </c>
      <c r="D50" s="17" t="s">
        <v>238</v>
      </c>
      <c r="E50" s="17" t="s">
        <v>608</v>
      </c>
      <c r="F50" s="18">
        <v>914.29</v>
      </c>
      <c r="G50" s="18">
        <f t="shared" si="18"/>
        <v>91.429000000000002</v>
      </c>
      <c r="H50" s="18">
        <f t="shared" si="19"/>
        <v>822.86099999999999</v>
      </c>
      <c r="I50" s="18">
        <v>0</v>
      </c>
      <c r="J50" s="18">
        <v>0</v>
      </c>
      <c r="K50" s="18">
        <v>0</v>
      </c>
      <c r="L50" s="18">
        <v>0</v>
      </c>
      <c r="M50" s="18">
        <v>0</v>
      </c>
      <c r="N50" s="18">
        <v>0</v>
      </c>
      <c r="O50" s="18">
        <f>(H50/5/365*222)</f>
        <v>100.09596821917809</v>
      </c>
      <c r="P50" s="18">
        <v>1440</v>
      </c>
      <c r="Q50" s="18">
        <v>1440</v>
      </c>
      <c r="R50" s="18">
        <v>1440</v>
      </c>
      <c r="S50" s="18">
        <v>1440.01</v>
      </c>
      <c r="T50" s="18">
        <v>153.13</v>
      </c>
      <c r="U50" s="18">
        <v>0</v>
      </c>
      <c r="V50" s="18">
        <v>0</v>
      </c>
      <c r="W50" s="18">
        <v>0</v>
      </c>
      <c r="X50" s="18">
        <v>0</v>
      </c>
      <c r="Y50" s="18">
        <v>0</v>
      </c>
      <c r="Z50" s="18">
        <v>0</v>
      </c>
      <c r="AA50" s="18">
        <v>0</v>
      </c>
      <c r="AB50" s="18">
        <v>0</v>
      </c>
      <c r="AC50" s="18">
        <v>0</v>
      </c>
      <c r="AD50" s="18">
        <v>0</v>
      </c>
      <c r="AE50" s="18">
        <v>0</v>
      </c>
      <c r="AF50" s="18">
        <v>0</v>
      </c>
      <c r="AG50" s="18"/>
      <c r="AH50" s="18"/>
      <c r="AI50" s="18"/>
      <c r="AJ50" s="18">
        <v>822.86</v>
      </c>
      <c r="AK50" s="18">
        <v>822.86</v>
      </c>
      <c r="AL50" s="18">
        <v>822.86</v>
      </c>
      <c r="AM50" s="18">
        <f t="shared" si="20"/>
        <v>822.86099999999999</v>
      </c>
      <c r="AN50" s="18">
        <f t="shared" si="21"/>
        <v>822.86099999999999</v>
      </c>
    </row>
    <row r="51" spans="1:40" x14ac:dyDescent="0.2">
      <c r="A51" s="80" t="s">
        <v>609</v>
      </c>
      <c r="B51" s="16" t="s">
        <v>596</v>
      </c>
      <c r="C51" s="79" t="s">
        <v>610</v>
      </c>
      <c r="D51" s="17" t="s">
        <v>370</v>
      </c>
      <c r="E51" s="17" t="s">
        <v>611</v>
      </c>
      <c r="F51" s="18">
        <v>1127.31</v>
      </c>
      <c r="G51" s="18">
        <f t="shared" si="18"/>
        <v>112.73099999999999</v>
      </c>
      <c r="H51" s="18">
        <f t="shared" si="19"/>
        <v>1014.579</v>
      </c>
      <c r="I51" s="18">
        <v>0</v>
      </c>
      <c r="J51" s="18">
        <v>0</v>
      </c>
      <c r="K51" s="18">
        <v>0</v>
      </c>
      <c r="L51" s="18">
        <v>0</v>
      </c>
      <c r="M51" s="18">
        <v>0</v>
      </c>
      <c r="N51" s="18">
        <v>0</v>
      </c>
      <c r="O51" s="18">
        <f>(H51/5/365*26)</f>
        <v>14.454276164383561</v>
      </c>
      <c r="P51" s="18">
        <v>1775.52</v>
      </c>
      <c r="Q51" s="18">
        <v>1775.52</v>
      </c>
      <c r="R51" s="18">
        <v>1775.52</v>
      </c>
      <c r="S51" s="18">
        <v>1775.53</v>
      </c>
      <c r="T51" s="18">
        <v>201.26</v>
      </c>
      <c r="U51" s="18">
        <v>0</v>
      </c>
      <c r="V51" s="18">
        <v>0</v>
      </c>
      <c r="W51" s="18">
        <v>0</v>
      </c>
      <c r="X51" s="18">
        <v>0</v>
      </c>
      <c r="Y51" s="18">
        <v>0</v>
      </c>
      <c r="Z51" s="18">
        <v>0</v>
      </c>
      <c r="AA51" s="18">
        <v>0</v>
      </c>
      <c r="AB51" s="18">
        <v>0</v>
      </c>
      <c r="AC51" s="18">
        <v>0</v>
      </c>
      <c r="AD51" s="18">
        <v>0</v>
      </c>
      <c r="AE51" s="18">
        <v>0</v>
      </c>
      <c r="AF51" s="18">
        <v>0</v>
      </c>
      <c r="AG51" s="18"/>
      <c r="AH51" s="18"/>
      <c r="AI51" s="18"/>
      <c r="AJ51" s="18">
        <v>1014.58</v>
      </c>
      <c r="AK51" s="18">
        <v>1014.58</v>
      </c>
      <c r="AL51" s="18">
        <v>1014.58</v>
      </c>
      <c r="AM51" s="18">
        <f t="shared" si="20"/>
        <v>1014.579</v>
      </c>
      <c r="AN51" s="18">
        <f t="shared" si="21"/>
        <v>1014.579</v>
      </c>
    </row>
    <row r="52" spans="1:40" x14ac:dyDescent="0.2">
      <c r="A52" s="80" t="s">
        <v>612</v>
      </c>
      <c r="B52" s="16" t="s">
        <v>613</v>
      </c>
      <c r="C52" s="79" t="s">
        <v>614</v>
      </c>
      <c r="D52" s="17" t="s">
        <v>294</v>
      </c>
      <c r="E52" s="17" t="s">
        <v>615</v>
      </c>
      <c r="F52" s="18">
        <v>600</v>
      </c>
      <c r="G52" s="18">
        <f t="shared" si="18"/>
        <v>60</v>
      </c>
      <c r="H52" s="18">
        <f t="shared" si="19"/>
        <v>540</v>
      </c>
      <c r="I52" s="31"/>
      <c r="J52" s="31"/>
      <c r="K52" s="31"/>
      <c r="L52" s="31"/>
      <c r="M52" s="31"/>
      <c r="N52" s="31"/>
      <c r="O52" s="31"/>
      <c r="P52" s="31"/>
      <c r="Q52" s="31"/>
      <c r="R52" s="31"/>
      <c r="S52" s="31"/>
      <c r="T52" s="31"/>
      <c r="U52" s="31"/>
      <c r="V52" s="18"/>
      <c r="W52" s="31"/>
      <c r="X52" s="18"/>
      <c r="Y52" s="18"/>
      <c r="Z52" s="18"/>
      <c r="AA52" s="18"/>
      <c r="AB52" s="18"/>
      <c r="AC52" s="18"/>
      <c r="AD52" s="18"/>
      <c r="AE52" s="18"/>
      <c r="AF52" s="18"/>
      <c r="AG52" s="18"/>
      <c r="AH52" s="18"/>
      <c r="AI52" s="18"/>
      <c r="AJ52" s="18">
        <v>540</v>
      </c>
      <c r="AK52" s="18">
        <v>540</v>
      </c>
      <c r="AL52" s="18">
        <v>540</v>
      </c>
      <c r="AM52" s="18">
        <f t="shared" si="20"/>
        <v>540</v>
      </c>
      <c r="AN52" s="18">
        <f t="shared" si="21"/>
        <v>540</v>
      </c>
    </row>
    <row r="53" spans="1:40" ht="22.5" x14ac:dyDescent="0.2">
      <c r="A53" s="80" t="s">
        <v>616</v>
      </c>
      <c r="B53" s="16" t="s">
        <v>617</v>
      </c>
      <c r="C53" s="79" t="s">
        <v>618</v>
      </c>
      <c r="D53" s="17" t="s">
        <v>301</v>
      </c>
      <c r="E53" s="17" t="s">
        <v>619</v>
      </c>
      <c r="F53" s="18">
        <v>628.57000000000005</v>
      </c>
      <c r="G53" s="18">
        <f>(F53*0.1)</f>
        <v>62.857000000000006</v>
      </c>
      <c r="H53" s="18">
        <f>(F53*0.9)-0.1</f>
        <v>565.61300000000006</v>
      </c>
      <c r="I53" s="18">
        <v>0</v>
      </c>
      <c r="J53" s="18">
        <v>0</v>
      </c>
      <c r="K53" s="18">
        <v>0</v>
      </c>
      <c r="L53" s="18">
        <v>0</v>
      </c>
      <c r="M53" s="18">
        <v>0</v>
      </c>
      <c r="N53" s="18">
        <v>0</v>
      </c>
      <c r="O53" s="18">
        <v>0</v>
      </c>
      <c r="P53" s="18">
        <v>0</v>
      </c>
      <c r="Q53" s="18">
        <v>0</v>
      </c>
      <c r="R53" s="18">
        <v>0</v>
      </c>
      <c r="S53" s="18">
        <v>0</v>
      </c>
      <c r="T53" s="18">
        <v>8.68</v>
      </c>
      <c r="U53" s="18">
        <v>113.15</v>
      </c>
      <c r="V53" s="18">
        <v>113.14</v>
      </c>
      <c r="W53" s="18">
        <v>113.46</v>
      </c>
      <c r="X53" s="18">
        <v>113.15</v>
      </c>
      <c r="Y53" s="18">
        <v>104.13</v>
      </c>
      <c r="Z53" s="18">
        <v>0</v>
      </c>
      <c r="AA53" s="18">
        <v>0</v>
      </c>
      <c r="AB53" s="18">
        <v>0</v>
      </c>
      <c r="AC53" s="18">
        <v>0</v>
      </c>
      <c r="AD53" s="18">
        <v>0</v>
      </c>
      <c r="AE53" s="18">
        <v>0</v>
      </c>
      <c r="AF53" s="18">
        <v>0</v>
      </c>
      <c r="AG53" s="18"/>
      <c r="AH53" s="18"/>
      <c r="AI53" s="18"/>
      <c r="AJ53" s="18">
        <f>SUM(T53:Y53)-0.1</f>
        <v>565.61</v>
      </c>
      <c r="AK53" s="18">
        <f>SUM(U53:Z53)-0.1</f>
        <v>556.92999999999995</v>
      </c>
      <c r="AL53" s="18">
        <v>565.61</v>
      </c>
      <c r="AM53" s="18">
        <f>(F53*0.9)-0.1</f>
        <v>565.61300000000006</v>
      </c>
      <c r="AN53" s="18">
        <f>(F53*0.9)-0.1</f>
        <v>565.61300000000006</v>
      </c>
    </row>
    <row r="54" spans="1:40" ht="48.75" customHeight="1" x14ac:dyDescent="0.2">
      <c r="A54" s="27">
        <v>40170</v>
      </c>
      <c r="B54" s="87" t="s">
        <v>620</v>
      </c>
      <c r="C54" s="79" t="s">
        <v>621</v>
      </c>
      <c r="D54" s="23" t="s">
        <v>370</v>
      </c>
      <c r="E54" s="17" t="s">
        <v>622</v>
      </c>
      <c r="F54" s="18">
        <v>690</v>
      </c>
      <c r="G54" s="18">
        <f t="shared" si="18"/>
        <v>69</v>
      </c>
      <c r="H54" s="18">
        <f t="shared" ref="H54:H70" si="22">(F54*0.9)</f>
        <v>621</v>
      </c>
      <c r="I54" s="18"/>
      <c r="J54" s="18"/>
      <c r="K54" s="18"/>
      <c r="L54" s="18"/>
      <c r="M54" s="18"/>
      <c r="N54" s="18"/>
      <c r="O54" s="18"/>
      <c r="P54" s="18"/>
      <c r="Q54" s="18"/>
      <c r="R54" s="18"/>
      <c r="S54" s="18">
        <v>2.72</v>
      </c>
      <c r="T54" s="18">
        <v>124.22</v>
      </c>
      <c r="U54" s="18">
        <v>124.22</v>
      </c>
      <c r="V54" s="18">
        <f>N54+O54+P54+Q54+R54+S54+T54+U54</f>
        <v>251.16</v>
      </c>
      <c r="W54" s="18">
        <f>ROUND((H54/5/365*31),2)</f>
        <v>10.55</v>
      </c>
      <c r="X54" s="18">
        <f>ROUND((H54/5/365*29),2)</f>
        <v>9.8699999999999992</v>
      </c>
      <c r="Y54" s="95">
        <f>ROUND((H54/5/365*31),2)</f>
        <v>10.55</v>
      </c>
      <c r="Z54" s="95">
        <f>ROUND((H54/5/365*30),2)</f>
        <v>10.210000000000001</v>
      </c>
      <c r="AA54" s="95">
        <f>ROUND((H54/5/365*31),2)</f>
        <v>10.55</v>
      </c>
      <c r="AB54" s="95">
        <f>ROUND((H54/5/365*30),2)</f>
        <v>10.210000000000001</v>
      </c>
      <c r="AC54" s="95">
        <f>ROUND((H54/5/365*31),2)</f>
        <v>10.55</v>
      </c>
      <c r="AD54" s="95">
        <f>ROUND((H54/5/365*31),2)</f>
        <v>10.55</v>
      </c>
      <c r="AE54" s="18">
        <f>ROUND((H54/5/365*30),2)</f>
        <v>10.210000000000001</v>
      </c>
      <c r="AF54" s="95">
        <f>ROUND((H54/5/365*31),2)</f>
        <v>10.55</v>
      </c>
      <c r="AG54" s="95">
        <f>ROUND((H54/5/365*30),2)</f>
        <v>10.210000000000001</v>
      </c>
      <c r="AH54" s="95"/>
      <c r="AI54" s="95"/>
      <c r="AJ54" s="95">
        <v>621</v>
      </c>
      <c r="AK54" s="95">
        <v>621</v>
      </c>
      <c r="AL54" s="95">
        <v>621</v>
      </c>
      <c r="AM54" s="18">
        <f t="shared" si="20"/>
        <v>621</v>
      </c>
      <c r="AN54" s="18">
        <f t="shared" si="21"/>
        <v>621</v>
      </c>
    </row>
    <row r="55" spans="1:40" ht="35.25" customHeight="1" x14ac:dyDescent="0.2">
      <c r="A55" s="80">
        <v>40170</v>
      </c>
      <c r="B55" s="87" t="s">
        <v>620</v>
      </c>
      <c r="C55" s="79" t="s">
        <v>623</v>
      </c>
      <c r="D55" s="23" t="s">
        <v>370</v>
      </c>
      <c r="E55" s="17" t="s">
        <v>624</v>
      </c>
      <c r="F55" s="18">
        <v>660</v>
      </c>
      <c r="G55" s="18">
        <f t="shared" si="18"/>
        <v>66</v>
      </c>
      <c r="H55" s="18">
        <f t="shared" si="22"/>
        <v>594</v>
      </c>
      <c r="I55" s="18"/>
      <c r="J55" s="18"/>
      <c r="K55" s="18"/>
      <c r="L55" s="18"/>
      <c r="M55" s="18"/>
      <c r="N55" s="18"/>
      <c r="O55" s="18"/>
      <c r="P55" s="18"/>
      <c r="Q55" s="18"/>
      <c r="R55" s="18"/>
      <c r="S55" s="18">
        <v>2.6</v>
      </c>
      <c r="T55" s="18">
        <v>118.78</v>
      </c>
      <c r="U55" s="18">
        <v>118.78</v>
      </c>
      <c r="V55" s="18">
        <f>N55+O55+P55+Q55+R55+S55+T55+U55</f>
        <v>240.16</v>
      </c>
      <c r="W55" s="18">
        <f>ROUND((H55/5/365*31),2)</f>
        <v>10.09</v>
      </c>
      <c r="X55" s="18">
        <f>ROUND((H55/5/365*29),2)</f>
        <v>9.44</v>
      </c>
      <c r="Y55" s="95">
        <f>ROUND((H55/5/365*31),2)</f>
        <v>10.09</v>
      </c>
      <c r="Z55" s="95">
        <f>ROUND((H55/5/365*30),2)</f>
        <v>9.76</v>
      </c>
      <c r="AA55" s="95">
        <f>ROUND((H55/5/365*31),2)</f>
        <v>10.09</v>
      </c>
      <c r="AB55" s="95">
        <f>ROUND((H55/5/365*30),2)</f>
        <v>9.76</v>
      </c>
      <c r="AC55" s="95">
        <f>ROUND((H55/5/365*31),2)</f>
        <v>10.09</v>
      </c>
      <c r="AD55" s="95">
        <f>ROUND((H55/5/365*31),2)</f>
        <v>10.09</v>
      </c>
      <c r="AE55" s="18">
        <f>ROUND((H55/5/365*30),2)</f>
        <v>9.76</v>
      </c>
      <c r="AF55" s="95">
        <f>ROUND((H55/5/365*31),2)</f>
        <v>10.09</v>
      </c>
      <c r="AG55" s="95">
        <f>ROUND((H55/5/365*30),2)</f>
        <v>9.76</v>
      </c>
      <c r="AH55" s="95"/>
      <c r="AI55" s="95"/>
      <c r="AJ55" s="95">
        <v>594</v>
      </c>
      <c r="AK55" s="95">
        <v>594</v>
      </c>
      <c r="AL55" s="95">
        <v>594</v>
      </c>
      <c r="AM55" s="18">
        <f t="shared" si="20"/>
        <v>594</v>
      </c>
      <c r="AN55" s="18">
        <f t="shared" si="21"/>
        <v>594</v>
      </c>
    </row>
    <row r="56" spans="1:40" x14ac:dyDescent="0.2">
      <c r="A56" s="80">
        <v>40753</v>
      </c>
      <c r="B56" s="16" t="s">
        <v>625</v>
      </c>
      <c r="C56" s="79" t="s">
        <v>626</v>
      </c>
      <c r="D56" s="23" t="s">
        <v>152</v>
      </c>
      <c r="E56" s="23" t="s">
        <v>627</v>
      </c>
      <c r="F56" s="18">
        <v>1349</v>
      </c>
      <c r="G56" s="18">
        <f t="shared" si="18"/>
        <v>134.9</v>
      </c>
      <c r="H56" s="18">
        <f t="shared" si="22"/>
        <v>1214.1000000000001</v>
      </c>
      <c r="I56" s="18"/>
      <c r="J56" s="18"/>
      <c r="K56" s="18"/>
      <c r="L56" s="18"/>
      <c r="M56" s="18"/>
      <c r="N56" s="18"/>
      <c r="O56" s="18"/>
      <c r="P56" s="18"/>
      <c r="Q56" s="18"/>
      <c r="R56" s="18"/>
      <c r="S56" s="18"/>
      <c r="T56" s="18"/>
      <c r="U56" s="18">
        <v>135.04</v>
      </c>
      <c r="V56" s="18">
        <v>103.11</v>
      </c>
      <c r="W56" s="18">
        <f>ROUND((H56/5/365*31),2)</f>
        <v>20.62</v>
      </c>
      <c r="X56" s="18">
        <f>ROUND((H56/5/365*29),2)</f>
        <v>19.29</v>
      </c>
      <c r="Y56" s="18">
        <f>ROUND((H56/5/365*31),2)</f>
        <v>20.62</v>
      </c>
      <c r="Z56" s="18">
        <f>ROUND((H56/5/365*30),2)</f>
        <v>19.96</v>
      </c>
      <c r="AA56" s="18">
        <f>ROUND((H56/5/365*31),2)</f>
        <v>20.62</v>
      </c>
      <c r="AB56" s="18">
        <f>ROUND((H56/5/365*30),2)</f>
        <v>19.96</v>
      </c>
      <c r="AC56" s="18">
        <f>ROUND((H56/5/365*31),2)</f>
        <v>20.62</v>
      </c>
      <c r="AD56" s="18">
        <f>ROUND((H56/5/365*31),2)</f>
        <v>20.62</v>
      </c>
      <c r="AE56" s="18">
        <f>ROUND((H56/5/365*30),2)</f>
        <v>19.96</v>
      </c>
      <c r="AF56" s="18">
        <f>ROUND((H56/5/365*31),2)</f>
        <v>20.62</v>
      </c>
      <c r="AG56" s="18">
        <f>ROUND((H56/5/365*30),2)</f>
        <v>19.96</v>
      </c>
      <c r="AH56" s="18">
        <f>ROUND((H56/5/365*31),2)</f>
        <v>20.62</v>
      </c>
      <c r="AI56" s="18"/>
      <c r="AJ56" s="18">
        <v>1214.0999999999999</v>
      </c>
      <c r="AK56" s="18">
        <v>1214.0999999999999</v>
      </c>
      <c r="AL56" s="18">
        <v>1214.0999999999999</v>
      </c>
      <c r="AM56" s="18">
        <f t="shared" si="20"/>
        <v>1214.1000000000001</v>
      </c>
      <c r="AN56" s="18">
        <f t="shared" si="21"/>
        <v>1214.1000000000001</v>
      </c>
    </row>
    <row r="57" spans="1:40" ht="25.5" customHeight="1" x14ac:dyDescent="0.2">
      <c r="A57" s="27">
        <v>41369</v>
      </c>
      <c r="B57" s="30" t="s">
        <v>628</v>
      </c>
      <c r="C57" s="79" t="s">
        <v>629</v>
      </c>
      <c r="D57" s="23" t="s">
        <v>95</v>
      </c>
      <c r="E57" s="23" t="s">
        <v>630</v>
      </c>
      <c r="F57" s="18">
        <v>825</v>
      </c>
      <c r="G57" s="18">
        <f t="shared" si="18"/>
        <v>82.5</v>
      </c>
      <c r="H57" s="18">
        <f t="shared" si="22"/>
        <v>742.5</v>
      </c>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f>SUM(W57:AH57)</f>
        <v>0</v>
      </c>
      <c r="AJ57" s="18">
        <v>742.5</v>
      </c>
      <c r="AK57" s="18">
        <v>742.5</v>
      </c>
      <c r="AL57" s="18">
        <v>742.5</v>
      </c>
      <c r="AM57" s="18">
        <f t="shared" si="20"/>
        <v>742.5</v>
      </c>
      <c r="AN57" s="18">
        <f t="shared" si="21"/>
        <v>742.5</v>
      </c>
    </row>
    <row r="58" spans="1:40" ht="15" customHeight="1" x14ac:dyDescent="0.2">
      <c r="A58" s="78" t="s">
        <v>631</v>
      </c>
      <c r="B58" s="16" t="s">
        <v>632</v>
      </c>
      <c r="C58" s="79" t="s">
        <v>633</v>
      </c>
      <c r="D58" s="17" t="s">
        <v>370</v>
      </c>
      <c r="E58" s="17" t="s">
        <v>634</v>
      </c>
      <c r="F58" s="18">
        <v>640</v>
      </c>
      <c r="G58" s="18">
        <f t="shared" si="18"/>
        <v>64</v>
      </c>
      <c r="H58" s="18">
        <f t="shared" si="22"/>
        <v>576</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93.72</v>
      </c>
      <c r="Z58" s="18">
        <v>115.18</v>
      </c>
      <c r="AA58" s="18">
        <v>115.49</v>
      </c>
      <c r="AB58" s="18">
        <v>115.18</v>
      </c>
      <c r="AC58" s="18">
        <v>115.18</v>
      </c>
      <c r="AD58" s="18">
        <v>21.25</v>
      </c>
      <c r="AE58" s="18">
        <v>0</v>
      </c>
      <c r="AF58" s="18">
        <v>0</v>
      </c>
      <c r="AG58" s="18"/>
      <c r="AH58" s="18"/>
      <c r="AI58" s="18"/>
      <c r="AJ58" s="18">
        <v>576</v>
      </c>
      <c r="AK58" s="18">
        <v>576</v>
      </c>
      <c r="AL58" s="18">
        <v>576</v>
      </c>
      <c r="AM58" s="18">
        <f t="shared" si="20"/>
        <v>576</v>
      </c>
      <c r="AN58" s="18">
        <f t="shared" si="21"/>
        <v>576</v>
      </c>
    </row>
    <row r="59" spans="1:40" x14ac:dyDescent="0.2">
      <c r="A59" s="96" t="s">
        <v>635</v>
      </c>
      <c r="B59" s="16" t="s">
        <v>636</v>
      </c>
      <c r="C59" s="79" t="s">
        <v>637</v>
      </c>
      <c r="D59" s="97" t="s">
        <v>152</v>
      </c>
      <c r="E59" s="97" t="s">
        <v>638</v>
      </c>
      <c r="F59" s="31">
        <v>2160</v>
      </c>
      <c r="G59" s="31">
        <f t="shared" si="18"/>
        <v>216</v>
      </c>
      <c r="H59" s="31">
        <f t="shared" si="22"/>
        <v>1944</v>
      </c>
      <c r="I59" s="31">
        <v>0</v>
      </c>
      <c r="J59" s="31">
        <v>0</v>
      </c>
      <c r="K59" s="31">
        <v>0</v>
      </c>
      <c r="L59" s="31">
        <v>0</v>
      </c>
      <c r="M59" s="31">
        <v>0</v>
      </c>
      <c r="N59" s="31">
        <v>0</v>
      </c>
      <c r="O59" s="31">
        <v>0</v>
      </c>
      <c r="P59" s="31">
        <v>0</v>
      </c>
      <c r="Q59" s="31">
        <v>0</v>
      </c>
      <c r="R59" s="31">
        <v>0</v>
      </c>
      <c r="S59" s="31">
        <v>0</v>
      </c>
      <c r="T59" s="31">
        <v>0</v>
      </c>
      <c r="U59" s="31">
        <v>0</v>
      </c>
      <c r="V59" s="31">
        <v>0</v>
      </c>
      <c r="W59" s="31">
        <v>0</v>
      </c>
      <c r="X59" s="31">
        <v>0</v>
      </c>
      <c r="Y59" s="31">
        <v>235.42</v>
      </c>
      <c r="Z59" s="31">
        <v>388.81</v>
      </c>
      <c r="AA59" s="31">
        <v>389.87</v>
      </c>
      <c r="AB59" s="31">
        <v>388.81</v>
      </c>
      <c r="AC59" s="31">
        <v>388.81</v>
      </c>
      <c r="AD59" s="18">
        <v>152.28</v>
      </c>
      <c r="AE59" s="18">
        <v>0</v>
      </c>
      <c r="AF59" s="18">
        <v>0</v>
      </c>
      <c r="AG59" s="18"/>
      <c r="AH59" s="18"/>
      <c r="AI59" s="18"/>
      <c r="AJ59" s="31">
        <v>1944</v>
      </c>
      <c r="AK59" s="31">
        <v>1944</v>
      </c>
      <c r="AL59" s="31">
        <v>1944</v>
      </c>
      <c r="AM59" s="18">
        <f t="shared" si="20"/>
        <v>1944</v>
      </c>
      <c r="AN59" s="18">
        <f t="shared" si="21"/>
        <v>1944</v>
      </c>
    </row>
    <row r="60" spans="1:40" ht="34.5" customHeight="1" x14ac:dyDescent="0.2">
      <c r="A60" s="80">
        <v>41262</v>
      </c>
      <c r="B60" s="28" t="s">
        <v>639</v>
      </c>
      <c r="C60" s="79" t="s">
        <v>640</v>
      </c>
      <c r="D60" s="23" t="s">
        <v>370</v>
      </c>
      <c r="E60" s="23" t="s">
        <v>641</v>
      </c>
      <c r="F60" s="18">
        <v>4500</v>
      </c>
      <c r="G60" s="18">
        <f t="shared" si="18"/>
        <v>450</v>
      </c>
      <c r="H60" s="18">
        <f t="shared" si="22"/>
        <v>4050</v>
      </c>
      <c r="I60" s="18"/>
      <c r="J60" s="18"/>
      <c r="K60" s="18"/>
      <c r="L60" s="18"/>
      <c r="M60" s="18"/>
      <c r="N60" s="18"/>
      <c r="O60" s="18"/>
      <c r="P60" s="18"/>
      <c r="Q60" s="18"/>
      <c r="R60" s="18"/>
      <c r="S60" s="18"/>
      <c r="T60" s="18"/>
      <c r="U60" s="18"/>
      <c r="V60" s="18">
        <f>N60+O60+P60+Q60+R60+S60+T60+U60</f>
        <v>0</v>
      </c>
      <c r="W60" s="18"/>
      <c r="X60" s="18"/>
      <c r="Y60" s="18"/>
      <c r="Z60" s="18"/>
      <c r="AA60" s="18"/>
      <c r="AB60" s="18"/>
      <c r="AC60" s="18"/>
      <c r="AD60" s="18"/>
      <c r="AE60" s="18"/>
      <c r="AF60" s="18"/>
      <c r="AG60" s="18"/>
      <c r="AH60" s="18">
        <f t="shared" ref="AH60" si="23">ROUND((H60/5/365*12),2)</f>
        <v>26.63</v>
      </c>
      <c r="AI60" s="18">
        <f>SUM(W60:AH60)</f>
        <v>26.63</v>
      </c>
      <c r="AJ60" s="18">
        <v>4050</v>
      </c>
      <c r="AK60" s="18">
        <v>4050</v>
      </c>
      <c r="AL60" s="18">
        <v>4050</v>
      </c>
      <c r="AM60" s="18">
        <f t="shared" si="20"/>
        <v>4050</v>
      </c>
      <c r="AN60" s="18">
        <f t="shared" si="21"/>
        <v>4050</v>
      </c>
    </row>
    <row r="61" spans="1:40" x14ac:dyDescent="0.2">
      <c r="A61" s="27">
        <v>41264</v>
      </c>
      <c r="B61" s="30" t="s">
        <v>642</v>
      </c>
      <c r="C61" s="79" t="s">
        <v>643</v>
      </c>
      <c r="D61" s="23" t="s">
        <v>195</v>
      </c>
      <c r="E61" s="23" t="s">
        <v>644</v>
      </c>
      <c r="F61" s="18">
        <v>1850</v>
      </c>
      <c r="G61" s="18">
        <f t="shared" si="18"/>
        <v>185</v>
      </c>
      <c r="H61" s="18">
        <f t="shared" si="22"/>
        <v>1665</v>
      </c>
      <c r="I61" s="18"/>
      <c r="J61" s="18"/>
      <c r="K61" s="18"/>
      <c r="L61" s="18"/>
      <c r="M61" s="18"/>
      <c r="N61" s="18"/>
      <c r="O61" s="18"/>
      <c r="P61" s="18"/>
      <c r="Q61" s="18"/>
      <c r="R61" s="18"/>
      <c r="S61" s="18"/>
      <c r="T61" s="18"/>
      <c r="U61" s="18"/>
      <c r="V61" s="18">
        <f>N61+O61+P61+Q61+R61+S61+T61+U61</f>
        <v>0</v>
      </c>
      <c r="W61" s="18"/>
      <c r="X61" s="18"/>
      <c r="Y61" s="18"/>
      <c r="Z61" s="18"/>
      <c r="AA61" s="18"/>
      <c r="AB61" s="18"/>
      <c r="AC61" s="18"/>
      <c r="AD61" s="18"/>
      <c r="AE61" s="18"/>
      <c r="AF61" s="18"/>
      <c r="AG61" s="18"/>
      <c r="AH61" s="18">
        <f>ROUND((H61/5/365*10),2)</f>
        <v>9.1199999999999992</v>
      </c>
      <c r="AI61" s="18">
        <f t="shared" ref="AI61" si="24">SUM(W61:AH61)</f>
        <v>9.1199999999999992</v>
      </c>
      <c r="AJ61" s="18">
        <v>1665</v>
      </c>
      <c r="AK61" s="18">
        <v>1665</v>
      </c>
      <c r="AL61" s="18">
        <v>1665</v>
      </c>
      <c r="AM61" s="18">
        <f t="shared" si="20"/>
        <v>1665</v>
      </c>
      <c r="AN61" s="18">
        <f t="shared" si="21"/>
        <v>1665</v>
      </c>
    </row>
    <row r="62" spans="1:40" ht="15.75" customHeight="1" x14ac:dyDescent="0.2">
      <c r="A62" s="27">
        <v>41992</v>
      </c>
      <c r="B62" s="30" t="s">
        <v>164</v>
      </c>
      <c r="C62" s="79" t="s">
        <v>645</v>
      </c>
      <c r="D62" s="28" t="s">
        <v>166</v>
      </c>
      <c r="E62" s="47" t="s">
        <v>646</v>
      </c>
      <c r="F62" s="18">
        <v>3525.7</v>
      </c>
      <c r="G62" s="18">
        <f t="shared" si="18"/>
        <v>352.57</v>
      </c>
      <c r="H62" s="18">
        <f t="shared" si="22"/>
        <v>3173.13</v>
      </c>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18">
        <v>3173.13</v>
      </c>
      <c r="AM62" s="18">
        <f t="shared" si="20"/>
        <v>3173.13</v>
      </c>
      <c r="AN62" s="18">
        <f t="shared" si="21"/>
        <v>3173.13</v>
      </c>
    </row>
    <row r="63" spans="1:40" ht="15.75" customHeight="1" x14ac:dyDescent="0.2">
      <c r="A63" s="27">
        <v>41992</v>
      </c>
      <c r="B63" s="30" t="s">
        <v>164</v>
      </c>
      <c r="C63" s="79" t="s">
        <v>645</v>
      </c>
      <c r="D63" s="28" t="s">
        <v>166</v>
      </c>
      <c r="E63" s="47" t="s">
        <v>647</v>
      </c>
      <c r="F63" s="18">
        <v>3525.7</v>
      </c>
      <c r="G63" s="18">
        <f t="shared" si="18"/>
        <v>352.57</v>
      </c>
      <c r="H63" s="18">
        <f t="shared" si="22"/>
        <v>3173.13</v>
      </c>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18">
        <v>3173.13</v>
      </c>
      <c r="AM63" s="18">
        <f t="shared" si="20"/>
        <v>3173.13</v>
      </c>
      <c r="AN63" s="18">
        <f t="shared" si="21"/>
        <v>3173.13</v>
      </c>
    </row>
    <row r="64" spans="1:40" ht="16.5" customHeight="1" x14ac:dyDescent="0.2">
      <c r="A64" s="27">
        <v>41992</v>
      </c>
      <c r="B64" s="30" t="s">
        <v>164</v>
      </c>
      <c r="C64" s="79" t="s">
        <v>645</v>
      </c>
      <c r="D64" s="28" t="s">
        <v>166</v>
      </c>
      <c r="E64" s="47" t="s">
        <v>648</v>
      </c>
      <c r="F64" s="18">
        <v>3525.7</v>
      </c>
      <c r="G64" s="18">
        <f t="shared" si="18"/>
        <v>352.57</v>
      </c>
      <c r="H64" s="18">
        <f t="shared" si="22"/>
        <v>3173.13</v>
      </c>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18">
        <v>3173.13</v>
      </c>
      <c r="AM64" s="18">
        <f t="shared" si="20"/>
        <v>3173.13</v>
      </c>
      <c r="AN64" s="18">
        <f t="shared" si="21"/>
        <v>3173.13</v>
      </c>
    </row>
    <row r="65" spans="1:40" ht="24.75" customHeight="1" x14ac:dyDescent="0.2">
      <c r="A65" s="27">
        <v>42517</v>
      </c>
      <c r="B65" s="28" t="s">
        <v>164</v>
      </c>
      <c r="C65" s="79" t="s">
        <v>649</v>
      </c>
      <c r="D65" s="28" t="s">
        <v>166</v>
      </c>
      <c r="E65" s="47" t="s">
        <v>650</v>
      </c>
      <c r="F65" s="31">
        <v>3349.42</v>
      </c>
      <c r="G65" s="18">
        <f t="shared" si="18"/>
        <v>334.94200000000001</v>
      </c>
      <c r="H65" s="18">
        <f t="shared" si="22"/>
        <v>3014.4780000000001</v>
      </c>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18">
        <f t="shared" si="20"/>
        <v>3014.4780000000001</v>
      </c>
      <c r="AN65" s="18">
        <f t="shared" si="21"/>
        <v>3014.4780000000001</v>
      </c>
    </row>
    <row r="66" spans="1:40" ht="26.25" customHeight="1" x14ac:dyDescent="0.2">
      <c r="A66" s="27">
        <v>42517</v>
      </c>
      <c r="B66" s="28" t="s">
        <v>164</v>
      </c>
      <c r="C66" s="79" t="s">
        <v>649</v>
      </c>
      <c r="D66" s="28" t="s">
        <v>166</v>
      </c>
      <c r="E66" s="47" t="s">
        <v>651</v>
      </c>
      <c r="F66" s="31">
        <v>3349.42</v>
      </c>
      <c r="G66" s="18">
        <f t="shared" si="18"/>
        <v>334.94200000000001</v>
      </c>
      <c r="H66" s="18">
        <f t="shared" si="22"/>
        <v>3014.4780000000001</v>
      </c>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18">
        <f t="shared" si="20"/>
        <v>3014.4780000000001</v>
      </c>
      <c r="AN66" s="18">
        <f t="shared" si="21"/>
        <v>3014.4780000000001</v>
      </c>
    </row>
    <row r="67" spans="1:40" ht="26.25" customHeight="1" x14ac:dyDescent="0.2">
      <c r="A67" s="27">
        <v>42517</v>
      </c>
      <c r="B67" s="28" t="s">
        <v>164</v>
      </c>
      <c r="C67" s="79" t="s">
        <v>652</v>
      </c>
      <c r="D67" s="28" t="s">
        <v>170</v>
      </c>
      <c r="E67" s="47" t="s">
        <v>653</v>
      </c>
      <c r="F67" s="31">
        <v>3698.1</v>
      </c>
      <c r="G67" s="18">
        <f t="shared" si="18"/>
        <v>369.81</v>
      </c>
      <c r="H67" s="18">
        <f t="shared" si="22"/>
        <v>3328.29</v>
      </c>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18">
        <f t="shared" si="20"/>
        <v>3328.29</v>
      </c>
      <c r="AN67" s="18">
        <f t="shared" si="21"/>
        <v>3328.29</v>
      </c>
    </row>
    <row r="68" spans="1:40" ht="26.25" customHeight="1" x14ac:dyDescent="0.2">
      <c r="A68" s="27">
        <v>42517</v>
      </c>
      <c r="B68" s="28" t="s">
        <v>164</v>
      </c>
      <c r="C68" s="79" t="s">
        <v>652</v>
      </c>
      <c r="D68" s="28" t="s">
        <v>170</v>
      </c>
      <c r="E68" s="47" t="s">
        <v>654</v>
      </c>
      <c r="F68" s="31">
        <v>3698.1</v>
      </c>
      <c r="G68" s="18">
        <f t="shared" si="18"/>
        <v>369.81</v>
      </c>
      <c r="H68" s="18">
        <f t="shared" si="22"/>
        <v>3328.29</v>
      </c>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18">
        <f t="shared" si="20"/>
        <v>3328.29</v>
      </c>
      <c r="AN68" s="18">
        <f t="shared" si="21"/>
        <v>3328.29</v>
      </c>
    </row>
    <row r="69" spans="1:40" ht="26.25" customHeight="1" x14ac:dyDescent="0.2">
      <c r="A69" s="27">
        <v>42517</v>
      </c>
      <c r="B69" s="28" t="s">
        <v>164</v>
      </c>
      <c r="C69" s="79" t="s">
        <v>652</v>
      </c>
      <c r="D69" s="28" t="s">
        <v>170</v>
      </c>
      <c r="E69" s="47" t="s">
        <v>655</v>
      </c>
      <c r="F69" s="31">
        <v>3698.1</v>
      </c>
      <c r="G69" s="18">
        <f t="shared" si="18"/>
        <v>369.81</v>
      </c>
      <c r="H69" s="18">
        <f t="shared" si="22"/>
        <v>3328.29</v>
      </c>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18">
        <f t="shared" si="20"/>
        <v>3328.29</v>
      </c>
      <c r="AN69" s="18">
        <f t="shared" si="21"/>
        <v>3328.29</v>
      </c>
    </row>
    <row r="70" spans="1:40" ht="26.25" customHeight="1" x14ac:dyDescent="0.2">
      <c r="A70" s="27">
        <v>42517</v>
      </c>
      <c r="B70" s="28" t="s">
        <v>164</v>
      </c>
      <c r="C70" s="79" t="s">
        <v>652</v>
      </c>
      <c r="D70" s="28" t="s">
        <v>170</v>
      </c>
      <c r="E70" s="47" t="s">
        <v>656</v>
      </c>
      <c r="F70" s="31">
        <v>3698.1</v>
      </c>
      <c r="G70" s="18">
        <f t="shared" si="18"/>
        <v>369.81</v>
      </c>
      <c r="H70" s="18">
        <f t="shared" si="22"/>
        <v>3328.29</v>
      </c>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18">
        <f t="shared" si="20"/>
        <v>3328.29</v>
      </c>
      <c r="AN70" s="18">
        <f t="shared" si="21"/>
        <v>3328.29</v>
      </c>
    </row>
    <row r="71" spans="1:40" ht="26.25" customHeight="1" x14ac:dyDescent="0.2">
      <c r="A71" s="27">
        <v>42517</v>
      </c>
      <c r="B71" s="28" t="s">
        <v>164</v>
      </c>
      <c r="C71" s="79" t="s">
        <v>652</v>
      </c>
      <c r="D71" s="28" t="s">
        <v>170</v>
      </c>
      <c r="E71" s="47" t="s">
        <v>657</v>
      </c>
      <c r="F71" s="31">
        <v>3698.1</v>
      </c>
      <c r="G71" s="18">
        <f t="shared" si="18"/>
        <v>369.81</v>
      </c>
      <c r="H71" s="18">
        <f>(F71*0.9)</f>
        <v>3328.29</v>
      </c>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18">
        <f t="shared" si="20"/>
        <v>3328.29</v>
      </c>
      <c r="AN71" s="18">
        <f t="shared" si="21"/>
        <v>3328.29</v>
      </c>
    </row>
    <row r="72" spans="1:40" ht="63" customHeight="1" x14ac:dyDescent="0.2">
      <c r="A72" s="27">
        <v>42972</v>
      </c>
      <c r="B72" s="28" t="s">
        <v>658</v>
      </c>
      <c r="C72" s="79" t="s">
        <v>659</v>
      </c>
      <c r="D72" s="28" t="s">
        <v>95</v>
      </c>
      <c r="E72" s="47" t="s">
        <v>660</v>
      </c>
      <c r="F72" s="31">
        <v>900</v>
      </c>
      <c r="G72" s="18">
        <f t="shared" si="18"/>
        <v>90</v>
      </c>
      <c r="H72" s="18">
        <f>(F72*0.9)</f>
        <v>810</v>
      </c>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18">
        <f t="shared" si="20"/>
        <v>810</v>
      </c>
      <c r="AN72" s="18">
        <f>(F72*0.9)</f>
        <v>810</v>
      </c>
    </row>
    <row r="73" spans="1:40" x14ac:dyDescent="0.2">
      <c r="A73" s="89" t="s">
        <v>543</v>
      </c>
      <c r="B73" s="90"/>
      <c r="C73" s="98"/>
      <c r="D73" s="91"/>
      <c r="E73" s="91"/>
      <c r="F73" s="92">
        <f>SUM(F46:F72)</f>
        <v>56667.759999999995</v>
      </c>
      <c r="G73" s="92">
        <f t="shared" ref="G73:AL73" si="25">SUM(G46:G72)</f>
        <v>5666.7760000000026</v>
      </c>
      <c r="H73" s="92">
        <f>SUM(H46:H72)</f>
        <v>51000.884000000005</v>
      </c>
      <c r="I73" s="92">
        <f t="shared" si="25"/>
        <v>0</v>
      </c>
      <c r="J73" s="92">
        <f t="shared" si="25"/>
        <v>0</v>
      </c>
      <c r="K73" s="92">
        <f t="shared" si="25"/>
        <v>0</v>
      </c>
      <c r="L73" s="92">
        <f t="shared" si="25"/>
        <v>0</v>
      </c>
      <c r="M73" s="92">
        <f t="shared" si="25"/>
        <v>0</v>
      </c>
      <c r="N73" s="92">
        <f t="shared" si="25"/>
        <v>0</v>
      </c>
      <c r="O73" s="92">
        <f t="shared" si="25"/>
        <v>1215.4051616438355</v>
      </c>
      <c r="P73" s="92">
        <f t="shared" si="25"/>
        <v>9605.52</v>
      </c>
      <c r="Q73" s="92">
        <f t="shared" si="25"/>
        <v>9605.52</v>
      </c>
      <c r="R73" s="92">
        <f t="shared" si="25"/>
        <v>9605.52</v>
      </c>
      <c r="S73" s="92">
        <f t="shared" si="25"/>
        <v>9610.85</v>
      </c>
      <c r="T73" s="92">
        <f t="shared" si="25"/>
        <v>1210.57</v>
      </c>
      <c r="U73" s="92">
        <f t="shared" si="25"/>
        <v>491.18999999999994</v>
      </c>
      <c r="V73" s="92">
        <f t="shared" si="25"/>
        <v>707.57</v>
      </c>
      <c r="W73" s="92">
        <f t="shared" si="25"/>
        <v>154.72</v>
      </c>
      <c r="X73" s="92">
        <f t="shared" si="25"/>
        <v>151.75</v>
      </c>
      <c r="Y73" s="92">
        <f t="shared" si="25"/>
        <v>474.53</v>
      </c>
      <c r="Z73" s="92">
        <f t="shared" si="25"/>
        <v>543.92000000000007</v>
      </c>
      <c r="AA73" s="92">
        <f t="shared" si="25"/>
        <v>546.62</v>
      </c>
      <c r="AB73" s="92">
        <f t="shared" si="25"/>
        <v>543.92000000000007</v>
      </c>
      <c r="AC73" s="92">
        <f t="shared" si="25"/>
        <v>545.25</v>
      </c>
      <c r="AD73" s="92">
        <f t="shared" si="25"/>
        <v>214.79000000000002</v>
      </c>
      <c r="AE73" s="92">
        <f t="shared" si="25"/>
        <v>39.93</v>
      </c>
      <c r="AF73" s="92">
        <f t="shared" si="25"/>
        <v>41.260000000000005</v>
      </c>
      <c r="AG73" s="92">
        <f t="shared" si="25"/>
        <v>39.93</v>
      </c>
      <c r="AH73" s="92">
        <f t="shared" si="25"/>
        <v>56.37</v>
      </c>
      <c r="AI73" s="92">
        <f t="shared" si="25"/>
        <v>35.75</v>
      </c>
      <c r="AJ73" s="92">
        <f t="shared" si="25"/>
        <v>18001.07</v>
      </c>
      <c r="AK73" s="92">
        <f t="shared" si="25"/>
        <v>17992.39</v>
      </c>
      <c r="AL73" s="92">
        <f t="shared" si="25"/>
        <v>27520.460000000003</v>
      </c>
      <c r="AM73" s="92">
        <f>SUM(AM46:AM72)</f>
        <v>51000.884000000005</v>
      </c>
      <c r="AN73" s="92">
        <f>SUM(AN46:AN72)</f>
        <v>51000.884000000005</v>
      </c>
    </row>
    <row r="74" spans="1:40" x14ac:dyDescent="0.2">
      <c r="A74" s="159" t="s">
        <v>661</v>
      </c>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row>
    <row r="75" spans="1:40" ht="22.5" x14ac:dyDescent="0.2">
      <c r="A75" s="80">
        <v>33551</v>
      </c>
      <c r="B75" s="16" t="s">
        <v>662</v>
      </c>
      <c r="C75" s="79" t="s">
        <v>663</v>
      </c>
      <c r="D75" s="29" t="s">
        <v>294</v>
      </c>
      <c r="E75" s="29" t="s">
        <v>664</v>
      </c>
      <c r="F75" s="18">
        <v>684.57</v>
      </c>
      <c r="G75" s="18">
        <f t="shared" ref="G75:G118" si="26">(F75*0.1)</f>
        <v>68.457000000000008</v>
      </c>
      <c r="H75" s="18">
        <f t="shared" ref="H75:H116" si="27">(F75*0.9)</f>
        <v>616.11300000000006</v>
      </c>
      <c r="I75" s="99">
        <v>0</v>
      </c>
      <c r="J75" s="18">
        <v>330.85</v>
      </c>
      <c r="K75" s="18">
        <f>(H75/5/365*365)</f>
        <v>123.2226</v>
      </c>
      <c r="L75" s="18">
        <f>(H75/5/365*365)</f>
        <v>123.2226</v>
      </c>
      <c r="M75" s="18">
        <f>(H75/5/365*365)</f>
        <v>123.2226</v>
      </c>
      <c r="N75" s="18">
        <f>(H75/5/365*365)</f>
        <v>123.2226</v>
      </c>
      <c r="O75" s="18">
        <v>747.35</v>
      </c>
      <c r="P75" s="18">
        <v>0</v>
      </c>
      <c r="Q75" s="18">
        <v>0</v>
      </c>
      <c r="R75" s="18">
        <v>0</v>
      </c>
      <c r="S75" s="18">
        <v>0</v>
      </c>
      <c r="T75" s="18">
        <v>616.11</v>
      </c>
      <c r="U75" s="18">
        <v>0</v>
      </c>
      <c r="V75" s="18">
        <v>0</v>
      </c>
      <c r="W75" s="18">
        <v>0</v>
      </c>
      <c r="X75" s="18">
        <v>0</v>
      </c>
      <c r="Y75" s="18">
        <v>0</v>
      </c>
      <c r="Z75" s="18">
        <v>0</v>
      </c>
      <c r="AA75" s="18">
        <v>0</v>
      </c>
      <c r="AB75" s="18">
        <v>0</v>
      </c>
      <c r="AC75" s="18">
        <v>0</v>
      </c>
      <c r="AD75" s="18">
        <v>0</v>
      </c>
      <c r="AE75" s="18">
        <v>0</v>
      </c>
      <c r="AF75" s="18">
        <v>0</v>
      </c>
      <c r="AG75" s="18"/>
      <c r="AH75" s="18"/>
      <c r="AI75" s="18"/>
      <c r="AJ75" s="18">
        <v>616.11</v>
      </c>
      <c r="AK75" s="18">
        <v>616.11</v>
      </c>
      <c r="AL75" s="18">
        <v>616.11</v>
      </c>
      <c r="AM75" s="18">
        <f t="shared" ref="AM75:AM125" si="28">(F75*0.9)</f>
        <v>616.11300000000006</v>
      </c>
      <c r="AN75" s="18">
        <f t="shared" ref="AN75:AN125" si="29">(F75*0.9)</f>
        <v>616.11300000000006</v>
      </c>
    </row>
    <row r="76" spans="1:40" x14ac:dyDescent="0.2">
      <c r="A76" s="80">
        <v>33563</v>
      </c>
      <c r="B76" s="16" t="s">
        <v>665</v>
      </c>
      <c r="C76" s="79" t="s">
        <v>666</v>
      </c>
      <c r="D76" s="29" t="s">
        <v>183</v>
      </c>
      <c r="E76" s="29" t="s">
        <v>667</v>
      </c>
      <c r="F76" s="18">
        <v>833.03</v>
      </c>
      <c r="G76" s="18">
        <f t="shared" si="26"/>
        <v>83.302999999999997</v>
      </c>
      <c r="H76" s="18">
        <f t="shared" si="27"/>
        <v>749.72699999999998</v>
      </c>
      <c r="I76" s="99">
        <v>0</v>
      </c>
      <c r="J76" s="18">
        <f>(H76/5/365*40)</f>
        <v>16.432372602739726</v>
      </c>
      <c r="K76" s="18">
        <f>(H76/5/365*365)</f>
        <v>149.94540000000001</v>
      </c>
      <c r="L76" s="18">
        <f>(H76/5/365*365)</f>
        <v>149.94540000000001</v>
      </c>
      <c r="M76" s="18">
        <f>(H76/5/365*365)</f>
        <v>149.94540000000001</v>
      </c>
      <c r="N76" s="18">
        <f>(H76/5/365*365)</f>
        <v>149.94540000000001</v>
      </c>
      <c r="O76" s="18">
        <f>(H76/5/365*325)</f>
        <v>133.51302739726029</v>
      </c>
      <c r="P76" s="18">
        <v>0</v>
      </c>
      <c r="Q76" s="18">
        <v>0</v>
      </c>
      <c r="R76" s="18">
        <v>0</v>
      </c>
      <c r="S76" s="18">
        <v>0</v>
      </c>
      <c r="T76" s="18">
        <v>749.73</v>
      </c>
      <c r="U76" s="18">
        <v>0</v>
      </c>
      <c r="V76" s="18">
        <v>0</v>
      </c>
      <c r="W76" s="18">
        <v>0</v>
      </c>
      <c r="X76" s="18">
        <v>0</v>
      </c>
      <c r="Y76" s="18">
        <v>0</v>
      </c>
      <c r="Z76" s="18">
        <v>0</v>
      </c>
      <c r="AA76" s="18">
        <v>0</v>
      </c>
      <c r="AB76" s="18">
        <v>0</v>
      </c>
      <c r="AC76" s="18">
        <v>0</v>
      </c>
      <c r="AD76" s="18">
        <v>0</v>
      </c>
      <c r="AE76" s="18">
        <v>0</v>
      </c>
      <c r="AF76" s="18">
        <v>0</v>
      </c>
      <c r="AG76" s="18"/>
      <c r="AH76" s="18"/>
      <c r="AI76" s="18"/>
      <c r="AJ76" s="18">
        <v>749.73</v>
      </c>
      <c r="AK76" s="18">
        <v>749.73</v>
      </c>
      <c r="AL76" s="18">
        <v>749.73</v>
      </c>
      <c r="AM76" s="18">
        <f t="shared" si="28"/>
        <v>749.72699999999998</v>
      </c>
      <c r="AN76" s="18">
        <f t="shared" si="29"/>
        <v>749.72699999999998</v>
      </c>
    </row>
    <row r="77" spans="1:40" x14ac:dyDescent="0.2">
      <c r="A77" s="80">
        <v>34250</v>
      </c>
      <c r="B77" s="16" t="s">
        <v>668</v>
      </c>
      <c r="C77" s="79" t="s">
        <v>669</v>
      </c>
      <c r="D77" s="29" t="s">
        <v>370</v>
      </c>
      <c r="E77" s="29" t="s">
        <v>670</v>
      </c>
      <c r="F77" s="18">
        <v>685.71</v>
      </c>
      <c r="G77" s="18">
        <f t="shared" si="26"/>
        <v>68.571000000000012</v>
      </c>
      <c r="H77" s="18">
        <f t="shared" si="27"/>
        <v>617.13900000000001</v>
      </c>
      <c r="I77" s="18">
        <v>0</v>
      </c>
      <c r="J77" s="18">
        <v>0</v>
      </c>
      <c r="K77" s="18">
        <v>0</v>
      </c>
      <c r="L77" s="18">
        <f>(H77/5/365*143)</f>
        <v>48.35664493150685</v>
      </c>
      <c r="M77" s="18">
        <f>(H77/5/365*365)</f>
        <v>123.4278</v>
      </c>
      <c r="N77" s="18">
        <f>(H77/5/365*365)</f>
        <v>123.4278</v>
      </c>
      <c r="O77" s="18">
        <f>(H77/5/365*365)</f>
        <v>123.4278</v>
      </c>
      <c r="P77" s="18">
        <v>1080</v>
      </c>
      <c r="Q77" s="18">
        <v>656.88</v>
      </c>
      <c r="R77" s="18">
        <v>0</v>
      </c>
      <c r="S77" s="18">
        <v>0</v>
      </c>
      <c r="T77" s="18">
        <v>617.14</v>
      </c>
      <c r="U77" s="18">
        <v>0</v>
      </c>
      <c r="V77" s="18">
        <v>0</v>
      </c>
      <c r="W77" s="18">
        <v>0</v>
      </c>
      <c r="X77" s="18">
        <v>0</v>
      </c>
      <c r="Y77" s="18">
        <v>0</v>
      </c>
      <c r="Z77" s="18">
        <v>0</v>
      </c>
      <c r="AA77" s="18">
        <v>0</v>
      </c>
      <c r="AB77" s="18">
        <v>0</v>
      </c>
      <c r="AC77" s="18">
        <v>0</v>
      </c>
      <c r="AD77" s="18">
        <v>0</v>
      </c>
      <c r="AE77" s="18">
        <v>0</v>
      </c>
      <c r="AF77" s="18">
        <v>0</v>
      </c>
      <c r="AG77" s="18"/>
      <c r="AH77" s="18"/>
      <c r="AI77" s="18"/>
      <c r="AJ77" s="18">
        <v>617.14</v>
      </c>
      <c r="AK77" s="18">
        <v>617.14</v>
      </c>
      <c r="AL77" s="18">
        <v>617.14</v>
      </c>
      <c r="AM77" s="18">
        <f t="shared" si="28"/>
        <v>617.13900000000001</v>
      </c>
      <c r="AN77" s="18">
        <f t="shared" si="29"/>
        <v>617.13900000000001</v>
      </c>
    </row>
    <row r="78" spans="1:40" x14ac:dyDescent="0.2">
      <c r="A78" s="80">
        <v>34983</v>
      </c>
      <c r="B78" s="16" t="s">
        <v>671</v>
      </c>
      <c r="C78" s="79" t="s">
        <v>672</v>
      </c>
      <c r="D78" s="29" t="s">
        <v>294</v>
      </c>
      <c r="E78" s="29" t="s">
        <v>673</v>
      </c>
      <c r="F78" s="18">
        <v>1142.8599999999999</v>
      </c>
      <c r="G78" s="18">
        <f t="shared" si="26"/>
        <v>114.286</v>
      </c>
      <c r="H78" s="18">
        <f t="shared" si="27"/>
        <v>1028.5739999999998</v>
      </c>
      <c r="I78" s="18">
        <v>0</v>
      </c>
      <c r="J78" s="18">
        <v>0</v>
      </c>
      <c r="K78" s="18">
        <v>0</v>
      </c>
      <c r="L78" s="18">
        <v>0</v>
      </c>
      <c r="M78" s="18">
        <v>0</v>
      </c>
      <c r="N78" s="18">
        <f>(H78/5/365*51)</f>
        <v>28.743711780821911</v>
      </c>
      <c r="O78" s="18">
        <v>1800</v>
      </c>
      <c r="P78" s="18">
        <v>1800</v>
      </c>
      <c r="Q78" s="18">
        <v>1800</v>
      </c>
      <c r="R78" s="18">
        <v>1800</v>
      </c>
      <c r="S78" s="18">
        <v>1548.49</v>
      </c>
      <c r="T78" s="18">
        <v>1028.57</v>
      </c>
      <c r="U78" s="18">
        <v>0</v>
      </c>
      <c r="V78" s="18">
        <v>0</v>
      </c>
      <c r="W78" s="18">
        <v>0</v>
      </c>
      <c r="X78" s="18">
        <v>0</v>
      </c>
      <c r="Y78" s="18">
        <v>0</v>
      </c>
      <c r="Z78" s="18">
        <v>0</v>
      </c>
      <c r="AA78" s="18">
        <v>0</v>
      </c>
      <c r="AB78" s="18">
        <v>0</v>
      </c>
      <c r="AC78" s="18">
        <v>0</v>
      </c>
      <c r="AD78" s="18">
        <v>0</v>
      </c>
      <c r="AE78" s="18">
        <v>0</v>
      </c>
      <c r="AF78" s="18">
        <v>0</v>
      </c>
      <c r="AG78" s="18"/>
      <c r="AH78" s="18"/>
      <c r="AI78" s="18"/>
      <c r="AJ78" s="18">
        <v>1028.57</v>
      </c>
      <c r="AK78" s="18">
        <v>1028.57</v>
      </c>
      <c r="AL78" s="18">
        <v>1028.57</v>
      </c>
      <c r="AM78" s="18">
        <f t="shared" si="28"/>
        <v>1028.5739999999998</v>
      </c>
      <c r="AN78" s="18">
        <f t="shared" si="29"/>
        <v>1028.5739999999998</v>
      </c>
    </row>
    <row r="79" spans="1:40" x14ac:dyDescent="0.2">
      <c r="A79" s="78" t="s">
        <v>674</v>
      </c>
      <c r="B79" s="16" t="s">
        <v>675</v>
      </c>
      <c r="C79" s="79" t="s">
        <v>676</v>
      </c>
      <c r="D79" s="17" t="s">
        <v>183</v>
      </c>
      <c r="E79" s="17" t="s">
        <v>677</v>
      </c>
      <c r="F79" s="18">
        <v>665.09</v>
      </c>
      <c r="G79" s="18">
        <f t="shared" si="26"/>
        <v>66.509</v>
      </c>
      <c r="H79" s="18">
        <f>(F79*0.9)</f>
        <v>598.58100000000002</v>
      </c>
      <c r="I79" s="18">
        <v>0</v>
      </c>
      <c r="J79" s="18">
        <v>0</v>
      </c>
      <c r="K79" s="18">
        <v>0</v>
      </c>
      <c r="L79" s="18">
        <v>0</v>
      </c>
      <c r="M79" s="18">
        <v>0</v>
      </c>
      <c r="N79" s="18">
        <v>0</v>
      </c>
      <c r="O79" s="18">
        <v>0</v>
      </c>
      <c r="P79" s="18">
        <v>0</v>
      </c>
      <c r="Q79" s="18">
        <v>0</v>
      </c>
      <c r="R79" s="18">
        <v>0</v>
      </c>
      <c r="S79" s="18">
        <v>0</v>
      </c>
      <c r="T79" s="18">
        <v>78.069999999999993</v>
      </c>
      <c r="U79" s="18">
        <v>119.73</v>
      </c>
      <c r="V79" s="18">
        <v>119.72</v>
      </c>
      <c r="W79" s="18">
        <v>120.06</v>
      </c>
      <c r="X79" s="18">
        <v>119.73</v>
      </c>
      <c r="Y79" s="18">
        <v>41.27</v>
      </c>
      <c r="Z79" s="18">
        <v>0</v>
      </c>
      <c r="AA79" s="18">
        <v>0</v>
      </c>
      <c r="AB79" s="18">
        <v>0</v>
      </c>
      <c r="AC79" s="18">
        <v>0</v>
      </c>
      <c r="AD79" s="18">
        <v>0</v>
      </c>
      <c r="AE79" s="18">
        <v>0</v>
      </c>
      <c r="AF79" s="18">
        <v>0</v>
      </c>
      <c r="AG79" s="18"/>
      <c r="AH79" s="18"/>
      <c r="AI79" s="18"/>
      <c r="AJ79" s="18">
        <v>598.58000000000004</v>
      </c>
      <c r="AK79" s="18">
        <v>598.58000000000004</v>
      </c>
      <c r="AL79" s="18">
        <v>598.58000000000004</v>
      </c>
      <c r="AM79" s="18">
        <f t="shared" si="28"/>
        <v>598.58100000000002</v>
      </c>
      <c r="AN79" s="18">
        <f t="shared" si="29"/>
        <v>598.58100000000002</v>
      </c>
    </row>
    <row r="80" spans="1:40" x14ac:dyDescent="0.2">
      <c r="A80" s="78" t="s">
        <v>678</v>
      </c>
      <c r="B80" s="16" t="s">
        <v>181</v>
      </c>
      <c r="C80" s="79" t="s">
        <v>679</v>
      </c>
      <c r="D80" s="17" t="s">
        <v>449</v>
      </c>
      <c r="E80" s="17" t="s">
        <v>680</v>
      </c>
      <c r="F80" s="18">
        <v>824.61</v>
      </c>
      <c r="G80" s="18">
        <f t="shared" si="26"/>
        <v>82.461000000000013</v>
      </c>
      <c r="H80" s="18">
        <f t="shared" si="27"/>
        <v>742.149</v>
      </c>
      <c r="I80" s="18">
        <v>0</v>
      </c>
      <c r="J80" s="18">
        <v>0</v>
      </c>
      <c r="K80" s="18">
        <v>0</v>
      </c>
      <c r="L80" s="18">
        <v>0</v>
      </c>
      <c r="M80" s="18">
        <v>0</v>
      </c>
      <c r="N80" s="18">
        <v>0</v>
      </c>
      <c r="O80" s="18">
        <v>0</v>
      </c>
      <c r="P80" s="18">
        <v>0</v>
      </c>
      <c r="Q80" s="18">
        <v>0</v>
      </c>
      <c r="R80" s="18">
        <v>0</v>
      </c>
      <c r="S80" s="18">
        <v>0</v>
      </c>
      <c r="T80" s="18">
        <v>0</v>
      </c>
      <c r="U80" s="18">
        <v>0</v>
      </c>
      <c r="V80" s="18">
        <v>94.34</v>
      </c>
      <c r="W80" s="18">
        <v>148.86000000000001</v>
      </c>
      <c r="X80" s="18">
        <v>148.46</v>
      </c>
      <c r="Y80" s="18">
        <v>148.46</v>
      </c>
      <c r="Z80" s="18">
        <v>148.46</v>
      </c>
      <c r="AA80" s="18">
        <v>53.57</v>
      </c>
      <c r="AB80" s="18">
        <v>0</v>
      </c>
      <c r="AC80" s="18">
        <v>0</v>
      </c>
      <c r="AD80" s="18">
        <v>0</v>
      </c>
      <c r="AE80" s="18">
        <v>0</v>
      </c>
      <c r="AF80" s="18">
        <v>0</v>
      </c>
      <c r="AG80" s="18"/>
      <c r="AH80" s="18"/>
      <c r="AI80" s="18"/>
      <c r="AJ80" s="18">
        <v>742.15</v>
      </c>
      <c r="AK80" s="18">
        <v>742.15</v>
      </c>
      <c r="AL80" s="18">
        <v>742.15</v>
      </c>
      <c r="AM80" s="18">
        <f t="shared" si="28"/>
        <v>742.149</v>
      </c>
      <c r="AN80" s="18">
        <f t="shared" si="29"/>
        <v>742.149</v>
      </c>
    </row>
    <row r="81" spans="1:40" x14ac:dyDescent="0.2">
      <c r="A81" s="78" t="s">
        <v>681</v>
      </c>
      <c r="B81" s="16" t="s">
        <v>682</v>
      </c>
      <c r="C81" s="79" t="s">
        <v>683</v>
      </c>
      <c r="D81" s="17" t="s">
        <v>195</v>
      </c>
      <c r="E81" s="17" t="s">
        <v>684</v>
      </c>
      <c r="F81" s="18">
        <v>1900</v>
      </c>
      <c r="G81" s="18">
        <f t="shared" si="26"/>
        <v>190</v>
      </c>
      <c r="H81" s="18">
        <f t="shared" si="27"/>
        <v>1710</v>
      </c>
      <c r="I81" s="18">
        <v>0</v>
      </c>
      <c r="J81" s="18">
        <v>0</v>
      </c>
      <c r="K81" s="18">
        <v>0</v>
      </c>
      <c r="L81" s="18">
        <v>0</v>
      </c>
      <c r="M81" s="18">
        <v>0</v>
      </c>
      <c r="N81" s="18">
        <v>0</v>
      </c>
      <c r="O81" s="18">
        <v>0</v>
      </c>
      <c r="P81" s="18">
        <v>0</v>
      </c>
      <c r="Q81" s="18">
        <v>0</v>
      </c>
      <c r="R81" s="18">
        <v>0</v>
      </c>
      <c r="S81" s="18">
        <v>0</v>
      </c>
      <c r="T81" s="18">
        <v>0</v>
      </c>
      <c r="U81" s="18">
        <v>0</v>
      </c>
      <c r="V81" s="18">
        <v>0</v>
      </c>
      <c r="W81" s="18">
        <v>0</v>
      </c>
      <c r="X81" s="18">
        <v>0</v>
      </c>
      <c r="Y81" s="18">
        <v>155.55000000000001</v>
      </c>
      <c r="Z81" s="18">
        <v>342.03</v>
      </c>
      <c r="AA81" s="18">
        <v>342.96</v>
      </c>
      <c r="AB81" s="18">
        <v>342.03</v>
      </c>
      <c r="AC81" s="18">
        <v>342.03</v>
      </c>
      <c r="AD81" s="18">
        <v>185.4</v>
      </c>
      <c r="AE81" s="18">
        <v>0</v>
      </c>
      <c r="AF81" s="18">
        <v>0</v>
      </c>
      <c r="AG81" s="18"/>
      <c r="AH81" s="18"/>
      <c r="AI81" s="18"/>
      <c r="AJ81" s="18">
        <f>SUM(Y81:AD81)</f>
        <v>1710</v>
      </c>
      <c r="AK81" s="18">
        <f>SUM(Z81:AE81)</f>
        <v>1554.45</v>
      </c>
      <c r="AL81" s="18">
        <v>1710</v>
      </c>
      <c r="AM81" s="18">
        <f t="shared" si="28"/>
        <v>1710</v>
      </c>
      <c r="AN81" s="18">
        <f t="shared" si="29"/>
        <v>1710</v>
      </c>
    </row>
    <row r="82" spans="1:40" ht="26.25" customHeight="1" x14ac:dyDescent="0.2">
      <c r="A82" s="78" t="s">
        <v>685</v>
      </c>
      <c r="B82" s="100" t="s">
        <v>181</v>
      </c>
      <c r="C82" s="79" t="s">
        <v>686</v>
      </c>
      <c r="D82" s="17" t="s">
        <v>170</v>
      </c>
      <c r="E82" s="17" t="s">
        <v>687</v>
      </c>
      <c r="F82" s="18">
        <v>4471.83</v>
      </c>
      <c r="G82" s="18">
        <f t="shared" si="26"/>
        <v>447.18299999999999</v>
      </c>
      <c r="H82" s="18">
        <f t="shared" si="27"/>
        <v>4024.6469999999999</v>
      </c>
      <c r="I82" s="18">
        <v>0</v>
      </c>
      <c r="J82" s="18">
        <v>0</v>
      </c>
      <c r="K82" s="18">
        <v>0</v>
      </c>
      <c r="L82" s="18">
        <v>0</v>
      </c>
      <c r="M82" s="18">
        <v>0</v>
      </c>
      <c r="N82" s="18">
        <v>0</v>
      </c>
      <c r="O82" s="18">
        <v>0</v>
      </c>
      <c r="P82" s="18">
        <v>0</v>
      </c>
      <c r="Q82" s="18">
        <v>0</v>
      </c>
      <c r="R82" s="18">
        <v>0</v>
      </c>
      <c r="S82" s="18">
        <v>0</v>
      </c>
      <c r="T82" s="18">
        <v>0</v>
      </c>
      <c r="U82" s="18">
        <v>0</v>
      </c>
      <c r="V82" s="18">
        <v>0</v>
      </c>
      <c r="W82" s="18">
        <v>0</v>
      </c>
      <c r="X82" s="18">
        <v>0</v>
      </c>
      <c r="Y82" s="18">
        <v>0</v>
      </c>
      <c r="Z82" s="18">
        <v>286.19</v>
      </c>
      <c r="AA82" s="18">
        <v>807.11</v>
      </c>
      <c r="AB82" s="18">
        <v>804.91</v>
      </c>
      <c r="AC82" s="18">
        <v>804.91</v>
      </c>
      <c r="AD82" s="18">
        <v>804.91</v>
      </c>
      <c r="AE82" s="18">
        <v>516.62</v>
      </c>
      <c r="AF82" s="18">
        <v>0</v>
      </c>
      <c r="AG82" s="18"/>
      <c r="AH82" s="18"/>
      <c r="AI82" s="18"/>
      <c r="AJ82" s="18">
        <f t="shared" ref="AJ82:AK87" si="30">SUM(Z82:AE82)</f>
        <v>4024.6499999999996</v>
      </c>
      <c r="AK82" s="18">
        <f t="shared" si="30"/>
        <v>3738.4599999999996</v>
      </c>
      <c r="AL82" s="18">
        <v>4024.65</v>
      </c>
      <c r="AM82" s="18">
        <f t="shared" si="28"/>
        <v>4024.6469999999999</v>
      </c>
      <c r="AN82" s="18">
        <f t="shared" si="29"/>
        <v>4024.6469999999999</v>
      </c>
    </row>
    <row r="83" spans="1:40" ht="26.25" customHeight="1" x14ac:dyDescent="0.2">
      <c r="A83" s="27">
        <v>39318</v>
      </c>
      <c r="B83" s="100" t="s">
        <v>181</v>
      </c>
      <c r="C83" s="79" t="s">
        <v>688</v>
      </c>
      <c r="D83" s="97" t="s">
        <v>170</v>
      </c>
      <c r="E83" s="97" t="s">
        <v>689</v>
      </c>
      <c r="F83" s="31">
        <v>4471.83</v>
      </c>
      <c r="G83" s="31">
        <f t="shared" si="26"/>
        <v>447.18299999999999</v>
      </c>
      <c r="H83" s="31">
        <f t="shared" si="27"/>
        <v>4024.6469999999999</v>
      </c>
      <c r="I83" s="31">
        <v>0</v>
      </c>
      <c r="J83" s="31">
        <v>0</v>
      </c>
      <c r="K83" s="31">
        <v>0</v>
      </c>
      <c r="L83" s="31">
        <v>0</v>
      </c>
      <c r="M83" s="31">
        <v>0</v>
      </c>
      <c r="N83" s="31">
        <v>0</v>
      </c>
      <c r="O83" s="31">
        <v>0</v>
      </c>
      <c r="P83" s="31">
        <v>0</v>
      </c>
      <c r="Q83" s="31">
        <v>0</v>
      </c>
      <c r="R83" s="31">
        <v>0</v>
      </c>
      <c r="S83" s="31">
        <v>0</v>
      </c>
      <c r="T83" s="31">
        <v>0</v>
      </c>
      <c r="U83" s="31">
        <v>0</v>
      </c>
      <c r="V83" s="18">
        <v>0</v>
      </c>
      <c r="W83" s="31">
        <v>0</v>
      </c>
      <c r="X83" s="18">
        <v>0</v>
      </c>
      <c r="Y83" s="18">
        <v>0</v>
      </c>
      <c r="Z83" s="18">
        <v>286.19</v>
      </c>
      <c r="AA83" s="18">
        <v>807.11</v>
      </c>
      <c r="AB83" s="18">
        <v>804.91</v>
      </c>
      <c r="AC83" s="18">
        <v>804.91</v>
      </c>
      <c r="AD83" s="18">
        <v>804.91</v>
      </c>
      <c r="AE83" s="18">
        <v>516.62</v>
      </c>
      <c r="AF83" s="18">
        <v>0</v>
      </c>
      <c r="AG83" s="18"/>
      <c r="AH83" s="18"/>
      <c r="AI83" s="18"/>
      <c r="AJ83" s="18">
        <f t="shared" si="30"/>
        <v>4024.6499999999996</v>
      </c>
      <c r="AK83" s="18">
        <f t="shared" si="30"/>
        <v>3738.4599999999996</v>
      </c>
      <c r="AL83" s="18">
        <v>4024.65</v>
      </c>
      <c r="AM83" s="18">
        <f t="shared" si="28"/>
        <v>4024.6469999999999</v>
      </c>
      <c r="AN83" s="18">
        <f t="shared" si="29"/>
        <v>4024.6469999999999</v>
      </c>
    </row>
    <row r="84" spans="1:40" ht="26.25" customHeight="1" x14ac:dyDescent="0.2">
      <c r="A84" s="78" t="s">
        <v>685</v>
      </c>
      <c r="B84" s="100" t="s">
        <v>181</v>
      </c>
      <c r="C84" s="79" t="s">
        <v>690</v>
      </c>
      <c r="D84" s="17" t="s">
        <v>95</v>
      </c>
      <c r="E84" s="17" t="s">
        <v>691</v>
      </c>
      <c r="F84" s="18">
        <v>4471.83</v>
      </c>
      <c r="G84" s="18">
        <f t="shared" si="26"/>
        <v>447.18299999999999</v>
      </c>
      <c r="H84" s="18">
        <f t="shared" si="27"/>
        <v>4024.6469999999999</v>
      </c>
      <c r="I84" s="18">
        <v>0</v>
      </c>
      <c r="J84" s="18">
        <v>0</v>
      </c>
      <c r="K84" s="18">
        <v>0</v>
      </c>
      <c r="L84" s="18">
        <v>0</v>
      </c>
      <c r="M84" s="18">
        <v>0</v>
      </c>
      <c r="N84" s="18">
        <v>0</v>
      </c>
      <c r="O84" s="18">
        <v>0</v>
      </c>
      <c r="P84" s="18">
        <v>0</v>
      </c>
      <c r="Q84" s="18">
        <v>0</v>
      </c>
      <c r="R84" s="18">
        <v>0</v>
      </c>
      <c r="S84" s="18">
        <v>0</v>
      </c>
      <c r="T84" s="18">
        <v>0</v>
      </c>
      <c r="U84" s="18">
        <v>0</v>
      </c>
      <c r="V84" s="18">
        <v>0</v>
      </c>
      <c r="W84" s="18">
        <v>0</v>
      </c>
      <c r="X84" s="18">
        <v>0</v>
      </c>
      <c r="Y84" s="18">
        <v>0</v>
      </c>
      <c r="Z84" s="18">
        <v>286.19</v>
      </c>
      <c r="AA84" s="18">
        <v>807.11</v>
      </c>
      <c r="AB84" s="18">
        <v>804.91</v>
      </c>
      <c r="AC84" s="18">
        <v>804.91</v>
      </c>
      <c r="AD84" s="18">
        <v>804.91</v>
      </c>
      <c r="AE84" s="18">
        <v>516.62</v>
      </c>
      <c r="AF84" s="18">
        <v>0</v>
      </c>
      <c r="AG84" s="18"/>
      <c r="AH84" s="18"/>
      <c r="AI84" s="18"/>
      <c r="AJ84" s="18">
        <f t="shared" si="30"/>
        <v>4024.6499999999996</v>
      </c>
      <c r="AK84" s="18">
        <f t="shared" si="30"/>
        <v>3738.4599999999996</v>
      </c>
      <c r="AL84" s="18">
        <v>4024.65</v>
      </c>
      <c r="AM84" s="18">
        <f t="shared" si="28"/>
        <v>4024.6469999999999</v>
      </c>
      <c r="AN84" s="18">
        <f t="shared" si="29"/>
        <v>4024.6469999999999</v>
      </c>
    </row>
    <row r="85" spans="1:40" ht="26.25" customHeight="1" x14ac:dyDescent="0.2">
      <c r="A85" s="96" t="s">
        <v>685</v>
      </c>
      <c r="B85" s="100" t="s">
        <v>181</v>
      </c>
      <c r="C85" s="79" t="s">
        <v>692</v>
      </c>
      <c r="D85" s="17" t="s">
        <v>235</v>
      </c>
      <c r="E85" s="17" t="s">
        <v>693</v>
      </c>
      <c r="F85" s="18">
        <v>4471.83</v>
      </c>
      <c r="G85" s="18">
        <f t="shared" si="26"/>
        <v>447.18299999999999</v>
      </c>
      <c r="H85" s="18">
        <f t="shared" si="27"/>
        <v>4024.6469999999999</v>
      </c>
      <c r="I85" s="18">
        <v>0</v>
      </c>
      <c r="J85" s="18">
        <v>0</v>
      </c>
      <c r="K85" s="18">
        <v>0</v>
      </c>
      <c r="L85" s="18">
        <v>0</v>
      </c>
      <c r="M85" s="18">
        <v>0</v>
      </c>
      <c r="N85" s="18">
        <v>0</v>
      </c>
      <c r="O85" s="18">
        <v>0</v>
      </c>
      <c r="P85" s="18">
        <v>0</v>
      </c>
      <c r="Q85" s="18">
        <v>0</v>
      </c>
      <c r="R85" s="18">
        <v>0</v>
      </c>
      <c r="S85" s="18">
        <v>0</v>
      </c>
      <c r="T85" s="18">
        <v>0</v>
      </c>
      <c r="U85" s="18">
        <v>0</v>
      </c>
      <c r="V85" s="18">
        <v>0</v>
      </c>
      <c r="W85" s="18">
        <v>0</v>
      </c>
      <c r="X85" s="18">
        <v>0</v>
      </c>
      <c r="Y85" s="18">
        <v>0</v>
      </c>
      <c r="Z85" s="18">
        <v>286.19</v>
      </c>
      <c r="AA85" s="18">
        <v>807.11</v>
      </c>
      <c r="AB85" s="18">
        <v>804.91</v>
      </c>
      <c r="AC85" s="18">
        <v>804.91</v>
      </c>
      <c r="AD85" s="18">
        <v>804.91</v>
      </c>
      <c r="AE85" s="18">
        <v>516.61</v>
      </c>
      <c r="AF85" s="18">
        <v>0</v>
      </c>
      <c r="AG85" s="18"/>
      <c r="AH85" s="18"/>
      <c r="AI85" s="18"/>
      <c r="AJ85" s="18">
        <f t="shared" si="30"/>
        <v>4024.64</v>
      </c>
      <c r="AK85" s="18">
        <f t="shared" si="30"/>
        <v>3738.45</v>
      </c>
      <c r="AL85" s="18">
        <v>4024.65</v>
      </c>
      <c r="AM85" s="18">
        <f t="shared" si="28"/>
        <v>4024.6469999999999</v>
      </c>
      <c r="AN85" s="18">
        <f t="shared" si="29"/>
        <v>4024.6469999999999</v>
      </c>
    </row>
    <row r="86" spans="1:40" ht="26.25" customHeight="1" x14ac:dyDescent="0.2">
      <c r="A86" s="78" t="s">
        <v>685</v>
      </c>
      <c r="B86" s="100" t="s">
        <v>181</v>
      </c>
      <c r="C86" s="79" t="s">
        <v>694</v>
      </c>
      <c r="D86" s="17" t="s">
        <v>361</v>
      </c>
      <c r="E86" s="17" t="s">
        <v>695</v>
      </c>
      <c r="F86" s="18">
        <v>4192.59</v>
      </c>
      <c r="G86" s="18">
        <f t="shared" si="26"/>
        <v>419.25900000000001</v>
      </c>
      <c r="H86" s="18">
        <f t="shared" si="27"/>
        <v>3773.3310000000001</v>
      </c>
      <c r="I86" s="18">
        <v>0</v>
      </c>
      <c r="J86" s="18">
        <v>0</v>
      </c>
      <c r="K86" s="18">
        <v>0</v>
      </c>
      <c r="L86" s="18">
        <v>0</v>
      </c>
      <c r="M86" s="18">
        <v>0</v>
      </c>
      <c r="N86" s="18">
        <v>0</v>
      </c>
      <c r="O86" s="18">
        <v>0</v>
      </c>
      <c r="P86" s="18">
        <v>0</v>
      </c>
      <c r="Q86" s="18">
        <v>0</v>
      </c>
      <c r="R86" s="18">
        <v>0</v>
      </c>
      <c r="S86" s="18">
        <v>0</v>
      </c>
      <c r="T86" s="18">
        <v>0</v>
      </c>
      <c r="U86" s="18">
        <v>0</v>
      </c>
      <c r="V86" s="18">
        <v>0</v>
      </c>
      <c r="W86" s="18">
        <v>0</v>
      </c>
      <c r="X86" s="18">
        <v>0</v>
      </c>
      <c r="Y86" s="18">
        <v>0</v>
      </c>
      <c r="Z86" s="18">
        <v>268.32</v>
      </c>
      <c r="AA86" s="18">
        <v>756.71</v>
      </c>
      <c r="AB86" s="18">
        <v>754.64</v>
      </c>
      <c r="AC86" s="18">
        <v>754.64</v>
      </c>
      <c r="AD86" s="18">
        <v>754.64</v>
      </c>
      <c r="AE86" s="18">
        <v>484.38</v>
      </c>
      <c r="AF86" s="18">
        <v>0</v>
      </c>
      <c r="AG86" s="18"/>
      <c r="AH86" s="18"/>
      <c r="AI86" s="18"/>
      <c r="AJ86" s="18">
        <f t="shared" si="30"/>
        <v>3773.33</v>
      </c>
      <c r="AK86" s="18">
        <f t="shared" si="30"/>
        <v>3505.0099999999998</v>
      </c>
      <c r="AL86" s="18">
        <v>3773.33</v>
      </c>
      <c r="AM86" s="18">
        <f t="shared" si="28"/>
        <v>3773.3310000000001</v>
      </c>
      <c r="AN86" s="18">
        <f t="shared" si="29"/>
        <v>3773.3310000000001</v>
      </c>
    </row>
    <row r="87" spans="1:40" ht="26.25" customHeight="1" x14ac:dyDescent="0.2">
      <c r="A87" s="96" t="s">
        <v>685</v>
      </c>
      <c r="B87" s="100" t="s">
        <v>181</v>
      </c>
      <c r="C87" s="79" t="s">
        <v>696</v>
      </c>
      <c r="D87" s="97" t="s">
        <v>183</v>
      </c>
      <c r="E87" s="97" t="s">
        <v>697</v>
      </c>
      <c r="F87" s="31">
        <v>3498.07</v>
      </c>
      <c r="G87" s="31">
        <f t="shared" si="26"/>
        <v>349.80700000000002</v>
      </c>
      <c r="H87" s="31">
        <f t="shared" si="27"/>
        <v>3148.2630000000004</v>
      </c>
      <c r="I87" s="31">
        <v>0</v>
      </c>
      <c r="J87" s="31">
        <v>0</v>
      </c>
      <c r="K87" s="31">
        <v>0</v>
      </c>
      <c r="L87" s="31">
        <v>0</v>
      </c>
      <c r="M87" s="31">
        <v>0</v>
      </c>
      <c r="N87" s="31">
        <v>0</v>
      </c>
      <c r="O87" s="31">
        <v>0</v>
      </c>
      <c r="P87" s="31">
        <v>0</v>
      </c>
      <c r="Q87" s="31">
        <v>0</v>
      </c>
      <c r="R87" s="31">
        <v>0</v>
      </c>
      <c r="S87" s="31">
        <v>0</v>
      </c>
      <c r="T87" s="31">
        <v>0</v>
      </c>
      <c r="U87" s="31">
        <v>0</v>
      </c>
      <c r="V87" s="18">
        <v>0</v>
      </c>
      <c r="W87" s="31">
        <v>0</v>
      </c>
      <c r="X87" s="18">
        <v>0</v>
      </c>
      <c r="Y87" s="18">
        <v>0</v>
      </c>
      <c r="Z87" s="18">
        <v>223.88</v>
      </c>
      <c r="AA87" s="18">
        <v>631.39</v>
      </c>
      <c r="AB87" s="18">
        <v>629.66</v>
      </c>
      <c r="AC87" s="18">
        <v>629.66</v>
      </c>
      <c r="AD87" s="18">
        <v>629.66</v>
      </c>
      <c r="AE87" s="18">
        <v>404.01</v>
      </c>
      <c r="AF87" s="18">
        <v>0</v>
      </c>
      <c r="AG87" s="18"/>
      <c r="AH87" s="18"/>
      <c r="AI87" s="18"/>
      <c r="AJ87" s="18">
        <f t="shared" si="30"/>
        <v>3148.2599999999993</v>
      </c>
      <c r="AK87" s="18">
        <f t="shared" si="30"/>
        <v>2924.38</v>
      </c>
      <c r="AL87" s="18">
        <v>3148.26</v>
      </c>
      <c r="AM87" s="18">
        <f t="shared" si="28"/>
        <v>3148.2630000000004</v>
      </c>
      <c r="AN87" s="18">
        <f t="shared" si="29"/>
        <v>3148.2630000000004</v>
      </c>
    </row>
    <row r="88" spans="1:40" ht="25.5" customHeight="1" x14ac:dyDescent="0.2">
      <c r="A88" s="27" t="s">
        <v>698</v>
      </c>
      <c r="B88" s="16" t="s">
        <v>181</v>
      </c>
      <c r="C88" s="79" t="s">
        <v>699</v>
      </c>
      <c r="D88" s="17" t="s">
        <v>352</v>
      </c>
      <c r="E88" s="17" t="s">
        <v>700</v>
      </c>
      <c r="F88" s="18">
        <v>4914.32</v>
      </c>
      <c r="G88" s="18">
        <f t="shared" si="26"/>
        <v>491.43200000000002</v>
      </c>
      <c r="H88" s="18">
        <f t="shared" si="27"/>
        <v>4422.8879999999999</v>
      </c>
      <c r="I88" s="18"/>
      <c r="J88" s="18"/>
      <c r="K88" s="18"/>
      <c r="L88" s="18"/>
      <c r="M88" s="18"/>
      <c r="N88" s="18"/>
      <c r="O88" s="18"/>
      <c r="P88" s="18"/>
      <c r="Q88" s="18"/>
      <c r="R88" s="18">
        <v>147.84</v>
      </c>
      <c r="S88" s="18">
        <v>884.61</v>
      </c>
      <c r="T88" s="18">
        <v>884.61</v>
      </c>
      <c r="U88" s="18">
        <v>884.61</v>
      </c>
      <c r="V88" s="18">
        <f>N88+O88+P88+Q88+R88+S88+T88+U88</f>
        <v>2801.67</v>
      </c>
      <c r="W88" s="18">
        <f>ROUND((H88/5/365*31),2)</f>
        <v>75.13</v>
      </c>
      <c r="X88" s="18">
        <f>ROUND((H88/5/365*29),2)</f>
        <v>70.28</v>
      </c>
      <c r="Y88" s="95">
        <f>ROUND((H88/5/365*31),2)</f>
        <v>75.13</v>
      </c>
      <c r="Z88" s="95">
        <f>ROUND((H88/5/365*30),2)</f>
        <v>72.709999999999994</v>
      </c>
      <c r="AA88" s="95">
        <f>ROUND((H88/5/365*31),2)</f>
        <v>75.13</v>
      </c>
      <c r="AB88" s="95">
        <f>ROUND((H88/5/365*30),2)</f>
        <v>72.709999999999994</v>
      </c>
      <c r="AC88" s="95">
        <f>ROUND((H88/5/365*31),2)</f>
        <v>75.13</v>
      </c>
      <c r="AD88" s="95">
        <f>ROUND((H88/5/365*31),2)</f>
        <v>75.13</v>
      </c>
      <c r="AE88" s="18">
        <f>ROUND((H88/5/365*30),2)</f>
        <v>72.709999999999994</v>
      </c>
      <c r="AF88" s="95">
        <f>ROUND((H88/5/365*31),2)</f>
        <v>75.13</v>
      </c>
      <c r="AG88" s="95"/>
      <c r="AH88" s="95"/>
      <c r="AI88" s="95"/>
      <c r="AJ88" s="95">
        <v>4422.8900000000003</v>
      </c>
      <c r="AK88" s="95">
        <v>4422.8900000000003</v>
      </c>
      <c r="AL88" s="95">
        <v>4422.8900000000003</v>
      </c>
      <c r="AM88" s="18">
        <f t="shared" si="28"/>
        <v>4422.8879999999999</v>
      </c>
      <c r="AN88" s="18">
        <f t="shared" si="29"/>
        <v>4422.8879999999999</v>
      </c>
    </row>
    <row r="89" spans="1:40" ht="25.5" customHeight="1" x14ac:dyDescent="0.2">
      <c r="A89" s="80" t="s">
        <v>698</v>
      </c>
      <c r="B89" s="100" t="s">
        <v>181</v>
      </c>
      <c r="C89" s="79" t="s">
        <v>701</v>
      </c>
      <c r="D89" s="17" t="s">
        <v>394</v>
      </c>
      <c r="E89" s="17" t="s">
        <v>702</v>
      </c>
      <c r="F89" s="18">
        <v>5003.74</v>
      </c>
      <c r="G89" s="18">
        <f t="shared" si="26"/>
        <v>500.37400000000002</v>
      </c>
      <c r="H89" s="18">
        <f t="shared" si="27"/>
        <v>4503.366</v>
      </c>
      <c r="I89" s="31"/>
      <c r="J89" s="31"/>
      <c r="K89" s="31"/>
      <c r="L89" s="31"/>
      <c r="M89" s="31"/>
      <c r="N89" s="31"/>
      <c r="O89" s="31"/>
      <c r="P89" s="31"/>
      <c r="Q89" s="31"/>
      <c r="R89" s="31"/>
      <c r="S89" s="31"/>
      <c r="T89" s="31"/>
      <c r="U89" s="31"/>
      <c r="V89" s="18"/>
      <c r="W89" s="31"/>
      <c r="X89" s="18"/>
      <c r="Y89" s="18"/>
      <c r="Z89" s="18"/>
      <c r="AA89" s="18">
        <v>900.71</v>
      </c>
      <c r="AB89" s="18">
        <v>900.71</v>
      </c>
      <c r="AC89" s="18">
        <v>900.71</v>
      </c>
      <c r="AD89" s="18">
        <v>900.71</v>
      </c>
      <c r="AE89" s="18">
        <v>903.18</v>
      </c>
      <c r="AF89" s="18">
        <v>73.849999999999994</v>
      </c>
      <c r="AG89" s="18"/>
      <c r="AH89" s="18"/>
      <c r="AI89" s="18"/>
      <c r="AJ89" s="18">
        <v>4503.37</v>
      </c>
      <c r="AK89" s="18">
        <v>4503.37</v>
      </c>
      <c r="AL89" s="18">
        <v>4503.37</v>
      </c>
      <c r="AM89" s="18">
        <f t="shared" si="28"/>
        <v>4503.366</v>
      </c>
      <c r="AN89" s="18">
        <f t="shared" si="29"/>
        <v>4503.366</v>
      </c>
    </row>
    <row r="90" spans="1:40" ht="25.5" customHeight="1" x14ac:dyDescent="0.2">
      <c r="A90" s="80" t="s">
        <v>698</v>
      </c>
      <c r="B90" s="100" t="s">
        <v>181</v>
      </c>
      <c r="C90" s="79" t="s">
        <v>703</v>
      </c>
      <c r="D90" s="17" t="s">
        <v>704</v>
      </c>
      <c r="E90" s="17" t="s">
        <v>705</v>
      </c>
      <c r="F90" s="18">
        <v>5096.13</v>
      </c>
      <c r="G90" s="18">
        <f t="shared" si="26"/>
        <v>509.61300000000006</v>
      </c>
      <c r="H90" s="18">
        <f t="shared" si="27"/>
        <v>4586.5169999999998</v>
      </c>
      <c r="I90" s="31"/>
      <c r="J90" s="31"/>
      <c r="K90" s="31"/>
      <c r="L90" s="31"/>
      <c r="M90" s="31"/>
      <c r="N90" s="31"/>
      <c r="O90" s="31"/>
      <c r="P90" s="31"/>
      <c r="Q90" s="31"/>
      <c r="R90" s="31"/>
      <c r="S90" s="31"/>
      <c r="T90" s="31"/>
      <c r="U90" s="31"/>
      <c r="V90" s="18"/>
      <c r="W90" s="31"/>
      <c r="X90" s="18"/>
      <c r="Y90" s="18"/>
      <c r="Z90" s="18"/>
      <c r="AA90" s="18">
        <v>917.3</v>
      </c>
      <c r="AB90" s="18">
        <v>917.3</v>
      </c>
      <c r="AC90" s="18">
        <v>917.3</v>
      </c>
      <c r="AD90" s="18">
        <v>917.3</v>
      </c>
      <c r="AE90" s="18">
        <v>919.81</v>
      </c>
      <c r="AF90" s="18">
        <v>75.42</v>
      </c>
      <c r="AG90" s="18"/>
      <c r="AH90" s="18"/>
      <c r="AI90" s="18"/>
      <c r="AJ90" s="18">
        <v>4586.5200000000004</v>
      </c>
      <c r="AK90" s="18">
        <v>4586.5200000000004</v>
      </c>
      <c r="AL90" s="18">
        <v>4586.5200000000004</v>
      </c>
      <c r="AM90" s="18">
        <f t="shared" si="28"/>
        <v>4586.5169999999998</v>
      </c>
      <c r="AN90" s="18">
        <f t="shared" si="29"/>
        <v>4586.5169999999998</v>
      </c>
    </row>
    <row r="91" spans="1:40" ht="25.5" customHeight="1" x14ac:dyDescent="0.2">
      <c r="A91" s="80" t="s">
        <v>698</v>
      </c>
      <c r="B91" s="100" t="s">
        <v>181</v>
      </c>
      <c r="C91" s="79" t="s">
        <v>706</v>
      </c>
      <c r="D91" s="17" t="s">
        <v>304</v>
      </c>
      <c r="E91" s="17" t="s">
        <v>707</v>
      </c>
      <c r="F91" s="18">
        <v>4933.8900000000003</v>
      </c>
      <c r="G91" s="18">
        <f t="shared" si="26"/>
        <v>493.38900000000007</v>
      </c>
      <c r="H91" s="18">
        <f t="shared" si="27"/>
        <v>4440.5010000000002</v>
      </c>
      <c r="I91" s="31"/>
      <c r="J91" s="31"/>
      <c r="K91" s="31"/>
      <c r="L91" s="31"/>
      <c r="M91" s="31"/>
      <c r="N91" s="31"/>
      <c r="O91" s="31"/>
      <c r="P91" s="31"/>
      <c r="Q91" s="31"/>
      <c r="R91" s="31"/>
      <c r="S91" s="31"/>
      <c r="T91" s="31"/>
      <c r="U91" s="31"/>
      <c r="V91" s="18"/>
      <c r="W91" s="31"/>
      <c r="X91" s="18"/>
      <c r="Y91" s="18"/>
      <c r="Z91" s="18"/>
      <c r="AA91" s="18">
        <v>888.1</v>
      </c>
      <c r="AB91" s="18">
        <v>888.1</v>
      </c>
      <c r="AC91" s="18">
        <v>888.1</v>
      </c>
      <c r="AD91" s="18">
        <v>888.1</v>
      </c>
      <c r="AE91" s="18">
        <v>890.55</v>
      </c>
      <c r="AF91" s="18">
        <v>73</v>
      </c>
      <c r="AG91" s="18"/>
      <c r="AH91" s="18"/>
      <c r="AI91" s="18"/>
      <c r="AJ91" s="18">
        <v>4440.5</v>
      </c>
      <c r="AK91" s="18">
        <v>4440.5</v>
      </c>
      <c r="AL91" s="18">
        <v>4440.5</v>
      </c>
      <c r="AM91" s="18">
        <f t="shared" si="28"/>
        <v>4440.5010000000002</v>
      </c>
      <c r="AN91" s="18">
        <f t="shared" si="29"/>
        <v>4440.5010000000002</v>
      </c>
    </row>
    <row r="92" spans="1:40" ht="25.5" customHeight="1" x14ac:dyDescent="0.2">
      <c r="A92" s="80" t="s">
        <v>698</v>
      </c>
      <c r="B92" s="100" t="s">
        <v>181</v>
      </c>
      <c r="C92" s="79" t="s">
        <v>708</v>
      </c>
      <c r="D92" s="17" t="s">
        <v>238</v>
      </c>
      <c r="E92" s="17" t="s">
        <v>709</v>
      </c>
      <c r="F92" s="18">
        <v>5822.94</v>
      </c>
      <c r="G92" s="18">
        <f t="shared" si="26"/>
        <v>582.29399999999998</v>
      </c>
      <c r="H92" s="18">
        <f t="shared" si="27"/>
        <v>5240.6459999999997</v>
      </c>
      <c r="I92" s="31"/>
      <c r="J92" s="31"/>
      <c r="K92" s="31"/>
      <c r="L92" s="31"/>
      <c r="M92" s="31"/>
      <c r="N92" s="31"/>
      <c r="O92" s="31"/>
      <c r="P92" s="31"/>
      <c r="Q92" s="31"/>
      <c r="R92" s="31"/>
      <c r="S92" s="31"/>
      <c r="T92" s="31"/>
      <c r="U92" s="31"/>
      <c r="V92" s="18"/>
      <c r="W92" s="31"/>
      <c r="X92" s="18"/>
      <c r="Y92" s="18"/>
      <c r="Z92" s="18"/>
      <c r="AA92" s="18">
        <v>1048.1400000000001</v>
      </c>
      <c r="AB92" s="18">
        <v>1048.1400000000001</v>
      </c>
      <c r="AC92" s="18">
        <v>1048.1400000000001</v>
      </c>
      <c r="AD92" s="18">
        <v>1048.1400000000001</v>
      </c>
      <c r="AE92" s="18">
        <v>1051.02</v>
      </c>
      <c r="AF92" s="18">
        <v>86.09</v>
      </c>
      <c r="AG92" s="18"/>
      <c r="AH92" s="18"/>
      <c r="AI92" s="18"/>
      <c r="AJ92" s="18">
        <v>5240.6499999999996</v>
      </c>
      <c r="AK92" s="18">
        <v>5240.6499999999996</v>
      </c>
      <c r="AL92" s="18">
        <v>5240.6499999999996</v>
      </c>
      <c r="AM92" s="18">
        <f t="shared" si="28"/>
        <v>5240.6459999999997</v>
      </c>
      <c r="AN92" s="18">
        <f t="shared" si="29"/>
        <v>5240.6459999999997</v>
      </c>
    </row>
    <row r="93" spans="1:40" ht="36" customHeight="1" x14ac:dyDescent="0.2">
      <c r="A93" s="80" t="s">
        <v>710</v>
      </c>
      <c r="B93" s="16" t="s">
        <v>181</v>
      </c>
      <c r="C93" s="79" t="s">
        <v>711</v>
      </c>
      <c r="D93" s="17" t="s">
        <v>370</v>
      </c>
      <c r="E93" s="17" t="s">
        <v>712</v>
      </c>
      <c r="F93" s="18">
        <v>4816.1000000000004</v>
      </c>
      <c r="G93" s="18">
        <f t="shared" si="26"/>
        <v>481.61000000000007</v>
      </c>
      <c r="H93" s="18">
        <f t="shared" si="27"/>
        <v>4334.4900000000007</v>
      </c>
      <c r="I93" s="31"/>
      <c r="J93" s="31"/>
      <c r="K93" s="31"/>
      <c r="L93" s="31"/>
      <c r="M93" s="31"/>
      <c r="N93" s="31"/>
      <c r="O93" s="31"/>
      <c r="P93" s="31"/>
      <c r="Q93" s="31"/>
      <c r="R93" s="31"/>
      <c r="S93" s="31"/>
      <c r="T93" s="31"/>
      <c r="U93" s="31"/>
      <c r="V93" s="18"/>
      <c r="W93" s="31"/>
      <c r="X93" s="18"/>
      <c r="Y93" s="18"/>
      <c r="Z93" s="18"/>
      <c r="AA93" s="18"/>
      <c r="AB93" s="18">
        <v>182.88</v>
      </c>
      <c r="AC93" s="18">
        <v>866.91</v>
      </c>
      <c r="AD93" s="18">
        <v>866.91</v>
      </c>
      <c r="AE93" s="18">
        <v>869.29</v>
      </c>
      <c r="AF93" s="18">
        <v>866.91</v>
      </c>
      <c r="AG93" s="18">
        <v>681.59</v>
      </c>
      <c r="AH93" s="18"/>
      <c r="AI93" s="18"/>
      <c r="AJ93" s="95">
        <f t="shared" ref="AJ93:AK94" si="31">SUM(AB93:AG93)</f>
        <v>4334.49</v>
      </c>
      <c r="AK93" s="95">
        <f t="shared" si="31"/>
        <v>4151.6099999999997</v>
      </c>
      <c r="AL93" s="95">
        <v>4334.49</v>
      </c>
      <c r="AM93" s="18">
        <f t="shared" si="28"/>
        <v>4334.4900000000007</v>
      </c>
      <c r="AN93" s="18">
        <f t="shared" si="29"/>
        <v>4334.4900000000007</v>
      </c>
    </row>
    <row r="94" spans="1:40" ht="34.5" customHeight="1" x14ac:dyDescent="0.2">
      <c r="A94" s="80" t="s">
        <v>710</v>
      </c>
      <c r="B94" s="16" t="s">
        <v>181</v>
      </c>
      <c r="C94" s="79" t="s">
        <v>713</v>
      </c>
      <c r="D94" s="17" t="s">
        <v>207</v>
      </c>
      <c r="E94" s="17" t="s">
        <v>714</v>
      </c>
      <c r="F94" s="18">
        <v>4698.79</v>
      </c>
      <c r="G94" s="18">
        <f t="shared" si="26"/>
        <v>469.87900000000002</v>
      </c>
      <c r="H94" s="18">
        <f t="shared" si="27"/>
        <v>4228.9110000000001</v>
      </c>
      <c r="I94" s="31"/>
      <c r="J94" s="31"/>
      <c r="K94" s="31"/>
      <c r="L94" s="31"/>
      <c r="M94" s="31"/>
      <c r="N94" s="31"/>
      <c r="O94" s="31"/>
      <c r="P94" s="31"/>
      <c r="Q94" s="31"/>
      <c r="R94" s="31"/>
      <c r="S94" s="31"/>
      <c r="T94" s="31"/>
      <c r="U94" s="31"/>
      <c r="V94" s="18"/>
      <c r="W94" s="31"/>
      <c r="X94" s="18"/>
      <c r="Y94" s="18"/>
      <c r="Z94" s="18"/>
      <c r="AA94" s="18"/>
      <c r="AB94" s="18">
        <v>178.43</v>
      </c>
      <c r="AC94" s="18">
        <v>845.77</v>
      </c>
      <c r="AD94" s="18">
        <v>845.77</v>
      </c>
      <c r="AE94" s="18">
        <v>848.09</v>
      </c>
      <c r="AF94" s="18">
        <v>845.77</v>
      </c>
      <c r="AG94" s="18">
        <v>665.08</v>
      </c>
      <c r="AH94" s="18"/>
      <c r="AI94" s="18"/>
      <c r="AJ94" s="95">
        <f t="shared" si="31"/>
        <v>4228.91</v>
      </c>
      <c r="AK94" s="95">
        <f t="shared" si="31"/>
        <v>4050.48</v>
      </c>
      <c r="AL94" s="95">
        <v>4228.91</v>
      </c>
      <c r="AM94" s="18">
        <f t="shared" si="28"/>
        <v>4228.9110000000001</v>
      </c>
      <c r="AN94" s="18">
        <f t="shared" si="29"/>
        <v>4228.9110000000001</v>
      </c>
    </row>
    <row r="95" spans="1:40" ht="24.75" customHeight="1" x14ac:dyDescent="0.2">
      <c r="A95" s="80">
        <v>40534</v>
      </c>
      <c r="B95" s="16" t="s">
        <v>181</v>
      </c>
      <c r="C95" s="79" t="s">
        <v>715</v>
      </c>
      <c r="D95" s="23" t="s">
        <v>195</v>
      </c>
      <c r="E95" s="23" t="s">
        <v>716</v>
      </c>
      <c r="F95" s="18">
        <v>5100</v>
      </c>
      <c r="G95" s="18">
        <f t="shared" si="26"/>
        <v>510</v>
      </c>
      <c r="H95" s="18">
        <f t="shared" si="27"/>
        <v>4590</v>
      </c>
      <c r="I95" s="31"/>
      <c r="J95" s="31"/>
      <c r="K95" s="31"/>
      <c r="L95" s="31"/>
      <c r="M95" s="31"/>
      <c r="N95" s="31"/>
      <c r="O95" s="31"/>
      <c r="P95" s="31"/>
      <c r="Q95" s="31"/>
      <c r="R95" s="31"/>
      <c r="S95" s="31"/>
      <c r="T95" s="31"/>
      <c r="U95" s="31"/>
      <c r="V95" s="18"/>
      <c r="W95" s="31"/>
      <c r="X95" s="18"/>
      <c r="Y95" s="18"/>
      <c r="Z95" s="18"/>
      <c r="AA95" s="18"/>
      <c r="AB95" s="18"/>
      <c r="AC95" s="18"/>
      <c r="AD95" s="18"/>
      <c r="AE95" s="18"/>
      <c r="AF95" s="18"/>
      <c r="AG95" s="18"/>
      <c r="AH95" s="18"/>
      <c r="AI95" s="18"/>
      <c r="AJ95" s="18">
        <v>4590</v>
      </c>
      <c r="AK95" s="18">
        <v>4590</v>
      </c>
      <c r="AL95" s="18">
        <v>4590</v>
      </c>
      <c r="AM95" s="18">
        <f t="shared" si="28"/>
        <v>4590</v>
      </c>
      <c r="AN95" s="18">
        <f t="shared" si="29"/>
        <v>4590</v>
      </c>
    </row>
    <row r="96" spans="1:40" ht="26.25" customHeight="1" x14ac:dyDescent="0.2">
      <c r="A96" s="80">
        <v>40534</v>
      </c>
      <c r="B96" s="16" t="s">
        <v>181</v>
      </c>
      <c r="C96" s="79" t="s">
        <v>717</v>
      </c>
      <c r="D96" s="23" t="s">
        <v>195</v>
      </c>
      <c r="E96" s="23" t="s">
        <v>718</v>
      </c>
      <c r="F96" s="18">
        <v>5100</v>
      </c>
      <c r="G96" s="18">
        <f t="shared" si="26"/>
        <v>510</v>
      </c>
      <c r="H96" s="18">
        <f t="shared" si="27"/>
        <v>4590</v>
      </c>
      <c r="I96" s="31"/>
      <c r="J96" s="31"/>
      <c r="K96" s="31"/>
      <c r="L96" s="31"/>
      <c r="M96" s="31"/>
      <c r="N96" s="31"/>
      <c r="O96" s="31"/>
      <c r="P96" s="31"/>
      <c r="Q96" s="31"/>
      <c r="R96" s="31"/>
      <c r="S96" s="31"/>
      <c r="T96" s="31"/>
      <c r="U96" s="31"/>
      <c r="V96" s="18"/>
      <c r="W96" s="31"/>
      <c r="X96" s="18"/>
      <c r="Y96" s="18"/>
      <c r="Z96" s="18"/>
      <c r="AA96" s="18"/>
      <c r="AB96" s="18"/>
      <c r="AC96" s="18"/>
      <c r="AD96" s="18"/>
      <c r="AE96" s="18"/>
      <c r="AF96" s="18"/>
      <c r="AG96" s="18"/>
      <c r="AH96" s="18"/>
      <c r="AI96" s="18"/>
      <c r="AJ96" s="18">
        <v>4590</v>
      </c>
      <c r="AK96" s="18">
        <v>4590</v>
      </c>
      <c r="AL96" s="18">
        <v>4590</v>
      </c>
      <c r="AM96" s="18">
        <f t="shared" si="28"/>
        <v>4590</v>
      </c>
      <c r="AN96" s="18">
        <f t="shared" si="29"/>
        <v>4590</v>
      </c>
    </row>
    <row r="97" spans="1:40" x14ac:dyDescent="0.2">
      <c r="A97" s="80">
        <v>40767</v>
      </c>
      <c r="B97" s="16" t="s">
        <v>719</v>
      </c>
      <c r="C97" s="79" t="s">
        <v>720</v>
      </c>
      <c r="D97" s="23" t="s">
        <v>95</v>
      </c>
      <c r="E97" s="23" t="s">
        <v>721</v>
      </c>
      <c r="F97" s="18">
        <v>680</v>
      </c>
      <c r="G97" s="18">
        <f t="shared" si="26"/>
        <v>68</v>
      </c>
      <c r="H97" s="18">
        <f>(F97*0.9)</f>
        <v>612</v>
      </c>
      <c r="I97" s="18"/>
      <c r="J97" s="18"/>
      <c r="K97" s="18"/>
      <c r="L97" s="18"/>
      <c r="M97" s="18"/>
      <c r="N97" s="18"/>
      <c r="O97" s="18"/>
      <c r="P97" s="18"/>
      <c r="Q97" s="18"/>
      <c r="R97" s="18"/>
      <c r="S97" s="18"/>
      <c r="T97" s="18"/>
      <c r="U97" s="18">
        <v>47.29</v>
      </c>
      <c r="V97" s="18">
        <f>N97+O97+P97+Q97+R97+S97+T97+U97</f>
        <v>47.29</v>
      </c>
      <c r="W97" s="18">
        <f>ROUND((H97/5/365*31),2)</f>
        <v>10.4</v>
      </c>
      <c r="X97" s="18">
        <f>ROUND((H97/5/365*29),2)</f>
        <v>9.7200000000000006</v>
      </c>
      <c r="Y97" s="18">
        <f>ROUND((H97/5/365*31),2)</f>
        <v>10.4</v>
      </c>
      <c r="Z97" s="18">
        <f>ROUND((H97/5/365*30),2)</f>
        <v>10.06</v>
      </c>
      <c r="AA97" s="18">
        <f>ROUND((H97/5/365*31),2)</f>
        <v>10.4</v>
      </c>
      <c r="AB97" s="18">
        <f>ROUND((H97/5/365*30),2)</f>
        <v>10.06</v>
      </c>
      <c r="AC97" s="18">
        <f>ROUND((H97/5/365*31),2)</f>
        <v>10.4</v>
      </c>
      <c r="AD97" s="18">
        <f>ROUND((H97/5/365*31),2)</f>
        <v>10.4</v>
      </c>
      <c r="AE97" s="18">
        <f>ROUND((H97/5/365*30),2)</f>
        <v>10.06</v>
      </c>
      <c r="AF97" s="18">
        <f>ROUND((H97/5/365*31),2)</f>
        <v>10.4</v>
      </c>
      <c r="AG97" s="18">
        <f>ROUND((H97/5/365*30),2)</f>
        <v>10.06</v>
      </c>
      <c r="AH97" s="18">
        <f>ROUND((H97/5/365*31),2)</f>
        <v>10.4</v>
      </c>
      <c r="AI97" s="18"/>
      <c r="AJ97" s="18">
        <v>612</v>
      </c>
      <c r="AK97" s="18">
        <v>612</v>
      </c>
      <c r="AL97" s="18">
        <v>612</v>
      </c>
      <c r="AM97" s="18">
        <f t="shared" si="28"/>
        <v>612</v>
      </c>
      <c r="AN97" s="18">
        <f t="shared" si="29"/>
        <v>612</v>
      </c>
    </row>
    <row r="98" spans="1:40" x14ac:dyDescent="0.2">
      <c r="A98" s="80">
        <v>40767</v>
      </c>
      <c r="B98" s="16" t="s">
        <v>719</v>
      </c>
      <c r="C98" s="79" t="s">
        <v>722</v>
      </c>
      <c r="D98" s="23" t="s">
        <v>170</v>
      </c>
      <c r="E98" s="23" t="s">
        <v>723</v>
      </c>
      <c r="F98" s="18">
        <v>680</v>
      </c>
      <c r="G98" s="18">
        <f t="shared" si="26"/>
        <v>68</v>
      </c>
      <c r="H98" s="18">
        <f t="shared" si="27"/>
        <v>612</v>
      </c>
      <c r="I98" s="18"/>
      <c r="J98" s="18"/>
      <c r="K98" s="18"/>
      <c r="L98" s="18"/>
      <c r="M98" s="18"/>
      <c r="N98" s="18"/>
      <c r="O98" s="18"/>
      <c r="P98" s="18"/>
      <c r="Q98" s="18"/>
      <c r="R98" s="18"/>
      <c r="S98" s="18"/>
      <c r="T98" s="18"/>
      <c r="U98" s="18">
        <v>47.29</v>
      </c>
      <c r="V98" s="18">
        <f>N98+O98+P98+Q98+R98+S98+T98+U98</f>
        <v>47.29</v>
      </c>
      <c r="W98" s="18">
        <f>ROUND((H98/5/365*31),2)</f>
        <v>10.4</v>
      </c>
      <c r="X98" s="18">
        <f>ROUND((H98/5/365*29),2)</f>
        <v>9.7200000000000006</v>
      </c>
      <c r="Y98" s="18">
        <f>ROUND((H98/5/365*31),2)</f>
        <v>10.4</v>
      </c>
      <c r="Z98" s="18">
        <f>ROUND((H98/5/365*30),2)</f>
        <v>10.06</v>
      </c>
      <c r="AA98" s="18">
        <f>ROUND((H98/5/365*31),2)</f>
        <v>10.4</v>
      </c>
      <c r="AB98" s="18">
        <f>ROUND((H98/5/365*30),2)</f>
        <v>10.06</v>
      </c>
      <c r="AC98" s="18">
        <f>ROUND((H98/5/365*31),2)</f>
        <v>10.4</v>
      </c>
      <c r="AD98" s="18">
        <f>ROUND((H98/5/365*31),2)</f>
        <v>10.4</v>
      </c>
      <c r="AE98" s="18">
        <f>ROUND((H98/5/365*30),2)</f>
        <v>10.06</v>
      </c>
      <c r="AF98" s="18">
        <f>ROUND((H98/5/365*31),2)</f>
        <v>10.4</v>
      </c>
      <c r="AG98" s="18">
        <f>ROUND((H98/5/365*30),2)</f>
        <v>10.06</v>
      </c>
      <c r="AH98" s="18">
        <f>ROUND((H98/5/365*31),2)</f>
        <v>10.4</v>
      </c>
      <c r="AI98" s="18"/>
      <c r="AJ98" s="18">
        <v>612</v>
      </c>
      <c r="AK98" s="18">
        <v>612</v>
      </c>
      <c r="AL98" s="18">
        <v>612</v>
      </c>
      <c r="AM98" s="18">
        <f t="shared" si="28"/>
        <v>612</v>
      </c>
      <c r="AN98" s="18">
        <f t="shared" si="29"/>
        <v>612</v>
      </c>
    </row>
    <row r="99" spans="1:40" ht="61.5" customHeight="1" x14ac:dyDescent="0.2">
      <c r="A99" s="80">
        <v>40907</v>
      </c>
      <c r="B99" s="16" t="s">
        <v>724</v>
      </c>
      <c r="C99" s="79" t="s">
        <v>725</v>
      </c>
      <c r="D99" s="23" t="s">
        <v>195</v>
      </c>
      <c r="E99" s="23" t="s">
        <v>726</v>
      </c>
      <c r="F99" s="18">
        <v>10354.74</v>
      </c>
      <c r="G99" s="18">
        <f t="shared" si="26"/>
        <v>1035.4739999999999</v>
      </c>
      <c r="H99" s="18">
        <f t="shared" si="27"/>
        <v>9319.2659999999996</v>
      </c>
      <c r="I99" s="18"/>
      <c r="J99" s="18"/>
      <c r="K99" s="18"/>
      <c r="L99" s="18"/>
      <c r="M99" s="18"/>
      <c r="N99" s="18"/>
      <c r="O99" s="18"/>
      <c r="P99" s="18"/>
      <c r="Q99" s="18"/>
      <c r="R99" s="18"/>
      <c r="S99" s="18"/>
      <c r="T99" s="18"/>
      <c r="U99" s="18">
        <v>5.1100000000000003</v>
      </c>
      <c r="V99" s="18">
        <f t="shared" ref="V99" si="32">N99+O99+P99+Q99+R99+S99+T99+U99</f>
        <v>5.1100000000000003</v>
      </c>
      <c r="W99" s="18">
        <f>ROUND((H99/5/365*31),2)</f>
        <v>158.30000000000001</v>
      </c>
      <c r="X99" s="18">
        <f>ROUND((H99/5/365*29),2)</f>
        <v>148.09</v>
      </c>
      <c r="Y99" s="18">
        <f>ROUND((H99/5/365*31),2)</f>
        <v>158.30000000000001</v>
      </c>
      <c r="Z99" s="18">
        <f>ROUND((H99/5/365*30),2)</f>
        <v>153.19</v>
      </c>
      <c r="AA99" s="18">
        <f>ROUND((H99/5/365*31),2)</f>
        <v>158.30000000000001</v>
      </c>
      <c r="AB99" s="18">
        <f>ROUND((H99/5/365*30),2)</f>
        <v>153.19</v>
      </c>
      <c r="AC99" s="18">
        <f>ROUND((H99/5/365*31),2)</f>
        <v>158.30000000000001</v>
      </c>
      <c r="AD99" s="18">
        <f>ROUND((H99/5/365*31),2)</f>
        <v>158.30000000000001</v>
      </c>
      <c r="AE99" s="18">
        <f>ROUND((H99/5/365*30),2)</f>
        <v>153.19</v>
      </c>
      <c r="AF99" s="18">
        <f>ROUND((H99/5/365*31),2)</f>
        <v>158.30000000000001</v>
      </c>
      <c r="AG99" s="18">
        <f>ROUND((H99/5/365*30),2)</f>
        <v>153.19</v>
      </c>
      <c r="AH99" s="18">
        <f>ROUND((H99/5/365*31),2)</f>
        <v>158.30000000000001</v>
      </c>
      <c r="AI99" s="18"/>
      <c r="AJ99" s="18">
        <v>9319.27</v>
      </c>
      <c r="AK99" s="18">
        <v>9319.27</v>
      </c>
      <c r="AL99" s="18">
        <v>9319.27</v>
      </c>
      <c r="AM99" s="18">
        <f t="shared" si="28"/>
        <v>9319.2659999999996</v>
      </c>
      <c r="AN99" s="18">
        <f t="shared" si="29"/>
        <v>9319.2659999999996</v>
      </c>
    </row>
    <row r="100" spans="1:40" ht="35.25" customHeight="1" x14ac:dyDescent="0.2">
      <c r="A100" s="27">
        <v>41789</v>
      </c>
      <c r="B100" s="30" t="s">
        <v>181</v>
      </c>
      <c r="C100" s="79" t="s">
        <v>727</v>
      </c>
      <c r="D100" s="23" t="s">
        <v>452</v>
      </c>
      <c r="E100" s="30" t="s">
        <v>728</v>
      </c>
      <c r="F100" s="18">
        <v>796.15</v>
      </c>
      <c r="G100" s="18">
        <f t="shared" si="26"/>
        <v>79.615000000000009</v>
      </c>
      <c r="H100" s="18">
        <f t="shared" si="27"/>
        <v>716.53499999999997</v>
      </c>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18">
        <v>716.54</v>
      </c>
      <c r="AM100" s="18">
        <f t="shared" si="28"/>
        <v>716.53499999999997</v>
      </c>
      <c r="AN100" s="18">
        <f t="shared" si="29"/>
        <v>716.53499999999997</v>
      </c>
    </row>
    <row r="101" spans="1:40" ht="35.25" customHeight="1" x14ac:dyDescent="0.2">
      <c r="A101" s="27">
        <v>41789</v>
      </c>
      <c r="B101" s="30" t="s">
        <v>181</v>
      </c>
      <c r="C101" s="79" t="s">
        <v>729</v>
      </c>
      <c r="D101" s="23" t="s">
        <v>381</v>
      </c>
      <c r="E101" s="30" t="s">
        <v>730</v>
      </c>
      <c r="F101" s="18">
        <v>819</v>
      </c>
      <c r="G101" s="18">
        <f t="shared" si="26"/>
        <v>81.900000000000006</v>
      </c>
      <c r="H101" s="18">
        <f t="shared" si="27"/>
        <v>737.1</v>
      </c>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18">
        <v>737.1</v>
      </c>
      <c r="AM101" s="18">
        <f t="shared" si="28"/>
        <v>737.1</v>
      </c>
      <c r="AN101" s="18">
        <f t="shared" si="29"/>
        <v>737.1</v>
      </c>
    </row>
    <row r="102" spans="1:40" ht="35.25" customHeight="1" x14ac:dyDescent="0.2">
      <c r="A102" s="27">
        <v>41789</v>
      </c>
      <c r="B102" s="30" t="s">
        <v>181</v>
      </c>
      <c r="C102" s="79" t="s">
        <v>731</v>
      </c>
      <c r="D102" s="23" t="s">
        <v>432</v>
      </c>
      <c r="E102" s="30" t="s">
        <v>732</v>
      </c>
      <c r="F102" s="18">
        <v>819</v>
      </c>
      <c r="G102" s="18">
        <f t="shared" si="26"/>
        <v>81.900000000000006</v>
      </c>
      <c r="H102" s="18">
        <f t="shared" si="27"/>
        <v>737.1</v>
      </c>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18">
        <v>737.1</v>
      </c>
      <c r="AM102" s="18">
        <f t="shared" si="28"/>
        <v>737.1</v>
      </c>
      <c r="AN102" s="18">
        <f t="shared" si="29"/>
        <v>737.1</v>
      </c>
    </row>
    <row r="103" spans="1:40" ht="35.25" customHeight="1" x14ac:dyDescent="0.2">
      <c r="A103" s="27">
        <v>41789</v>
      </c>
      <c r="B103" s="30" t="s">
        <v>181</v>
      </c>
      <c r="C103" s="79" t="s">
        <v>733</v>
      </c>
      <c r="D103" s="23" t="s">
        <v>320</v>
      </c>
      <c r="E103" s="30" t="s">
        <v>734</v>
      </c>
      <c r="F103" s="18">
        <v>796.15</v>
      </c>
      <c r="G103" s="18">
        <f t="shared" si="26"/>
        <v>79.615000000000009</v>
      </c>
      <c r="H103" s="18">
        <f t="shared" si="27"/>
        <v>716.53499999999997</v>
      </c>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18">
        <v>716.54</v>
      </c>
      <c r="AM103" s="18">
        <f t="shared" si="28"/>
        <v>716.53499999999997</v>
      </c>
      <c r="AN103" s="18">
        <f t="shared" si="29"/>
        <v>716.53499999999997</v>
      </c>
    </row>
    <row r="104" spans="1:40" ht="27" customHeight="1" x14ac:dyDescent="0.2">
      <c r="A104" s="27">
        <v>41789</v>
      </c>
      <c r="B104" s="30" t="s">
        <v>181</v>
      </c>
      <c r="C104" s="79" t="s">
        <v>735</v>
      </c>
      <c r="D104" s="23" t="s">
        <v>455</v>
      </c>
      <c r="E104" s="30" t="s">
        <v>736</v>
      </c>
      <c r="F104" s="18">
        <v>796.15</v>
      </c>
      <c r="G104" s="18">
        <f t="shared" si="26"/>
        <v>79.615000000000009</v>
      </c>
      <c r="H104" s="18">
        <f t="shared" si="27"/>
        <v>716.53499999999997</v>
      </c>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18">
        <v>716.54</v>
      </c>
      <c r="AM104" s="18">
        <f t="shared" si="28"/>
        <v>716.53499999999997</v>
      </c>
      <c r="AN104" s="18">
        <f t="shared" si="29"/>
        <v>716.53499999999997</v>
      </c>
    </row>
    <row r="105" spans="1:40" ht="36.75" customHeight="1" x14ac:dyDescent="0.2">
      <c r="A105" s="27">
        <v>41988</v>
      </c>
      <c r="B105" s="28" t="s">
        <v>181</v>
      </c>
      <c r="C105" s="79" t="s">
        <v>737</v>
      </c>
      <c r="D105" s="28" t="s">
        <v>370</v>
      </c>
      <c r="E105" s="30" t="s">
        <v>738</v>
      </c>
      <c r="F105" s="18">
        <v>1650</v>
      </c>
      <c r="G105" s="18">
        <f t="shared" si="26"/>
        <v>165</v>
      </c>
      <c r="H105" s="18">
        <f>(F105*0.9)</f>
        <v>1485</v>
      </c>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18">
        <v>1485</v>
      </c>
      <c r="AM105" s="18">
        <f t="shared" si="28"/>
        <v>1485</v>
      </c>
      <c r="AN105" s="18">
        <f t="shared" si="29"/>
        <v>1485</v>
      </c>
    </row>
    <row r="106" spans="1:40" ht="36" customHeight="1" x14ac:dyDescent="0.2">
      <c r="A106" s="27">
        <v>41988</v>
      </c>
      <c r="B106" s="28" t="s">
        <v>181</v>
      </c>
      <c r="C106" s="79" t="s">
        <v>739</v>
      </c>
      <c r="D106" s="28" t="s">
        <v>370</v>
      </c>
      <c r="E106" s="30" t="s">
        <v>740</v>
      </c>
      <c r="F106" s="18">
        <v>2897</v>
      </c>
      <c r="G106" s="18">
        <f t="shared" si="26"/>
        <v>289.7</v>
      </c>
      <c r="H106" s="18">
        <f t="shared" si="27"/>
        <v>2607.3000000000002</v>
      </c>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18">
        <v>2607.3000000000002</v>
      </c>
      <c r="AM106" s="18">
        <f t="shared" si="28"/>
        <v>2607.3000000000002</v>
      </c>
      <c r="AN106" s="18">
        <f t="shared" si="29"/>
        <v>2607.3000000000002</v>
      </c>
    </row>
    <row r="107" spans="1:40" ht="25.5" customHeight="1" x14ac:dyDescent="0.2">
      <c r="A107" s="27">
        <v>42279</v>
      </c>
      <c r="B107" s="28" t="s">
        <v>181</v>
      </c>
      <c r="C107" s="79" t="s">
        <v>741</v>
      </c>
      <c r="D107" s="28" t="s">
        <v>370</v>
      </c>
      <c r="E107" s="30" t="s">
        <v>742</v>
      </c>
      <c r="F107" s="18">
        <v>1350</v>
      </c>
      <c r="G107" s="18">
        <f t="shared" si="26"/>
        <v>135</v>
      </c>
      <c r="H107" s="18">
        <f t="shared" si="27"/>
        <v>1215</v>
      </c>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18">
        <f t="shared" si="28"/>
        <v>1215</v>
      </c>
      <c r="AN107" s="18">
        <f t="shared" si="29"/>
        <v>1215</v>
      </c>
    </row>
    <row r="108" spans="1:40" ht="79.5" customHeight="1" x14ac:dyDescent="0.2">
      <c r="A108" s="27">
        <v>42326</v>
      </c>
      <c r="B108" s="30" t="s">
        <v>671</v>
      </c>
      <c r="C108" s="79" t="s">
        <v>743</v>
      </c>
      <c r="D108" s="30" t="s">
        <v>560</v>
      </c>
      <c r="E108" s="30" t="s">
        <v>744</v>
      </c>
      <c r="F108" s="18">
        <v>3500</v>
      </c>
      <c r="G108" s="18">
        <f t="shared" si="26"/>
        <v>350</v>
      </c>
      <c r="H108" s="18">
        <f t="shared" si="27"/>
        <v>3150</v>
      </c>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18">
        <f t="shared" si="28"/>
        <v>3150</v>
      </c>
      <c r="AN108" s="18">
        <f t="shared" si="29"/>
        <v>3150</v>
      </c>
    </row>
    <row r="109" spans="1:40" ht="22.5" x14ac:dyDescent="0.2">
      <c r="A109" s="27">
        <v>42576</v>
      </c>
      <c r="B109" s="28" t="s">
        <v>745</v>
      </c>
      <c r="C109" s="79" t="s">
        <v>746</v>
      </c>
      <c r="D109" s="28" t="s">
        <v>747</v>
      </c>
      <c r="E109" s="30" t="s">
        <v>748</v>
      </c>
      <c r="F109" s="31">
        <v>845</v>
      </c>
      <c r="G109" s="18">
        <f t="shared" si="26"/>
        <v>84.5</v>
      </c>
      <c r="H109" s="18">
        <f t="shared" si="27"/>
        <v>760.5</v>
      </c>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18">
        <f t="shared" si="28"/>
        <v>760.5</v>
      </c>
      <c r="AN109" s="18">
        <f t="shared" si="29"/>
        <v>760.5</v>
      </c>
    </row>
    <row r="110" spans="1:40" ht="22.5" x14ac:dyDescent="0.2">
      <c r="A110" s="27">
        <v>42576</v>
      </c>
      <c r="B110" s="28" t="s">
        <v>745</v>
      </c>
      <c r="C110" s="79" t="s">
        <v>749</v>
      </c>
      <c r="D110" s="28" t="s">
        <v>263</v>
      </c>
      <c r="E110" s="30" t="s">
        <v>750</v>
      </c>
      <c r="F110" s="31">
        <v>750</v>
      </c>
      <c r="G110" s="18">
        <f t="shared" si="26"/>
        <v>75</v>
      </c>
      <c r="H110" s="18">
        <f>(F110*0.9)</f>
        <v>675</v>
      </c>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18">
        <f t="shared" si="28"/>
        <v>675</v>
      </c>
      <c r="AN110" s="18">
        <f t="shared" si="29"/>
        <v>675</v>
      </c>
    </row>
    <row r="111" spans="1:40" ht="22.5" x14ac:dyDescent="0.2">
      <c r="A111" s="27">
        <v>42600</v>
      </c>
      <c r="B111" s="28" t="s">
        <v>751</v>
      </c>
      <c r="C111" s="79" t="s">
        <v>752</v>
      </c>
      <c r="D111" s="28" t="s">
        <v>560</v>
      </c>
      <c r="E111" s="30" t="s">
        <v>753</v>
      </c>
      <c r="F111" s="31">
        <v>3110</v>
      </c>
      <c r="G111" s="18">
        <f t="shared" si="26"/>
        <v>311</v>
      </c>
      <c r="H111" s="18">
        <f t="shared" si="27"/>
        <v>2799</v>
      </c>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18">
        <f t="shared" si="28"/>
        <v>2799</v>
      </c>
      <c r="AN111" s="18">
        <f t="shared" si="29"/>
        <v>2799</v>
      </c>
    </row>
    <row r="112" spans="1:40" ht="26.25" customHeight="1" x14ac:dyDescent="0.2">
      <c r="A112" s="27">
        <v>42600</v>
      </c>
      <c r="B112" s="28" t="s">
        <v>754</v>
      </c>
      <c r="C112" s="79" t="s">
        <v>755</v>
      </c>
      <c r="D112" s="28" t="s">
        <v>560</v>
      </c>
      <c r="E112" s="30" t="s">
        <v>756</v>
      </c>
      <c r="F112" s="31">
        <v>640</v>
      </c>
      <c r="G112" s="18">
        <f t="shared" si="26"/>
        <v>64</v>
      </c>
      <c r="H112" s="18">
        <f t="shared" si="27"/>
        <v>576</v>
      </c>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18">
        <f t="shared" si="28"/>
        <v>576</v>
      </c>
      <c r="AN112" s="18">
        <f t="shared" si="29"/>
        <v>576</v>
      </c>
    </row>
    <row r="113" spans="1:40" ht="36" customHeight="1" x14ac:dyDescent="0.2">
      <c r="A113" s="27">
        <v>42713</v>
      </c>
      <c r="B113" s="28" t="s">
        <v>181</v>
      </c>
      <c r="C113" s="79" t="s">
        <v>757</v>
      </c>
      <c r="D113" s="28" t="s">
        <v>294</v>
      </c>
      <c r="E113" s="30" t="s">
        <v>758</v>
      </c>
      <c r="F113" s="31">
        <v>1150</v>
      </c>
      <c r="G113" s="18">
        <f t="shared" si="26"/>
        <v>115</v>
      </c>
      <c r="H113" s="18">
        <f t="shared" si="27"/>
        <v>1035</v>
      </c>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18">
        <f t="shared" si="28"/>
        <v>1035</v>
      </c>
      <c r="AN113" s="18">
        <f t="shared" si="29"/>
        <v>1035</v>
      </c>
    </row>
    <row r="114" spans="1:40" ht="34.5" customHeight="1" x14ac:dyDescent="0.2">
      <c r="A114" s="27">
        <v>42716</v>
      </c>
      <c r="B114" s="28" t="s">
        <v>181</v>
      </c>
      <c r="C114" s="79" t="s">
        <v>759</v>
      </c>
      <c r="D114" s="28" t="s">
        <v>304</v>
      </c>
      <c r="E114" s="30" t="s">
        <v>760</v>
      </c>
      <c r="F114" s="31">
        <v>805</v>
      </c>
      <c r="G114" s="18">
        <f t="shared" si="26"/>
        <v>80.5</v>
      </c>
      <c r="H114" s="18">
        <f t="shared" si="27"/>
        <v>724.5</v>
      </c>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18">
        <f t="shared" si="28"/>
        <v>724.5</v>
      </c>
      <c r="AN114" s="18">
        <f t="shared" si="29"/>
        <v>724.5</v>
      </c>
    </row>
    <row r="115" spans="1:40" ht="36" customHeight="1" x14ac:dyDescent="0.2">
      <c r="A115" s="27">
        <v>42716</v>
      </c>
      <c r="B115" s="28" t="s">
        <v>181</v>
      </c>
      <c r="C115" s="79" t="s">
        <v>761</v>
      </c>
      <c r="D115" s="28" t="s">
        <v>704</v>
      </c>
      <c r="E115" s="30" t="s">
        <v>762</v>
      </c>
      <c r="F115" s="31">
        <v>805</v>
      </c>
      <c r="G115" s="18">
        <f t="shared" si="26"/>
        <v>80.5</v>
      </c>
      <c r="H115" s="18">
        <f t="shared" si="27"/>
        <v>724.5</v>
      </c>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18">
        <f t="shared" si="28"/>
        <v>724.5</v>
      </c>
      <c r="AN115" s="18">
        <f t="shared" si="29"/>
        <v>724.5</v>
      </c>
    </row>
    <row r="116" spans="1:40" ht="34.5" customHeight="1" x14ac:dyDescent="0.2">
      <c r="A116" s="27">
        <v>42716</v>
      </c>
      <c r="B116" s="28" t="s">
        <v>181</v>
      </c>
      <c r="C116" s="79" t="s">
        <v>763</v>
      </c>
      <c r="D116" s="28" t="s">
        <v>183</v>
      </c>
      <c r="E116" s="30" t="s">
        <v>764</v>
      </c>
      <c r="F116" s="31">
        <v>805</v>
      </c>
      <c r="G116" s="18">
        <f t="shared" si="26"/>
        <v>80.5</v>
      </c>
      <c r="H116" s="18">
        <f t="shared" si="27"/>
        <v>724.5</v>
      </c>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18">
        <f t="shared" si="28"/>
        <v>724.5</v>
      </c>
      <c r="AN116" s="18">
        <f t="shared" si="29"/>
        <v>724.5</v>
      </c>
    </row>
    <row r="117" spans="1:40" ht="38.25" customHeight="1" x14ac:dyDescent="0.2">
      <c r="A117" s="27">
        <v>42716</v>
      </c>
      <c r="B117" s="28" t="s">
        <v>181</v>
      </c>
      <c r="C117" s="79" t="s">
        <v>765</v>
      </c>
      <c r="D117" s="28" t="s">
        <v>203</v>
      </c>
      <c r="E117" s="30" t="s">
        <v>766</v>
      </c>
      <c r="F117" s="31">
        <v>805</v>
      </c>
      <c r="G117" s="18">
        <f t="shared" si="26"/>
        <v>80.5</v>
      </c>
      <c r="H117" s="18">
        <f>(F117*0.9)</f>
        <v>724.5</v>
      </c>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18">
        <f t="shared" si="28"/>
        <v>724.5</v>
      </c>
      <c r="AN117" s="18">
        <f t="shared" si="29"/>
        <v>724.5</v>
      </c>
    </row>
    <row r="118" spans="1:40" ht="22.5" x14ac:dyDescent="0.2">
      <c r="A118" s="27">
        <v>42727</v>
      </c>
      <c r="B118" s="30" t="s">
        <v>767</v>
      </c>
      <c r="C118" s="79" t="s">
        <v>768</v>
      </c>
      <c r="D118" s="30" t="s">
        <v>560</v>
      </c>
      <c r="E118" s="30" t="s">
        <v>769</v>
      </c>
      <c r="F118" s="31">
        <v>865</v>
      </c>
      <c r="G118" s="18">
        <f t="shared" si="26"/>
        <v>86.5</v>
      </c>
      <c r="H118" s="18">
        <f>(F118*0.9)</f>
        <v>778.5</v>
      </c>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18">
        <f t="shared" si="28"/>
        <v>778.5</v>
      </c>
      <c r="AN118" s="18">
        <f t="shared" si="29"/>
        <v>778.5</v>
      </c>
    </row>
    <row r="119" spans="1:40" ht="25.5" customHeight="1" x14ac:dyDescent="0.2">
      <c r="A119" s="101">
        <v>42860</v>
      </c>
      <c r="B119" s="102" t="s">
        <v>181</v>
      </c>
      <c r="C119" s="79" t="s">
        <v>770</v>
      </c>
      <c r="D119" s="102" t="s">
        <v>207</v>
      </c>
      <c r="E119" s="103" t="s">
        <v>771</v>
      </c>
      <c r="F119" s="104">
        <v>805</v>
      </c>
      <c r="G119" s="42">
        <f>(F119*0.1)</f>
        <v>80.5</v>
      </c>
      <c r="H119" s="42">
        <f>(F119*0.9)</f>
        <v>724.5</v>
      </c>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8">
        <f t="shared" si="28"/>
        <v>724.5</v>
      </c>
      <c r="AN119" s="18">
        <f t="shared" si="29"/>
        <v>724.5</v>
      </c>
    </row>
    <row r="120" spans="1:40" ht="23.25" customHeight="1" x14ac:dyDescent="0.2">
      <c r="A120" s="27">
        <v>42972</v>
      </c>
      <c r="B120" s="28" t="s">
        <v>772</v>
      </c>
      <c r="C120" s="79" t="s">
        <v>773</v>
      </c>
      <c r="D120" s="28" t="s">
        <v>420</v>
      </c>
      <c r="E120" s="30" t="s">
        <v>774</v>
      </c>
      <c r="F120" s="31">
        <v>950</v>
      </c>
      <c r="G120" s="18">
        <f>(F120*0.1)</f>
        <v>95</v>
      </c>
      <c r="H120" s="18">
        <f>(F120*0.9)</f>
        <v>855</v>
      </c>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18">
        <f t="shared" si="28"/>
        <v>855</v>
      </c>
      <c r="AN120" s="18">
        <f t="shared" si="29"/>
        <v>855</v>
      </c>
    </row>
    <row r="121" spans="1:40" ht="25.5" customHeight="1" x14ac:dyDescent="0.2">
      <c r="A121" s="27">
        <v>43017</v>
      </c>
      <c r="B121" s="28" t="s">
        <v>181</v>
      </c>
      <c r="C121" s="28" t="s">
        <v>775</v>
      </c>
      <c r="D121" s="28" t="s">
        <v>320</v>
      </c>
      <c r="E121" s="30" t="s">
        <v>776</v>
      </c>
      <c r="F121" s="31">
        <v>750</v>
      </c>
      <c r="G121" s="18">
        <f t="shared" ref="G121:G122" si="33">(F121*0.1)</f>
        <v>75</v>
      </c>
      <c r="H121" s="18">
        <f t="shared" ref="H121:H122" si="34">(F121*0.9)</f>
        <v>675</v>
      </c>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18">
        <f t="shared" si="28"/>
        <v>675</v>
      </c>
      <c r="AN121" s="18">
        <f t="shared" si="29"/>
        <v>675</v>
      </c>
    </row>
    <row r="122" spans="1:40" ht="25.5" customHeight="1" x14ac:dyDescent="0.2">
      <c r="A122" s="27">
        <v>43017</v>
      </c>
      <c r="B122" s="28" t="s">
        <v>181</v>
      </c>
      <c r="C122" s="28" t="s">
        <v>777</v>
      </c>
      <c r="D122" s="28" t="s">
        <v>778</v>
      </c>
      <c r="E122" s="30" t="s">
        <v>779</v>
      </c>
      <c r="F122" s="31">
        <v>650</v>
      </c>
      <c r="G122" s="18">
        <f t="shared" si="33"/>
        <v>65</v>
      </c>
      <c r="H122" s="18">
        <f t="shared" si="34"/>
        <v>585</v>
      </c>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18">
        <f t="shared" si="28"/>
        <v>585</v>
      </c>
      <c r="AN122" s="18">
        <f t="shared" si="29"/>
        <v>585</v>
      </c>
    </row>
    <row r="123" spans="1:40" ht="25.5" customHeight="1" x14ac:dyDescent="0.2">
      <c r="A123" s="27">
        <v>43052</v>
      </c>
      <c r="B123" s="28" t="s">
        <v>181</v>
      </c>
      <c r="C123" s="28" t="s">
        <v>780</v>
      </c>
      <c r="D123" s="28" t="s">
        <v>95</v>
      </c>
      <c r="E123" s="30" t="s">
        <v>781</v>
      </c>
      <c r="F123" s="31">
        <v>1250</v>
      </c>
      <c r="G123" s="18">
        <f>(F123*0.1)</f>
        <v>125</v>
      </c>
      <c r="H123" s="18">
        <f>(F123*0.9)</f>
        <v>1125</v>
      </c>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18">
        <f t="shared" si="28"/>
        <v>1125</v>
      </c>
      <c r="AN123" s="18">
        <f t="shared" si="29"/>
        <v>1125</v>
      </c>
    </row>
    <row r="124" spans="1:40" ht="25.5" customHeight="1" x14ac:dyDescent="0.2">
      <c r="A124" s="27">
        <v>43172</v>
      </c>
      <c r="B124" s="28" t="s">
        <v>181</v>
      </c>
      <c r="C124" s="28" t="s">
        <v>782</v>
      </c>
      <c r="D124" s="28" t="s">
        <v>704</v>
      </c>
      <c r="E124" s="30" t="s">
        <v>783</v>
      </c>
      <c r="F124" s="31">
        <v>694.57</v>
      </c>
      <c r="G124" s="18">
        <f t="shared" ref="G124:G125" si="35">(F124*0.1)</f>
        <v>69.457000000000008</v>
      </c>
      <c r="H124" s="18">
        <f t="shared" ref="H124:H125" si="36">(F124*0.9)</f>
        <v>625.11300000000006</v>
      </c>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18">
        <f t="shared" si="28"/>
        <v>625.11300000000006</v>
      </c>
      <c r="AN124" s="18">
        <f t="shared" si="29"/>
        <v>625.11300000000006</v>
      </c>
    </row>
    <row r="125" spans="1:40" ht="25.5" customHeight="1" x14ac:dyDescent="0.2">
      <c r="A125" s="27">
        <v>43172</v>
      </c>
      <c r="B125" s="28" t="s">
        <v>181</v>
      </c>
      <c r="C125" s="28" t="s">
        <v>784</v>
      </c>
      <c r="D125" s="28" t="s">
        <v>238</v>
      </c>
      <c r="E125" s="30" t="s">
        <v>785</v>
      </c>
      <c r="F125" s="31">
        <v>694.57</v>
      </c>
      <c r="G125" s="18">
        <f t="shared" si="35"/>
        <v>69.457000000000008</v>
      </c>
      <c r="H125" s="18">
        <f t="shared" si="36"/>
        <v>625.11300000000006</v>
      </c>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18">
        <f t="shared" si="28"/>
        <v>625.11300000000006</v>
      </c>
      <c r="AN125" s="18">
        <f t="shared" si="29"/>
        <v>625.11300000000006</v>
      </c>
    </row>
    <row r="126" spans="1:40" x14ac:dyDescent="0.2">
      <c r="A126" s="89" t="s">
        <v>543</v>
      </c>
      <c r="B126" s="90"/>
      <c r="C126" s="90"/>
      <c r="D126" s="105"/>
      <c r="E126" s="105"/>
      <c r="F126" s="92">
        <f>SUM(F75:F125)</f>
        <v>119312.09</v>
      </c>
      <c r="G126" s="92">
        <f t="shared" ref="G126:AN126" si="37">SUM(G75:G125)</f>
        <v>11931.208999999999</v>
      </c>
      <c r="H126" s="92">
        <f t="shared" si="37"/>
        <v>107380.88100000004</v>
      </c>
      <c r="I126" s="92">
        <f t="shared" si="37"/>
        <v>0</v>
      </c>
      <c r="J126" s="92">
        <f t="shared" si="37"/>
        <v>347.28237260273977</v>
      </c>
      <c r="K126" s="92">
        <f t="shared" si="37"/>
        <v>273.16800000000001</v>
      </c>
      <c r="L126" s="92">
        <f t="shared" si="37"/>
        <v>321.52464493150683</v>
      </c>
      <c r="M126" s="92">
        <f t="shared" si="37"/>
        <v>396.5958</v>
      </c>
      <c r="N126" s="92">
        <f t="shared" si="37"/>
        <v>425.33951178082191</v>
      </c>
      <c r="O126" s="92">
        <f t="shared" si="37"/>
        <v>2804.2908273972603</v>
      </c>
      <c r="P126" s="92">
        <f t="shared" si="37"/>
        <v>2880</v>
      </c>
      <c r="Q126" s="92">
        <f t="shared" si="37"/>
        <v>2456.88</v>
      </c>
      <c r="R126" s="92">
        <f t="shared" si="37"/>
        <v>1947.84</v>
      </c>
      <c r="S126" s="92">
        <f t="shared" si="37"/>
        <v>2433.1</v>
      </c>
      <c r="T126" s="92">
        <f t="shared" si="37"/>
        <v>3974.2300000000005</v>
      </c>
      <c r="U126" s="92">
        <f t="shared" si="37"/>
        <v>1104.03</v>
      </c>
      <c r="V126" s="92">
        <f t="shared" si="37"/>
        <v>3115.42</v>
      </c>
      <c r="W126" s="92">
        <f t="shared" si="37"/>
        <v>523.15</v>
      </c>
      <c r="X126" s="92">
        <f t="shared" si="37"/>
        <v>506.00000000000011</v>
      </c>
      <c r="Y126" s="92">
        <f t="shared" si="37"/>
        <v>599.51</v>
      </c>
      <c r="Z126" s="92">
        <f t="shared" si="37"/>
        <v>2373.4700000000003</v>
      </c>
      <c r="AA126" s="92">
        <f t="shared" si="37"/>
        <v>9021.5499999999993</v>
      </c>
      <c r="AB126" s="92">
        <f t="shared" si="37"/>
        <v>9307.5499999999993</v>
      </c>
      <c r="AC126" s="92">
        <f t="shared" si="37"/>
        <v>10667.13</v>
      </c>
      <c r="AD126" s="92">
        <f t="shared" si="37"/>
        <v>10510.499999999998</v>
      </c>
      <c r="AE126" s="92">
        <f t="shared" si="37"/>
        <v>8682.82</v>
      </c>
      <c r="AF126" s="92">
        <f t="shared" si="37"/>
        <v>2275.2700000000004</v>
      </c>
      <c r="AG126" s="92">
        <f t="shared" si="37"/>
        <v>1519.98</v>
      </c>
      <c r="AH126" s="92">
        <f t="shared" si="37"/>
        <v>179.10000000000002</v>
      </c>
      <c r="AI126" s="92">
        <f t="shared" si="37"/>
        <v>0</v>
      </c>
      <c r="AJ126" s="92">
        <f t="shared" si="37"/>
        <v>80563.060000000012</v>
      </c>
      <c r="AK126" s="92">
        <f t="shared" si="37"/>
        <v>78409.240000000005</v>
      </c>
      <c r="AL126" s="92">
        <f t="shared" si="37"/>
        <v>88279.19</v>
      </c>
      <c r="AM126" s="92">
        <f t="shared" si="37"/>
        <v>107380.88100000004</v>
      </c>
      <c r="AN126" s="92">
        <f t="shared" si="37"/>
        <v>107380.88100000004</v>
      </c>
    </row>
    <row r="127" spans="1:40" x14ac:dyDescent="0.2">
      <c r="A127" s="159" t="s">
        <v>786</v>
      </c>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row>
    <row r="128" spans="1:40" ht="22.5" x14ac:dyDescent="0.2">
      <c r="A128" s="78" t="s">
        <v>787</v>
      </c>
      <c r="B128" s="16" t="s">
        <v>788</v>
      </c>
      <c r="C128" s="28" t="s">
        <v>789</v>
      </c>
      <c r="D128" s="29" t="s">
        <v>195</v>
      </c>
      <c r="E128" s="29" t="s">
        <v>790</v>
      </c>
      <c r="F128" s="18">
        <v>610.20000000000005</v>
      </c>
      <c r="G128" s="18">
        <f t="shared" ref="G128:G191" si="38">(F128*0.1)</f>
        <v>61.02000000000001</v>
      </c>
      <c r="H128" s="18">
        <f t="shared" ref="H128:H191" si="39">(F128*0.9)</f>
        <v>549.18000000000006</v>
      </c>
      <c r="I128" s="18">
        <v>0</v>
      </c>
      <c r="J128" s="18">
        <v>0</v>
      </c>
      <c r="K128" s="18">
        <v>0</v>
      </c>
      <c r="L128" s="18">
        <v>0</v>
      </c>
      <c r="M128" s="18">
        <v>0</v>
      </c>
      <c r="N128" s="18">
        <v>0</v>
      </c>
      <c r="O128" s="18">
        <v>0</v>
      </c>
      <c r="P128" s="18">
        <v>0</v>
      </c>
      <c r="Q128" s="18">
        <v>2.42</v>
      </c>
      <c r="R128" s="18">
        <v>109.84</v>
      </c>
      <c r="S128" s="18">
        <v>109.84</v>
      </c>
      <c r="T128" s="18">
        <v>109.84</v>
      </c>
      <c r="U128" s="18">
        <v>109.86</v>
      </c>
      <c r="V128" s="18">
        <v>107.38</v>
      </c>
      <c r="W128" s="18">
        <v>0</v>
      </c>
      <c r="X128" s="18">
        <v>0</v>
      </c>
      <c r="Y128" s="18">
        <v>0</v>
      </c>
      <c r="Z128" s="18">
        <v>0</v>
      </c>
      <c r="AA128" s="18">
        <v>0</v>
      </c>
      <c r="AB128" s="18">
        <v>0</v>
      </c>
      <c r="AC128" s="18">
        <v>0</v>
      </c>
      <c r="AD128" s="18">
        <v>0</v>
      </c>
      <c r="AE128" s="18">
        <v>0</v>
      </c>
      <c r="AF128" s="18">
        <v>0</v>
      </c>
      <c r="AG128" s="18"/>
      <c r="AH128" s="18"/>
      <c r="AI128" s="18"/>
      <c r="AJ128" s="18">
        <v>549.17999999999995</v>
      </c>
      <c r="AK128" s="18">
        <v>549.17999999999995</v>
      </c>
      <c r="AL128" s="18">
        <v>549.17999999999995</v>
      </c>
      <c r="AM128" s="18">
        <f t="shared" ref="AM128:AM191" si="40">(F128*0.9)</f>
        <v>549.18000000000006</v>
      </c>
      <c r="AN128" s="18">
        <f t="shared" ref="AN128:AN191" si="41">(F128*0.9)</f>
        <v>549.18000000000006</v>
      </c>
    </row>
    <row r="129" spans="1:40" ht="22.5" x14ac:dyDescent="0.2">
      <c r="A129" s="78" t="s">
        <v>791</v>
      </c>
      <c r="B129" s="16" t="s">
        <v>792</v>
      </c>
      <c r="C129" s="28" t="s">
        <v>793</v>
      </c>
      <c r="D129" s="17" t="s">
        <v>195</v>
      </c>
      <c r="E129" s="17" t="s">
        <v>794</v>
      </c>
      <c r="F129" s="18">
        <v>2936.87</v>
      </c>
      <c r="G129" s="18">
        <f t="shared" si="38"/>
        <v>293.68700000000001</v>
      </c>
      <c r="H129" s="18">
        <f t="shared" si="39"/>
        <v>2643.183</v>
      </c>
      <c r="I129" s="18">
        <v>0</v>
      </c>
      <c r="J129" s="18">
        <v>0</v>
      </c>
      <c r="K129" s="18">
        <v>0</v>
      </c>
      <c r="L129" s="18">
        <v>0</v>
      </c>
      <c r="M129" s="18">
        <v>0</v>
      </c>
      <c r="N129" s="18">
        <v>0</v>
      </c>
      <c r="O129" s="18">
        <v>0</v>
      </c>
      <c r="P129" s="18">
        <v>0</v>
      </c>
      <c r="Q129" s="18">
        <v>0</v>
      </c>
      <c r="R129" s="18">
        <v>0</v>
      </c>
      <c r="S129" s="18">
        <v>0</v>
      </c>
      <c r="T129" s="18">
        <v>0</v>
      </c>
      <c r="U129" s="18">
        <v>0</v>
      </c>
      <c r="V129" s="18">
        <v>422.91</v>
      </c>
      <c r="W129" s="18">
        <v>530.1</v>
      </c>
      <c r="X129" s="18">
        <v>528.65</v>
      </c>
      <c r="Y129" s="18">
        <v>528.65</v>
      </c>
      <c r="Z129" s="18">
        <v>528.65</v>
      </c>
      <c r="AA129" s="18">
        <v>104.22</v>
      </c>
      <c r="AB129" s="18">
        <v>0</v>
      </c>
      <c r="AC129" s="18">
        <v>0</v>
      </c>
      <c r="AD129" s="18">
        <v>0</v>
      </c>
      <c r="AE129" s="18">
        <v>0</v>
      </c>
      <c r="AF129" s="18">
        <v>0</v>
      </c>
      <c r="AG129" s="18"/>
      <c r="AH129" s="18"/>
      <c r="AI129" s="18"/>
      <c r="AJ129" s="18">
        <v>2643.18</v>
      </c>
      <c r="AK129" s="18">
        <v>2643.18</v>
      </c>
      <c r="AL129" s="18">
        <v>2643.18</v>
      </c>
      <c r="AM129" s="18">
        <f t="shared" si="40"/>
        <v>2643.183</v>
      </c>
      <c r="AN129" s="18">
        <f t="shared" si="41"/>
        <v>2643.183</v>
      </c>
    </row>
    <row r="130" spans="1:40" ht="22.5" x14ac:dyDescent="0.2">
      <c r="A130" s="78" t="s">
        <v>791</v>
      </c>
      <c r="B130" s="16" t="s">
        <v>792</v>
      </c>
      <c r="C130" s="28" t="s">
        <v>795</v>
      </c>
      <c r="D130" s="17" t="s">
        <v>195</v>
      </c>
      <c r="E130" s="17" t="s">
        <v>796</v>
      </c>
      <c r="F130" s="18">
        <v>2936.87</v>
      </c>
      <c r="G130" s="18">
        <f t="shared" si="38"/>
        <v>293.68700000000001</v>
      </c>
      <c r="H130" s="18">
        <f t="shared" si="39"/>
        <v>2643.183</v>
      </c>
      <c r="I130" s="18">
        <v>0</v>
      </c>
      <c r="J130" s="18">
        <v>0</v>
      </c>
      <c r="K130" s="18">
        <v>0</v>
      </c>
      <c r="L130" s="18">
        <v>0</v>
      </c>
      <c r="M130" s="18">
        <v>0</v>
      </c>
      <c r="N130" s="18">
        <v>0</v>
      </c>
      <c r="O130" s="18">
        <v>0</v>
      </c>
      <c r="P130" s="18">
        <v>0</v>
      </c>
      <c r="Q130" s="18">
        <v>0</v>
      </c>
      <c r="R130" s="18">
        <v>0</v>
      </c>
      <c r="S130" s="18">
        <v>0</v>
      </c>
      <c r="T130" s="18">
        <v>0</v>
      </c>
      <c r="U130" s="18">
        <v>0</v>
      </c>
      <c r="V130" s="18">
        <v>422.91</v>
      </c>
      <c r="W130" s="18">
        <v>530.1</v>
      </c>
      <c r="X130" s="18">
        <v>528.65</v>
      </c>
      <c r="Y130" s="18">
        <v>528.65</v>
      </c>
      <c r="Z130" s="18">
        <v>528.65</v>
      </c>
      <c r="AA130" s="18">
        <v>104.22</v>
      </c>
      <c r="AB130" s="18">
        <v>0</v>
      </c>
      <c r="AC130" s="18">
        <v>0</v>
      </c>
      <c r="AD130" s="18">
        <v>0</v>
      </c>
      <c r="AE130" s="18">
        <v>0</v>
      </c>
      <c r="AF130" s="18">
        <v>0</v>
      </c>
      <c r="AG130" s="18"/>
      <c r="AH130" s="18"/>
      <c r="AI130" s="18"/>
      <c r="AJ130" s="18">
        <v>2643.18</v>
      </c>
      <c r="AK130" s="18">
        <v>2643.18</v>
      </c>
      <c r="AL130" s="18">
        <v>2643.18</v>
      </c>
      <c r="AM130" s="18">
        <f t="shared" si="40"/>
        <v>2643.183</v>
      </c>
      <c r="AN130" s="18">
        <f t="shared" si="41"/>
        <v>2643.183</v>
      </c>
    </row>
    <row r="131" spans="1:40" ht="22.5" x14ac:dyDescent="0.2">
      <c r="A131" s="78" t="s">
        <v>797</v>
      </c>
      <c r="B131" s="16" t="s">
        <v>798</v>
      </c>
      <c r="C131" s="28" t="s">
        <v>799</v>
      </c>
      <c r="D131" s="17" t="s">
        <v>195</v>
      </c>
      <c r="E131" s="17" t="s">
        <v>800</v>
      </c>
      <c r="F131" s="18">
        <v>1719</v>
      </c>
      <c r="G131" s="18">
        <f t="shared" si="38"/>
        <v>171.9</v>
      </c>
      <c r="H131" s="18">
        <f t="shared" si="39"/>
        <v>1547.1000000000001</v>
      </c>
      <c r="I131" s="18">
        <v>0</v>
      </c>
      <c r="J131" s="18">
        <v>0</v>
      </c>
      <c r="K131" s="18">
        <v>0</v>
      </c>
      <c r="L131" s="18">
        <v>0</v>
      </c>
      <c r="M131" s="18">
        <v>0</v>
      </c>
      <c r="N131" s="18">
        <v>0</v>
      </c>
      <c r="O131" s="18">
        <v>0</v>
      </c>
      <c r="P131" s="18">
        <v>0</v>
      </c>
      <c r="Q131" s="18">
        <v>0</v>
      </c>
      <c r="R131" s="18">
        <v>0</v>
      </c>
      <c r="S131" s="18">
        <v>0</v>
      </c>
      <c r="T131" s="18">
        <v>0</v>
      </c>
      <c r="U131" s="18">
        <v>0</v>
      </c>
      <c r="V131" s="18">
        <v>203.45</v>
      </c>
      <c r="W131" s="18">
        <v>310.26</v>
      </c>
      <c r="X131" s="18">
        <v>309.42</v>
      </c>
      <c r="Y131" s="18">
        <v>309.42</v>
      </c>
      <c r="Z131" s="18">
        <v>309.42</v>
      </c>
      <c r="AA131" s="18">
        <v>105.13</v>
      </c>
      <c r="AB131" s="18">
        <v>0</v>
      </c>
      <c r="AC131" s="18">
        <v>0</v>
      </c>
      <c r="AD131" s="18">
        <v>0</v>
      </c>
      <c r="AE131" s="18">
        <v>0</v>
      </c>
      <c r="AF131" s="18">
        <v>0</v>
      </c>
      <c r="AG131" s="18"/>
      <c r="AH131" s="18"/>
      <c r="AI131" s="18"/>
      <c r="AJ131" s="18">
        <v>1547.1</v>
      </c>
      <c r="AK131" s="18">
        <v>1547.1</v>
      </c>
      <c r="AL131" s="18">
        <v>1547.1</v>
      </c>
      <c r="AM131" s="18">
        <f t="shared" si="40"/>
        <v>1547.1000000000001</v>
      </c>
      <c r="AN131" s="18">
        <f t="shared" si="41"/>
        <v>1547.1000000000001</v>
      </c>
    </row>
    <row r="132" spans="1:40" ht="22.5" x14ac:dyDescent="0.2">
      <c r="A132" s="78" t="s">
        <v>797</v>
      </c>
      <c r="B132" s="16" t="s">
        <v>798</v>
      </c>
      <c r="C132" s="28" t="s">
        <v>801</v>
      </c>
      <c r="D132" s="17" t="s">
        <v>557</v>
      </c>
      <c r="E132" s="17" t="s">
        <v>802</v>
      </c>
      <c r="F132" s="18">
        <v>1719</v>
      </c>
      <c r="G132" s="18">
        <f t="shared" si="38"/>
        <v>171.9</v>
      </c>
      <c r="H132" s="18">
        <f t="shared" si="39"/>
        <v>1547.1000000000001</v>
      </c>
      <c r="I132" s="18">
        <v>0</v>
      </c>
      <c r="J132" s="18">
        <v>0</v>
      </c>
      <c r="K132" s="18">
        <v>0</v>
      </c>
      <c r="L132" s="18">
        <v>0</v>
      </c>
      <c r="M132" s="18">
        <v>0</v>
      </c>
      <c r="N132" s="18">
        <v>0</v>
      </c>
      <c r="O132" s="18">
        <v>0</v>
      </c>
      <c r="P132" s="18">
        <v>0</v>
      </c>
      <c r="Q132" s="18">
        <v>0</v>
      </c>
      <c r="R132" s="18">
        <v>0</v>
      </c>
      <c r="S132" s="18">
        <v>0</v>
      </c>
      <c r="T132" s="18">
        <v>0</v>
      </c>
      <c r="U132" s="18">
        <v>0</v>
      </c>
      <c r="V132" s="18">
        <v>203.45</v>
      </c>
      <c r="W132" s="18">
        <v>310.26</v>
      </c>
      <c r="X132" s="18">
        <v>309.42</v>
      </c>
      <c r="Y132" s="18">
        <v>309.42</v>
      </c>
      <c r="Z132" s="18">
        <v>309.42</v>
      </c>
      <c r="AA132" s="18">
        <v>105.13</v>
      </c>
      <c r="AB132" s="18">
        <v>0</v>
      </c>
      <c r="AC132" s="18">
        <v>0</v>
      </c>
      <c r="AD132" s="18">
        <v>0</v>
      </c>
      <c r="AE132" s="18">
        <v>0</v>
      </c>
      <c r="AF132" s="18">
        <v>0</v>
      </c>
      <c r="AG132" s="18"/>
      <c r="AH132" s="18"/>
      <c r="AI132" s="18"/>
      <c r="AJ132" s="18">
        <v>1547.1</v>
      </c>
      <c r="AK132" s="18">
        <v>1547.1</v>
      </c>
      <c r="AL132" s="18">
        <v>1547.1</v>
      </c>
      <c r="AM132" s="18">
        <f t="shared" si="40"/>
        <v>1547.1000000000001</v>
      </c>
      <c r="AN132" s="18">
        <f t="shared" si="41"/>
        <v>1547.1000000000001</v>
      </c>
    </row>
    <row r="133" spans="1:40" ht="22.5" x14ac:dyDescent="0.2">
      <c r="A133" s="78" t="s">
        <v>797</v>
      </c>
      <c r="B133" s="16" t="s">
        <v>798</v>
      </c>
      <c r="C133" s="28" t="s">
        <v>803</v>
      </c>
      <c r="D133" s="17" t="s">
        <v>804</v>
      </c>
      <c r="E133" s="17" t="s">
        <v>805</v>
      </c>
      <c r="F133" s="18">
        <v>1719</v>
      </c>
      <c r="G133" s="18">
        <f t="shared" si="38"/>
        <v>171.9</v>
      </c>
      <c r="H133" s="18">
        <f t="shared" si="39"/>
        <v>1547.1000000000001</v>
      </c>
      <c r="I133" s="18">
        <v>0</v>
      </c>
      <c r="J133" s="18">
        <v>0</v>
      </c>
      <c r="K133" s="18">
        <v>0</v>
      </c>
      <c r="L133" s="18">
        <v>0</v>
      </c>
      <c r="M133" s="18">
        <v>0</v>
      </c>
      <c r="N133" s="18">
        <v>0</v>
      </c>
      <c r="O133" s="18">
        <v>0</v>
      </c>
      <c r="P133" s="18">
        <v>0</v>
      </c>
      <c r="Q133" s="18">
        <v>0</v>
      </c>
      <c r="R133" s="18">
        <v>0</v>
      </c>
      <c r="S133" s="18">
        <v>0</v>
      </c>
      <c r="T133" s="18">
        <v>0</v>
      </c>
      <c r="U133" s="18">
        <v>0</v>
      </c>
      <c r="V133" s="18">
        <v>203.45</v>
      </c>
      <c r="W133" s="18">
        <v>310.26</v>
      </c>
      <c r="X133" s="18">
        <v>309.42</v>
      </c>
      <c r="Y133" s="18">
        <v>309.42</v>
      </c>
      <c r="Z133" s="18">
        <v>309.42</v>
      </c>
      <c r="AA133" s="18">
        <v>105.13</v>
      </c>
      <c r="AB133" s="18">
        <v>0</v>
      </c>
      <c r="AC133" s="18">
        <v>0</v>
      </c>
      <c r="AD133" s="18">
        <v>0</v>
      </c>
      <c r="AE133" s="18">
        <v>0</v>
      </c>
      <c r="AF133" s="18">
        <v>0</v>
      </c>
      <c r="AG133" s="18"/>
      <c r="AH133" s="18"/>
      <c r="AI133" s="18"/>
      <c r="AJ133" s="18">
        <v>1547.1</v>
      </c>
      <c r="AK133" s="18">
        <v>1547.1</v>
      </c>
      <c r="AL133" s="18">
        <v>1547.1</v>
      </c>
      <c r="AM133" s="18">
        <f t="shared" si="40"/>
        <v>1547.1000000000001</v>
      </c>
      <c r="AN133" s="18">
        <f t="shared" si="41"/>
        <v>1547.1000000000001</v>
      </c>
    </row>
    <row r="134" spans="1:40" ht="22.5" x14ac:dyDescent="0.2">
      <c r="A134" s="78" t="s">
        <v>797</v>
      </c>
      <c r="B134" s="16" t="s">
        <v>798</v>
      </c>
      <c r="C134" s="28" t="s">
        <v>806</v>
      </c>
      <c r="D134" s="17" t="s">
        <v>557</v>
      </c>
      <c r="E134" s="17" t="s">
        <v>807</v>
      </c>
      <c r="F134" s="18">
        <v>1719</v>
      </c>
      <c r="G134" s="18">
        <f t="shared" si="38"/>
        <v>171.9</v>
      </c>
      <c r="H134" s="18">
        <f t="shared" si="39"/>
        <v>1547.1000000000001</v>
      </c>
      <c r="I134" s="18">
        <v>0</v>
      </c>
      <c r="J134" s="18">
        <v>0</v>
      </c>
      <c r="K134" s="18">
        <v>0</v>
      </c>
      <c r="L134" s="18">
        <v>0</v>
      </c>
      <c r="M134" s="18">
        <v>0</v>
      </c>
      <c r="N134" s="18">
        <v>0</v>
      </c>
      <c r="O134" s="18">
        <v>0</v>
      </c>
      <c r="P134" s="18">
        <v>0</v>
      </c>
      <c r="Q134" s="18">
        <v>0</v>
      </c>
      <c r="R134" s="18">
        <v>0</v>
      </c>
      <c r="S134" s="18">
        <v>0</v>
      </c>
      <c r="T134" s="18">
        <v>0</v>
      </c>
      <c r="U134" s="18">
        <v>0</v>
      </c>
      <c r="V134" s="18">
        <v>203.45</v>
      </c>
      <c r="W134" s="18">
        <v>310.26</v>
      </c>
      <c r="X134" s="18">
        <v>309.42</v>
      </c>
      <c r="Y134" s="18">
        <v>309.42</v>
      </c>
      <c r="Z134" s="18">
        <v>309.42</v>
      </c>
      <c r="AA134" s="18">
        <v>105.13</v>
      </c>
      <c r="AB134" s="18">
        <v>0</v>
      </c>
      <c r="AC134" s="18">
        <v>0</v>
      </c>
      <c r="AD134" s="18">
        <v>0</v>
      </c>
      <c r="AE134" s="18">
        <v>0</v>
      </c>
      <c r="AF134" s="18">
        <v>0</v>
      </c>
      <c r="AG134" s="18"/>
      <c r="AH134" s="18"/>
      <c r="AI134" s="18"/>
      <c r="AJ134" s="18">
        <v>1547.1</v>
      </c>
      <c r="AK134" s="18">
        <v>1547.1</v>
      </c>
      <c r="AL134" s="18">
        <v>1547.1</v>
      </c>
      <c r="AM134" s="18">
        <f t="shared" si="40"/>
        <v>1547.1000000000001</v>
      </c>
      <c r="AN134" s="18">
        <f t="shared" si="41"/>
        <v>1547.1000000000001</v>
      </c>
    </row>
    <row r="135" spans="1:40" ht="22.5" x14ac:dyDescent="0.2">
      <c r="A135" s="78" t="s">
        <v>797</v>
      </c>
      <c r="B135" s="16" t="s">
        <v>798</v>
      </c>
      <c r="C135" s="28" t="s">
        <v>808</v>
      </c>
      <c r="D135" s="17" t="s">
        <v>557</v>
      </c>
      <c r="E135" s="17" t="s">
        <v>809</v>
      </c>
      <c r="F135" s="18">
        <v>1719</v>
      </c>
      <c r="G135" s="18">
        <f t="shared" si="38"/>
        <v>171.9</v>
      </c>
      <c r="H135" s="18">
        <f t="shared" si="39"/>
        <v>1547.1000000000001</v>
      </c>
      <c r="I135" s="18">
        <v>0</v>
      </c>
      <c r="J135" s="18">
        <v>0</v>
      </c>
      <c r="K135" s="18">
        <v>0</v>
      </c>
      <c r="L135" s="18">
        <v>0</v>
      </c>
      <c r="M135" s="18">
        <v>0</v>
      </c>
      <c r="N135" s="18">
        <v>0</v>
      </c>
      <c r="O135" s="18">
        <v>0</v>
      </c>
      <c r="P135" s="18">
        <v>0</v>
      </c>
      <c r="Q135" s="18">
        <v>0</v>
      </c>
      <c r="R135" s="18">
        <v>0</v>
      </c>
      <c r="S135" s="18">
        <v>0</v>
      </c>
      <c r="T135" s="18">
        <v>0</v>
      </c>
      <c r="U135" s="18">
        <v>0</v>
      </c>
      <c r="V135" s="18">
        <v>203.45</v>
      </c>
      <c r="W135" s="18">
        <v>310.26</v>
      </c>
      <c r="X135" s="18">
        <v>309.42</v>
      </c>
      <c r="Y135" s="18">
        <v>309.42</v>
      </c>
      <c r="Z135" s="18">
        <v>309.42</v>
      </c>
      <c r="AA135" s="18">
        <v>105.13</v>
      </c>
      <c r="AB135" s="18">
        <v>0</v>
      </c>
      <c r="AC135" s="18">
        <v>0</v>
      </c>
      <c r="AD135" s="18">
        <v>0</v>
      </c>
      <c r="AE135" s="18">
        <v>0</v>
      </c>
      <c r="AF135" s="18">
        <v>0</v>
      </c>
      <c r="AG135" s="18"/>
      <c r="AH135" s="18"/>
      <c r="AI135" s="18"/>
      <c r="AJ135" s="18">
        <v>1547.1</v>
      </c>
      <c r="AK135" s="18">
        <v>1547.1</v>
      </c>
      <c r="AL135" s="18">
        <v>1547.1</v>
      </c>
      <c r="AM135" s="18">
        <f t="shared" si="40"/>
        <v>1547.1000000000001</v>
      </c>
      <c r="AN135" s="18">
        <f t="shared" si="41"/>
        <v>1547.1000000000001</v>
      </c>
    </row>
    <row r="136" spans="1:40" x14ac:dyDescent="0.2">
      <c r="A136" s="78" t="s">
        <v>810</v>
      </c>
      <c r="B136" s="16" t="s">
        <v>811</v>
      </c>
      <c r="C136" s="28" t="s">
        <v>812</v>
      </c>
      <c r="D136" s="17" t="s">
        <v>195</v>
      </c>
      <c r="E136" s="17" t="s">
        <v>813</v>
      </c>
      <c r="F136" s="18">
        <v>19473.93</v>
      </c>
      <c r="G136" s="18">
        <f t="shared" si="38"/>
        <v>1947.393</v>
      </c>
      <c r="H136" s="18">
        <f t="shared" si="39"/>
        <v>17526.537</v>
      </c>
      <c r="I136" s="18">
        <v>0</v>
      </c>
      <c r="J136" s="18">
        <v>0</v>
      </c>
      <c r="K136" s="18">
        <v>0</v>
      </c>
      <c r="L136" s="18">
        <v>0</v>
      </c>
      <c r="M136" s="18">
        <v>0</v>
      </c>
      <c r="N136" s="18">
        <v>0</v>
      </c>
      <c r="O136" s="18">
        <v>0</v>
      </c>
      <c r="P136" s="18">
        <v>0</v>
      </c>
      <c r="Q136" s="18">
        <v>0</v>
      </c>
      <c r="R136" s="18">
        <v>0</v>
      </c>
      <c r="S136" s="18">
        <v>0</v>
      </c>
      <c r="T136" s="18">
        <v>0</v>
      </c>
      <c r="U136" s="18">
        <v>0</v>
      </c>
      <c r="V136" s="18">
        <v>605.03</v>
      </c>
      <c r="W136" s="18">
        <v>3514.91</v>
      </c>
      <c r="X136" s="18">
        <v>3505.31</v>
      </c>
      <c r="Y136" s="18">
        <v>3505.31</v>
      </c>
      <c r="Z136" s="18">
        <v>3505.31</v>
      </c>
      <c r="AA136" s="18">
        <v>2890.67</v>
      </c>
      <c r="AB136" s="18">
        <v>0</v>
      </c>
      <c r="AC136" s="18">
        <v>0</v>
      </c>
      <c r="AD136" s="18">
        <v>0</v>
      </c>
      <c r="AE136" s="18">
        <v>0</v>
      </c>
      <c r="AF136" s="18">
        <v>0</v>
      </c>
      <c r="AG136" s="18"/>
      <c r="AH136" s="18"/>
      <c r="AI136" s="18"/>
      <c r="AJ136" s="18">
        <v>17526.54</v>
      </c>
      <c r="AK136" s="18">
        <v>17526.54</v>
      </c>
      <c r="AL136" s="18">
        <v>17526.54</v>
      </c>
      <c r="AM136" s="18">
        <f t="shared" si="40"/>
        <v>17526.537</v>
      </c>
      <c r="AN136" s="18">
        <f t="shared" si="41"/>
        <v>17526.537</v>
      </c>
    </row>
    <row r="137" spans="1:40" ht="22.5" x14ac:dyDescent="0.2">
      <c r="A137" s="78" t="s">
        <v>814</v>
      </c>
      <c r="B137" s="16" t="s">
        <v>815</v>
      </c>
      <c r="C137" s="28" t="s">
        <v>816</v>
      </c>
      <c r="D137" s="17" t="s">
        <v>747</v>
      </c>
      <c r="E137" s="17" t="s">
        <v>817</v>
      </c>
      <c r="F137" s="18">
        <v>2101.8000000000002</v>
      </c>
      <c r="G137" s="18">
        <f t="shared" si="38"/>
        <v>210.18000000000004</v>
      </c>
      <c r="H137" s="18">
        <f t="shared" si="39"/>
        <v>1891.6200000000001</v>
      </c>
      <c r="I137" s="18">
        <v>0</v>
      </c>
      <c r="J137" s="18">
        <v>0</v>
      </c>
      <c r="K137" s="18">
        <v>0</v>
      </c>
      <c r="L137" s="18">
        <v>0</v>
      </c>
      <c r="M137" s="18">
        <v>0</v>
      </c>
      <c r="N137" s="18">
        <v>0</v>
      </c>
      <c r="O137" s="18">
        <v>0</v>
      </c>
      <c r="P137" s="18">
        <v>0</v>
      </c>
      <c r="Q137" s="18">
        <v>0</v>
      </c>
      <c r="R137" s="18">
        <v>0</v>
      </c>
      <c r="S137" s="18">
        <v>0</v>
      </c>
      <c r="T137" s="18">
        <v>0</v>
      </c>
      <c r="U137" s="18">
        <v>0</v>
      </c>
      <c r="V137" s="18">
        <v>0</v>
      </c>
      <c r="W137" s="18">
        <v>161.69999999999999</v>
      </c>
      <c r="X137" s="18">
        <v>378.33</v>
      </c>
      <c r="Y137" s="18">
        <v>378.33</v>
      </c>
      <c r="Z137" s="18">
        <v>378.33</v>
      </c>
      <c r="AA137" s="18">
        <v>379.37</v>
      </c>
      <c r="AB137" s="18">
        <v>215.56</v>
      </c>
      <c r="AC137" s="18">
        <v>0</v>
      </c>
      <c r="AD137" s="18">
        <v>0</v>
      </c>
      <c r="AE137" s="18">
        <v>0</v>
      </c>
      <c r="AF137" s="18">
        <v>0</v>
      </c>
      <c r="AG137" s="18"/>
      <c r="AH137" s="18"/>
      <c r="AI137" s="18"/>
      <c r="AJ137" s="18">
        <v>1891.62</v>
      </c>
      <c r="AK137" s="18">
        <v>1891.62</v>
      </c>
      <c r="AL137" s="18">
        <v>1891.62</v>
      </c>
      <c r="AM137" s="18">
        <f t="shared" si="40"/>
        <v>1891.6200000000001</v>
      </c>
      <c r="AN137" s="18">
        <f t="shared" si="41"/>
        <v>1891.6200000000001</v>
      </c>
    </row>
    <row r="138" spans="1:40" ht="22.5" x14ac:dyDescent="0.2">
      <c r="A138" s="78" t="s">
        <v>818</v>
      </c>
      <c r="B138" s="16" t="s">
        <v>819</v>
      </c>
      <c r="C138" s="28" t="s">
        <v>820</v>
      </c>
      <c r="D138" s="17" t="s">
        <v>195</v>
      </c>
      <c r="E138" s="17" t="s">
        <v>821</v>
      </c>
      <c r="F138" s="18">
        <v>2476.1999999999998</v>
      </c>
      <c r="G138" s="18">
        <f t="shared" si="38"/>
        <v>247.62</v>
      </c>
      <c r="H138" s="18">
        <f t="shared" si="39"/>
        <v>2228.58</v>
      </c>
      <c r="I138" s="18">
        <v>0</v>
      </c>
      <c r="J138" s="18">
        <v>0</v>
      </c>
      <c r="K138" s="18">
        <v>0</v>
      </c>
      <c r="L138" s="18">
        <v>0</v>
      </c>
      <c r="M138" s="18">
        <v>0</v>
      </c>
      <c r="N138" s="18">
        <v>0</v>
      </c>
      <c r="O138" s="18">
        <v>0</v>
      </c>
      <c r="P138" s="18">
        <v>0</v>
      </c>
      <c r="Q138" s="18">
        <v>0</v>
      </c>
      <c r="R138" s="18">
        <v>0</v>
      </c>
      <c r="S138" s="18">
        <v>0</v>
      </c>
      <c r="T138" s="18">
        <v>0</v>
      </c>
      <c r="U138" s="18">
        <v>0</v>
      </c>
      <c r="V138" s="18">
        <v>0</v>
      </c>
      <c r="W138" s="18">
        <v>69.61</v>
      </c>
      <c r="X138" s="18">
        <v>445.73</v>
      </c>
      <c r="Y138" s="18">
        <v>445.73</v>
      </c>
      <c r="Z138" s="18">
        <v>445.73</v>
      </c>
      <c r="AA138" s="18">
        <v>446.95</v>
      </c>
      <c r="AB138" s="18">
        <v>374.83</v>
      </c>
      <c r="AC138" s="18">
        <v>0</v>
      </c>
      <c r="AD138" s="18">
        <v>0</v>
      </c>
      <c r="AE138" s="18">
        <v>0</v>
      </c>
      <c r="AF138" s="18">
        <v>0</v>
      </c>
      <c r="AG138" s="18"/>
      <c r="AH138" s="18"/>
      <c r="AI138" s="18"/>
      <c r="AJ138" s="18">
        <v>2228.58</v>
      </c>
      <c r="AK138" s="18">
        <v>2228.58</v>
      </c>
      <c r="AL138" s="18">
        <v>2228.58</v>
      </c>
      <c r="AM138" s="18">
        <f t="shared" si="40"/>
        <v>2228.58</v>
      </c>
      <c r="AN138" s="18">
        <f t="shared" si="41"/>
        <v>2228.58</v>
      </c>
    </row>
    <row r="139" spans="1:40" x14ac:dyDescent="0.2">
      <c r="A139" s="78" t="s">
        <v>822</v>
      </c>
      <c r="B139" s="16" t="s">
        <v>823</v>
      </c>
      <c r="C139" s="28" t="s">
        <v>824</v>
      </c>
      <c r="D139" s="17" t="s">
        <v>195</v>
      </c>
      <c r="E139" s="17" t="s">
        <v>825</v>
      </c>
      <c r="F139" s="18">
        <v>1394.82</v>
      </c>
      <c r="G139" s="18">
        <f t="shared" si="38"/>
        <v>139.482</v>
      </c>
      <c r="H139" s="18">
        <f t="shared" si="39"/>
        <v>1255.338</v>
      </c>
      <c r="I139" s="18">
        <v>0</v>
      </c>
      <c r="J139" s="18">
        <v>0</v>
      </c>
      <c r="K139" s="18">
        <v>0</v>
      </c>
      <c r="L139" s="18">
        <v>0</v>
      </c>
      <c r="M139" s="18">
        <v>0</v>
      </c>
      <c r="N139" s="18">
        <v>0</v>
      </c>
      <c r="O139" s="18">
        <v>0</v>
      </c>
      <c r="P139" s="18">
        <v>0</v>
      </c>
      <c r="Q139" s="18">
        <v>0</v>
      </c>
      <c r="R139" s="18">
        <v>0</v>
      </c>
      <c r="S139" s="18">
        <v>0</v>
      </c>
      <c r="T139" s="18">
        <v>0</v>
      </c>
      <c r="U139" s="18">
        <v>0</v>
      </c>
      <c r="V139" s="18">
        <v>0</v>
      </c>
      <c r="W139" s="18">
        <v>14.44</v>
      </c>
      <c r="X139" s="18">
        <v>251.06</v>
      </c>
      <c r="Y139" s="18">
        <v>251.06</v>
      </c>
      <c r="Z139" s="18">
        <v>251.06</v>
      </c>
      <c r="AA139" s="18">
        <v>251.75</v>
      </c>
      <c r="AB139" s="18">
        <v>235.97</v>
      </c>
      <c r="AC139" s="18">
        <v>0</v>
      </c>
      <c r="AD139" s="18">
        <v>0</v>
      </c>
      <c r="AE139" s="18">
        <v>0</v>
      </c>
      <c r="AF139" s="18">
        <v>0</v>
      </c>
      <c r="AG139" s="18"/>
      <c r="AH139" s="18"/>
      <c r="AI139" s="18"/>
      <c r="AJ139" s="18">
        <v>1255.3399999999999</v>
      </c>
      <c r="AK139" s="18">
        <v>1255.3399999999999</v>
      </c>
      <c r="AL139" s="18">
        <v>1255.3399999999999</v>
      </c>
      <c r="AM139" s="18">
        <f t="shared" si="40"/>
        <v>1255.338</v>
      </c>
      <c r="AN139" s="18">
        <f t="shared" si="41"/>
        <v>1255.338</v>
      </c>
    </row>
    <row r="140" spans="1:40" x14ac:dyDescent="0.2">
      <c r="A140" s="78" t="s">
        <v>826</v>
      </c>
      <c r="B140" s="16" t="s">
        <v>827</v>
      </c>
      <c r="C140" s="28" t="s">
        <v>828</v>
      </c>
      <c r="D140" s="17" t="s">
        <v>203</v>
      </c>
      <c r="E140" s="17" t="s">
        <v>829</v>
      </c>
      <c r="F140" s="18">
        <v>1375</v>
      </c>
      <c r="G140" s="18">
        <f t="shared" si="38"/>
        <v>137.5</v>
      </c>
      <c r="H140" s="18">
        <f t="shared" si="39"/>
        <v>1237.5</v>
      </c>
      <c r="I140" s="18">
        <v>0</v>
      </c>
      <c r="J140" s="18">
        <v>0</v>
      </c>
      <c r="K140" s="18">
        <v>0</v>
      </c>
      <c r="L140" s="18">
        <v>0</v>
      </c>
      <c r="M140" s="18">
        <v>0</v>
      </c>
      <c r="N140" s="18">
        <v>0</v>
      </c>
      <c r="O140" s="18">
        <v>0</v>
      </c>
      <c r="P140" s="18">
        <v>0</v>
      </c>
      <c r="Q140" s="18">
        <v>0</v>
      </c>
      <c r="R140" s="18">
        <v>0</v>
      </c>
      <c r="S140" s="18">
        <v>0</v>
      </c>
      <c r="T140" s="18">
        <v>0</v>
      </c>
      <c r="U140" s="18">
        <v>0</v>
      </c>
      <c r="V140" s="18">
        <v>0</v>
      </c>
      <c r="W140" s="18">
        <v>12.21</v>
      </c>
      <c r="X140" s="18">
        <v>247.49</v>
      </c>
      <c r="Y140" s="18">
        <v>247.49</v>
      </c>
      <c r="Z140" s="18">
        <v>247.49</v>
      </c>
      <c r="AA140" s="18">
        <v>248.16</v>
      </c>
      <c r="AB140" s="18">
        <v>234.66</v>
      </c>
      <c r="AC140" s="18">
        <v>0</v>
      </c>
      <c r="AD140" s="18">
        <v>0</v>
      </c>
      <c r="AE140" s="18">
        <v>0</v>
      </c>
      <c r="AF140" s="18">
        <v>0</v>
      </c>
      <c r="AG140" s="18"/>
      <c r="AH140" s="18"/>
      <c r="AI140" s="18"/>
      <c r="AJ140" s="18">
        <v>1237.5</v>
      </c>
      <c r="AK140" s="18">
        <v>1237.5</v>
      </c>
      <c r="AL140" s="18">
        <v>1237.5</v>
      </c>
      <c r="AM140" s="18">
        <f t="shared" si="40"/>
        <v>1237.5</v>
      </c>
      <c r="AN140" s="18">
        <f t="shared" si="41"/>
        <v>1237.5</v>
      </c>
    </row>
    <row r="141" spans="1:40" x14ac:dyDescent="0.2">
      <c r="A141" s="78" t="s">
        <v>826</v>
      </c>
      <c r="B141" s="16" t="s">
        <v>827</v>
      </c>
      <c r="C141" s="28" t="s">
        <v>830</v>
      </c>
      <c r="D141" s="17" t="s">
        <v>557</v>
      </c>
      <c r="E141" s="17" t="s">
        <v>831</v>
      </c>
      <c r="F141" s="18">
        <v>1375</v>
      </c>
      <c r="G141" s="18">
        <f t="shared" si="38"/>
        <v>137.5</v>
      </c>
      <c r="H141" s="18">
        <f t="shared" si="39"/>
        <v>1237.5</v>
      </c>
      <c r="I141" s="18">
        <v>0</v>
      </c>
      <c r="J141" s="18">
        <v>0</v>
      </c>
      <c r="K141" s="18">
        <v>0</v>
      </c>
      <c r="L141" s="18">
        <v>0</v>
      </c>
      <c r="M141" s="18">
        <v>0</v>
      </c>
      <c r="N141" s="18">
        <v>0</v>
      </c>
      <c r="O141" s="18">
        <v>0</v>
      </c>
      <c r="P141" s="18">
        <v>0</v>
      </c>
      <c r="Q141" s="18">
        <v>0</v>
      </c>
      <c r="R141" s="18">
        <v>0</v>
      </c>
      <c r="S141" s="18">
        <v>0</v>
      </c>
      <c r="T141" s="18">
        <v>0</v>
      </c>
      <c r="U141" s="18">
        <v>0</v>
      </c>
      <c r="V141" s="18">
        <v>0</v>
      </c>
      <c r="W141" s="18">
        <v>12.21</v>
      </c>
      <c r="X141" s="18">
        <v>247.49</v>
      </c>
      <c r="Y141" s="18">
        <v>247.49</v>
      </c>
      <c r="Z141" s="18">
        <v>247.49</v>
      </c>
      <c r="AA141" s="18">
        <v>248.16</v>
      </c>
      <c r="AB141" s="18">
        <v>234.66</v>
      </c>
      <c r="AC141" s="18">
        <v>0</v>
      </c>
      <c r="AD141" s="18">
        <v>0</v>
      </c>
      <c r="AE141" s="18">
        <v>0</v>
      </c>
      <c r="AF141" s="18">
        <v>0</v>
      </c>
      <c r="AG141" s="18"/>
      <c r="AH141" s="18"/>
      <c r="AI141" s="18"/>
      <c r="AJ141" s="18">
        <v>1237.5</v>
      </c>
      <c r="AK141" s="18">
        <v>1237.5</v>
      </c>
      <c r="AL141" s="18">
        <v>1237.5</v>
      </c>
      <c r="AM141" s="18">
        <f t="shared" si="40"/>
        <v>1237.5</v>
      </c>
      <c r="AN141" s="18">
        <f t="shared" si="41"/>
        <v>1237.5</v>
      </c>
    </row>
    <row r="142" spans="1:40" x14ac:dyDescent="0.2">
      <c r="A142" s="78" t="s">
        <v>826</v>
      </c>
      <c r="B142" s="16" t="s">
        <v>827</v>
      </c>
      <c r="C142" s="28" t="s">
        <v>832</v>
      </c>
      <c r="D142" s="17" t="s">
        <v>833</v>
      </c>
      <c r="E142" s="17" t="s">
        <v>834</v>
      </c>
      <c r="F142" s="18">
        <v>1375</v>
      </c>
      <c r="G142" s="18">
        <f t="shared" si="38"/>
        <v>137.5</v>
      </c>
      <c r="H142" s="18">
        <f t="shared" si="39"/>
        <v>1237.5</v>
      </c>
      <c r="I142" s="18">
        <v>0</v>
      </c>
      <c r="J142" s="18">
        <v>0</v>
      </c>
      <c r="K142" s="18">
        <v>0</v>
      </c>
      <c r="L142" s="18">
        <v>0</v>
      </c>
      <c r="M142" s="18">
        <v>0</v>
      </c>
      <c r="N142" s="18">
        <v>0</v>
      </c>
      <c r="O142" s="18">
        <v>0</v>
      </c>
      <c r="P142" s="18">
        <v>0</v>
      </c>
      <c r="Q142" s="18">
        <v>0</v>
      </c>
      <c r="R142" s="18">
        <v>0</v>
      </c>
      <c r="S142" s="18">
        <v>0</v>
      </c>
      <c r="T142" s="18">
        <v>0</v>
      </c>
      <c r="U142" s="18">
        <v>0</v>
      </c>
      <c r="V142" s="18">
        <v>0</v>
      </c>
      <c r="W142" s="18">
        <v>12.21</v>
      </c>
      <c r="X142" s="18">
        <v>247.49</v>
      </c>
      <c r="Y142" s="18">
        <v>247.49</v>
      </c>
      <c r="Z142" s="18">
        <v>247.49</v>
      </c>
      <c r="AA142" s="18">
        <v>248.16</v>
      </c>
      <c r="AB142" s="18">
        <v>234.66</v>
      </c>
      <c r="AC142" s="18">
        <v>0</v>
      </c>
      <c r="AD142" s="18">
        <v>0</v>
      </c>
      <c r="AE142" s="18">
        <v>0</v>
      </c>
      <c r="AF142" s="18">
        <v>0</v>
      </c>
      <c r="AG142" s="18"/>
      <c r="AH142" s="18"/>
      <c r="AI142" s="18"/>
      <c r="AJ142" s="18">
        <v>1237.5</v>
      </c>
      <c r="AK142" s="18">
        <v>1237.5</v>
      </c>
      <c r="AL142" s="18">
        <v>1237.5</v>
      </c>
      <c r="AM142" s="18">
        <f t="shared" si="40"/>
        <v>1237.5</v>
      </c>
      <c r="AN142" s="18">
        <f t="shared" si="41"/>
        <v>1237.5</v>
      </c>
    </row>
    <row r="143" spans="1:40" x14ac:dyDescent="0.2">
      <c r="A143" s="78" t="s">
        <v>826</v>
      </c>
      <c r="B143" s="16" t="s">
        <v>827</v>
      </c>
      <c r="C143" s="28" t="s">
        <v>835</v>
      </c>
      <c r="D143" s="17" t="s">
        <v>170</v>
      </c>
      <c r="E143" s="17" t="s">
        <v>836</v>
      </c>
      <c r="F143" s="18">
        <v>1375</v>
      </c>
      <c r="G143" s="18">
        <f t="shared" si="38"/>
        <v>137.5</v>
      </c>
      <c r="H143" s="18">
        <f t="shared" si="39"/>
        <v>1237.5</v>
      </c>
      <c r="I143" s="18">
        <v>0</v>
      </c>
      <c r="J143" s="18">
        <v>0</v>
      </c>
      <c r="K143" s="18">
        <v>0</v>
      </c>
      <c r="L143" s="18">
        <v>0</v>
      </c>
      <c r="M143" s="18">
        <v>0</v>
      </c>
      <c r="N143" s="18">
        <v>0</v>
      </c>
      <c r="O143" s="18">
        <v>0</v>
      </c>
      <c r="P143" s="18">
        <v>0</v>
      </c>
      <c r="Q143" s="18">
        <v>0</v>
      </c>
      <c r="R143" s="18">
        <v>0</v>
      </c>
      <c r="S143" s="18">
        <v>0</v>
      </c>
      <c r="T143" s="18">
        <v>0</v>
      </c>
      <c r="U143" s="18">
        <v>0</v>
      </c>
      <c r="V143" s="18">
        <v>0</v>
      </c>
      <c r="W143" s="18">
        <v>12.21</v>
      </c>
      <c r="X143" s="18">
        <v>247.49</v>
      </c>
      <c r="Y143" s="18">
        <v>247.49</v>
      </c>
      <c r="Z143" s="18">
        <v>247.49</v>
      </c>
      <c r="AA143" s="18">
        <v>248.16</v>
      </c>
      <c r="AB143" s="18">
        <v>234.66</v>
      </c>
      <c r="AC143" s="18">
        <v>0</v>
      </c>
      <c r="AD143" s="18">
        <v>0</v>
      </c>
      <c r="AE143" s="18">
        <v>0</v>
      </c>
      <c r="AF143" s="18">
        <v>0</v>
      </c>
      <c r="AG143" s="18"/>
      <c r="AH143" s="18"/>
      <c r="AI143" s="18"/>
      <c r="AJ143" s="18">
        <v>1237.5</v>
      </c>
      <c r="AK143" s="18">
        <v>1237.5</v>
      </c>
      <c r="AL143" s="18">
        <v>1237.5</v>
      </c>
      <c r="AM143" s="18">
        <f t="shared" si="40"/>
        <v>1237.5</v>
      </c>
      <c r="AN143" s="18">
        <f t="shared" si="41"/>
        <v>1237.5</v>
      </c>
    </row>
    <row r="144" spans="1:40" x14ac:dyDescent="0.2">
      <c r="A144" s="78" t="s">
        <v>826</v>
      </c>
      <c r="B144" s="16" t="s">
        <v>827</v>
      </c>
      <c r="C144" s="28" t="s">
        <v>837</v>
      </c>
      <c r="D144" s="17" t="s">
        <v>557</v>
      </c>
      <c r="E144" s="17" t="s">
        <v>838</v>
      </c>
      <c r="F144" s="18">
        <v>1375</v>
      </c>
      <c r="G144" s="18">
        <f t="shared" si="38"/>
        <v>137.5</v>
      </c>
      <c r="H144" s="18">
        <f t="shared" si="39"/>
        <v>1237.5</v>
      </c>
      <c r="I144" s="18">
        <v>0</v>
      </c>
      <c r="J144" s="18">
        <v>0</v>
      </c>
      <c r="K144" s="18">
        <v>0</v>
      </c>
      <c r="L144" s="18">
        <v>0</v>
      </c>
      <c r="M144" s="18">
        <v>0</v>
      </c>
      <c r="N144" s="18">
        <v>0</v>
      </c>
      <c r="O144" s="18">
        <v>0</v>
      </c>
      <c r="P144" s="18">
        <v>0</v>
      </c>
      <c r="Q144" s="18">
        <v>0</v>
      </c>
      <c r="R144" s="18">
        <v>0</v>
      </c>
      <c r="S144" s="18">
        <v>0</v>
      </c>
      <c r="T144" s="18">
        <v>0</v>
      </c>
      <c r="U144" s="18">
        <v>0</v>
      </c>
      <c r="V144" s="18">
        <v>0</v>
      </c>
      <c r="W144" s="18">
        <v>12.21</v>
      </c>
      <c r="X144" s="18">
        <v>247.49</v>
      </c>
      <c r="Y144" s="18">
        <v>247.49</v>
      </c>
      <c r="Z144" s="18">
        <v>247.49</v>
      </c>
      <c r="AA144" s="18">
        <v>248.16</v>
      </c>
      <c r="AB144" s="18">
        <v>234.66</v>
      </c>
      <c r="AC144" s="18">
        <v>0</v>
      </c>
      <c r="AD144" s="18">
        <v>0</v>
      </c>
      <c r="AE144" s="18">
        <v>0</v>
      </c>
      <c r="AF144" s="18">
        <v>0</v>
      </c>
      <c r="AG144" s="18"/>
      <c r="AH144" s="18"/>
      <c r="AI144" s="18"/>
      <c r="AJ144" s="18">
        <v>1237.5</v>
      </c>
      <c r="AK144" s="18">
        <v>1237.5</v>
      </c>
      <c r="AL144" s="18">
        <v>1237.5</v>
      </c>
      <c r="AM144" s="18">
        <f t="shared" si="40"/>
        <v>1237.5</v>
      </c>
      <c r="AN144" s="18">
        <f t="shared" si="41"/>
        <v>1237.5</v>
      </c>
    </row>
    <row r="145" spans="1:40" x14ac:dyDescent="0.2">
      <c r="A145" s="78" t="s">
        <v>826</v>
      </c>
      <c r="B145" s="16" t="s">
        <v>827</v>
      </c>
      <c r="C145" s="28" t="s">
        <v>839</v>
      </c>
      <c r="D145" s="17" t="s">
        <v>840</v>
      </c>
      <c r="E145" s="17" t="s">
        <v>841</v>
      </c>
      <c r="F145" s="18">
        <v>1375</v>
      </c>
      <c r="G145" s="18">
        <f t="shared" si="38"/>
        <v>137.5</v>
      </c>
      <c r="H145" s="18">
        <f t="shared" si="39"/>
        <v>1237.5</v>
      </c>
      <c r="I145" s="18">
        <v>0</v>
      </c>
      <c r="J145" s="18">
        <v>0</v>
      </c>
      <c r="K145" s="18">
        <v>0</v>
      </c>
      <c r="L145" s="18">
        <v>0</v>
      </c>
      <c r="M145" s="18">
        <v>0</v>
      </c>
      <c r="N145" s="18">
        <v>0</v>
      </c>
      <c r="O145" s="18">
        <v>0</v>
      </c>
      <c r="P145" s="18">
        <v>0</v>
      </c>
      <c r="Q145" s="18">
        <v>0</v>
      </c>
      <c r="R145" s="18">
        <v>0</v>
      </c>
      <c r="S145" s="18">
        <v>0</v>
      </c>
      <c r="T145" s="18">
        <v>0</v>
      </c>
      <c r="U145" s="18">
        <v>0</v>
      </c>
      <c r="V145" s="18">
        <v>0</v>
      </c>
      <c r="W145" s="18">
        <v>12.21</v>
      </c>
      <c r="X145" s="18">
        <v>247.49</v>
      </c>
      <c r="Y145" s="18">
        <v>247.49</v>
      </c>
      <c r="Z145" s="18">
        <v>247.49</v>
      </c>
      <c r="AA145" s="18">
        <v>248.16</v>
      </c>
      <c r="AB145" s="18">
        <v>234.66</v>
      </c>
      <c r="AC145" s="18">
        <v>0</v>
      </c>
      <c r="AD145" s="18">
        <v>0</v>
      </c>
      <c r="AE145" s="18">
        <v>0</v>
      </c>
      <c r="AF145" s="18">
        <v>0</v>
      </c>
      <c r="AG145" s="18"/>
      <c r="AH145" s="18"/>
      <c r="AI145" s="18"/>
      <c r="AJ145" s="18">
        <v>1237.5</v>
      </c>
      <c r="AK145" s="18">
        <v>1237.5</v>
      </c>
      <c r="AL145" s="18">
        <v>1237.5</v>
      </c>
      <c r="AM145" s="18">
        <f t="shared" si="40"/>
        <v>1237.5</v>
      </c>
      <c r="AN145" s="18">
        <f t="shared" si="41"/>
        <v>1237.5</v>
      </c>
    </row>
    <row r="146" spans="1:40" x14ac:dyDescent="0.2">
      <c r="A146" s="78" t="s">
        <v>681</v>
      </c>
      <c r="B146" s="16" t="s">
        <v>842</v>
      </c>
      <c r="C146" s="28" t="s">
        <v>843</v>
      </c>
      <c r="D146" s="17" t="s">
        <v>195</v>
      </c>
      <c r="E146" s="17" t="s">
        <v>844</v>
      </c>
      <c r="F146" s="18">
        <v>3450</v>
      </c>
      <c r="G146" s="18">
        <f t="shared" si="38"/>
        <v>345</v>
      </c>
      <c r="H146" s="18">
        <f t="shared" si="39"/>
        <v>3105</v>
      </c>
      <c r="I146" s="18">
        <v>0</v>
      </c>
      <c r="J146" s="18">
        <v>0</v>
      </c>
      <c r="K146" s="18">
        <v>0</v>
      </c>
      <c r="L146" s="18">
        <v>0</v>
      </c>
      <c r="M146" s="18">
        <v>0</v>
      </c>
      <c r="N146" s="18">
        <v>0</v>
      </c>
      <c r="O146" s="18">
        <v>0</v>
      </c>
      <c r="P146" s="18">
        <v>0</v>
      </c>
      <c r="Q146" s="18">
        <v>0</v>
      </c>
      <c r="R146" s="18">
        <v>0</v>
      </c>
      <c r="S146" s="18">
        <v>0</v>
      </c>
      <c r="T146" s="18">
        <v>0</v>
      </c>
      <c r="U146" s="18">
        <v>0</v>
      </c>
      <c r="V146" s="18">
        <v>0</v>
      </c>
      <c r="W146" s="18">
        <v>0</v>
      </c>
      <c r="X146" s="18">
        <v>0</v>
      </c>
      <c r="Y146" s="18">
        <v>282.42</v>
      </c>
      <c r="Z146" s="18">
        <v>620.98</v>
      </c>
      <c r="AA146" s="18">
        <v>622.67999999999995</v>
      </c>
      <c r="AB146" s="18">
        <v>620.98</v>
      </c>
      <c r="AC146" s="18">
        <v>620.98</v>
      </c>
      <c r="AD146" s="18">
        <v>336.96</v>
      </c>
      <c r="AE146" s="18">
        <v>0</v>
      </c>
      <c r="AF146" s="18">
        <v>0</v>
      </c>
      <c r="AG146" s="18"/>
      <c r="AH146" s="18"/>
      <c r="AI146" s="18"/>
      <c r="AJ146" s="18">
        <v>3105</v>
      </c>
      <c r="AK146" s="18">
        <v>3105</v>
      </c>
      <c r="AL146" s="18">
        <v>3105</v>
      </c>
      <c r="AM146" s="18">
        <f t="shared" si="40"/>
        <v>3105</v>
      </c>
      <c r="AN146" s="18">
        <f t="shared" si="41"/>
        <v>3105</v>
      </c>
    </row>
    <row r="147" spans="1:40" ht="21.75" customHeight="1" x14ac:dyDescent="0.2">
      <c r="A147" s="78" t="s">
        <v>681</v>
      </c>
      <c r="B147" s="16" t="s">
        <v>845</v>
      </c>
      <c r="C147" s="28" t="s">
        <v>846</v>
      </c>
      <c r="D147" s="17" t="s">
        <v>195</v>
      </c>
      <c r="E147" s="17" t="s">
        <v>847</v>
      </c>
      <c r="F147" s="18">
        <v>3165</v>
      </c>
      <c r="G147" s="18">
        <f t="shared" si="38"/>
        <v>316.5</v>
      </c>
      <c r="H147" s="18">
        <f t="shared" si="39"/>
        <v>2848.5</v>
      </c>
      <c r="I147" s="18">
        <v>0</v>
      </c>
      <c r="J147" s="18">
        <v>0</v>
      </c>
      <c r="K147" s="18">
        <v>0</v>
      </c>
      <c r="L147" s="18">
        <v>0</v>
      </c>
      <c r="M147" s="18">
        <v>0</v>
      </c>
      <c r="N147" s="18">
        <v>0</v>
      </c>
      <c r="O147" s="18">
        <v>0</v>
      </c>
      <c r="P147" s="18">
        <v>0</v>
      </c>
      <c r="Q147" s="18">
        <v>0</v>
      </c>
      <c r="R147" s="18">
        <v>0</v>
      </c>
      <c r="S147" s="18">
        <v>0</v>
      </c>
      <c r="T147" s="18">
        <v>0</v>
      </c>
      <c r="U147" s="18">
        <v>0</v>
      </c>
      <c r="V147" s="18">
        <v>0</v>
      </c>
      <c r="W147" s="18">
        <v>0</v>
      </c>
      <c r="X147" s="18">
        <v>0</v>
      </c>
      <c r="Y147" s="18">
        <v>259.10000000000002</v>
      </c>
      <c r="Z147" s="18">
        <v>569.71</v>
      </c>
      <c r="AA147" s="18">
        <v>571.27</v>
      </c>
      <c r="AB147" s="18">
        <v>569.71</v>
      </c>
      <c r="AC147" s="18">
        <v>569.71</v>
      </c>
      <c r="AD147" s="18">
        <v>309</v>
      </c>
      <c r="AE147" s="18">
        <v>0</v>
      </c>
      <c r="AF147" s="18">
        <v>0</v>
      </c>
      <c r="AG147" s="18"/>
      <c r="AH147" s="18"/>
      <c r="AI147" s="18"/>
      <c r="AJ147" s="18">
        <v>2848.5</v>
      </c>
      <c r="AK147" s="18">
        <v>2848.5</v>
      </c>
      <c r="AL147" s="18">
        <v>2848.5</v>
      </c>
      <c r="AM147" s="18">
        <f t="shared" si="40"/>
        <v>2848.5</v>
      </c>
      <c r="AN147" s="18">
        <f t="shared" si="41"/>
        <v>2848.5</v>
      </c>
    </row>
    <row r="148" spans="1:40" ht="21.75" customHeight="1" x14ac:dyDescent="0.2">
      <c r="A148" s="78" t="s">
        <v>681</v>
      </c>
      <c r="B148" s="16" t="s">
        <v>845</v>
      </c>
      <c r="C148" s="28" t="s">
        <v>848</v>
      </c>
      <c r="D148" s="17" t="s">
        <v>170</v>
      </c>
      <c r="E148" s="17" t="s">
        <v>849</v>
      </c>
      <c r="F148" s="18">
        <v>2435</v>
      </c>
      <c r="G148" s="18">
        <f t="shared" si="38"/>
        <v>243.5</v>
      </c>
      <c r="H148" s="18">
        <f t="shared" si="39"/>
        <v>2191.5</v>
      </c>
      <c r="I148" s="18">
        <v>0</v>
      </c>
      <c r="J148" s="18">
        <v>0</v>
      </c>
      <c r="K148" s="18">
        <v>0</v>
      </c>
      <c r="L148" s="18">
        <v>0</v>
      </c>
      <c r="M148" s="18">
        <v>0</v>
      </c>
      <c r="N148" s="18">
        <v>0</v>
      </c>
      <c r="O148" s="18">
        <v>0</v>
      </c>
      <c r="P148" s="18">
        <v>0</v>
      </c>
      <c r="Q148" s="18">
        <v>0</v>
      </c>
      <c r="R148" s="18">
        <v>0</v>
      </c>
      <c r="S148" s="18">
        <v>0</v>
      </c>
      <c r="T148" s="18">
        <v>0</v>
      </c>
      <c r="U148" s="18">
        <v>0</v>
      </c>
      <c r="V148" s="18">
        <v>0</v>
      </c>
      <c r="W148" s="18">
        <v>0</v>
      </c>
      <c r="X148" s="18">
        <v>0</v>
      </c>
      <c r="Y148" s="18">
        <v>199.34</v>
      </c>
      <c r="Z148" s="18">
        <v>438.31</v>
      </c>
      <c r="AA148" s="18">
        <v>439.51</v>
      </c>
      <c r="AB148" s="18">
        <v>438.31</v>
      </c>
      <c r="AC148" s="18">
        <v>438.31</v>
      </c>
      <c r="AD148" s="18">
        <v>237.72</v>
      </c>
      <c r="AE148" s="18">
        <v>0</v>
      </c>
      <c r="AF148" s="18">
        <v>0</v>
      </c>
      <c r="AG148" s="18"/>
      <c r="AH148" s="18"/>
      <c r="AI148" s="18"/>
      <c r="AJ148" s="18">
        <v>2191.5</v>
      </c>
      <c r="AK148" s="18">
        <v>2191.5</v>
      </c>
      <c r="AL148" s="18">
        <v>2191.5</v>
      </c>
      <c r="AM148" s="18">
        <f t="shared" si="40"/>
        <v>2191.5</v>
      </c>
      <c r="AN148" s="18">
        <f t="shared" si="41"/>
        <v>2191.5</v>
      </c>
    </row>
    <row r="149" spans="1:40" ht="21.75" customHeight="1" x14ac:dyDescent="0.2">
      <c r="A149" s="78" t="s">
        <v>681</v>
      </c>
      <c r="B149" s="16" t="s">
        <v>845</v>
      </c>
      <c r="C149" s="28" t="s">
        <v>850</v>
      </c>
      <c r="D149" s="17" t="s">
        <v>170</v>
      </c>
      <c r="E149" s="17" t="s">
        <v>851</v>
      </c>
      <c r="F149" s="18">
        <v>2435</v>
      </c>
      <c r="G149" s="18">
        <f t="shared" si="38"/>
        <v>243.5</v>
      </c>
      <c r="H149" s="18">
        <f t="shared" si="39"/>
        <v>2191.5</v>
      </c>
      <c r="I149" s="18">
        <v>0</v>
      </c>
      <c r="J149" s="18">
        <v>0</v>
      </c>
      <c r="K149" s="18">
        <v>0</v>
      </c>
      <c r="L149" s="18">
        <v>0</v>
      </c>
      <c r="M149" s="18">
        <v>0</v>
      </c>
      <c r="N149" s="18">
        <v>0</v>
      </c>
      <c r="O149" s="18">
        <v>0</v>
      </c>
      <c r="P149" s="18">
        <v>0</v>
      </c>
      <c r="Q149" s="18">
        <v>0</v>
      </c>
      <c r="R149" s="18">
        <v>0</v>
      </c>
      <c r="S149" s="18">
        <v>0</v>
      </c>
      <c r="T149" s="18">
        <v>0</v>
      </c>
      <c r="U149" s="18">
        <v>0</v>
      </c>
      <c r="V149" s="18">
        <v>0</v>
      </c>
      <c r="W149" s="18">
        <v>0</v>
      </c>
      <c r="X149" s="18">
        <v>0</v>
      </c>
      <c r="Y149" s="18">
        <v>199.34</v>
      </c>
      <c r="Z149" s="18">
        <v>438.31</v>
      </c>
      <c r="AA149" s="18">
        <v>439.51</v>
      </c>
      <c r="AB149" s="18">
        <v>438.31</v>
      </c>
      <c r="AC149" s="18">
        <v>438.31</v>
      </c>
      <c r="AD149" s="18">
        <v>237.72</v>
      </c>
      <c r="AE149" s="18">
        <v>0</v>
      </c>
      <c r="AF149" s="18">
        <v>0</v>
      </c>
      <c r="AG149" s="18"/>
      <c r="AH149" s="18"/>
      <c r="AI149" s="18"/>
      <c r="AJ149" s="18">
        <v>2191.5</v>
      </c>
      <c r="AK149" s="18">
        <v>2191.5</v>
      </c>
      <c r="AL149" s="18">
        <v>2191.5</v>
      </c>
      <c r="AM149" s="18">
        <f t="shared" si="40"/>
        <v>2191.5</v>
      </c>
      <c r="AN149" s="18">
        <f t="shared" si="41"/>
        <v>2191.5</v>
      </c>
    </row>
    <row r="150" spans="1:40" ht="21.75" customHeight="1" x14ac:dyDescent="0.2">
      <c r="A150" s="78" t="s">
        <v>681</v>
      </c>
      <c r="B150" s="16" t="s">
        <v>845</v>
      </c>
      <c r="C150" s="28" t="s">
        <v>852</v>
      </c>
      <c r="D150" s="17" t="s">
        <v>170</v>
      </c>
      <c r="E150" s="17" t="s">
        <v>853</v>
      </c>
      <c r="F150" s="18">
        <v>2435</v>
      </c>
      <c r="G150" s="18">
        <f t="shared" si="38"/>
        <v>243.5</v>
      </c>
      <c r="H150" s="18">
        <f t="shared" si="39"/>
        <v>2191.5</v>
      </c>
      <c r="I150" s="18">
        <v>0</v>
      </c>
      <c r="J150" s="18">
        <v>0</v>
      </c>
      <c r="K150" s="18">
        <v>0</v>
      </c>
      <c r="L150" s="18">
        <v>0</v>
      </c>
      <c r="M150" s="18">
        <v>0</v>
      </c>
      <c r="N150" s="18">
        <v>0</v>
      </c>
      <c r="O150" s="18">
        <v>0</v>
      </c>
      <c r="P150" s="18">
        <v>0</v>
      </c>
      <c r="Q150" s="18">
        <v>0</v>
      </c>
      <c r="R150" s="18">
        <v>0</v>
      </c>
      <c r="S150" s="18">
        <v>0</v>
      </c>
      <c r="T150" s="18">
        <v>0</v>
      </c>
      <c r="U150" s="18">
        <v>0</v>
      </c>
      <c r="V150" s="18">
        <v>0</v>
      </c>
      <c r="W150" s="18">
        <v>0</v>
      </c>
      <c r="X150" s="18">
        <v>0</v>
      </c>
      <c r="Y150" s="18">
        <v>199.34</v>
      </c>
      <c r="Z150" s="18">
        <v>438.31</v>
      </c>
      <c r="AA150" s="18">
        <v>439.51</v>
      </c>
      <c r="AB150" s="18">
        <v>438.31</v>
      </c>
      <c r="AC150" s="18">
        <v>438.31</v>
      </c>
      <c r="AD150" s="18">
        <v>237.72</v>
      </c>
      <c r="AE150" s="18">
        <v>0</v>
      </c>
      <c r="AF150" s="18">
        <v>0</v>
      </c>
      <c r="AG150" s="18"/>
      <c r="AH150" s="18"/>
      <c r="AI150" s="18"/>
      <c r="AJ150" s="18">
        <v>2191.5</v>
      </c>
      <c r="AK150" s="18">
        <v>2191.5</v>
      </c>
      <c r="AL150" s="18">
        <v>2191.5</v>
      </c>
      <c r="AM150" s="18">
        <f t="shared" si="40"/>
        <v>2191.5</v>
      </c>
      <c r="AN150" s="18">
        <f t="shared" si="41"/>
        <v>2191.5</v>
      </c>
    </row>
    <row r="151" spans="1:40" ht="22.5" x14ac:dyDescent="0.2">
      <c r="A151" s="78" t="s">
        <v>681</v>
      </c>
      <c r="B151" s="16" t="s">
        <v>845</v>
      </c>
      <c r="C151" s="28" t="s">
        <v>854</v>
      </c>
      <c r="D151" s="17" t="s">
        <v>170</v>
      </c>
      <c r="E151" s="17" t="s">
        <v>855</v>
      </c>
      <c r="F151" s="18">
        <v>2435</v>
      </c>
      <c r="G151" s="18">
        <f t="shared" si="38"/>
        <v>243.5</v>
      </c>
      <c r="H151" s="18">
        <f t="shared" si="39"/>
        <v>2191.5</v>
      </c>
      <c r="I151" s="18">
        <v>0</v>
      </c>
      <c r="J151" s="18">
        <v>0</v>
      </c>
      <c r="K151" s="18">
        <v>0</v>
      </c>
      <c r="L151" s="18">
        <v>0</v>
      </c>
      <c r="M151" s="18">
        <v>0</v>
      </c>
      <c r="N151" s="18">
        <v>0</v>
      </c>
      <c r="O151" s="18">
        <v>0</v>
      </c>
      <c r="P151" s="18">
        <v>0</v>
      </c>
      <c r="Q151" s="18">
        <v>0</v>
      </c>
      <c r="R151" s="18">
        <v>0</v>
      </c>
      <c r="S151" s="18">
        <v>0</v>
      </c>
      <c r="T151" s="18">
        <v>0</v>
      </c>
      <c r="U151" s="18">
        <v>0</v>
      </c>
      <c r="V151" s="18">
        <v>0</v>
      </c>
      <c r="W151" s="18">
        <v>0</v>
      </c>
      <c r="X151" s="18">
        <v>0</v>
      </c>
      <c r="Y151" s="18">
        <v>199.34</v>
      </c>
      <c r="Z151" s="18">
        <v>438.31</v>
      </c>
      <c r="AA151" s="18">
        <v>439.51</v>
      </c>
      <c r="AB151" s="18">
        <v>438.31</v>
      </c>
      <c r="AC151" s="18">
        <v>438.31</v>
      </c>
      <c r="AD151" s="18">
        <v>237.72</v>
      </c>
      <c r="AE151" s="18">
        <v>0</v>
      </c>
      <c r="AF151" s="18">
        <v>0</v>
      </c>
      <c r="AG151" s="18"/>
      <c r="AH151" s="18"/>
      <c r="AI151" s="18"/>
      <c r="AJ151" s="18">
        <v>2191.5</v>
      </c>
      <c r="AK151" s="18">
        <v>2191.5</v>
      </c>
      <c r="AL151" s="18">
        <v>2191.5</v>
      </c>
      <c r="AM151" s="18">
        <f t="shared" si="40"/>
        <v>2191.5</v>
      </c>
      <c r="AN151" s="18">
        <f t="shared" si="41"/>
        <v>2191.5</v>
      </c>
    </row>
    <row r="152" spans="1:40" ht="22.5" x14ac:dyDescent="0.2">
      <c r="A152" s="78" t="s">
        <v>681</v>
      </c>
      <c r="B152" s="16" t="s">
        <v>845</v>
      </c>
      <c r="C152" s="28" t="s">
        <v>856</v>
      </c>
      <c r="D152" s="17" t="s">
        <v>170</v>
      </c>
      <c r="E152" s="17" t="s">
        <v>857</v>
      </c>
      <c r="F152" s="18">
        <v>2435</v>
      </c>
      <c r="G152" s="18">
        <f t="shared" si="38"/>
        <v>243.5</v>
      </c>
      <c r="H152" s="18">
        <f t="shared" si="39"/>
        <v>2191.5</v>
      </c>
      <c r="I152" s="18">
        <v>0</v>
      </c>
      <c r="J152" s="18">
        <v>0</v>
      </c>
      <c r="K152" s="18">
        <v>0</v>
      </c>
      <c r="L152" s="18">
        <v>0</v>
      </c>
      <c r="M152" s="18">
        <v>0</v>
      </c>
      <c r="N152" s="18">
        <v>0</v>
      </c>
      <c r="O152" s="18">
        <v>0</v>
      </c>
      <c r="P152" s="18">
        <v>0</v>
      </c>
      <c r="Q152" s="18">
        <v>0</v>
      </c>
      <c r="R152" s="18">
        <v>0</v>
      </c>
      <c r="S152" s="18">
        <v>0</v>
      </c>
      <c r="T152" s="18">
        <v>0</v>
      </c>
      <c r="U152" s="18">
        <v>0</v>
      </c>
      <c r="V152" s="18">
        <v>0</v>
      </c>
      <c r="W152" s="18">
        <v>0</v>
      </c>
      <c r="X152" s="18">
        <v>0</v>
      </c>
      <c r="Y152" s="18">
        <v>199.34</v>
      </c>
      <c r="Z152" s="18">
        <v>438.31</v>
      </c>
      <c r="AA152" s="18">
        <v>439.51</v>
      </c>
      <c r="AB152" s="18">
        <v>438.31</v>
      </c>
      <c r="AC152" s="18">
        <v>438.31</v>
      </c>
      <c r="AD152" s="18">
        <v>237.72</v>
      </c>
      <c r="AE152" s="18">
        <v>0</v>
      </c>
      <c r="AF152" s="18">
        <v>0</v>
      </c>
      <c r="AG152" s="18"/>
      <c r="AH152" s="18"/>
      <c r="AI152" s="18"/>
      <c r="AJ152" s="18">
        <v>2191.5</v>
      </c>
      <c r="AK152" s="18">
        <v>2191.5</v>
      </c>
      <c r="AL152" s="18">
        <v>2191.5</v>
      </c>
      <c r="AM152" s="18">
        <f t="shared" si="40"/>
        <v>2191.5</v>
      </c>
      <c r="AN152" s="18">
        <f t="shared" si="41"/>
        <v>2191.5</v>
      </c>
    </row>
    <row r="153" spans="1:40" ht="22.5" x14ac:dyDescent="0.2">
      <c r="A153" s="78" t="s">
        <v>681</v>
      </c>
      <c r="B153" s="16" t="s">
        <v>845</v>
      </c>
      <c r="C153" s="28" t="s">
        <v>858</v>
      </c>
      <c r="D153" s="17" t="s">
        <v>170</v>
      </c>
      <c r="E153" s="17" t="s">
        <v>859</v>
      </c>
      <c r="F153" s="18">
        <v>2435</v>
      </c>
      <c r="G153" s="18">
        <f t="shared" si="38"/>
        <v>243.5</v>
      </c>
      <c r="H153" s="18">
        <f t="shared" si="39"/>
        <v>2191.5</v>
      </c>
      <c r="I153" s="18">
        <v>0</v>
      </c>
      <c r="J153" s="18">
        <v>0</v>
      </c>
      <c r="K153" s="18">
        <v>0</v>
      </c>
      <c r="L153" s="18">
        <v>0</v>
      </c>
      <c r="M153" s="18">
        <v>0</v>
      </c>
      <c r="N153" s="18">
        <v>0</v>
      </c>
      <c r="O153" s="18">
        <v>0</v>
      </c>
      <c r="P153" s="18">
        <v>0</v>
      </c>
      <c r="Q153" s="18">
        <v>0</v>
      </c>
      <c r="R153" s="18">
        <v>0</v>
      </c>
      <c r="S153" s="18">
        <v>0</v>
      </c>
      <c r="T153" s="18">
        <v>0</v>
      </c>
      <c r="U153" s="18">
        <v>0</v>
      </c>
      <c r="V153" s="18">
        <v>0</v>
      </c>
      <c r="W153" s="18">
        <v>0</v>
      </c>
      <c r="X153" s="18">
        <v>0</v>
      </c>
      <c r="Y153" s="18">
        <v>199.34</v>
      </c>
      <c r="Z153" s="18">
        <v>438.31</v>
      </c>
      <c r="AA153" s="18">
        <v>439.51</v>
      </c>
      <c r="AB153" s="18">
        <v>438.31</v>
      </c>
      <c r="AC153" s="18">
        <v>438.31</v>
      </c>
      <c r="AD153" s="18">
        <v>237.72</v>
      </c>
      <c r="AE153" s="18">
        <v>0</v>
      </c>
      <c r="AF153" s="18">
        <v>0</v>
      </c>
      <c r="AG153" s="18"/>
      <c r="AH153" s="18"/>
      <c r="AI153" s="18"/>
      <c r="AJ153" s="18">
        <v>2191.5</v>
      </c>
      <c r="AK153" s="18">
        <v>2191.5</v>
      </c>
      <c r="AL153" s="18">
        <v>2191.5</v>
      </c>
      <c r="AM153" s="18">
        <f t="shared" si="40"/>
        <v>2191.5</v>
      </c>
      <c r="AN153" s="18">
        <f t="shared" si="41"/>
        <v>2191.5</v>
      </c>
    </row>
    <row r="154" spans="1:40" ht="22.5" x14ac:dyDescent="0.2">
      <c r="A154" s="78" t="s">
        <v>681</v>
      </c>
      <c r="B154" s="16" t="s">
        <v>845</v>
      </c>
      <c r="C154" s="28" t="s">
        <v>860</v>
      </c>
      <c r="D154" s="17" t="s">
        <v>170</v>
      </c>
      <c r="E154" s="17" t="s">
        <v>861</v>
      </c>
      <c r="F154" s="18">
        <v>2435</v>
      </c>
      <c r="G154" s="18">
        <f t="shared" si="38"/>
        <v>243.5</v>
      </c>
      <c r="H154" s="18">
        <f t="shared" si="39"/>
        <v>2191.5</v>
      </c>
      <c r="I154" s="18">
        <v>0</v>
      </c>
      <c r="J154" s="18">
        <v>0</v>
      </c>
      <c r="K154" s="18">
        <v>0</v>
      </c>
      <c r="L154" s="18">
        <v>0</v>
      </c>
      <c r="M154" s="18">
        <v>0</v>
      </c>
      <c r="N154" s="18">
        <v>0</v>
      </c>
      <c r="O154" s="18">
        <v>0</v>
      </c>
      <c r="P154" s="18">
        <v>0</v>
      </c>
      <c r="Q154" s="18">
        <v>0</v>
      </c>
      <c r="R154" s="18">
        <v>0</v>
      </c>
      <c r="S154" s="18">
        <v>0</v>
      </c>
      <c r="T154" s="18">
        <v>0</v>
      </c>
      <c r="U154" s="18">
        <v>0</v>
      </c>
      <c r="V154" s="18">
        <v>0</v>
      </c>
      <c r="W154" s="18">
        <v>0</v>
      </c>
      <c r="X154" s="18">
        <v>0</v>
      </c>
      <c r="Y154" s="18">
        <v>199.34</v>
      </c>
      <c r="Z154" s="18">
        <v>438.31</v>
      </c>
      <c r="AA154" s="18">
        <v>439.51</v>
      </c>
      <c r="AB154" s="18">
        <v>438.31</v>
      </c>
      <c r="AC154" s="18">
        <v>438.31</v>
      </c>
      <c r="AD154" s="18">
        <v>237.72</v>
      </c>
      <c r="AE154" s="18">
        <v>0</v>
      </c>
      <c r="AF154" s="18">
        <v>0</v>
      </c>
      <c r="AG154" s="18"/>
      <c r="AH154" s="18"/>
      <c r="AI154" s="18"/>
      <c r="AJ154" s="18">
        <v>2191.5</v>
      </c>
      <c r="AK154" s="18">
        <v>2191.5</v>
      </c>
      <c r="AL154" s="18">
        <v>2191.5</v>
      </c>
      <c r="AM154" s="18">
        <f t="shared" si="40"/>
        <v>2191.5</v>
      </c>
      <c r="AN154" s="18">
        <f t="shared" si="41"/>
        <v>2191.5</v>
      </c>
    </row>
    <row r="155" spans="1:40" ht="22.5" x14ac:dyDescent="0.2">
      <c r="A155" s="80" t="s">
        <v>862</v>
      </c>
      <c r="B155" s="16" t="s">
        <v>798</v>
      </c>
      <c r="C155" s="28" t="s">
        <v>863</v>
      </c>
      <c r="D155" s="17" t="s">
        <v>235</v>
      </c>
      <c r="E155" s="17" t="s">
        <v>864</v>
      </c>
      <c r="F155" s="18">
        <v>1516</v>
      </c>
      <c r="G155" s="18">
        <f t="shared" si="38"/>
        <v>151.6</v>
      </c>
      <c r="H155" s="18">
        <f t="shared" si="39"/>
        <v>1364.4</v>
      </c>
      <c r="I155" s="95">
        <v>0</v>
      </c>
      <c r="J155" s="95">
        <v>0</v>
      </c>
      <c r="K155" s="95">
        <v>0</v>
      </c>
      <c r="L155" s="95">
        <v>0</v>
      </c>
      <c r="M155" s="95">
        <v>0</v>
      </c>
      <c r="N155" s="95">
        <v>0</v>
      </c>
      <c r="O155" s="95">
        <v>0</v>
      </c>
      <c r="P155" s="95">
        <v>0</v>
      </c>
      <c r="Q155" s="95">
        <v>0</v>
      </c>
      <c r="R155" s="18">
        <v>157.02000000000001</v>
      </c>
      <c r="S155" s="18">
        <v>272.91000000000003</v>
      </c>
      <c r="T155" s="18">
        <v>272.91000000000003</v>
      </c>
      <c r="U155" s="18">
        <v>272.91000000000003</v>
      </c>
      <c r="V155" s="18">
        <f t="shared" ref="V155:V168" si="42">N155+O155+P155+Q155+R155+S155+T155+U155</f>
        <v>975.75000000000023</v>
      </c>
      <c r="W155" s="95">
        <f t="shared" ref="W155:W168" si="43">ROUND((H155/5/365*31),2)</f>
        <v>23.18</v>
      </c>
      <c r="X155" s="95">
        <f t="shared" ref="X155:X168" si="44">ROUND((H155/5/365*29),2)</f>
        <v>21.68</v>
      </c>
      <c r="Y155" s="95">
        <f t="shared" ref="Y155:Y168" si="45">ROUND((H155/5/365*31),2)</f>
        <v>23.18</v>
      </c>
      <c r="Z155" s="95">
        <f t="shared" ref="Z155:Z168" si="46">ROUND((H155/5/365*30),2)</f>
        <v>22.43</v>
      </c>
      <c r="AA155" s="95">
        <f t="shared" ref="AA155:AA168" si="47">ROUND((H155/5/365*31),2)</f>
        <v>23.18</v>
      </c>
      <c r="AB155" s="95">
        <f t="shared" ref="AB155:AB168" si="48">ROUND((H155/5/365*30),2)</f>
        <v>22.43</v>
      </c>
      <c r="AC155" s="95">
        <f t="shared" ref="AC155:AC168" si="49">ROUND((H155/5/365*31),2)</f>
        <v>23.18</v>
      </c>
      <c r="AD155" s="18">
        <f t="shared" ref="AD155:AD168" si="50">ROUND((H155/5/365*31),2)</f>
        <v>23.18</v>
      </c>
      <c r="AE155" s="18">
        <f t="shared" ref="AE155:AE168" si="51">ROUND((H155/5/365*30),2)</f>
        <v>22.43</v>
      </c>
      <c r="AF155" s="95">
        <f t="shared" ref="AF155:AF168" si="52">ROUND((H155/5/365*31),2)</f>
        <v>23.18</v>
      </c>
      <c r="AG155" s="95"/>
      <c r="AH155" s="95"/>
      <c r="AI155" s="95"/>
      <c r="AJ155" s="95">
        <v>1364.4</v>
      </c>
      <c r="AK155" s="95">
        <v>1364.4</v>
      </c>
      <c r="AL155" s="95">
        <v>1364.4</v>
      </c>
      <c r="AM155" s="18">
        <f t="shared" si="40"/>
        <v>1364.4</v>
      </c>
      <c r="AN155" s="18">
        <f t="shared" si="41"/>
        <v>1364.4</v>
      </c>
    </row>
    <row r="156" spans="1:40" ht="33.75" x14ac:dyDescent="0.2">
      <c r="A156" s="80" t="s">
        <v>862</v>
      </c>
      <c r="B156" s="16" t="s">
        <v>798</v>
      </c>
      <c r="C156" s="28" t="s">
        <v>865</v>
      </c>
      <c r="D156" s="17" t="s">
        <v>203</v>
      </c>
      <c r="E156" s="17" t="s">
        <v>866</v>
      </c>
      <c r="F156" s="18">
        <v>1516</v>
      </c>
      <c r="G156" s="18">
        <f t="shared" si="38"/>
        <v>151.6</v>
      </c>
      <c r="H156" s="18">
        <f t="shared" si="39"/>
        <v>1364.4</v>
      </c>
      <c r="I156" s="95">
        <v>0</v>
      </c>
      <c r="J156" s="95">
        <v>0</v>
      </c>
      <c r="K156" s="95">
        <v>0</v>
      </c>
      <c r="L156" s="95">
        <v>0</v>
      </c>
      <c r="M156" s="95">
        <v>0</v>
      </c>
      <c r="N156" s="95">
        <v>0</v>
      </c>
      <c r="O156" s="95">
        <v>0</v>
      </c>
      <c r="P156" s="95">
        <v>0</v>
      </c>
      <c r="Q156" s="95">
        <v>0</v>
      </c>
      <c r="R156" s="18">
        <v>157.02000000000001</v>
      </c>
      <c r="S156" s="18">
        <v>272.91000000000003</v>
      </c>
      <c r="T156" s="18">
        <v>272.91000000000003</v>
      </c>
      <c r="U156" s="18">
        <v>272.91000000000003</v>
      </c>
      <c r="V156" s="18">
        <f t="shared" si="42"/>
        <v>975.75000000000023</v>
      </c>
      <c r="W156" s="18">
        <f t="shared" si="43"/>
        <v>23.18</v>
      </c>
      <c r="X156" s="18">
        <f t="shared" si="44"/>
        <v>21.68</v>
      </c>
      <c r="Y156" s="95">
        <f t="shared" si="45"/>
        <v>23.18</v>
      </c>
      <c r="Z156" s="95">
        <f t="shared" si="46"/>
        <v>22.43</v>
      </c>
      <c r="AA156" s="95">
        <f t="shared" si="47"/>
        <v>23.18</v>
      </c>
      <c r="AB156" s="95">
        <f t="shared" si="48"/>
        <v>22.43</v>
      </c>
      <c r="AC156" s="95">
        <f t="shared" si="49"/>
        <v>23.18</v>
      </c>
      <c r="AD156" s="95">
        <f t="shared" si="50"/>
        <v>23.18</v>
      </c>
      <c r="AE156" s="18">
        <f t="shared" si="51"/>
        <v>22.43</v>
      </c>
      <c r="AF156" s="95">
        <f t="shared" si="52"/>
        <v>23.18</v>
      </c>
      <c r="AG156" s="95"/>
      <c r="AH156" s="95"/>
      <c r="AI156" s="95"/>
      <c r="AJ156" s="95">
        <v>1364.4</v>
      </c>
      <c r="AK156" s="95">
        <v>1364.4</v>
      </c>
      <c r="AL156" s="95">
        <v>1364.4</v>
      </c>
      <c r="AM156" s="18">
        <f t="shared" si="40"/>
        <v>1364.4</v>
      </c>
      <c r="AN156" s="18">
        <f t="shared" si="41"/>
        <v>1364.4</v>
      </c>
    </row>
    <row r="157" spans="1:40" ht="22.5" x14ac:dyDescent="0.2">
      <c r="A157" s="80" t="s">
        <v>862</v>
      </c>
      <c r="B157" s="16" t="s">
        <v>798</v>
      </c>
      <c r="C157" s="28" t="s">
        <v>867</v>
      </c>
      <c r="D157" s="17" t="s">
        <v>95</v>
      </c>
      <c r="E157" s="17" t="s">
        <v>868</v>
      </c>
      <c r="F157" s="18">
        <v>1516</v>
      </c>
      <c r="G157" s="18">
        <f t="shared" si="38"/>
        <v>151.6</v>
      </c>
      <c r="H157" s="18">
        <f t="shared" si="39"/>
        <v>1364.4</v>
      </c>
      <c r="I157" s="95">
        <v>0</v>
      </c>
      <c r="J157" s="95">
        <v>0</v>
      </c>
      <c r="K157" s="95">
        <v>0</v>
      </c>
      <c r="L157" s="95">
        <v>0</v>
      </c>
      <c r="M157" s="95">
        <v>0</v>
      </c>
      <c r="N157" s="95">
        <v>0</v>
      </c>
      <c r="O157" s="95">
        <v>0</v>
      </c>
      <c r="P157" s="95">
        <v>0</v>
      </c>
      <c r="Q157" s="95">
        <v>0</v>
      </c>
      <c r="R157" s="18">
        <v>157.02000000000001</v>
      </c>
      <c r="S157" s="18">
        <v>272.91000000000003</v>
      </c>
      <c r="T157" s="18">
        <v>272.91000000000003</v>
      </c>
      <c r="U157" s="18">
        <v>272.91000000000003</v>
      </c>
      <c r="V157" s="18">
        <f t="shared" si="42"/>
        <v>975.75000000000023</v>
      </c>
      <c r="W157" s="18">
        <f t="shared" si="43"/>
        <v>23.18</v>
      </c>
      <c r="X157" s="18">
        <f t="shared" si="44"/>
        <v>21.68</v>
      </c>
      <c r="Y157" s="95">
        <f t="shared" si="45"/>
        <v>23.18</v>
      </c>
      <c r="Z157" s="95">
        <f t="shared" si="46"/>
        <v>22.43</v>
      </c>
      <c r="AA157" s="95">
        <f t="shared" si="47"/>
        <v>23.18</v>
      </c>
      <c r="AB157" s="95">
        <f t="shared" si="48"/>
        <v>22.43</v>
      </c>
      <c r="AC157" s="95">
        <f t="shared" si="49"/>
        <v>23.18</v>
      </c>
      <c r="AD157" s="95">
        <f t="shared" si="50"/>
        <v>23.18</v>
      </c>
      <c r="AE157" s="18">
        <f t="shared" si="51"/>
        <v>22.43</v>
      </c>
      <c r="AF157" s="95">
        <f t="shared" si="52"/>
        <v>23.18</v>
      </c>
      <c r="AG157" s="95"/>
      <c r="AH157" s="95"/>
      <c r="AI157" s="95"/>
      <c r="AJ157" s="95">
        <v>1364.4</v>
      </c>
      <c r="AK157" s="95">
        <v>1364.4</v>
      </c>
      <c r="AL157" s="95">
        <v>1364.4</v>
      </c>
      <c r="AM157" s="18">
        <f t="shared" si="40"/>
        <v>1364.4</v>
      </c>
      <c r="AN157" s="18">
        <f t="shared" si="41"/>
        <v>1364.4</v>
      </c>
    </row>
    <row r="158" spans="1:40" ht="22.5" x14ac:dyDescent="0.2">
      <c r="A158" s="80" t="s">
        <v>862</v>
      </c>
      <c r="B158" s="16" t="s">
        <v>798</v>
      </c>
      <c r="C158" s="28" t="s">
        <v>869</v>
      </c>
      <c r="D158" s="17" t="s">
        <v>203</v>
      </c>
      <c r="E158" s="17" t="s">
        <v>870</v>
      </c>
      <c r="F158" s="18">
        <v>1516</v>
      </c>
      <c r="G158" s="18">
        <f t="shared" si="38"/>
        <v>151.6</v>
      </c>
      <c r="H158" s="18">
        <f t="shared" si="39"/>
        <v>1364.4</v>
      </c>
      <c r="I158" s="95">
        <v>0</v>
      </c>
      <c r="J158" s="95">
        <v>0</v>
      </c>
      <c r="K158" s="95">
        <v>0</v>
      </c>
      <c r="L158" s="95">
        <v>0</v>
      </c>
      <c r="M158" s="95">
        <v>0</v>
      </c>
      <c r="N158" s="95">
        <v>0</v>
      </c>
      <c r="O158" s="95">
        <v>0</v>
      </c>
      <c r="P158" s="95">
        <v>0</v>
      </c>
      <c r="Q158" s="95">
        <v>0</v>
      </c>
      <c r="R158" s="18">
        <v>157.02000000000001</v>
      </c>
      <c r="S158" s="18">
        <v>272.91000000000003</v>
      </c>
      <c r="T158" s="18">
        <v>272.91000000000003</v>
      </c>
      <c r="U158" s="18">
        <v>272.91000000000003</v>
      </c>
      <c r="V158" s="18">
        <f t="shared" si="42"/>
        <v>975.75000000000023</v>
      </c>
      <c r="W158" s="18">
        <f t="shared" si="43"/>
        <v>23.18</v>
      </c>
      <c r="X158" s="18">
        <f t="shared" si="44"/>
        <v>21.68</v>
      </c>
      <c r="Y158" s="95">
        <f t="shared" si="45"/>
        <v>23.18</v>
      </c>
      <c r="Z158" s="95">
        <f t="shared" si="46"/>
        <v>22.43</v>
      </c>
      <c r="AA158" s="95">
        <f t="shared" si="47"/>
        <v>23.18</v>
      </c>
      <c r="AB158" s="95">
        <f t="shared" si="48"/>
        <v>22.43</v>
      </c>
      <c r="AC158" s="95">
        <f t="shared" si="49"/>
        <v>23.18</v>
      </c>
      <c r="AD158" s="95">
        <f t="shared" si="50"/>
        <v>23.18</v>
      </c>
      <c r="AE158" s="18">
        <f t="shared" si="51"/>
        <v>22.43</v>
      </c>
      <c r="AF158" s="95">
        <f t="shared" si="52"/>
        <v>23.18</v>
      </c>
      <c r="AG158" s="95"/>
      <c r="AH158" s="95"/>
      <c r="AI158" s="95"/>
      <c r="AJ158" s="95">
        <v>1364.4</v>
      </c>
      <c r="AK158" s="95">
        <v>1364.4</v>
      </c>
      <c r="AL158" s="95">
        <v>1364.4</v>
      </c>
      <c r="AM158" s="18">
        <f t="shared" si="40"/>
        <v>1364.4</v>
      </c>
      <c r="AN158" s="18">
        <f t="shared" si="41"/>
        <v>1364.4</v>
      </c>
    </row>
    <row r="159" spans="1:40" ht="22.5" x14ac:dyDescent="0.2">
      <c r="A159" s="80" t="s">
        <v>862</v>
      </c>
      <c r="B159" s="16" t="s">
        <v>798</v>
      </c>
      <c r="C159" s="28" t="s">
        <v>871</v>
      </c>
      <c r="D159" s="17" t="s">
        <v>183</v>
      </c>
      <c r="E159" s="17" t="s">
        <v>872</v>
      </c>
      <c r="F159" s="18">
        <v>1516</v>
      </c>
      <c r="G159" s="18">
        <f t="shared" si="38"/>
        <v>151.6</v>
      </c>
      <c r="H159" s="18">
        <f t="shared" si="39"/>
        <v>1364.4</v>
      </c>
      <c r="I159" s="95">
        <v>0</v>
      </c>
      <c r="J159" s="95">
        <v>0</v>
      </c>
      <c r="K159" s="95">
        <v>0</v>
      </c>
      <c r="L159" s="95">
        <v>0</v>
      </c>
      <c r="M159" s="95">
        <v>0</v>
      </c>
      <c r="N159" s="95">
        <v>0</v>
      </c>
      <c r="O159" s="95">
        <v>0</v>
      </c>
      <c r="P159" s="95">
        <v>0</v>
      </c>
      <c r="Q159" s="95">
        <v>0</v>
      </c>
      <c r="R159" s="18">
        <v>157.02000000000001</v>
      </c>
      <c r="S159" s="18">
        <v>272.91000000000003</v>
      </c>
      <c r="T159" s="18">
        <v>272.91000000000003</v>
      </c>
      <c r="U159" s="18">
        <v>272.91000000000003</v>
      </c>
      <c r="V159" s="18">
        <f t="shared" si="42"/>
        <v>975.75000000000023</v>
      </c>
      <c r="W159" s="18">
        <f t="shared" si="43"/>
        <v>23.18</v>
      </c>
      <c r="X159" s="18">
        <f t="shared" si="44"/>
        <v>21.68</v>
      </c>
      <c r="Y159" s="95">
        <f t="shared" si="45"/>
        <v>23.18</v>
      </c>
      <c r="Z159" s="95">
        <f t="shared" si="46"/>
        <v>22.43</v>
      </c>
      <c r="AA159" s="95">
        <f t="shared" si="47"/>
        <v>23.18</v>
      </c>
      <c r="AB159" s="95">
        <f t="shared" si="48"/>
        <v>22.43</v>
      </c>
      <c r="AC159" s="95">
        <f t="shared" si="49"/>
        <v>23.18</v>
      </c>
      <c r="AD159" s="95">
        <f t="shared" si="50"/>
        <v>23.18</v>
      </c>
      <c r="AE159" s="18">
        <f t="shared" si="51"/>
        <v>22.43</v>
      </c>
      <c r="AF159" s="95">
        <f t="shared" si="52"/>
        <v>23.18</v>
      </c>
      <c r="AG159" s="95"/>
      <c r="AH159" s="95"/>
      <c r="AI159" s="95"/>
      <c r="AJ159" s="95">
        <v>1364.4</v>
      </c>
      <c r="AK159" s="95">
        <v>1364.4</v>
      </c>
      <c r="AL159" s="95">
        <v>1364.4</v>
      </c>
      <c r="AM159" s="18">
        <f t="shared" si="40"/>
        <v>1364.4</v>
      </c>
      <c r="AN159" s="18">
        <f t="shared" si="41"/>
        <v>1364.4</v>
      </c>
    </row>
    <row r="160" spans="1:40" ht="22.5" x14ac:dyDescent="0.2">
      <c r="A160" s="80" t="s">
        <v>862</v>
      </c>
      <c r="B160" s="16" t="s">
        <v>798</v>
      </c>
      <c r="C160" s="28" t="s">
        <v>873</v>
      </c>
      <c r="D160" s="17" t="s">
        <v>446</v>
      </c>
      <c r="E160" s="17" t="s">
        <v>874</v>
      </c>
      <c r="F160" s="18">
        <v>1516</v>
      </c>
      <c r="G160" s="18">
        <f t="shared" si="38"/>
        <v>151.6</v>
      </c>
      <c r="H160" s="18">
        <f t="shared" si="39"/>
        <v>1364.4</v>
      </c>
      <c r="I160" s="95">
        <v>0</v>
      </c>
      <c r="J160" s="95">
        <v>0</v>
      </c>
      <c r="K160" s="95">
        <v>0</v>
      </c>
      <c r="L160" s="95">
        <v>0</v>
      </c>
      <c r="M160" s="95">
        <v>0</v>
      </c>
      <c r="N160" s="95">
        <v>0</v>
      </c>
      <c r="O160" s="95">
        <v>0</v>
      </c>
      <c r="P160" s="95">
        <v>0</v>
      </c>
      <c r="Q160" s="95">
        <v>0</v>
      </c>
      <c r="R160" s="18">
        <v>157.02000000000001</v>
      </c>
      <c r="S160" s="18">
        <v>272.91000000000003</v>
      </c>
      <c r="T160" s="18">
        <v>272.91000000000003</v>
      </c>
      <c r="U160" s="18">
        <v>272.91000000000003</v>
      </c>
      <c r="V160" s="18">
        <f t="shared" si="42"/>
        <v>975.75000000000023</v>
      </c>
      <c r="W160" s="18">
        <f t="shared" si="43"/>
        <v>23.18</v>
      </c>
      <c r="X160" s="18">
        <f t="shared" si="44"/>
        <v>21.68</v>
      </c>
      <c r="Y160" s="95">
        <f t="shared" si="45"/>
        <v>23.18</v>
      </c>
      <c r="Z160" s="95">
        <f t="shared" si="46"/>
        <v>22.43</v>
      </c>
      <c r="AA160" s="95">
        <f t="shared" si="47"/>
        <v>23.18</v>
      </c>
      <c r="AB160" s="95">
        <f t="shared" si="48"/>
        <v>22.43</v>
      </c>
      <c r="AC160" s="95">
        <f t="shared" si="49"/>
        <v>23.18</v>
      </c>
      <c r="AD160" s="95">
        <f t="shared" si="50"/>
        <v>23.18</v>
      </c>
      <c r="AE160" s="18">
        <f t="shared" si="51"/>
        <v>22.43</v>
      </c>
      <c r="AF160" s="95">
        <f t="shared" si="52"/>
        <v>23.18</v>
      </c>
      <c r="AG160" s="95"/>
      <c r="AH160" s="95"/>
      <c r="AI160" s="95"/>
      <c r="AJ160" s="95">
        <v>1364.4</v>
      </c>
      <c r="AK160" s="95">
        <v>1364.4</v>
      </c>
      <c r="AL160" s="95">
        <v>1364.4</v>
      </c>
      <c r="AM160" s="18">
        <f t="shared" si="40"/>
        <v>1364.4</v>
      </c>
      <c r="AN160" s="18">
        <f t="shared" si="41"/>
        <v>1364.4</v>
      </c>
    </row>
    <row r="161" spans="1:40" ht="22.5" x14ac:dyDescent="0.2">
      <c r="A161" s="80" t="s">
        <v>862</v>
      </c>
      <c r="B161" s="16" t="s">
        <v>798</v>
      </c>
      <c r="C161" s="28" t="s">
        <v>875</v>
      </c>
      <c r="D161" s="17" t="s">
        <v>203</v>
      </c>
      <c r="E161" s="17" t="s">
        <v>876</v>
      </c>
      <c r="F161" s="18">
        <v>1516</v>
      </c>
      <c r="G161" s="18">
        <f t="shared" si="38"/>
        <v>151.6</v>
      </c>
      <c r="H161" s="18">
        <f t="shared" si="39"/>
        <v>1364.4</v>
      </c>
      <c r="I161" s="95">
        <v>0</v>
      </c>
      <c r="J161" s="95">
        <v>0</v>
      </c>
      <c r="K161" s="95">
        <v>0</v>
      </c>
      <c r="L161" s="95">
        <v>0</v>
      </c>
      <c r="M161" s="95">
        <v>0</v>
      </c>
      <c r="N161" s="95">
        <v>0</v>
      </c>
      <c r="O161" s="95">
        <v>0</v>
      </c>
      <c r="P161" s="95">
        <v>0</v>
      </c>
      <c r="Q161" s="95">
        <v>0</v>
      </c>
      <c r="R161" s="18">
        <v>157.02000000000001</v>
      </c>
      <c r="S161" s="18">
        <v>272.91000000000003</v>
      </c>
      <c r="T161" s="18">
        <v>272.91000000000003</v>
      </c>
      <c r="U161" s="18">
        <v>272.91000000000003</v>
      </c>
      <c r="V161" s="18">
        <f t="shared" si="42"/>
        <v>975.75000000000023</v>
      </c>
      <c r="W161" s="18">
        <f t="shared" si="43"/>
        <v>23.18</v>
      </c>
      <c r="X161" s="18">
        <f t="shared" si="44"/>
        <v>21.68</v>
      </c>
      <c r="Y161" s="95">
        <f t="shared" si="45"/>
        <v>23.18</v>
      </c>
      <c r="Z161" s="95">
        <f t="shared" si="46"/>
        <v>22.43</v>
      </c>
      <c r="AA161" s="95">
        <f t="shared" si="47"/>
        <v>23.18</v>
      </c>
      <c r="AB161" s="95">
        <f t="shared" si="48"/>
        <v>22.43</v>
      </c>
      <c r="AC161" s="95">
        <f t="shared" si="49"/>
        <v>23.18</v>
      </c>
      <c r="AD161" s="95">
        <f t="shared" si="50"/>
        <v>23.18</v>
      </c>
      <c r="AE161" s="18">
        <f t="shared" si="51"/>
        <v>22.43</v>
      </c>
      <c r="AF161" s="95">
        <f t="shared" si="52"/>
        <v>23.18</v>
      </c>
      <c r="AG161" s="95"/>
      <c r="AH161" s="95"/>
      <c r="AI161" s="95"/>
      <c r="AJ161" s="95">
        <v>1364.4</v>
      </c>
      <c r="AK161" s="95">
        <v>1364.4</v>
      </c>
      <c r="AL161" s="95">
        <v>1364.4</v>
      </c>
      <c r="AM161" s="18">
        <f t="shared" si="40"/>
        <v>1364.4</v>
      </c>
      <c r="AN161" s="18">
        <f t="shared" si="41"/>
        <v>1364.4</v>
      </c>
    </row>
    <row r="162" spans="1:40" ht="45" x14ac:dyDescent="0.2">
      <c r="A162" s="80" t="s">
        <v>862</v>
      </c>
      <c r="B162" s="16" t="s">
        <v>798</v>
      </c>
      <c r="C162" s="28" t="s">
        <v>877</v>
      </c>
      <c r="D162" s="17" t="s">
        <v>878</v>
      </c>
      <c r="E162" s="17" t="s">
        <v>879</v>
      </c>
      <c r="F162" s="18">
        <v>1516</v>
      </c>
      <c r="G162" s="18">
        <f t="shared" si="38"/>
        <v>151.6</v>
      </c>
      <c r="H162" s="18">
        <f t="shared" si="39"/>
        <v>1364.4</v>
      </c>
      <c r="I162" s="95">
        <v>0</v>
      </c>
      <c r="J162" s="95">
        <v>0</v>
      </c>
      <c r="K162" s="95">
        <v>0</v>
      </c>
      <c r="L162" s="95">
        <v>0</v>
      </c>
      <c r="M162" s="95">
        <v>0</v>
      </c>
      <c r="N162" s="95">
        <v>0</v>
      </c>
      <c r="O162" s="95">
        <v>0</v>
      </c>
      <c r="P162" s="95">
        <v>0</v>
      </c>
      <c r="Q162" s="95">
        <v>0</v>
      </c>
      <c r="R162" s="18">
        <v>157.02000000000001</v>
      </c>
      <c r="S162" s="18">
        <v>272.91000000000003</v>
      </c>
      <c r="T162" s="18">
        <v>272.91000000000003</v>
      </c>
      <c r="U162" s="18">
        <v>272.91000000000003</v>
      </c>
      <c r="V162" s="18">
        <f t="shared" si="42"/>
        <v>975.75000000000023</v>
      </c>
      <c r="W162" s="18">
        <f t="shared" si="43"/>
        <v>23.18</v>
      </c>
      <c r="X162" s="18">
        <f t="shared" si="44"/>
        <v>21.68</v>
      </c>
      <c r="Y162" s="95">
        <f t="shared" si="45"/>
        <v>23.18</v>
      </c>
      <c r="Z162" s="95">
        <f t="shared" si="46"/>
        <v>22.43</v>
      </c>
      <c r="AA162" s="95">
        <f t="shared" si="47"/>
        <v>23.18</v>
      </c>
      <c r="AB162" s="95">
        <f t="shared" si="48"/>
        <v>22.43</v>
      </c>
      <c r="AC162" s="95">
        <f t="shared" si="49"/>
        <v>23.18</v>
      </c>
      <c r="AD162" s="95">
        <f t="shared" si="50"/>
        <v>23.18</v>
      </c>
      <c r="AE162" s="18">
        <f t="shared" si="51"/>
        <v>22.43</v>
      </c>
      <c r="AF162" s="95">
        <f t="shared" si="52"/>
        <v>23.18</v>
      </c>
      <c r="AG162" s="95"/>
      <c r="AH162" s="95"/>
      <c r="AI162" s="95"/>
      <c r="AJ162" s="95">
        <v>1364.4</v>
      </c>
      <c r="AK162" s="95">
        <v>1364.4</v>
      </c>
      <c r="AL162" s="95">
        <v>1364.4</v>
      </c>
      <c r="AM162" s="18">
        <f t="shared" si="40"/>
        <v>1364.4</v>
      </c>
      <c r="AN162" s="18">
        <f t="shared" si="41"/>
        <v>1364.4</v>
      </c>
    </row>
    <row r="163" spans="1:40" ht="33.75" customHeight="1" x14ac:dyDescent="0.2">
      <c r="A163" s="80" t="s">
        <v>862</v>
      </c>
      <c r="B163" s="16" t="s">
        <v>798</v>
      </c>
      <c r="C163" s="28" t="s">
        <v>880</v>
      </c>
      <c r="D163" s="17" t="s">
        <v>294</v>
      </c>
      <c r="E163" s="17" t="s">
        <v>881</v>
      </c>
      <c r="F163" s="18">
        <v>1516</v>
      </c>
      <c r="G163" s="18">
        <f t="shared" si="38"/>
        <v>151.6</v>
      </c>
      <c r="H163" s="18">
        <f t="shared" si="39"/>
        <v>1364.4</v>
      </c>
      <c r="I163" s="95">
        <v>0</v>
      </c>
      <c r="J163" s="95">
        <v>0</v>
      </c>
      <c r="K163" s="95">
        <v>0</v>
      </c>
      <c r="L163" s="95">
        <v>0</v>
      </c>
      <c r="M163" s="95">
        <v>0</v>
      </c>
      <c r="N163" s="95">
        <v>0</v>
      </c>
      <c r="O163" s="95">
        <v>0</v>
      </c>
      <c r="P163" s="95">
        <v>0</v>
      </c>
      <c r="Q163" s="95">
        <v>0</v>
      </c>
      <c r="R163" s="18">
        <v>157.02000000000001</v>
      </c>
      <c r="S163" s="18">
        <v>272.91000000000003</v>
      </c>
      <c r="T163" s="18">
        <v>272.91000000000003</v>
      </c>
      <c r="U163" s="18">
        <v>272.91000000000003</v>
      </c>
      <c r="V163" s="18">
        <f t="shared" si="42"/>
        <v>975.75000000000023</v>
      </c>
      <c r="W163" s="18">
        <f t="shared" si="43"/>
        <v>23.18</v>
      </c>
      <c r="X163" s="18">
        <f t="shared" si="44"/>
        <v>21.68</v>
      </c>
      <c r="Y163" s="95">
        <f t="shared" si="45"/>
        <v>23.18</v>
      </c>
      <c r="Z163" s="95">
        <f t="shared" si="46"/>
        <v>22.43</v>
      </c>
      <c r="AA163" s="95">
        <f t="shared" si="47"/>
        <v>23.18</v>
      </c>
      <c r="AB163" s="95">
        <f t="shared" si="48"/>
        <v>22.43</v>
      </c>
      <c r="AC163" s="95">
        <f t="shared" si="49"/>
        <v>23.18</v>
      </c>
      <c r="AD163" s="95">
        <f t="shared" si="50"/>
        <v>23.18</v>
      </c>
      <c r="AE163" s="18">
        <f t="shared" si="51"/>
        <v>22.43</v>
      </c>
      <c r="AF163" s="95">
        <f t="shared" si="52"/>
        <v>23.18</v>
      </c>
      <c r="AG163" s="95"/>
      <c r="AH163" s="95"/>
      <c r="AI163" s="95"/>
      <c r="AJ163" s="95">
        <v>1364.4</v>
      </c>
      <c r="AK163" s="95">
        <v>1364.4</v>
      </c>
      <c r="AL163" s="95">
        <v>1364.4</v>
      </c>
      <c r="AM163" s="18">
        <f t="shared" si="40"/>
        <v>1364.4</v>
      </c>
      <c r="AN163" s="18">
        <f t="shared" si="41"/>
        <v>1364.4</v>
      </c>
    </row>
    <row r="164" spans="1:40" ht="33.75" customHeight="1" x14ac:dyDescent="0.2">
      <c r="A164" s="80" t="s">
        <v>862</v>
      </c>
      <c r="B164" s="16" t="s">
        <v>798</v>
      </c>
      <c r="C164" s="28" t="s">
        <v>882</v>
      </c>
      <c r="D164" s="17" t="s">
        <v>152</v>
      </c>
      <c r="E164" s="17" t="s">
        <v>883</v>
      </c>
      <c r="F164" s="18">
        <v>1516</v>
      </c>
      <c r="G164" s="18">
        <f t="shared" si="38"/>
        <v>151.6</v>
      </c>
      <c r="H164" s="18">
        <f t="shared" si="39"/>
        <v>1364.4</v>
      </c>
      <c r="I164" s="95">
        <v>0</v>
      </c>
      <c r="J164" s="95">
        <v>0</v>
      </c>
      <c r="K164" s="95">
        <v>0</v>
      </c>
      <c r="L164" s="95">
        <v>0</v>
      </c>
      <c r="M164" s="95">
        <v>0</v>
      </c>
      <c r="N164" s="95">
        <v>0</v>
      </c>
      <c r="O164" s="95">
        <v>0</v>
      </c>
      <c r="P164" s="95">
        <v>0</v>
      </c>
      <c r="Q164" s="95">
        <v>0</v>
      </c>
      <c r="R164" s="18">
        <v>157.02000000000001</v>
      </c>
      <c r="S164" s="18">
        <v>272.91000000000003</v>
      </c>
      <c r="T164" s="18">
        <v>272.91000000000003</v>
      </c>
      <c r="U164" s="18">
        <v>272.91000000000003</v>
      </c>
      <c r="V164" s="18">
        <f t="shared" si="42"/>
        <v>975.75000000000023</v>
      </c>
      <c r="W164" s="18">
        <f t="shared" si="43"/>
        <v>23.18</v>
      </c>
      <c r="X164" s="18">
        <f t="shared" si="44"/>
        <v>21.68</v>
      </c>
      <c r="Y164" s="95">
        <f t="shared" si="45"/>
        <v>23.18</v>
      </c>
      <c r="Z164" s="95">
        <f t="shared" si="46"/>
        <v>22.43</v>
      </c>
      <c r="AA164" s="95">
        <f t="shared" si="47"/>
        <v>23.18</v>
      </c>
      <c r="AB164" s="95">
        <f t="shared" si="48"/>
        <v>22.43</v>
      </c>
      <c r="AC164" s="95">
        <f t="shared" si="49"/>
        <v>23.18</v>
      </c>
      <c r="AD164" s="95">
        <f t="shared" si="50"/>
        <v>23.18</v>
      </c>
      <c r="AE164" s="18">
        <f t="shared" si="51"/>
        <v>22.43</v>
      </c>
      <c r="AF164" s="95">
        <f t="shared" si="52"/>
        <v>23.18</v>
      </c>
      <c r="AG164" s="95"/>
      <c r="AH164" s="95"/>
      <c r="AI164" s="95"/>
      <c r="AJ164" s="95">
        <v>1364.4</v>
      </c>
      <c r="AK164" s="95">
        <v>1364.4</v>
      </c>
      <c r="AL164" s="95">
        <v>1364.4</v>
      </c>
      <c r="AM164" s="18">
        <f t="shared" si="40"/>
        <v>1364.4</v>
      </c>
      <c r="AN164" s="18">
        <f t="shared" si="41"/>
        <v>1364.4</v>
      </c>
    </row>
    <row r="165" spans="1:40" ht="33.75" customHeight="1" x14ac:dyDescent="0.2">
      <c r="A165" s="80" t="s">
        <v>862</v>
      </c>
      <c r="B165" s="16" t="s">
        <v>798</v>
      </c>
      <c r="C165" s="28" t="s">
        <v>884</v>
      </c>
      <c r="D165" s="17" t="s">
        <v>95</v>
      </c>
      <c r="E165" s="17" t="s">
        <v>885</v>
      </c>
      <c r="F165" s="18">
        <v>1516</v>
      </c>
      <c r="G165" s="18">
        <f t="shared" si="38"/>
        <v>151.6</v>
      </c>
      <c r="H165" s="18">
        <f t="shared" si="39"/>
        <v>1364.4</v>
      </c>
      <c r="I165" s="95">
        <v>0</v>
      </c>
      <c r="J165" s="95">
        <v>0</v>
      </c>
      <c r="K165" s="95">
        <v>0</v>
      </c>
      <c r="L165" s="95">
        <v>0</v>
      </c>
      <c r="M165" s="95">
        <v>0</v>
      </c>
      <c r="N165" s="95">
        <v>0</v>
      </c>
      <c r="O165" s="95">
        <v>0</v>
      </c>
      <c r="P165" s="95">
        <v>0</v>
      </c>
      <c r="Q165" s="95">
        <v>0</v>
      </c>
      <c r="R165" s="18">
        <v>157.02000000000001</v>
      </c>
      <c r="S165" s="18">
        <v>272.91000000000003</v>
      </c>
      <c r="T165" s="18">
        <v>272.91000000000003</v>
      </c>
      <c r="U165" s="18">
        <v>272.91000000000003</v>
      </c>
      <c r="V165" s="18">
        <f t="shared" si="42"/>
        <v>975.75000000000023</v>
      </c>
      <c r="W165" s="18">
        <f t="shared" si="43"/>
        <v>23.18</v>
      </c>
      <c r="X165" s="18">
        <f t="shared" si="44"/>
        <v>21.68</v>
      </c>
      <c r="Y165" s="95">
        <f t="shared" si="45"/>
        <v>23.18</v>
      </c>
      <c r="Z165" s="95">
        <f t="shared" si="46"/>
        <v>22.43</v>
      </c>
      <c r="AA165" s="95">
        <f t="shared" si="47"/>
        <v>23.18</v>
      </c>
      <c r="AB165" s="95">
        <f t="shared" si="48"/>
        <v>22.43</v>
      </c>
      <c r="AC165" s="95">
        <f t="shared" si="49"/>
        <v>23.18</v>
      </c>
      <c r="AD165" s="95">
        <f t="shared" si="50"/>
        <v>23.18</v>
      </c>
      <c r="AE165" s="18">
        <f t="shared" si="51"/>
        <v>22.43</v>
      </c>
      <c r="AF165" s="95">
        <f t="shared" si="52"/>
        <v>23.18</v>
      </c>
      <c r="AG165" s="95"/>
      <c r="AH165" s="95"/>
      <c r="AI165" s="95"/>
      <c r="AJ165" s="95">
        <v>1364.4</v>
      </c>
      <c r="AK165" s="95">
        <v>1364.4</v>
      </c>
      <c r="AL165" s="95">
        <v>1364.4</v>
      </c>
      <c r="AM165" s="18">
        <f t="shared" si="40"/>
        <v>1364.4</v>
      </c>
      <c r="AN165" s="18">
        <f t="shared" si="41"/>
        <v>1364.4</v>
      </c>
    </row>
    <row r="166" spans="1:40" ht="33.75" customHeight="1" x14ac:dyDescent="0.2">
      <c r="A166" s="80" t="s">
        <v>862</v>
      </c>
      <c r="B166" s="16" t="s">
        <v>798</v>
      </c>
      <c r="C166" s="28" t="s">
        <v>886</v>
      </c>
      <c r="D166" s="17" t="s">
        <v>235</v>
      </c>
      <c r="E166" s="17" t="s">
        <v>887</v>
      </c>
      <c r="F166" s="18">
        <v>1516</v>
      </c>
      <c r="G166" s="18">
        <f t="shared" si="38"/>
        <v>151.6</v>
      </c>
      <c r="H166" s="18">
        <f t="shared" si="39"/>
        <v>1364.4</v>
      </c>
      <c r="I166" s="95">
        <v>0</v>
      </c>
      <c r="J166" s="95">
        <v>0</v>
      </c>
      <c r="K166" s="95">
        <v>0</v>
      </c>
      <c r="L166" s="95">
        <v>0</v>
      </c>
      <c r="M166" s="95">
        <v>0</v>
      </c>
      <c r="N166" s="95">
        <v>0</v>
      </c>
      <c r="O166" s="95">
        <v>0</v>
      </c>
      <c r="P166" s="95">
        <v>0</v>
      </c>
      <c r="Q166" s="95">
        <v>0</v>
      </c>
      <c r="R166" s="18">
        <v>157.02000000000001</v>
      </c>
      <c r="S166" s="18">
        <v>272.91000000000003</v>
      </c>
      <c r="T166" s="18">
        <v>272.91000000000003</v>
      </c>
      <c r="U166" s="18">
        <v>272.91000000000003</v>
      </c>
      <c r="V166" s="18">
        <f t="shared" si="42"/>
        <v>975.75000000000023</v>
      </c>
      <c r="W166" s="18">
        <f t="shared" si="43"/>
        <v>23.18</v>
      </c>
      <c r="X166" s="18">
        <f t="shared" si="44"/>
        <v>21.68</v>
      </c>
      <c r="Y166" s="95">
        <f t="shared" si="45"/>
        <v>23.18</v>
      </c>
      <c r="Z166" s="95">
        <f t="shared" si="46"/>
        <v>22.43</v>
      </c>
      <c r="AA166" s="95">
        <f t="shared" si="47"/>
        <v>23.18</v>
      </c>
      <c r="AB166" s="95">
        <f t="shared" si="48"/>
        <v>22.43</v>
      </c>
      <c r="AC166" s="95">
        <f t="shared" si="49"/>
        <v>23.18</v>
      </c>
      <c r="AD166" s="95">
        <f t="shared" si="50"/>
        <v>23.18</v>
      </c>
      <c r="AE166" s="18">
        <f t="shared" si="51"/>
        <v>22.43</v>
      </c>
      <c r="AF166" s="95">
        <f t="shared" si="52"/>
        <v>23.18</v>
      </c>
      <c r="AG166" s="95"/>
      <c r="AH166" s="95"/>
      <c r="AI166" s="95"/>
      <c r="AJ166" s="95">
        <v>1364.4</v>
      </c>
      <c r="AK166" s="95">
        <v>1364.4</v>
      </c>
      <c r="AL166" s="95">
        <v>1364.4</v>
      </c>
      <c r="AM166" s="18">
        <f t="shared" si="40"/>
        <v>1364.4</v>
      </c>
      <c r="AN166" s="18">
        <f t="shared" si="41"/>
        <v>1364.4</v>
      </c>
    </row>
    <row r="167" spans="1:40" ht="33.75" customHeight="1" x14ac:dyDescent="0.2">
      <c r="A167" s="80" t="s">
        <v>862</v>
      </c>
      <c r="B167" s="16" t="s">
        <v>798</v>
      </c>
      <c r="C167" s="28" t="s">
        <v>888</v>
      </c>
      <c r="D167" s="17" t="s">
        <v>183</v>
      </c>
      <c r="E167" s="17" t="s">
        <v>889</v>
      </c>
      <c r="F167" s="18">
        <v>1516</v>
      </c>
      <c r="G167" s="18">
        <f t="shared" si="38"/>
        <v>151.6</v>
      </c>
      <c r="H167" s="18">
        <f t="shared" si="39"/>
        <v>1364.4</v>
      </c>
      <c r="I167" s="95">
        <v>0</v>
      </c>
      <c r="J167" s="95">
        <v>0</v>
      </c>
      <c r="K167" s="95">
        <v>0</v>
      </c>
      <c r="L167" s="95">
        <v>0</v>
      </c>
      <c r="M167" s="95">
        <v>0</v>
      </c>
      <c r="N167" s="95">
        <v>0</v>
      </c>
      <c r="O167" s="95">
        <v>0</v>
      </c>
      <c r="P167" s="95">
        <v>0</v>
      </c>
      <c r="Q167" s="95">
        <v>0</v>
      </c>
      <c r="R167" s="18">
        <v>157.02000000000001</v>
      </c>
      <c r="S167" s="18">
        <v>272.91000000000003</v>
      </c>
      <c r="T167" s="18">
        <v>272.91000000000003</v>
      </c>
      <c r="U167" s="18">
        <v>272.91000000000003</v>
      </c>
      <c r="V167" s="18">
        <f t="shared" si="42"/>
        <v>975.75000000000023</v>
      </c>
      <c r="W167" s="18">
        <f t="shared" si="43"/>
        <v>23.18</v>
      </c>
      <c r="X167" s="18">
        <f t="shared" si="44"/>
        <v>21.68</v>
      </c>
      <c r="Y167" s="95">
        <f t="shared" si="45"/>
        <v>23.18</v>
      </c>
      <c r="Z167" s="95">
        <f t="shared" si="46"/>
        <v>22.43</v>
      </c>
      <c r="AA167" s="95">
        <f t="shared" si="47"/>
        <v>23.18</v>
      </c>
      <c r="AB167" s="95">
        <f t="shared" si="48"/>
        <v>22.43</v>
      </c>
      <c r="AC167" s="95">
        <f t="shared" si="49"/>
        <v>23.18</v>
      </c>
      <c r="AD167" s="95">
        <f t="shared" si="50"/>
        <v>23.18</v>
      </c>
      <c r="AE167" s="18">
        <f t="shared" si="51"/>
        <v>22.43</v>
      </c>
      <c r="AF167" s="95">
        <f t="shared" si="52"/>
        <v>23.18</v>
      </c>
      <c r="AG167" s="95"/>
      <c r="AH167" s="95"/>
      <c r="AI167" s="95"/>
      <c r="AJ167" s="95">
        <v>1364.4</v>
      </c>
      <c r="AK167" s="95">
        <v>1364.4</v>
      </c>
      <c r="AL167" s="95">
        <v>1364.4</v>
      </c>
      <c r="AM167" s="18">
        <f t="shared" si="40"/>
        <v>1364.4</v>
      </c>
      <c r="AN167" s="18">
        <f t="shared" si="41"/>
        <v>1364.4</v>
      </c>
    </row>
    <row r="168" spans="1:40" ht="33.75" customHeight="1" x14ac:dyDescent="0.2">
      <c r="A168" s="80" t="s">
        <v>862</v>
      </c>
      <c r="B168" s="16" t="s">
        <v>798</v>
      </c>
      <c r="C168" s="28" t="s">
        <v>890</v>
      </c>
      <c r="D168" s="17" t="s">
        <v>891</v>
      </c>
      <c r="E168" s="17" t="s">
        <v>892</v>
      </c>
      <c r="F168" s="18">
        <v>1516</v>
      </c>
      <c r="G168" s="18">
        <f t="shared" si="38"/>
        <v>151.6</v>
      </c>
      <c r="H168" s="18">
        <f t="shared" si="39"/>
        <v>1364.4</v>
      </c>
      <c r="I168" s="95">
        <v>0</v>
      </c>
      <c r="J168" s="95">
        <v>0</v>
      </c>
      <c r="K168" s="95">
        <v>0</v>
      </c>
      <c r="L168" s="95">
        <v>0</v>
      </c>
      <c r="M168" s="95">
        <v>0</v>
      </c>
      <c r="N168" s="95">
        <v>0</v>
      </c>
      <c r="O168" s="95">
        <v>0</v>
      </c>
      <c r="P168" s="95">
        <v>0</v>
      </c>
      <c r="Q168" s="95">
        <v>0</v>
      </c>
      <c r="R168" s="18">
        <v>157.02000000000001</v>
      </c>
      <c r="S168" s="18">
        <v>272.91000000000003</v>
      </c>
      <c r="T168" s="18">
        <v>272.91000000000003</v>
      </c>
      <c r="U168" s="18">
        <v>272.91000000000003</v>
      </c>
      <c r="V168" s="18">
        <f t="shared" si="42"/>
        <v>975.75000000000023</v>
      </c>
      <c r="W168" s="18">
        <f t="shared" si="43"/>
        <v>23.18</v>
      </c>
      <c r="X168" s="18">
        <f t="shared" si="44"/>
        <v>21.68</v>
      </c>
      <c r="Y168" s="95">
        <f t="shared" si="45"/>
        <v>23.18</v>
      </c>
      <c r="Z168" s="95">
        <f t="shared" si="46"/>
        <v>22.43</v>
      </c>
      <c r="AA168" s="95">
        <f t="shared" si="47"/>
        <v>23.18</v>
      </c>
      <c r="AB168" s="95">
        <f t="shared" si="48"/>
        <v>22.43</v>
      </c>
      <c r="AC168" s="95">
        <f t="shared" si="49"/>
        <v>23.18</v>
      </c>
      <c r="AD168" s="95">
        <f t="shared" si="50"/>
        <v>23.18</v>
      </c>
      <c r="AE168" s="18">
        <f t="shared" si="51"/>
        <v>22.43</v>
      </c>
      <c r="AF168" s="95">
        <f t="shared" si="52"/>
        <v>23.18</v>
      </c>
      <c r="AG168" s="95"/>
      <c r="AH168" s="95"/>
      <c r="AI168" s="95"/>
      <c r="AJ168" s="95">
        <v>1364.4</v>
      </c>
      <c r="AK168" s="95">
        <v>1364.4</v>
      </c>
      <c r="AL168" s="95">
        <v>1364.4</v>
      </c>
      <c r="AM168" s="18">
        <f t="shared" si="40"/>
        <v>1364.4</v>
      </c>
      <c r="AN168" s="18">
        <f t="shared" si="41"/>
        <v>1364.4</v>
      </c>
    </row>
    <row r="169" spans="1:40" ht="22.5" x14ac:dyDescent="0.2">
      <c r="A169" s="80" t="s">
        <v>893</v>
      </c>
      <c r="B169" s="16" t="s">
        <v>894</v>
      </c>
      <c r="C169" s="28" t="s">
        <v>895</v>
      </c>
      <c r="D169" s="17" t="s">
        <v>195</v>
      </c>
      <c r="E169" s="17" t="s">
        <v>896</v>
      </c>
      <c r="F169" s="18">
        <v>1238</v>
      </c>
      <c r="G169" s="18">
        <f t="shared" si="38"/>
        <v>123.80000000000001</v>
      </c>
      <c r="H169" s="95">
        <f t="shared" si="39"/>
        <v>1114.2</v>
      </c>
      <c r="I169" s="95"/>
      <c r="J169" s="95"/>
      <c r="K169" s="95"/>
      <c r="L169" s="95"/>
      <c r="M169" s="95"/>
      <c r="N169" s="95"/>
      <c r="O169" s="95"/>
      <c r="P169" s="95"/>
      <c r="Q169" s="95"/>
      <c r="R169" s="18"/>
      <c r="S169" s="18"/>
      <c r="T169" s="18"/>
      <c r="U169" s="18"/>
      <c r="V169" s="18"/>
      <c r="W169" s="18"/>
      <c r="X169" s="18"/>
      <c r="Y169" s="95"/>
      <c r="Z169" s="95"/>
      <c r="AA169" s="95"/>
      <c r="AB169" s="95"/>
      <c r="AC169" s="95"/>
      <c r="AD169" s="95"/>
      <c r="AE169" s="18"/>
      <c r="AF169" s="95"/>
      <c r="AG169" s="95"/>
      <c r="AH169" s="95"/>
      <c r="AI169" s="95"/>
      <c r="AJ169" s="95">
        <v>1114.2</v>
      </c>
      <c r="AK169" s="95">
        <v>1114.2</v>
      </c>
      <c r="AL169" s="95">
        <v>1114.2</v>
      </c>
      <c r="AM169" s="18">
        <f t="shared" si="40"/>
        <v>1114.2</v>
      </c>
      <c r="AN169" s="18">
        <f t="shared" si="41"/>
        <v>1114.2</v>
      </c>
    </row>
    <row r="170" spans="1:40" ht="22.5" x14ac:dyDescent="0.2">
      <c r="A170" s="80" t="s">
        <v>897</v>
      </c>
      <c r="B170" s="16" t="s">
        <v>798</v>
      </c>
      <c r="C170" s="28" t="s">
        <v>898</v>
      </c>
      <c r="D170" s="17" t="s">
        <v>565</v>
      </c>
      <c r="E170" s="17" t="s">
        <v>899</v>
      </c>
      <c r="F170" s="18">
        <v>1843.39</v>
      </c>
      <c r="G170" s="18">
        <f t="shared" si="38"/>
        <v>184.33900000000003</v>
      </c>
      <c r="H170" s="18">
        <f t="shared" si="39"/>
        <v>1659.0510000000002</v>
      </c>
      <c r="I170" s="95"/>
      <c r="J170" s="95"/>
      <c r="K170" s="95"/>
      <c r="L170" s="95"/>
      <c r="M170" s="95"/>
      <c r="N170" s="95"/>
      <c r="O170" s="95"/>
      <c r="P170" s="95"/>
      <c r="Q170" s="95"/>
      <c r="R170" s="18"/>
      <c r="S170" s="18"/>
      <c r="T170" s="18"/>
      <c r="U170" s="18"/>
      <c r="V170" s="18"/>
      <c r="W170" s="18"/>
      <c r="X170" s="18"/>
      <c r="Y170" s="95"/>
      <c r="Z170" s="95"/>
      <c r="AA170" s="95"/>
      <c r="AB170" s="95"/>
      <c r="AC170" s="95"/>
      <c r="AD170" s="95"/>
      <c r="AE170" s="18"/>
      <c r="AF170" s="95"/>
      <c r="AG170" s="95"/>
      <c r="AH170" s="95"/>
      <c r="AI170" s="95"/>
      <c r="AJ170" s="95">
        <v>1659.05</v>
      </c>
      <c r="AK170" s="95">
        <v>1659.05</v>
      </c>
      <c r="AL170" s="95">
        <v>1659.05</v>
      </c>
      <c r="AM170" s="18">
        <f t="shared" si="40"/>
        <v>1659.0510000000002</v>
      </c>
      <c r="AN170" s="18">
        <f t="shared" si="41"/>
        <v>1659.0510000000002</v>
      </c>
    </row>
    <row r="171" spans="1:40" ht="22.5" x14ac:dyDescent="0.2">
      <c r="A171" s="80" t="s">
        <v>897</v>
      </c>
      <c r="B171" s="16" t="s">
        <v>798</v>
      </c>
      <c r="C171" s="28" t="s">
        <v>900</v>
      </c>
      <c r="D171" s="17" t="s">
        <v>195</v>
      </c>
      <c r="E171" s="17" t="s">
        <v>901</v>
      </c>
      <c r="F171" s="18">
        <v>1843.39</v>
      </c>
      <c r="G171" s="18">
        <f t="shared" si="38"/>
        <v>184.33900000000003</v>
      </c>
      <c r="H171" s="18">
        <f t="shared" si="39"/>
        <v>1659.0510000000002</v>
      </c>
      <c r="I171" s="95"/>
      <c r="J171" s="95"/>
      <c r="K171" s="95"/>
      <c r="L171" s="95"/>
      <c r="M171" s="95"/>
      <c r="N171" s="95"/>
      <c r="O171" s="95"/>
      <c r="P171" s="95"/>
      <c r="Q171" s="95"/>
      <c r="R171" s="18"/>
      <c r="S171" s="18"/>
      <c r="T171" s="18"/>
      <c r="U171" s="18"/>
      <c r="V171" s="18"/>
      <c r="W171" s="18"/>
      <c r="X171" s="18"/>
      <c r="Y171" s="95"/>
      <c r="Z171" s="95"/>
      <c r="AA171" s="95"/>
      <c r="AB171" s="95"/>
      <c r="AC171" s="95"/>
      <c r="AD171" s="95"/>
      <c r="AE171" s="18"/>
      <c r="AF171" s="95"/>
      <c r="AG171" s="95"/>
      <c r="AH171" s="95"/>
      <c r="AI171" s="95"/>
      <c r="AJ171" s="95">
        <v>1659.05</v>
      </c>
      <c r="AK171" s="95">
        <v>1659.05</v>
      </c>
      <c r="AL171" s="95">
        <v>1659.05</v>
      </c>
      <c r="AM171" s="18">
        <f t="shared" si="40"/>
        <v>1659.0510000000002</v>
      </c>
      <c r="AN171" s="18">
        <f t="shared" si="41"/>
        <v>1659.0510000000002</v>
      </c>
    </row>
    <row r="172" spans="1:40" ht="22.5" x14ac:dyDescent="0.2">
      <c r="A172" s="80" t="s">
        <v>524</v>
      </c>
      <c r="B172" s="16" t="s">
        <v>902</v>
      </c>
      <c r="C172" s="28" t="s">
        <v>903</v>
      </c>
      <c r="D172" s="17" t="s">
        <v>195</v>
      </c>
      <c r="E172" s="17" t="s">
        <v>904</v>
      </c>
      <c r="F172" s="18">
        <v>16981.810000000001</v>
      </c>
      <c r="G172" s="18">
        <f t="shared" si="38"/>
        <v>1698.1810000000003</v>
      </c>
      <c r="H172" s="18">
        <f t="shared" si="39"/>
        <v>15283.629000000001</v>
      </c>
      <c r="I172" s="95"/>
      <c r="J172" s="95"/>
      <c r="K172" s="95"/>
      <c r="L172" s="95"/>
      <c r="M172" s="95"/>
      <c r="N172" s="95"/>
      <c r="O172" s="95"/>
      <c r="P172" s="95"/>
      <c r="Q172" s="95"/>
      <c r="R172" s="18"/>
      <c r="S172" s="18"/>
      <c r="T172" s="18"/>
      <c r="U172" s="18"/>
      <c r="V172" s="18"/>
      <c r="W172" s="18"/>
      <c r="X172" s="18"/>
      <c r="Y172" s="95"/>
      <c r="Z172" s="95"/>
      <c r="AA172" s="95"/>
      <c r="AB172" s="18">
        <v>820.71</v>
      </c>
      <c r="AC172" s="18">
        <v>3056.72</v>
      </c>
      <c r="AD172" s="18">
        <v>3056.72</v>
      </c>
      <c r="AE172" s="18">
        <v>3065.09</v>
      </c>
      <c r="AF172" s="18">
        <v>3056.72</v>
      </c>
      <c r="AG172" s="18">
        <v>2227.67</v>
      </c>
      <c r="AH172" s="18"/>
      <c r="AI172" s="18"/>
      <c r="AJ172" s="18">
        <f>SUM(AB172:AG172)</f>
        <v>15283.63</v>
      </c>
      <c r="AK172" s="18">
        <f>SUM(AC172:AH172)</f>
        <v>14462.919999999998</v>
      </c>
      <c r="AL172" s="18">
        <v>15283.63</v>
      </c>
      <c r="AM172" s="18">
        <f t="shared" si="40"/>
        <v>15283.629000000001</v>
      </c>
      <c r="AN172" s="18">
        <f t="shared" si="41"/>
        <v>15283.629000000001</v>
      </c>
    </row>
    <row r="173" spans="1:40" ht="22.5" x14ac:dyDescent="0.2">
      <c r="A173" s="80" t="s">
        <v>531</v>
      </c>
      <c r="B173" s="16" t="s">
        <v>798</v>
      </c>
      <c r="C173" s="28" t="s">
        <v>905</v>
      </c>
      <c r="D173" s="17" t="s">
        <v>394</v>
      </c>
      <c r="E173" s="17" t="s">
        <v>906</v>
      </c>
      <c r="F173" s="18">
        <v>1725.4</v>
      </c>
      <c r="G173" s="18">
        <f t="shared" si="38"/>
        <v>172.54000000000002</v>
      </c>
      <c r="H173" s="18">
        <f t="shared" si="39"/>
        <v>1552.8600000000001</v>
      </c>
      <c r="I173" s="18"/>
      <c r="J173" s="18"/>
      <c r="K173" s="18"/>
      <c r="L173" s="18"/>
      <c r="M173" s="18"/>
      <c r="N173" s="18"/>
      <c r="O173" s="18"/>
      <c r="P173" s="18"/>
      <c r="Q173" s="18"/>
      <c r="R173" s="18"/>
      <c r="S173" s="18"/>
      <c r="T173" s="18">
        <v>307.19</v>
      </c>
      <c r="U173" s="18">
        <v>310.60000000000002</v>
      </c>
      <c r="V173" s="18">
        <f t="shared" ref="V173:V177" si="53">N173+O173+P173+Q173+R173+S173+T173+U173</f>
        <v>617.79</v>
      </c>
      <c r="W173" s="18">
        <f t="shared" ref="W173:W177" si="54">ROUND((H173/5/365*31),2)</f>
        <v>26.38</v>
      </c>
      <c r="X173" s="18">
        <f t="shared" ref="X173:X177" si="55">ROUND((H173/5/365*29),2)</f>
        <v>24.68</v>
      </c>
      <c r="Y173" s="95">
        <f t="shared" ref="Y173:Y177" si="56">ROUND((H173/5/365*31),2)</f>
        <v>26.38</v>
      </c>
      <c r="Z173" s="95">
        <f t="shared" ref="Z173:Z177" si="57">ROUND((H173/5/365*30),2)</f>
        <v>25.53</v>
      </c>
      <c r="AA173" s="95">
        <f t="shared" ref="AA173:AA177" si="58">ROUND((H173/5/365*31),2)</f>
        <v>26.38</v>
      </c>
      <c r="AB173" s="95">
        <f t="shared" ref="AB173:AB177" si="59">ROUND((H173/5/365*30),2)</f>
        <v>25.53</v>
      </c>
      <c r="AC173" s="95">
        <f t="shared" ref="AC173:AC177" si="60">ROUND((H173/5/365*31),2)</f>
        <v>26.38</v>
      </c>
      <c r="AD173" s="95">
        <f t="shared" ref="AD173:AD177" si="61">ROUND((H173/5/365*31),2)</f>
        <v>26.38</v>
      </c>
      <c r="AE173" s="18">
        <f t="shared" ref="AE173:AE177" si="62">ROUND((H173/5/365*30),2)</f>
        <v>25.53</v>
      </c>
      <c r="AF173" s="95">
        <f t="shared" ref="AF173:AF177" si="63">ROUND((H173/5/365*31),2)</f>
        <v>26.38</v>
      </c>
      <c r="AG173" s="95">
        <f t="shared" ref="AG173:AG177" si="64">ROUND((H173/5/365*30),2)</f>
        <v>25.53</v>
      </c>
      <c r="AH173" s="95"/>
      <c r="AI173" s="95"/>
      <c r="AJ173" s="18">
        <v>1552.86</v>
      </c>
      <c r="AK173" s="18">
        <v>1552.86</v>
      </c>
      <c r="AL173" s="18">
        <v>1552.86</v>
      </c>
      <c r="AM173" s="18">
        <f t="shared" si="40"/>
        <v>1552.8600000000001</v>
      </c>
      <c r="AN173" s="18">
        <f t="shared" si="41"/>
        <v>1552.8600000000001</v>
      </c>
    </row>
    <row r="174" spans="1:40" ht="36" customHeight="1" x14ac:dyDescent="0.2">
      <c r="A174" s="80" t="s">
        <v>531</v>
      </c>
      <c r="B174" s="16" t="s">
        <v>798</v>
      </c>
      <c r="C174" s="28" t="s">
        <v>907</v>
      </c>
      <c r="D174" s="17" t="s">
        <v>183</v>
      </c>
      <c r="E174" s="17" t="s">
        <v>908</v>
      </c>
      <c r="F174" s="18">
        <v>1725.4</v>
      </c>
      <c r="G174" s="18">
        <f t="shared" si="38"/>
        <v>172.54000000000002</v>
      </c>
      <c r="H174" s="18">
        <f t="shared" si="39"/>
        <v>1552.8600000000001</v>
      </c>
      <c r="I174" s="18"/>
      <c r="J174" s="18"/>
      <c r="K174" s="18"/>
      <c r="L174" s="18"/>
      <c r="M174" s="18"/>
      <c r="N174" s="18"/>
      <c r="O174" s="18"/>
      <c r="P174" s="18"/>
      <c r="Q174" s="18"/>
      <c r="R174" s="18"/>
      <c r="S174" s="18"/>
      <c r="T174" s="18">
        <v>307.19</v>
      </c>
      <c r="U174" s="18">
        <v>310.60000000000002</v>
      </c>
      <c r="V174" s="18">
        <f t="shared" si="53"/>
        <v>617.79</v>
      </c>
      <c r="W174" s="18">
        <f t="shared" si="54"/>
        <v>26.38</v>
      </c>
      <c r="X174" s="18">
        <f t="shared" si="55"/>
        <v>24.68</v>
      </c>
      <c r="Y174" s="95">
        <f t="shared" si="56"/>
        <v>26.38</v>
      </c>
      <c r="Z174" s="95">
        <f t="shared" si="57"/>
        <v>25.53</v>
      </c>
      <c r="AA174" s="95">
        <f t="shared" si="58"/>
        <v>26.38</v>
      </c>
      <c r="AB174" s="95">
        <f t="shared" si="59"/>
        <v>25.53</v>
      </c>
      <c r="AC174" s="95">
        <f t="shared" si="60"/>
        <v>26.38</v>
      </c>
      <c r="AD174" s="95">
        <f t="shared" si="61"/>
        <v>26.38</v>
      </c>
      <c r="AE174" s="18">
        <f t="shared" si="62"/>
        <v>25.53</v>
      </c>
      <c r="AF174" s="95">
        <f t="shared" si="63"/>
        <v>26.38</v>
      </c>
      <c r="AG174" s="95">
        <f t="shared" si="64"/>
        <v>25.53</v>
      </c>
      <c r="AH174" s="95"/>
      <c r="AI174" s="95"/>
      <c r="AJ174" s="18">
        <v>1552.86</v>
      </c>
      <c r="AK174" s="18">
        <v>1552.86</v>
      </c>
      <c r="AL174" s="18">
        <v>1552.86</v>
      </c>
      <c r="AM174" s="18">
        <f t="shared" si="40"/>
        <v>1552.8600000000001</v>
      </c>
      <c r="AN174" s="18">
        <f t="shared" si="41"/>
        <v>1552.8600000000001</v>
      </c>
    </row>
    <row r="175" spans="1:40" ht="36" customHeight="1" x14ac:dyDescent="0.2">
      <c r="A175" s="80" t="s">
        <v>531</v>
      </c>
      <c r="B175" s="16" t="s">
        <v>798</v>
      </c>
      <c r="C175" s="28" t="s">
        <v>909</v>
      </c>
      <c r="D175" s="17" t="s">
        <v>301</v>
      </c>
      <c r="E175" s="17" t="s">
        <v>910</v>
      </c>
      <c r="F175" s="18">
        <v>1725.4</v>
      </c>
      <c r="G175" s="18">
        <f t="shared" si="38"/>
        <v>172.54000000000002</v>
      </c>
      <c r="H175" s="18">
        <f t="shared" si="39"/>
        <v>1552.8600000000001</v>
      </c>
      <c r="I175" s="18"/>
      <c r="J175" s="18"/>
      <c r="K175" s="18"/>
      <c r="L175" s="18"/>
      <c r="M175" s="18"/>
      <c r="N175" s="18"/>
      <c r="O175" s="18"/>
      <c r="P175" s="18"/>
      <c r="Q175" s="18"/>
      <c r="R175" s="18"/>
      <c r="S175" s="18"/>
      <c r="T175" s="18">
        <v>307.19</v>
      </c>
      <c r="U175" s="18">
        <v>310.60000000000002</v>
      </c>
      <c r="V175" s="18">
        <f t="shared" si="53"/>
        <v>617.79</v>
      </c>
      <c r="W175" s="18">
        <f t="shared" si="54"/>
        <v>26.38</v>
      </c>
      <c r="X175" s="18">
        <f t="shared" si="55"/>
        <v>24.68</v>
      </c>
      <c r="Y175" s="95">
        <f t="shared" si="56"/>
        <v>26.38</v>
      </c>
      <c r="Z175" s="95">
        <f t="shared" si="57"/>
        <v>25.53</v>
      </c>
      <c r="AA175" s="95">
        <f t="shared" si="58"/>
        <v>26.38</v>
      </c>
      <c r="AB175" s="95">
        <f t="shared" si="59"/>
        <v>25.53</v>
      </c>
      <c r="AC175" s="95">
        <f t="shared" si="60"/>
        <v>26.38</v>
      </c>
      <c r="AD175" s="95">
        <f t="shared" si="61"/>
        <v>26.38</v>
      </c>
      <c r="AE175" s="18">
        <f t="shared" si="62"/>
        <v>25.53</v>
      </c>
      <c r="AF175" s="95">
        <f t="shared" si="63"/>
        <v>26.38</v>
      </c>
      <c r="AG175" s="95">
        <f t="shared" si="64"/>
        <v>25.53</v>
      </c>
      <c r="AH175" s="95"/>
      <c r="AI175" s="95"/>
      <c r="AJ175" s="18">
        <v>1552.86</v>
      </c>
      <c r="AK175" s="18">
        <v>1552.86</v>
      </c>
      <c r="AL175" s="18">
        <v>1552.86</v>
      </c>
      <c r="AM175" s="18">
        <f t="shared" si="40"/>
        <v>1552.8600000000001</v>
      </c>
      <c r="AN175" s="18">
        <f t="shared" si="41"/>
        <v>1552.8600000000001</v>
      </c>
    </row>
    <row r="176" spans="1:40" ht="36" customHeight="1" x14ac:dyDescent="0.2">
      <c r="A176" s="80" t="s">
        <v>531</v>
      </c>
      <c r="B176" s="16" t="s">
        <v>798</v>
      </c>
      <c r="C176" s="28" t="s">
        <v>911</v>
      </c>
      <c r="D176" s="17" t="s">
        <v>294</v>
      </c>
      <c r="E176" s="17" t="s">
        <v>912</v>
      </c>
      <c r="F176" s="18">
        <v>1725.4</v>
      </c>
      <c r="G176" s="18">
        <f t="shared" si="38"/>
        <v>172.54000000000002</v>
      </c>
      <c r="H176" s="18">
        <f t="shared" si="39"/>
        <v>1552.8600000000001</v>
      </c>
      <c r="I176" s="18"/>
      <c r="J176" s="18"/>
      <c r="K176" s="18"/>
      <c r="L176" s="18"/>
      <c r="M176" s="18"/>
      <c r="N176" s="18"/>
      <c r="O176" s="18"/>
      <c r="P176" s="18"/>
      <c r="Q176" s="18"/>
      <c r="R176" s="18"/>
      <c r="S176" s="18"/>
      <c r="T176" s="18">
        <v>307.19</v>
      </c>
      <c r="U176" s="18">
        <v>310.60000000000002</v>
      </c>
      <c r="V176" s="18">
        <f t="shared" si="53"/>
        <v>617.79</v>
      </c>
      <c r="W176" s="18">
        <f t="shared" si="54"/>
        <v>26.38</v>
      </c>
      <c r="X176" s="18">
        <f t="shared" si="55"/>
        <v>24.68</v>
      </c>
      <c r="Y176" s="95">
        <f t="shared" si="56"/>
        <v>26.38</v>
      </c>
      <c r="Z176" s="95">
        <f t="shared" si="57"/>
        <v>25.53</v>
      </c>
      <c r="AA176" s="95">
        <f t="shared" si="58"/>
        <v>26.38</v>
      </c>
      <c r="AB176" s="95">
        <f t="shared" si="59"/>
        <v>25.53</v>
      </c>
      <c r="AC176" s="95">
        <f t="shared" si="60"/>
        <v>26.38</v>
      </c>
      <c r="AD176" s="95">
        <f t="shared" si="61"/>
        <v>26.38</v>
      </c>
      <c r="AE176" s="18">
        <f t="shared" si="62"/>
        <v>25.53</v>
      </c>
      <c r="AF176" s="95">
        <f t="shared" si="63"/>
        <v>26.38</v>
      </c>
      <c r="AG176" s="95">
        <f t="shared" si="64"/>
        <v>25.53</v>
      </c>
      <c r="AH176" s="95"/>
      <c r="AI176" s="95"/>
      <c r="AJ176" s="18">
        <v>1552.86</v>
      </c>
      <c r="AK176" s="18">
        <v>1552.86</v>
      </c>
      <c r="AL176" s="18">
        <v>1552.86</v>
      </c>
      <c r="AM176" s="18">
        <f t="shared" si="40"/>
        <v>1552.8600000000001</v>
      </c>
      <c r="AN176" s="18">
        <f t="shared" si="41"/>
        <v>1552.8600000000001</v>
      </c>
    </row>
    <row r="177" spans="1:40" ht="33" customHeight="1" x14ac:dyDescent="0.2">
      <c r="A177" s="80" t="s">
        <v>531</v>
      </c>
      <c r="B177" s="16" t="s">
        <v>798</v>
      </c>
      <c r="C177" s="28" t="s">
        <v>913</v>
      </c>
      <c r="D177" s="17" t="s">
        <v>195</v>
      </c>
      <c r="E177" s="17" t="s">
        <v>914</v>
      </c>
      <c r="F177" s="18">
        <v>1725.4</v>
      </c>
      <c r="G177" s="18">
        <f t="shared" si="38"/>
        <v>172.54000000000002</v>
      </c>
      <c r="H177" s="18">
        <f t="shared" si="39"/>
        <v>1552.8600000000001</v>
      </c>
      <c r="I177" s="18"/>
      <c r="J177" s="18"/>
      <c r="K177" s="18"/>
      <c r="L177" s="18"/>
      <c r="M177" s="18"/>
      <c r="N177" s="18"/>
      <c r="O177" s="18"/>
      <c r="P177" s="18"/>
      <c r="Q177" s="18"/>
      <c r="R177" s="18"/>
      <c r="S177" s="18"/>
      <c r="T177" s="18">
        <v>307.19</v>
      </c>
      <c r="U177" s="18">
        <v>310.60000000000002</v>
      </c>
      <c r="V177" s="18">
        <f t="shared" si="53"/>
        <v>617.79</v>
      </c>
      <c r="W177" s="18">
        <f t="shared" si="54"/>
        <v>26.38</v>
      </c>
      <c r="X177" s="18">
        <f t="shared" si="55"/>
        <v>24.68</v>
      </c>
      <c r="Y177" s="95">
        <f t="shared" si="56"/>
        <v>26.38</v>
      </c>
      <c r="Z177" s="95">
        <f t="shared" si="57"/>
        <v>25.53</v>
      </c>
      <c r="AA177" s="95">
        <f t="shared" si="58"/>
        <v>26.38</v>
      </c>
      <c r="AB177" s="95">
        <f t="shared" si="59"/>
        <v>25.53</v>
      </c>
      <c r="AC177" s="95">
        <f t="shared" si="60"/>
        <v>26.38</v>
      </c>
      <c r="AD177" s="95">
        <f t="shared" si="61"/>
        <v>26.38</v>
      </c>
      <c r="AE177" s="18">
        <f t="shared" si="62"/>
        <v>25.53</v>
      </c>
      <c r="AF177" s="95">
        <f t="shared" si="63"/>
        <v>26.38</v>
      </c>
      <c r="AG177" s="95">
        <f t="shared" si="64"/>
        <v>25.53</v>
      </c>
      <c r="AH177" s="95"/>
      <c r="AI177" s="95"/>
      <c r="AJ177" s="18">
        <v>1552.86</v>
      </c>
      <c r="AK177" s="18">
        <v>1552.86</v>
      </c>
      <c r="AL177" s="18">
        <v>1552.86</v>
      </c>
      <c r="AM177" s="18">
        <f t="shared" si="40"/>
        <v>1552.8600000000001</v>
      </c>
      <c r="AN177" s="18">
        <f t="shared" si="41"/>
        <v>1552.8600000000001</v>
      </c>
    </row>
    <row r="178" spans="1:40" ht="57.75" customHeight="1" x14ac:dyDescent="0.2">
      <c r="A178" s="80" t="s">
        <v>915</v>
      </c>
      <c r="B178" s="16" t="s">
        <v>916</v>
      </c>
      <c r="C178" s="28" t="s">
        <v>917</v>
      </c>
      <c r="D178" s="17" t="s">
        <v>195</v>
      </c>
      <c r="E178" s="17" t="s">
        <v>918</v>
      </c>
      <c r="F178" s="18">
        <v>2380.06</v>
      </c>
      <c r="G178" s="18">
        <f t="shared" si="38"/>
        <v>238.006</v>
      </c>
      <c r="H178" s="18">
        <f t="shared" si="39"/>
        <v>2142.0540000000001</v>
      </c>
      <c r="I178" s="18"/>
      <c r="J178" s="18"/>
      <c r="K178" s="18"/>
      <c r="L178" s="18"/>
      <c r="M178" s="18"/>
      <c r="N178" s="18"/>
      <c r="O178" s="18"/>
      <c r="P178" s="18"/>
      <c r="Q178" s="18"/>
      <c r="R178" s="18"/>
      <c r="S178" s="18"/>
      <c r="T178" s="18"/>
      <c r="U178" s="18"/>
      <c r="V178" s="18"/>
      <c r="W178" s="18"/>
      <c r="X178" s="18"/>
      <c r="Y178" s="95"/>
      <c r="Z178" s="95"/>
      <c r="AA178" s="95"/>
      <c r="AB178" s="95"/>
      <c r="AC178" s="95"/>
      <c r="AD178" s="95"/>
      <c r="AE178" s="18"/>
      <c r="AF178" s="95"/>
      <c r="AG178" s="95"/>
      <c r="AH178" s="95"/>
      <c r="AI178" s="95"/>
      <c r="AJ178" s="95">
        <v>2142.0500000000002</v>
      </c>
      <c r="AK178" s="95">
        <v>2142.0500000000002</v>
      </c>
      <c r="AL178" s="95">
        <v>2142.0500000000002</v>
      </c>
      <c r="AM178" s="18">
        <f t="shared" si="40"/>
        <v>2142.0540000000001</v>
      </c>
      <c r="AN178" s="18">
        <f t="shared" si="41"/>
        <v>2142.0540000000001</v>
      </c>
    </row>
    <row r="179" spans="1:40" ht="22.5" x14ac:dyDescent="0.2">
      <c r="A179" s="80" t="s">
        <v>919</v>
      </c>
      <c r="B179" s="16" t="s">
        <v>798</v>
      </c>
      <c r="C179" s="28" t="s">
        <v>920</v>
      </c>
      <c r="D179" s="17" t="s">
        <v>207</v>
      </c>
      <c r="E179" s="17" t="s">
        <v>921</v>
      </c>
      <c r="F179" s="18">
        <v>1425</v>
      </c>
      <c r="G179" s="18">
        <f t="shared" si="38"/>
        <v>142.5</v>
      </c>
      <c r="H179" s="18">
        <f t="shared" si="39"/>
        <v>1282.5</v>
      </c>
      <c r="I179" s="18"/>
      <c r="J179" s="18"/>
      <c r="K179" s="18"/>
      <c r="L179" s="18"/>
      <c r="M179" s="18"/>
      <c r="N179" s="18"/>
      <c r="O179" s="18"/>
      <c r="P179" s="18"/>
      <c r="Q179" s="18"/>
      <c r="R179" s="18"/>
      <c r="S179" s="18"/>
      <c r="T179" s="18"/>
      <c r="U179" s="18"/>
      <c r="V179" s="18"/>
      <c r="W179" s="18"/>
      <c r="X179" s="18"/>
      <c r="Y179" s="95"/>
      <c r="Z179" s="95"/>
      <c r="AA179" s="95"/>
      <c r="AB179" s="95"/>
      <c r="AC179" s="95"/>
      <c r="AD179" s="95"/>
      <c r="AE179" s="18"/>
      <c r="AF179" s="95"/>
      <c r="AG179" s="95"/>
      <c r="AH179" s="95"/>
      <c r="AI179" s="95"/>
      <c r="AJ179" s="95">
        <v>1282.5</v>
      </c>
      <c r="AK179" s="95">
        <v>1282.5</v>
      </c>
      <c r="AL179" s="95">
        <v>1282.5</v>
      </c>
      <c r="AM179" s="18">
        <f t="shared" si="40"/>
        <v>1282.5</v>
      </c>
      <c r="AN179" s="18">
        <f t="shared" si="41"/>
        <v>1282.5</v>
      </c>
    </row>
    <row r="180" spans="1:40" ht="22.5" x14ac:dyDescent="0.2">
      <c r="A180" s="80" t="s">
        <v>919</v>
      </c>
      <c r="B180" s="16" t="s">
        <v>798</v>
      </c>
      <c r="C180" s="28" t="s">
        <v>922</v>
      </c>
      <c r="D180" s="17" t="s">
        <v>352</v>
      </c>
      <c r="E180" s="17" t="s">
        <v>923</v>
      </c>
      <c r="F180" s="18">
        <v>1425</v>
      </c>
      <c r="G180" s="18">
        <f t="shared" si="38"/>
        <v>142.5</v>
      </c>
      <c r="H180" s="18">
        <f t="shared" si="39"/>
        <v>1282.5</v>
      </c>
      <c r="I180" s="18"/>
      <c r="J180" s="18"/>
      <c r="K180" s="18"/>
      <c r="L180" s="18"/>
      <c r="M180" s="18"/>
      <c r="N180" s="18"/>
      <c r="O180" s="18"/>
      <c r="P180" s="18"/>
      <c r="Q180" s="18"/>
      <c r="R180" s="18"/>
      <c r="S180" s="18"/>
      <c r="T180" s="18"/>
      <c r="U180" s="18"/>
      <c r="V180" s="18"/>
      <c r="W180" s="18"/>
      <c r="X180" s="18"/>
      <c r="Y180" s="95"/>
      <c r="Z180" s="95"/>
      <c r="AA180" s="95"/>
      <c r="AB180" s="95"/>
      <c r="AC180" s="95"/>
      <c r="AD180" s="95"/>
      <c r="AE180" s="18"/>
      <c r="AF180" s="95"/>
      <c r="AG180" s="95"/>
      <c r="AH180" s="95"/>
      <c r="AI180" s="95"/>
      <c r="AJ180" s="95">
        <v>1282.5</v>
      </c>
      <c r="AK180" s="95">
        <v>1282.5</v>
      </c>
      <c r="AL180" s="95">
        <v>1282.5</v>
      </c>
      <c r="AM180" s="18">
        <f t="shared" si="40"/>
        <v>1282.5</v>
      </c>
      <c r="AN180" s="18">
        <f t="shared" si="41"/>
        <v>1282.5</v>
      </c>
    </row>
    <row r="181" spans="1:40" x14ac:dyDescent="0.2">
      <c r="A181" s="80" t="s">
        <v>924</v>
      </c>
      <c r="B181" s="16" t="s">
        <v>842</v>
      </c>
      <c r="C181" s="28" t="s">
        <v>925</v>
      </c>
      <c r="D181" s="17" t="s">
        <v>370</v>
      </c>
      <c r="E181" s="17" t="s">
        <v>926</v>
      </c>
      <c r="F181" s="18">
        <v>2131.9699999999998</v>
      </c>
      <c r="G181" s="18">
        <f t="shared" si="38"/>
        <v>213.197</v>
      </c>
      <c r="H181" s="18">
        <f t="shared" si="39"/>
        <v>1918.7729999999999</v>
      </c>
      <c r="I181" s="18"/>
      <c r="J181" s="18"/>
      <c r="K181" s="18"/>
      <c r="L181" s="18"/>
      <c r="M181" s="18"/>
      <c r="N181" s="18"/>
      <c r="O181" s="18"/>
      <c r="P181" s="18"/>
      <c r="Q181" s="18"/>
      <c r="R181" s="18"/>
      <c r="S181" s="18"/>
      <c r="T181" s="18"/>
      <c r="U181" s="18"/>
      <c r="V181" s="18"/>
      <c r="W181" s="18"/>
      <c r="X181" s="18"/>
      <c r="Y181" s="95"/>
      <c r="Z181" s="95"/>
      <c r="AA181" s="95"/>
      <c r="AB181" s="95"/>
      <c r="AC181" s="95"/>
      <c r="AD181" s="95"/>
      <c r="AE181" s="18"/>
      <c r="AF181" s="95"/>
      <c r="AG181" s="95"/>
      <c r="AH181" s="95"/>
      <c r="AI181" s="95"/>
      <c r="AJ181" s="95">
        <v>1918.77</v>
      </c>
      <c r="AK181" s="95">
        <v>1918.77</v>
      </c>
      <c r="AL181" s="95">
        <v>1918.77</v>
      </c>
      <c r="AM181" s="18">
        <f t="shared" si="40"/>
        <v>1918.7729999999999</v>
      </c>
      <c r="AN181" s="18">
        <f t="shared" si="41"/>
        <v>1918.7729999999999</v>
      </c>
    </row>
    <row r="182" spans="1:40" x14ac:dyDescent="0.2">
      <c r="A182" s="80" t="s">
        <v>924</v>
      </c>
      <c r="B182" s="16" t="s">
        <v>842</v>
      </c>
      <c r="C182" s="28" t="s">
        <v>927</v>
      </c>
      <c r="D182" s="17" t="s">
        <v>370</v>
      </c>
      <c r="E182" s="17" t="s">
        <v>928</v>
      </c>
      <c r="F182" s="18">
        <v>2131.9699999999998</v>
      </c>
      <c r="G182" s="18">
        <f t="shared" si="38"/>
        <v>213.197</v>
      </c>
      <c r="H182" s="18">
        <f t="shared" si="39"/>
        <v>1918.7729999999999</v>
      </c>
      <c r="I182" s="18"/>
      <c r="J182" s="18"/>
      <c r="K182" s="18"/>
      <c r="L182" s="18"/>
      <c r="M182" s="18"/>
      <c r="N182" s="18"/>
      <c r="O182" s="18"/>
      <c r="P182" s="18"/>
      <c r="Q182" s="18"/>
      <c r="R182" s="18"/>
      <c r="S182" s="18"/>
      <c r="T182" s="18"/>
      <c r="U182" s="18"/>
      <c r="V182" s="18"/>
      <c r="W182" s="18"/>
      <c r="X182" s="18"/>
      <c r="Y182" s="95"/>
      <c r="Z182" s="95"/>
      <c r="AA182" s="95"/>
      <c r="AB182" s="95"/>
      <c r="AC182" s="95"/>
      <c r="AD182" s="95"/>
      <c r="AE182" s="18"/>
      <c r="AF182" s="95"/>
      <c r="AG182" s="95"/>
      <c r="AH182" s="95"/>
      <c r="AI182" s="95"/>
      <c r="AJ182" s="95">
        <v>1918.77</v>
      </c>
      <c r="AK182" s="95">
        <v>1918.77</v>
      </c>
      <c r="AL182" s="95">
        <v>1918.77</v>
      </c>
      <c r="AM182" s="18">
        <f t="shared" si="40"/>
        <v>1918.7729999999999</v>
      </c>
      <c r="AN182" s="18">
        <f t="shared" si="41"/>
        <v>1918.7729999999999</v>
      </c>
    </row>
    <row r="183" spans="1:40" x14ac:dyDescent="0.2">
      <c r="A183" s="80">
        <v>40676</v>
      </c>
      <c r="B183" s="16" t="s">
        <v>929</v>
      </c>
      <c r="C183" s="28" t="s">
        <v>930</v>
      </c>
      <c r="D183" s="17" t="s">
        <v>370</v>
      </c>
      <c r="E183" s="17" t="s">
        <v>931</v>
      </c>
      <c r="F183" s="18">
        <v>2170</v>
      </c>
      <c r="G183" s="18">
        <f t="shared" si="38"/>
        <v>217</v>
      </c>
      <c r="H183" s="18">
        <f t="shared" si="39"/>
        <v>1953</v>
      </c>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95">
        <v>1953</v>
      </c>
      <c r="AK183" s="95">
        <v>1953</v>
      </c>
      <c r="AL183" s="95">
        <v>1953</v>
      </c>
      <c r="AM183" s="18">
        <f t="shared" si="40"/>
        <v>1953</v>
      </c>
      <c r="AN183" s="18">
        <f t="shared" si="41"/>
        <v>1953</v>
      </c>
    </row>
    <row r="184" spans="1:40" ht="57.75" customHeight="1" x14ac:dyDescent="0.2">
      <c r="A184" s="80">
        <v>41144</v>
      </c>
      <c r="B184" s="16" t="s">
        <v>231</v>
      </c>
      <c r="C184" s="28" t="s">
        <v>932</v>
      </c>
      <c r="D184" s="30" t="s">
        <v>394</v>
      </c>
      <c r="E184" s="28" t="s">
        <v>933</v>
      </c>
      <c r="F184" s="18">
        <v>1462.22</v>
      </c>
      <c r="G184" s="18">
        <f t="shared" si="38"/>
        <v>146.22200000000001</v>
      </c>
      <c r="H184" s="18">
        <f t="shared" si="39"/>
        <v>1315.998</v>
      </c>
      <c r="I184" s="18"/>
      <c r="J184" s="18"/>
      <c r="K184" s="18"/>
      <c r="L184" s="18"/>
      <c r="M184" s="18"/>
      <c r="N184" s="18"/>
      <c r="O184" s="18"/>
      <c r="P184" s="18"/>
      <c r="Q184" s="18"/>
      <c r="R184" s="18"/>
      <c r="S184" s="18"/>
      <c r="T184" s="18"/>
      <c r="U184" s="18"/>
      <c r="V184" s="18">
        <v>0</v>
      </c>
      <c r="W184" s="18">
        <v>0</v>
      </c>
      <c r="X184" s="18">
        <v>0</v>
      </c>
      <c r="Y184" s="18">
        <v>0</v>
      </c>
      <c r="Z184" s="18">
        <v>0</v>
      </c>
      <c r="AA184" s="18">
        <v>0</v>
      </c>
      <c r="AB184" s="18">
        <v>0</v>
      </c>
      <c r="AC184" s="18">
        <v>0</v>
      </c>
      <c r="AD184" s="18">
        <f t="shared" ref="AD184:AD191" si="65">ROUND((H184/5/365*8),2)</f>
        <v>5.77</v>
      </c>
      <c r="AE184" s="18">
        <f t="shared" ref="AE184:AE191" si="66">ROUND((H184/5/365*30),2)</f>
        <v>21.63</v>
      </c>
      <c r="AF184" s="18">
        <f t="shared" ref="AF184:AF191" si="67">ROUND((H184/5/365*31),2)</f>
        <v>22.35</v>
      </c>
      <c r="AG184" s="18">
        <f t="shared" ref="AG184:AG191" si="68">ROUND((H184/5/365*30),2)</f>
        <v>21.63</v>
      </c>
      <c r="AH184" s="18">
        <f t="shared" ref="AH184:AH191" si="69">ROUND((H184/5/365*31),2)</f>
        <v>22.35</v>
      </c>
      <c r="AI184" s="18"/>
      <c r="AJ184" s="18">
        <v>1316</v>
      </c>
      <c r="AK184" s="18">
        <v>1316</v>
      </c>
      <c r="AL184" s="18">
        <v>1316</v>
      </c>
      <c r="AM184" s="18">
        <f t="shared" si="40"/>
        <v>1315.998</v>
      </c>
      <c r="AN184" s="18">
        <f t="shared" si="41"/>
        <v>1315.998</v>
      </c>
    </row>
    <row r="185" spans="1:40" ht="57.75" customHeight="1" x14ac:dyDescent="0.2">
      <c r="A185" s="80">
        <v>41144</v>
      </c>
      <c r="B185" s="16" t="s">
        <v>231</v>
      </c>
      <c r="C185" s="28" t="s">
        <v>934</v>
      </c>
      <c r="D185" s="30" t="s">
        <v>207</v>
      </c>
      <c r="E185" s="28" t="s">
        <v>935</v>
      </c>
      <c r="F185" s="18">
        <v>1462.22</v>
      </c>
      <c r="G185" s="18">
        <f t="shared" si="38"/>
        <v>146.22200000000001</v>
      </c>
      <c r="H185" s="18">
        <f t="shared" si="39"/>
        <v>1315.998</v>
      </c>
      <c r="I185" s="18"/>
      <c r="J185" s="18"/>
      <c r="K185" s="18"/>
      <c r="L185" s="18"/>
      <c r="M185" s="18"/>
      <c r="N185" s="18"/>
      <c r="O185" s="18"/>
      <c r="P185" s="18"/>
      <c r="Q185" s="18"/>
      <c r="R185" s="18"/>
      <c r="S185" s="18"/>
      <c r="T185" s="18"/>
      <c r="U185" s="18"/>
      <c r="V185" s="18">
        <v>0</v>
      </c>
      <c r="W185" s="18">
        <v>0</v>
      </c>
      <c r="X185" s="18">
        <v>0</v>
      </c>
      <c r="Y185" s="18">
        <v>0</v>
      </c>
      <c r="Z185" s="18">
        <v>0</v>
      </c>
      <c r="AA185" s="18">
        <v>0</v>
      </c>
      <c r="AB185" s="18">
        <v>0</v>
      </c>
      <c r="AC185" s="18">
        <v>0</v>
      </c>
      <c r="AD185" s="18">
        <f t="shared" si="65"/>
        <v>5.77</v>
      </c>
      <c r="AE185" s="18">
        <f t="shared" si="66"/>
        <v>21.63</v>
      </c>
      <c r="AF185" s="18">
        <f t="shared" si="67"/>
        <v>22.35</v>
      </c>
      <c r="AG185" s="18">
        <f t="shared" si="68"/>
        <v>21.63</v>
      </c>
      <c r="AH185" s="18">
        <f t="shared" si="69"/>
        <v>22.35</v>
      </c>
      <c r="AI185" s="18"/>
      <c r="AJ185" s="18">
        <v>1316</v>
      </c>
      <c r="AK185" s="18">
        <v>1316</v>
      </c>
      <c r="AL185" s="18">
        <v>1316</v>
      </c>
      <c r="AM185" s="18">
        <f t="shared" si="40"/>
        <v>1315.998</v>
      </c>
      <c r="AN185" s="18">
        <f t="shared" si="41"/>
        <v>1315.998</v>
      </c>
    </row>
    <row r="186" spans="1:40" ht="57.75" customHeight="1" x14ac:dyDescent="0.2">
      <c r="A186" s="80">
        <v>41144</v>
      </c>
      <c r="B186" s="16" t="s">
        <v>231</v>
      </c>
      <c r="C186" s="28" t="s">
        <v>936</v>
      </c>
      <c r="D186" s="30" t="s">
        <v>183</v>
      </c>
      <c r="E186" s="28" t="s">
        <v>937</v>
      </c>
      <c r="F186" s="18">
        <v>1462.22</v>
      </c>
      <c r="G186" s="18">
        <f t="shared" si="38"/>
        <v>146.22200000000001</v>
      </c>
      <c r="H186" s="18">
        <f t="shared" si="39"/>
        <v>1315.998</v>
      </c>
      <c r="I186" s="18"/>
      <c r="J186" s="18"/>
      <c r="K186" s="18"/>
      <c r="L186" s="18"/>
      <c r="M186" s="18"/>
      <c r="N186" s="18"/>
      <c r="O186" s="18"/>
      <c r="P186" s="18"/>
      <c r="Q186" s="18"/>
      <c r="R186" s="18"/>
      <c r="S186" s="18"/>
      <c r="T186" s="18"/>
      <c r="U186" s="18"/>
      <c r="V186" s="18">
        <v>0</v>
      </c>
      <c r="W186" s="18">
        <v>0</v>
      </c>
      <c r="X186" s="18">
        <v>0</v>
      </c>
      <c r="Y186" s="18">
        <v>0</v>
      </c>
      <c r="Z186" s="18">
        <v>0</v>
      </c>
      <c r="AA186" s="18">
        <v>0</v>
      </c>
      <c r="AB186" s="18">
        <v>0</v>
      </c>
      <c r="AC186" s="18">
        <v>0</v>
      </c>
      <c r="AD186" s="18">
        <f t="shared" si="65"/>
        <v>5.77</v>
      </c>
      <c r="AE186" s="18">
        <f t="shared" si="66"/>
        <v>21.63</v>
      </c>
      <c r="AF186" s="18">
        <f t="shared" si="67"/>
        <v>22.35</v>
      </c>
      <c r="AG186" s="18">
        <f t="shared" si="68"/>
        <v>21.63</v>
      </c>
      <c r="AH186" s="18">
        <f t="shared" si="69"/>
        <v>22.35</v>
      </c>
      <c r="AI186" s="18"/>
      <c r="AJ186" s="18">
        <v>1316</v>
      </c>
      <c r="AK186" s="18">
        <v>1316</v>
      </c>
      <c r="AL186" s="18">
        <v>1316</v>
      </c>
      <c r="AM186" s="18">
        <f t="shared" si="40"/>
        <v>1315.998</v>
      </c>
      <c r="AN186" s="18">
        <f t="shared" si="41"/>
        <v>1315.998</v>
      </c>
    </row>
    <row r="187" spans="1:40" ht="57.75" customHeight="1" x14ac:dyDescent="0.2">
      <c r="A187" s="80">
        <v>41144</v>
      </c>
      <c r="B187" s="16" t="s">
        <v>231</v>
      </c>
      <c r="C187" s="28" t="s">
        <v>938</v>
      </c>
      <c r="D187" s="30" t="s">
        <v>704</v>
      </c>
      <c r="E187" s="28" t="s">
        <v>939</v>
      </c>
      <c r="F187" s="18">
        <v>1462.22</v>
      </c>
      <c r="G187" s="18">
        <f t="shared" si="38"/>
        <v>146.22200000000001</v>
      </c>
      <c r="H187" s="18">
        <f t="shared" si="39"/>
        <v>1315.998</v>
      </c>
      <c r="I187" s="18"/>
      <c r="J187" s="18"/>
      <c r="K187" s="18"/>
      <c r="L187" s="18"/>
      <c r="M187" s="18"/>
      <c r="N187" s="18"/>
      <c r="O187" s="18"/>
      <c r="P187" s="18"/>
      <c r="Q187" s="18"/>
      <c r="R187" s="18"/>
      <c r="S187" s="18"/>
      <c r="T187" s="18"/>
      <c r="U187" s="18"/>
      <c r="V187" s="18">
        <v>0</v>
      </c>
      <c r="W187" s="18">
        <v>0</v>
      </c>
      <c r="X187" s="18">
        <v>0</v>
      </c>
      <c r="Y187" s="18">
        <v>0</v>
      </c>
      <c r="Z187" s="18">
        <v>0</v>
      </c>
      <c r="AA187" s="18">
        <v>0</v>
      </c>
      <c r="AB187" s="18">
        <v>0</v>
      </c>
      <c r="AC187" s="18">
        <v>0</v>
      </c>
      <c r="AD187" s="18">
        <f t="shared" si="65"/>
        <v>5.77</v>
      </c>
      <c r="AE187" s="18">
        <f t="shared" si="66"/>
        <v>21.63</v>
      </c>
      <c r="AF187" s="18">
        <f t="shared" si="67"/>
        <v>22.35</v>
      </c>
      <c r="AG187" s="18">
        <f t="shared" si="68"/>
        <v>21.63</v>
      </c>
      <c r="AH187" s="18">
        <f t="shared" si="69"/>
        <v>22.35</v>
      </c>
      <c r="AI187" s="18"/>
      <c r="AJ187" s="18">
        <v>1316</v>
      </c>
      <c r="AK187" s="18">
        <v>1316</v>
      </c>
      <c r="AL187" s="18">
        <v>1316</v>
      </c>
      <c r="AM187" s="18">
        <f t="shared" si="40"/>
        <v>1315.998</v>
      </c>
      <c r="AN187" s="18">
        <f t="shared" si="41"/>
        <v>1315.998</v>
      </c>
    </row>
    <row r="188" spans="1:40" ht="57.75" customHeight="1" x14ac:dyDescent="0.2">
      <c r="A188" s="80">
        <v>41144</v>
      </c>
      <c r="B188" s="16" t="s">
        <v>231</v>
      </c>
      <c r="C188" s="28" t="s">
        <v>940</v>
      </c>
      <c r="D188" s="30" t="s">
        <v>304</v>
      </c>
      <c r="E188" s="28" t="s">
        <v>941</v>
      </c>
      <c r="F188" s="18">
        <v>1462.22</v>
      </c>
      <c r="G188" s="18">
        <f t="shared" si="38"/>
        <v>146.22200000000001</v>
      </c>
      <c r="H188" s="18">
        <f t="shared" si="39"/>
        <v>1315.998</v>
      </c>
      <c r="I188" s="18"/>
      <c r="J188" s="18"/>
      <c r="K188" s="18"/>
      <c r="L188" s="18"/>
      <c r="M188" s="18"/>
      <c r="N188" s="18"/>
      <c r="O188" s="18"/>
      <c r="P188" s="18"/>
      <c r="Q188" s="18"/>
      <c r="R188" s="18"/>
      <c r="S188" s="18"/>
      <c r="T188" s="18"/>
      <c r="U188" s="18"/>
      <c r="V188" s="18">
        <v>0</v>
      </c>
      <c r="W188" s="18">
        <v>0</v>
      </c>
      <c r="X188" s="18">
        <v>0</v>
      </c>
      <c r="Y188" s="18">
        <v>0</v>
      </c>
      <c r="Z188" s="18">
        <v>0</v>
      </c>
      <c r="AA188" s="18">
        <v>0</v>
      </c>
      <c r="AB188" s="18">
        <v>0</v>
      </c>
      <c r="AC188" s="18">
        <v>0</v>
      </c>
      <c r="AD188" s="18">
        <f t="shared" si="65"/>
        <v>5.77</v>
      </c>
      <c r="AE188" s="18">
        <f t="shared" si="66"/>
        <v>21.63</v>
      </c>
      <c r="AF188" s="18">
        <f t="shared" si="67"/>
        <v>22.35</v>
      </c>
      <c r="AG188" s="18">
        <f t="shared" si="68"/>
        <v>21.63</v>
      </c>
      <c r="AH188" s="18">
        <f t="shared" si="69"/>
        <v>22.35</v>
      </c>
      <c r="AI188" s="18"/>
      <c r="AJ188" s="18">
        <v>1316</v>
      </c>
      <c r="AK188" s="18">
        <v>1316</v>
      </c>
      <c r="AL188" s="18">
        <v>1316</v>
      </c>
      <c r="AM188" s="18">
        <f t="shared" si="40"/>
        <v>1315.998</v>
      </c>
      <c r="AN188" s="18">
        <f t="shared" si="41"/>
        <v>1315.998</v>
      </c>
    </row>
    <row r="189" spans="1:40" ht="57.75" customHeight="1" x14ac:dyDescent="0.2">
      <c r="A189" s="80">
        <v>41144</v>
      </c>
      <c r="B189" s="16" t="s">
        <v>231</v>
      </c>
      <c r="C189" s="28" t="s">
        <v>942</v>
      </c>
      <c r="D189" s="30" t="s">
        <v>166</v>
      </c>
      <c r="E189" s="28" t="s">
        <v>943</v>
      </c>
      <c r="F189" s="18">
        <v>1462.22</v>
      </c>
      <c r="G189" s="18">
        <f t="shared" si="38"/>
        <v>146.22200000000001</v>
      </c>
      <c r="H189" s="18">
        <f t="shared" si="39"/>
        <v>1315.998</v>
      </c>
      <c r="I189" s="18"/>
      <c r="J189" s="18"/>
      <c r="K189" s="18"/>
      <c r="L189" s="18"/>
      <c r="M189" s="18"/>
      <c r="N189" s="18"/>
      <c r="O189" s="18"/>
      <c r="P189" s="18"/>
      <c r="Q189" s="18"/>
      <c r="R189" s="18"/>
      <c r="S189" s="18"/>
      <c r="T189" s="18"/>
      <c r="U189" s="18"/>
      <c r="V189" s="18">
        <v>0</v>
      </c>
      <c r="W189" s="18">
        <v>0</v>
      </c>
      <c r="X189" s="18">
        <v>0</v>
      </c>
      <c r="Y189" s="18">
        <v>0</v>
      </c>
      <c r="Z189" s="18">
        <v>0</v>
      </c>
      <c r="AA189" s="18">
        <v>0</v>
      </c>
      <c r="AB189" s="18">
        <v>0</v>
      </c>
      <c r="AC189" s="18">
        <v>0</v>
      </c>
      <c r="AD189" s="18">
        <f t="shared" si="65"/>
        <v>5.77</v>
      </c>
      <c r="AE189" s="18">
        <f t="shared" si="66"/>
        <v>21.63</v>
      </c>
      <c r="AF189" s="18">
        <f t="shared" si="67"/>
        <v>22.35</v>
      </c>
      <c r="AG189" s="18">
        <f t="shared" si="68"/>
        <v>21.63</v>
      </c>
      <c r="AH189" s="18">
        <f t="shared" si="69"/>
        <v>22.35</v>
      </c>
      <c r="AI189" s="18"/>
      <c r="AJ189" s="18">
        <v>1316</v>
      </c>
      <c r="AK189" s="18">
        <v>1316</v>
      </c>
      <c r="AL189" s="18">
        <v>1316</v>
      </c>
      <c r="AM189" s="18">
        <f t="shared" si="40"/>
        <v>1315.998</v>
      </c>
      <c r="AN189" s="18">
        <f t="shared" si="41"/>
        <v>1315.998</v>
      </c>
    </row>
    <row r="190" spans="1:40" ht="57.75" customHeight="1" x14ac:dyDescent="0.2">
      <c r="A190" s="80">
        <v>41144</v>
      </c>
      <c r="B190" s="16" t="s">
        <v>231</v>
      </c>
      <c r="C190" s="28" t="s">
        <v>944</v>
      </c>
      <c r="D190" s="30" t="s">
        <v>166</v>
      </c>
      <c r="E190" s="28" t="s">
        <v>945</v>
      </c>
      <c r="F190" s="18">
        <v>1462.22</v>
      </c>
      <c r="G190" s="18">
        <f t="shared" si="38"/>
        <v>146.22200000000001</v>
      </c>
      <c r="H190" s="18">
        <f t="shared" si="39"/>
        <v>1315.998</v>
      </c>
      <c r="I190" s="18"/>
      <c r="J190" s="18"/>
      <c r="K190" s="18"/>
      <c r="L190" s="18"/>
      <c r="M190" s="18"/>
      <c r="N190" s="18"/>
      <c r="O190" s="18"/>
      <c r="P190" s="18"/>
      <c r="Q190" s="18"/>
      <c r="R190" s="18"/>
      <c r="S190" s="18"/>
      <c r="T190" s="18"/>
      <c r="U190" s="18"/>
      <c r="V190" s="18">
        <v>0</v>
      </c>
      <c r="W190" s="18">
        <v>0</v>
      </c>
      <c r="X190" s="18">
        <v>0</v>
      </c>
      <c r="Y190" s="18">
        <v>0</v>
      </c>
      <c r="Z190" s="18">
        <v>0</v>
      </c>
      <c r="AA190" s="18">
        <v>0</v>
      </c>
      <c r="AB190" s="18">
        <v>0</v>
      </c>
      <c r="AC190" s="18">
        <v>0</v>
      </c>
      <c r="AD190" s="18">
        <f t="shared" si="65"/>
        <v>5.77</v>
      </c>
      <c r="AE190" s="18">
        <f t="shared" si="66"/>
        <v>21.63</v>
      </c>
      <c r="AF190" s="18">
        <f t="shared" si="67"/>
        <v>22.35</v>
      </c>
      <c r="AG190" s="18">
        <f t="shared" si="68"/>
        <v>21.63</v>
      </c>
      <c r="AH190" s="18">
        <f t="shared" si="69"/>
        <v>22.35</v>
      </c>
      <c r="AI190" s="18"/>
      <c r="AJ190" s="18">
        <v>1316</v>
      </c>
      <c r="AK190" s="18">
        <v>1316</v>
      </c>
      <c r="AL190" s="18">
        <v>1316</v>
      </c>
      <c r="AM190" s="18">
        <f t="shared" si="40"/>
        <v>1315.998</v>
      </c>
      <c r="AN190" s="18">
        <f t="shared" si="41"/>
        <v>1315.998</v>
      </c>
    </row>
    <row r="191" spans="1:40" ht="57.75" customHeight="1" x14ac:dyDescent="0.2">
      <c r="A191" s="80">
        <v>41144</v>
      </c>
      <c r="B191" s="16" t="s">
        <v>231</v>
      </c>
      <c r="C191" s="28" t="s">
        <v>946</v>
      </c>
      <c r="D191" s="30" t="s">
        <v>409</v>
      </c>
      <c r="E191" s="28" t="s">
        <v>947</v>
      </c>
      <c r="F191" s="18">
        <v>1462.22</v>
      </c>
      <c r="G191" s="18">
        <f t="shared" si="38"/>
        <v>146.22200000000001</v>
      </c>
      <c r="H191" s="18">
        <f t="shared" si="39"/>
        <v>1315.998</v>
      </c>
      <c r="I191" s="18"/>
      <c r="J191" s="18"/>
      <c r="K191" s="18"/>
      <c r="L191" s="18"/>
      <c r="M191" s="18"/>
      <c r="N191" s="18"/>
      <c r="O191" s="18"/>
      <c r="P191" s="18"/>
      <c r="Q191" s="18"/>
      <c r="R191" s="18"/>
      <c r="S191" s="18"/>
      <c r="T191" s="18"/>
      <c r="U191" s="18"/>
      <c r="V191" s="18">
        <v>0</v>
      </c>
      <c r="W191" s="18">
        <v>0</v>
      </c>
      <c r="X191" s="18">
        <v>0</v>
      </c>
      <c r="Y191" s="18">
        <v>0</v>
      </c>
      <c r="Z191" s="18">
        <v>0</v>
      </c>
      <c r="AA191" s="18">
        <v>0</v>
      </c>
      <c r="AB191" s="18">
        <v>0</v>
      </c>
      <c r="AC191" s="18">
        <v>0</v>
      </c>
      <c r="AD191" s="18">
        <f t="shared" si="65"/>
        <v>5.77</v>
      </c>
      <c r="AE191" s="18">
        <f t="shared" si="66"/>
        <v>21.63</v>
      </c>
      <c r="AF191" s="18">
        <f t="shared" si="67"/>
        <v>22.35</v>
      </c>
      <c r="AG191" s="18">
        <f t="shared" si="68"/>
        <v>21.63</v>
      </c>
      <c r="AH191" s="18">
        <f t="shared" si="69"/>
        <v>22.35</v>
      </c>
      <c r="AI191" s="18"/>
      <c r="AJ191" s="18">
        <v>1316</v>
      </c>
      <c r="AK191" s="18">
        <v>1316</v>
      </c>
      <c r="AL191" s="18">
        <v>1316</v>
      </c>
      <c r="AM191" s="18">
        <f t="shared" si="40"/>
        <v>1315.998</v>
      </c>
      <c r="AN191" s="18">
        <f t="shared" si="41"/>
        <v>1315.998</v>
      </c>
    </row>
    <row r="192" spans="1:40" ht="81" customHeight="1" x14ac:dyDescent="0.2">
      <c r="A192" s="27">
        <v>41173</v>
      </c>
      <c r="B192" s="16" t="s">
        <v>948</v>
      </c>
      <c r="C192" s="28" t="s">
        <v>949</v>
      </c>
      <c r="D192" s="28" t="s">
        <v>352</v>
      </c>
      <c r="E192" s="106" t="s">
        <v>950</v>
      </c>
      <c r="F192" s="18">
        <v>2370</v>
      </c>
      <c r="G192" s="18">
        <f t="shared" ref="G192:G240" si="70">(F192*0.1)</f>
        <v>237</v>
      </c>
      <c r="H192" s="18">
        <f t="shared" ref="H192:H240" si="71">(F192*0.9)</f>
        <v>2133</v>
      </c>
      <c r="I192" s="31"/>
      <c r="J192" s="31"/>
      <c r="K192" s="31"/>
      <c r="L192" s="31"/>
      <c r="M192" s="31"/>
      <c r="N192" s="31"/>
      <c r="O192" s="31"/>
      <c r="P192" s="31"/>
      <c r="Q192" s="31"/>
      <c r="R192" s="31"/>
      <c r="S192" s="31"/>
      <c r="T192" s="31"/>
      <c r="U192" s="31">
        <v>0</v>
      </c>
      <c r="V192" s="31"/>
      <c r="W192" s="31"/>
      <c r="X192" s="31"/>
      <c r="Y192" s="31"/>
      <c r="Z192" s="31"/>
      <c r="AA192" s="31"/>
      <c r="AB192" s="31"/>
      <c r="AC192" s="31"/>
      <c r="AD192" s="31">
        <f>ROUND((G192/5/365*9),2)</f>
        <v>1.17</v>
      </c>
      <c r="AE192" s="31">
        <f>ROUND((G192/5/365*31),2)</f>
        <v>4.03</v>
      </c>
      <c r="AF192" s="31">
        <f>ROUND((G192/5/365*30),2)</f>
        <v>3.9</v>
      </c>
      <c r="AG192" s="31">
        <f>ROUND((G192/5/365*31),2)</f>
        <v>4.03</v>
      </c>
      <c r="AH192" s="31"/>
      <c r="AI192" s="31">
        <f>ROUND((U192+V192+W192+X192+Y192+Z192+AA192+AB192+AC192+AD192+AE192+AF192+AG192),2)</f>
        <v>13.13</v>
      </c>
      <c r="AJ192" s="18">
        <v>2133</v>
      </c>
      <c r="AK192" s="18">
        <v>2133</v>
      </c>
      <c r="AL192" s="18">
        <v>2133</v>
      </c>
      <c r="AM192" s="18">
        <f t="shared" ref="AM192:AM255" si="72">(F192*0.9)</f>
        <v>2133</v>
      </c>
      <c r="AN192" s="18">
        <f t="shared" ref="AN192:AN255" si="73">(F192*0.9)</f>
        <v>2133</v>
      </c>
    </row>
    <row r="193" spans="1:40" ht="81" customHeight="1" x14ac:dyDescent="0.2">
      <c r="A193" s="80">
        <v>41173</v>
      </c>
      <c r="B193" s="16" t="s">
        <v>948</v>
      </c>
      <c r="C193" s="28" t="s">
        <v>951</v>
      </c>
      <c r="D193" s="28" t="s">
        <v>367</v>
      </c>
      <c r="E193" s="107" t="s">
        <v>952</v>
      </c>
      <c r="F193" s="18">
        <v>2370</v>
      </c>
      <c r="G193" s="18">
        <f t="shared" si="70"/>
        <v>237</v>
      </c>
      <c r="H193" s="18">
        <f t="shared" si="71"/>
        <v>2133</v>
      </c>
      <c r="I193" s="18"/>
      <c r="J193" s="18"/>
      <c r="K193" s="18"/>
      <c r="L193" s="18"/>
      <c r="M193" s="18"/>
      <c r="N193" s="18"/>
      <c r="O193" s="18"/>
      <c r="P193" s="18"/>
      <c r="Q193" s="18"/>
      <c r="R193" s="18"/>
      <c r="S193" s="18"/>
      <c r="T193" s="18"/>
      <c r="U193" s="18">
        <v>0</v>
      </c>
      <c r="V193" s="18"/>
      <c r="W193" s="18"/>
      <c r="X193" s="18"/>
      <c r="Y193" s="18"/>
      <c r="Z193" s="18"/>
      <c r="AA193" s="18"/>
      <c r="AB193" s="18"/>
      <c r="AC193" s="18"/>
      <c r="AD193" s="18">
        <f>ROUND((G193/5/365*9),2)</f>
        <v>1.17</v>
      </c>
      <c r="AE193" s="18">
        <f>ROUND((G193/5/365*31),2)</f>
        <v>4.03</v>
      </c>
      <c r="AF193" s="18">
        <f>ROUND((G193/5/365*30),2)</f>
        <v>3.9</v>
      </c>
      <c r="AG193" s="18">
        <f>ROUND((G193/5/365*31),2)</f>
        <v>4.03</v>
      </c>
      <c r="AH193" s="18">
        <f>SUM(V193:AG193)</f>
        <v>13.129999999999999</v>
      </c>
      <c r="AI193" s="18">
        <f>ROUND((U193+V193+W193+X193+Y193+Z193+AA193+AB193+AC193+AD193+AE193+AF193+AG193),2)</f>
        <v>13.13</v>
      </c>
      <c r="AJ193" s="18">
        <v>2133</v>
      </c>
      <c r="AK193" s="18">
        <v>2133</v>
      </c>
      <c r="AL193" s="18">
        <v>2133</v>
      </c>
      <c r="AM193" s="18">
        <f t="shared" si="72"/>
        <v>2133</v>
      </c>
      <c r="AN193" s="18">
        <f t="shared" si="73"/>
        <v>2133</v>
      </c>
    </row>
    <row r="194" spans="1:40" ht="27" customHeight="1" x14ac:dyDescent="0.2">
      <c r="A194" s="27">
        <v>41261</v>
      </c>
      <c r="B194" s="28" t="s">
        <v>231</v>
      </c>
      <c r="C194" s="28" t="s">
        <v>953</v>
      </c>
      <c r="D194" s="30" t="s">
        <v>704</v>
      </c>
      <c r="E194" s="28" t="s">
        <v>954</v>
      </c>
      <c r="F194" s="18">
        <v>1155</v>
      </c>
      <c r="G194" s="18">
        <f t="shared" si="70"/>
        <v>115.5</v>
      </c>
      <c r="H194" s="18">
        <f t="shared" si="71"/>
        <v>1039.5</v>
      </c>
      <c r="I194" s="18"/>
      <c r="J194" s="18"/>
      <c r="K194" s="18"/>
      <c r="L194" s="18"/>
      <c r="M194" s="18"/>
      <c r="N194" s="18"/>
      <c r="O194" s="18"/>
      <c r="P194" s="18"/>
      <c r="Q194" s="18"/>
      <c r="R194" s="18"/>
      <c r="S194" s="18"/>
      <c r="T194" s="18"/>
      <c r="U194" s="18"/>
      <c r="V194" s="18">
        <f t="shared" ref="V194:V199" si="74">N194+O194+P194+Q194+R194+S194+T194+U194</f>
        <v>0</v>
      </c>
      <c r="W194" s="18"/>
      <c r="X194" s="18"/>
      <c r="Y194" s="18"/>
      <c r="Z194" s="18"/>
      <c r="AA194" s="18"/>
      <c r="AB194" s="18"/>
      <c r="AC194" s="18"/>
      <c r="AD194" s="18"/>
      <c r="AE194" s="18"/>
      <c r="AF194" s="18"/>
      <c r="AG194" s="18"/>
      <c r="AH194" s="18">
        <f t="shared" ref="AH194:AH199" si="75">ROUND((H194/5/365*13),2)</f>
        <v>7.4</v>
      </c>
      <c r="AI194" s="18">
        <f t="shared" ref="AI194:AI205" si="76">SUM(W194:AH194)</f>
        <v>7.4</v>
      </c>
      <c r="AJ194" s="18">
        <v>1039.5</v>
      </c>
      <c r="AK194" s="18">
        <v>1039.5</v>
      </c>
      <c r="AL194" s="18">
        <v>1039.5</v>
      </c>
      <c r="AM194" s="18">
        <f t="shared" si="72"/>
        <v>1039.5</v>
      </c>
      <c r="AN194" s="18">
        <f t="shared" si="73"/>
        <v>1039.5</v>
      </c>
    </row>
    <row r="195" spans="1:40" ht="24.75" customHeight="1" x14ac:dyDescent="0.2">
      <c r="A195" s="27">
        <v>41261</v>
      </c>
      <c r="B195" s="28" t="s">
        <v>231</v>
      </c>
      <c r="C195" s="28" t="s">
        <v>955</v>
      </c>
      <c r="D195" s="30" t="s">
        <v>170</v>
      </c>
      <c r="E195" s="28" t="s">
        <v>956</v>
      </c>
      <c r="F195" s="18">
        <v>1155</v>
      </c>
      <c r="G195" s="18">
        <f t="shared" si="70"/>
        <v>115.5</v>
      </c>
      <c r="H195" s="18">
        <f t="shared" si="71"/>
        <v>1039.5</v>
      </c>
      <c r="I195" s="18"/>
      <c r="J195" s="18"/>
      <c r="K195" s="18"/>
      <c r="L195" s="18"/>
      <c r="M195" s="18"/>
      <c r="N195" s="18"/>
      <c r="O195" s="18"/>
      <c r="P195" s="18"/>
      <c r="Q195" s="18"/>
      <c r="R195" s="18"/>
      <c r="S195" s="18"/>
      <c r="T195" s="18"/>
      <c r="U195" s="18"/>
      <c r="V195" s="18">
        <f t="shared" si="74"/>
        <v>0</v>
      </c>
      <c r="W195" s="18"/>
      <c r="X195" s="18"/>
      <c r="Y195" s="18"/>
      <c r="Z195" s="18"/>
      <c r="AA195" s="18"/>
      <c r="AB195" s="18"/>
      <c r="AC195" s="18"/>
      <c r="AD195" s="18"/>
      <c r="AE195" s="18"/>
      <c r="AF195" s="18"/>
      <c r="AG195" s="18"/>
      <c r="AH195" s="18">
        <f t="shared" si="75"/>
        <v>7.4</v>
      </c>
      <c r="AI195" s="18">
        <f t="shared" si="76"/>
        <v>7.4</v>
      </c>
      <c r="AJ195" s="18">
        <v>1039.5</v>
      </c>
      <c r="AK195" s="18">
        <v>1039.5</v>
      </c>
      <c r="AL195" s="18">
        <v>1039.5</v>
      </c>
      <c r="AM195" s="18">
        <f t="shared" si="72"/>
        <v>1039.5</v>
      </c>
      <c r="AN195" s="18">
        <f t="shared" si="73"/>
        <v>1039.5</v>
      </c>
    </row>
    <row r="196" spans="1:40" ht="24.75" customHeight="1" x14ac:dyDescent="0.2">
      <c r="A196" s="27">
        <v>41261</v>
      </c>
      <c r="B196" s="28" t="s">
        <v>231</v>
      </c>
      <c r="C196" s="28" t="s">
        <v>957</v>
      </c>
      <c r="D196" s="30" t="s">
        <v>394</v>
      </c>
      <c r="E196" s="28" t="s">
        <v>958</v>
      </c>
      <c r="F196" s="18">
        <v>1155</v>
      </c>
      <c r="G196" s="18">
        <f t="shared" si="70"/>
        <v>115.5</v>
      </c>
      <c r="H196" s="18">
        <f t="shared" si="71"/>
        <v>1039.5</v>
      </c>
      <c r="I196" s="18"/>
      <c r="J196" s="18"/>
      <c r="K196" s="18"/>
      <c r="L196" s="18"/>
      <c r="M196" s="18"/>
      <c r="N196" s="18"/>
      <c r="O196" s="18"/>
      <c r="P196" s="18"/>
      <c r="Q196" s="18"/>
      <c r="R196" s="18"/>
      <c r="S196" s="18"/>
      <c r="T196" s="18"/>
      <c r="U196" s="18"/>
      <c r="V196" s="18">
        <f t="shared" si="74"/>
        <v>0</v>
      </c>
      <c r="W196" s="18"/>
      <c r="X196" s="18"/>
      <c r="Y196" s="18"/>
      <c r="Z196" s="18"/>
      <c r="AA196" s="18"/>
      <c r="AB196" s="18"/>
      <c r="AC196" s="18"/>
      <c r="AD196" s="18"/>
      <c r="AE196" s="18"/>
      <c r="AF196" s="18"/>
      <c r="AG196" s="18"/>
      <c r="AH196" s="18">
        <f t="shared" si="75"/>
        <v>7.4</v>
      </c>
      <c r="AI196" s="18">
        <f t="shared" si="76"/>
        <v>7.4</v>
      </c>
      <c r="AJ196" s="18">
        <v>1039.5</v>
      </c>
      <c r="AK196" s="18">
        <v>1039.5</v>
      </c>
      <c r="AL196" s="18">
        <v>1039.5</v>
      </c>
      <c r="AM196" s="18">
        <f t="shared" si="72"/>
        <v>1039.5</v>
      </c>
      <c r="AN196" s="18">
        <f t="shared" si="73"/>
        <v>1039.5</v>
      </c>
    </row>
    <row r="197" spans="1:40" ht="24.75" customHeight="1" x14ac:dyDescent="0.2">
      <c r="A197" s="27">
        <v>41261</v>
      </c>
      <c r="B197" s="28" t="s">
        <v>231</v>
      </c>
      <c r="C197" s="28" t="s">
        <v>959</v>
      </c>
      <c r="D197" s="30" t="s">
        <v>361</v>
      </c>
      <c r="E197" s="28" t="s">
        <v>960</v>
      </c>
      <c r="F197" s="18">
        <v>1155</v>
      </c>
      <c r="G197" s="18">
        <f t="shared" si="70"/>
        <v>115.5</v>
      </c>
      <c r="H197" s="18">
        <f t="shared" si="71"/>
        <v>1039.5</v>
      </c>
      <c r="I197" s="18"/>
      <c r="J197" s="18"/>
      <c r="K197" s="18"/>
      <c r="L197" s="18"/>
      <c r="M197" s="18"/>
      <c r="N197" s="18"/>
      <c r="O197" s="18"/>
      <c r="P197" s="18"/>
      <c r="Q197" s="18"/>
      <c r="R197" s="18"/>
      <c r="S197" s="18"/>
      <c r="T197" s="18"/>
      <c r="U197" s="18"/>
      <c r="V197" s="18">
        <f t="shared" si="74"/>
        <v>0</v>
      </c>
      <c r="W197" s="18"/>
      <c r="X197" s="18"/>
      <c r="Y197" s="18"/>
      <c r="Z197" s="18"/>
      <c r="AA197" s="18"/>
      <c r="AB197" s="18"/>
      <c r="AC197" s="18"/>
      <c r="AD197" s="18"/>
      <c r="AE197" s="18"/>
      <c r="AF197" s="18"/>
      <c r="AG197" s="18"/>
      <c r="AH197" s="18">
        <f t="shared" si="75"/>
        <v>7.4</v>
      </c>
      <c r="AI197" s="18">
        <f t="shared" si="76"/>
        <v>7.4</v>
      </c>
      <c r="AJ197" s="18">
        <v>1039.5</v>
      </c>
      <c r="AK197" s="18">
        <v>1039.5</v>
      </c>
      <c r="AL197" s="18">
        <v>1039.5</v>
      </c>
      <c r="AM197" s="18">
        <f t="shared" si="72"/>
        <v>1039.5</v>
      </c>
      <c r="AN197" s="18">
        <f t="shared" si="73"/>
        <v>1039.5</v>
      </c>
    </row>
    <row r="198" spans="1:40" ht="24.75" customHeight="1" x14ac:dyDescent="0.2">
      <c r="A198" s="27">
        <v>41261</v>
      </c>
      <c r="B198" s="28" t="s">
        <v>231</v>
      </c>
      <c r="C198" s="28" t="s">
        <v>961</v>
      </c>
      <c r="D198" s="30" t="s">
        <v>195</v>
      </c>
      <c r="E198" s="28" t="s">
        <v>962</v>
      </c>
      <c r="F198" s="18">
        <v>1155</v>
      </c>
      <c r="G198" s="18">
        <f t="shared" si="70"/>
        <v>115.5</v>
      </c>
      <c r="H198" s="18">
        <f t="shared" si="71"/>
        <v>1039.5</v>
      </c>
      <c r="I198" s="18"/>
      <c r="J198" s="18"/>
      <c r="K198" s="18"/>
      <c r="L198" s="18"/>
      <c r="M198" s="18"/>
      <c r="N198" s="18"/>
      <c r="O198" s="18"/>
      <c r="P198" s="18"/>
      <c r="Q198" s="18"/>
      <c r="R198" s="18"/>
      <c r="S198" s="18"/>
      <c r="T198" s="18"/>
      <c r="U198" s="18"/>
      <c r="V198" s="18">
        <f t="shared" si="74"/>
        <v>0</v>
      </c>
      <c r="W198" s="18"/>
      <c r="X198" s="18"/>
      <c r="Y198" s="18"/>
      <c r="Z198" s="18"/>
      <c r="AA198" s="18"/>
      <c r="AB198" s="18"/>
      <c r="AC198" s="18"/>
      <c r="AD198" s="18"/>
      <c r="AE198" s="18"/>
      <c r="AF198" s="18"/>
      <c r="AG198" s="18"/>
      <c r="AH198" s="18">
        <f t="shared" si="75"/>
        <v>7.4</v>
      </c>
      <c r="AI198" s="18">
        <f t="shared" si="76"/>
        <v>7.4</v>
      </c>
      <c r="AJ198" s="18">
        <v>1039.5</v>
      </c>
      <c r="AK198" s="18">
        <v>1039.5</v>
      </c>
      <c r="AL198" s="18">
        <v>1039.5</v>
      </c>
      <c r="AM198" s="18">
        <f t="shared" si="72"/>
        <v>1039.5</v>
      </c>
      <c r="AN198" s="18">
        <f t="shared" si="73"/>
        <v>1039.5</v>
      </c>
    </row>
    <row r="199" spans="1:40" ht="22.5" x14ac:dyDescent="0.2">
      <c r="A199" s="27">
        <v>41261</v>
      </c>
      <c r="B199" s="28" t="s">
        <v>963</v>
      </c>
      <c r="C199" s="28" t="s">
        <v>964</v>
      </c>
      <c r="D199" s="30" t="s">
        <v>557</v>
      </c>
      <c r="E199" s="30" t="s">
        <v>965</v>
      </c>
      <c r="F199" s="18">
        <v>642</v>
      </c>
      <c r="G199" s="18">
        <f t="shared" si="70"/>
        <v>64.2</v>
      </c>
      <c r="H199" s="18">
        <f t="shared" si="71"/>
        <v>577.80000000000007</v>
      </c>
      <c r="I199" s="18"/>
      <c r="J199" s="18"/>
      <c r="K199" s="18"/>
      <c r="L199" s="18"/>
      <c r="M199" s="18"/>
      <c r="N199" s="18"/>
      <c r="O199" s="18"/>
      <c r="P199" s="18"/>
      <c r="Q199" s="18"/>
      <c r="R199" s="18"/>
      <c r="S199" s="18"/>
      <c r="T199" s="18"/>
      <c r="U199" s="18"/>
      <c r="V199" s="18">
        <f t="shared" si="74"/>
        <v>0</v>
      </c>
      <c r="W199" s="18"/>
      <c r="X199" s="18"/>
      <c r="Y199" s="18"/>
      <c r="Z199" s="18"/>
      <c r="AA199" s="18"/>
      <c r="AB199" s="18"/>
      <c r="AC199" s="18"/>
      <c r="AD199" s="18"/>
      <c r="AE199" s="18"/>
      <c r="AF199" s="18"/>
      <c r="AG199" s="18"/>
      <c r="AH199" s="18">
        <f t="shared" si="75"/>
        <v>4.12</v>
      </c>
      <c r="AI199" s="18">
        <f t="shared" si="76"/>
        <v>4.12</v>
      </c>
      <c r="AJ199" s="18">
        <v>577.79999999999995</v>
      </c>
      <c r="AK199" s="18">
        <v>577.79999999999995</v>
      </c>
      <c r="AL199" s="18">
        <v>577.79999999999995</v>
      </c>
      <c r="AM199" s="18">
        <f t="shared" si="72"/>
        <v>577.80000000000007</v>
      </c>
      <c r="AN199" s="18">
        <f t="shared" si="73"/>
        <v>577.80000000000007</v>
      </c>
    </row>
    <row r="200" spans="1:40" ht="22.5" x14ac:dyDescent="0.2">
      <c r="A200" s="27">
        <v>41534</v>
      </c>
      <c r="B200" s="28" t="s">
        <v>966</v>
      </c>
      <c r="C200" s="28" t="s">
        <v>967</v>
      </c>
      <c r="D200" s="30" t="s">
        <v>195</v>
      </c>
      <c r="E200" s="28" t="s">
        <v>968</v>
      </c>
      <c r="F200" s="18">
        <v>1132.69</v>
      </c>
      <c r="G200" s="18">
        <f t="shared" si="70"/>
        <v>113.26900000000001</v>
      </c>
      <c r="H200" s="18">
        <f t="shared" si="71"/>
        <v>1019.421</v>
      </c>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f t="shared" si="76"/>
        <v>0</v>
      </c>
      <c r="AJ200" s="18">
        <v>0</v>
      </c>
      <c r="AK200" s="18"/>
      <c r="AL200" s="18">
        <v>1019.42</v>
      </c>
      <c r="AM200" s="18">
        <f t="shared" si="72"/>
        <v>1019.421</v>
      </c>
      <c r="AN200" s="18">
        <f t="shared" si="73"/>
        <v>1019.421</v>
      </c>
    </row>
    <row r="201" spans="1:40" ht="22.5" x14ac:dyDescent="0.2">
      <c r="A201" s="27">
        <v>41534</v>
      </c>
      <c r="B201" s="28" t="s">
        <v>966</v>
      </c>
      <c r="C201" s="28" t="s">
        <v>969</v>
      </c>
      <c r="D201" s="30" t="s">
        <v>195</v>
      </c>
      <c r="E201" s="28" t="s">
        <v>970</v>
      </c>
      <c r="F201" s="18">
        <v>1132.69</v>
      </c>
      <c r="G201" s="18">
        <f t="shared" si="70"/>
        <v>113.26900000000001</v>
      </c>
      <c r="H201" s="18">
        <f t="shared" si="71"/>
        <v>1019.421</v>
      </c>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f t="shared" si="76"/>
        <v>0</v>
      </c>
      <c r="AJ201" s="18">
        <v>0</v>
      </c>
      <c r="AK201" s="18"/>
      <c r="AL201" s="18">
        <v>1019.42</v>
      </c>
      <c r="AM201" s="18">
        <f t="shared" si="72"/>
        <v>1019.421</v>
      </c>
      <c r="AN201" s="18">
        <f t="shared" si="73"/>
        <v>1019.421</v>
      </c>
    </row>
    <row r="202" spans="1:40" ht="22.5" x14ac:dyDescent="0.2">
      <c r="A202" s="27">
        <v>41534</v>
      </c>
      <c r="B202" s="28" t="s">
        <v>966</v>
      </c>
      <c r="C202" s="28" t="s">
        <v>971</v>
      </c>
      <c r="D202" s="30" t="s">
        <v>195</v>
      </c>
      <c r="E202" s="28" t="s">
        <v>972</v>
      </c>
      <c r="F202" s="18">
        <v>1132.69</v>
      </c>
      <c r="G202" s="18">
        <f t="shared" si="70"/>
        <v>113.26900000000001</v>
      </c>
      <c r="H202" s="18">
        <f t="shared" si="71"/>
        <v>1019.421</v>
      </c>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f t="shared" si="76"/>
        <v>0</v>
      </c>
      <c r="AJ202" s="18">
        <v>0</v>
      </c>
      <c r="AK202" s="18"/>
      <c r="AL202" s="18">
        <v>1019.42</v>
      </c>
      <c r="AM202" s="18">
        <f t="shared" si="72"/>
        <v>1019.421</v>
      </c>
      <c r="AN202" s="18">
        <f t="shared" si="73"/>
        <v>1019.421</v>
      </c>
    </row>
    <row r="203" spans="1:40" ht="22.5" x14ac:dyDescent="0.2">
      <c r="A203" s="27">
        <v>41534</v>
      </c>
      <c r="B203" s="28" t="s">
        <v>973</v>
      </c>
      <c r="C203" s="28" t="s">
        <v>974</v>
      </c>
      <c r="D203" s="30" t="s">
        <v>195</v>
      </c>
      <c r="E203" s="28" t="s">
        <v>975</v>
      </c>
      <c r="F203" s="18">
        <v>2558.08</v>
      </c>
      <c r="G203" s="18">
        <f t="shared" si="70"/>
        <v>255.80799999999999</v>
      </c>
      <c r="H203" s="18">
        <f t="shared" si="71"/>
        <v>2302.2719999999999</v>
      </c>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f t="shared" si="76"/>
        <v>0</v>
      </c>
      <c r="AJ203" s="18">
        <v>0</v>
      </c>
      <c r="AK203" s="18"/>
      <c r="AL203" s="18">
        <v>2302.27</v>
      </c>
      <c r="AM203" s="18">
        <f t="shared" si="72"/>
        <v>2302.2719999999999</v>
      </c>
      <c r="AN203" s="18">
        <f t="shared" si="73"/>
        <v>2302.2719999999999</v>
      </c>
    </row>
    <row r="204" spans="1:40" ht="83.25" customHeight="1" x14ac:dyDescent="0.2">
      <c r="A204" s="27">
        <v>41547</v>
      </c>
      <c r="B204" s="28" t="s">
        <v>231</v>
      </c>
      <c r="C204" s="28" t="s">
        <v>976</v>
      </c>
      <c r="D204" s="30" t="s">
        <v>207</v>
      </c>
      <c r="E204" s="28" t="s">
        <v>977</v>
      </c>
      <c r="F204" s="18">
        <v>1398</v>
      </c>
      <c r="G204" s="18">
        <f t="shared" si="70"/>
        <v>139.80000000000001</v>
      </c>
      <c r="H204" s="18">
        <f t="shared" si="71"/>
        <v>1258.2</v>
      </c>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f t="shared" si="76"/>
        <v>0</v>
      </c>
      <c r="AJ204" s="18">
        <v>0</v>
      </c>
      <c r="AK204" s="18"/>
      <c r="AL204" s="18">
        <v>1258.2</v>
      </c>
      <c r="AM204" s="18">
        <f t="shared" si="72"/>
        <v>1258.2</v>
      </c>
      <c r="AN204" s="18">
        <f t="shared" si="73"/>
        <v>1258.2</v>
      </c>
    </row>
    <row r="205" spans="1:40" ht="82.5" customHeight="1" x14ac:dyDescent="0.2">
      <c r="A205" s="27">
        <v>41547</v>
      </c>
      <c r="B205" s="28" t="s">
        <v>231</v>
      </c>
      <c r="C205" s="28" t="s">
        <v>978</v>
      </c>
      <c r="D205" s="30" t="s">
        <v>361</v>
      </c>
      <c r="E205" s="28" t="s">
        <v>979</v>
      </c>
      <c r="F205" s="18">
        <v>1398</v>
      </c>
      <c r="G205" s="18">
        <f t="shared" si="70"/>
        <v>139.80000000000001</v>
      </c>
      <c r="H205" s="18">
        <f t="shared" si="71"/>
        <v>1258.2</v>
      </c>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f t="shared" si="76"/>
        <v>0</v>
      </c>
      <c r="AJ205" s="18">
        <v>0</v>
      </c>
      <c r="AK205" s="18"/>
      <c r="AL205" s="18">
        <v>1258.2</v>
      </c>
      <c r="AM205" s="18">
        <f t="shared" si="72"/>
        <v>1258.2</v>
      </c>
      <c r="AN205" s="18">
        <f t="shared" si="73"/>
        <v>1258.2</v>
      </c>
    </row>
    <row r="206" spans="1:40" x14ac:dyDescent="0.2">
      <c r="A206" s="27">
        <v>41628</v>
      </c>
      <c r="B206" s="28" t="s">
        <v>980</v>
      </c>
      <c r="C206" s="28" t="s">
        <v>981</v>
      </c>
      <c r="D206" s="30" t="s">
        <v>195</v>
      </c>
      <c r="E206" s="28" t="s">
        <v>982</v>
      </c>
      <c r="F206" s="18">
        <v>37488</v>
      </c>
      <c r="G206" s="18">
        <f t="shared" si="70"/>
        <v>3748.8</v>
      </c>
      <c r="H206" s="18">
        <f t="shared" si="71"/>
        <v>33739.200000000004</v>
      </c>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v>0</v>
      </c>
      <c r="AK206" s="18"/>
      <c r="AL206" s="18">
        <v>33739.199999999997</v>
      </c>
      <c r="AM206" s="18">
        <f t="shared" si="72"/>
        <v>33739.200000000004</v>
      </c>
      <c r="AN206" s="18">
        <f t="shared" si="73"/>
        <v>33739.200000000004</v>
      </c>
    </row>
    <row r="207" spans="1:40" x14ac:dyDescent="0.2">
      <c r="A207" s="27">
        <v>41628</v>
      </c>
      <c r="B207" s="28" t="s">
        <v>980</v>
      </c>
      <c r="C207" s="28" t="s">
        <v>983</v>
      </c>
      <c r="D207" s="30" t="s">
        <v>195</v>
      </c>
      <c r="E207" s="28" t="s">
        <v>984</v>
      </c>
      <c r="F207" s="18">
        <v>37488</v>
      </c>
      <c r="G207" s="18">
        <f t="shared" si="70"/>
        <v>3748.8</v>
      </c>
      <c r="H207" s="18">
        <f t="shared" si="71"/>
        <v>33739.200000000004</v>
      </c>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v>0</v>
      </c>
      <c r="AK207" s="18"/>
      <c r="AL207" s="18">
        <v>33739.199999999997</v>
      </c>
      <c r="AM207" s="18">
        <f t="shared" si="72"/>
        <v>33739.200000000004</v>
      </c>
      <c r="AN207" s="18">
        <f t="shared" si="73"/>
        <v>33739.200000000004</v>
      </c>
    </row>
    <row r="208" spans="1:40" ht="22.5" x14ac:dyDescent="0.2">
      <c r="A208" s="27">
        <v>41628</v>
      </c>
      <c r="B208" s="28" t="s">
        <v>985</v>
      </c>
      <c r="C208" s="28" t="s">
        <v>986</v>
      </c>
      <c r="D208" s="30" t="s">
        <v>195</v>
      </c>
      <c r="E208" s="28" t="s">
        <v>987</v>
      </c>
      <c r="F208" s="18">
        <v>21715</v>
      </c>
      <c r="G208" s="18">
        <f t="shared" si="70"/>
        <v>2171.5</v>
      </c>
      <c r="H208" s="18">
        <f t="shared" si="71"/>
        <v>19543.5</v>
      </c>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v>0</v>
      </c>
      <c r="AK208" s="18"/>
      <c r="AL208" s="18">
        <v>19543.5</v>
      </c>
      <c r="AM208" s="18">
        <f t="shared" si="72"/>
        <v>19543.5</v>
      </c>
      <c r="AN208" s="18">
        <f t="shared" si="73"/>
        <v>19543.5</v>
      </c>
    </row>
    <row r="209" spans="1:40" ht="22.5" x14ac:dyDescent="0.2">
      <c r="A209" s="27">
        <v>41628</v>
      </c>
      <c r="B209" s="28" t="s">
        <v>988</v>
      </c>
      <c r="C209" s="28" t="s">
        <v>989</v>
      </c>
      <c r="D209" s="30" t="s">
        <v>195</v>
      </c>
      <c r="E209" s="28" t="s">
        <v>990</v>
      </c>
      <c r="F209" s="18">
        <v>15354</v>
      </c>
      <c r="G209" s="18">
        <f t="shared" si="70"/>
        <v>1535.4</v>
      </c>
      <c r="H209" s="18">
        <f t="shared" si="71"/>
        <v>13818.6</v>
      </c>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v>0</v>
      </c>
      <c r="AK209" s="18"/>
      <c r="AL209" s="18">
        <v>13818.6</v>
      </c>
      <c r="AM209" s="18">
        <f t="shared" si="72"/>
        <v>13818.6</v>
      </c>
      <c r="AN209" s="18">
        <f t="shared" si="73"/>
        <v>13818.6</v>
      </c>
    </row>
    <row r="210" spans="1:40" x14ac:dyDescent="0.2">
      <c r="A210" s="27">
        <v>41628</v>
      </c>
      <c r="B210" s="30" t="s">
        <v>991</v>
      </c>
      <c r="C210" s="28" t="s">
        <v>992</v>
      </c>
      <c r="D210" s="30" t="s">
        <v>195</v>
      </c>
      <c r="E210" s="108" t="s">
        <v>993</v>
      </c>
      <c r="F210" s="18">
        <v>1702</v>
      </c>
      <c r="G210" s="18">
        <f t="shared" si="70"/>
        <v>170.20000000000002</v>
      </c>
      <c r="H210" s="18">
        <f t="shared" si="71"/>
        <v>1531.8</v>
      </c>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v>0</v>
      </c>
      <c r="AK210" s="18"/>
      <c r="AL210" s="18">
        <v>1531.8</v>
      </c>
      <c r="AM210" s="18">
        <f t="shared" si="72"/>
        <v>1531.8</v>
      </c>
      <c r="AN210" s="18">
        <f t="shared" si="73"/>
        <v>1531.8</v>
      </c>
    </row>
    <row r="211" spans="1:40" x14ac:dyDescent="0.2">
      <c r="A211" s="27">
        <v>41725</v>
      </c>
      <c r="B211" s="27" t="s">
        <v>994</v>
      </c>
      <c r="C211" s="28" t="s">
        <v>995</v>
      </c>
      <c r="D211" s="27" t="s">
        <v>370</v>
      </c>
      <c r="E211" s="27" t="s">
        <v>996</v>
      </c>
      <c r="F211" s="18">
        <v>750</v>
      </c>
      <c r="G211" s="18">
        <f t="shared" si="70"/>
        <v>75</v>
      </c>
      <c r="H211" s="18">
        <f t="shared" si="71"/>
        <v>675</v>
      </c>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v>675</v>
      </c>
      <c r="AM211" s="18">
        <f t="shared" si="72"/>
        <v>675</v>
      </c>
      <c r="AN211" s="18">
        <f t="shared" si="73"/>
        <v>675</v>
      </c>
    </row>
    <row r="212" spans="1:40" ht="48" customHeight="1" x14ac:dyDescent="0.2">
      <c r="A212" s="27">
        <v>41949</v>
      </c>
      <c r="B212" s="27" t="s">
        <v>231</v>
      </c>
      <c r="C212" s="28" t="s">
        <v>997</v>
      </c>
      <c r="D212" s="27" t="s">
        <v>207</v>
      </c>
      <c r="E212" s="27" t="s">
        <v>998</v>
      </c>
      <c r="F212" s="18">
        <v>1180</v>
      </c>
      <c r="G212" s="18">
        <f t="shared" si="70"/>
        <v>118</v>
      </c>
      <c r="H212" s="18">
        <f t="shared" si="71"/>
        <v>1062</v>
      </c>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18">
        <v>1062</v>
      </c>
      <c r="AM212" s="18">
        <f t="shared" si="72"/>
        <v>1062</v>
      </c>
      <c r="AN212" s="18">
        <f t="shared" si="73"/>
        <v>1062</v>
      </c>
    </row>
    <row r="213" spans="1:40" ht="33.75" x14ac:dyDescent="0.2">
      <c r="A213" s="27">
        <v>41955</v>
      </c>
      <c r="B213" s="30" t="s">
        <v>999</v>
      </c>
      <c r="C213" s="28" t="s">
        <v>1000</v>
      </c>
      <c r="D213" s="27" t="s">
        <v>361</v>
      </c>
      <c r="E213" s="30" t="s">
        <v>1001</v>
      </c>
      <c r="F213" s="18">
        <v>1921</v>
      </c>
      <c r="G213" s="18">
        <f t="shared" si="70"/>
        <v>192.10000000000002</v>
      </c>
      <c r="H213" s="18">
        <f t="shared" si="71"/>
        <v>1728.9</v>
      </c>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18">
        <v>1728.9</v>
      </c>
      <c r="AM213" s="18">
        <f t="shared" si="72"/>
        <v>1728.9</v>
      </c>
      <c r="AN213" s="18">
        <f t="shared" si="73"/>
        <v>1728.9</v>
      </c>
    </row>
    <row r="214" spans="1:40" ht="22.5" x14ac:dyDescent="0.2">
      <c r="A214" s="27">
        <v>41978</v>
      </c>
      <c r="B214" s="28" t="s">
        <v>1002</v>
      </c>
      <c r="C214" s="28" t="s">
        <v>1003</v>
      </c>
      <c r="D214" s="27" t="s">
        <v>212</v>
      </c>
      <c r="E214" s="30" t="s">
        <v>1004</v>
      </c>
      <c r="F214" s="18">
        <v>847.5</v>
      </c>
      <c r="G214" s="18">
        <f t="shared" si="70"/>
        <v>84.75</v>
      </c>
      <c r="H214" s="18">
        <f t="shared" si="71"/>
        <v>762.75</v>
      </c>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18">
        <v>762.75</v>
      </c>
      <c r="AM214" s="18">
        <f t="shared" si="72"/>
        <v>762.75</v>
      </c>
      <c r="AN214" s="18">
        <f t="shared" si="73"/>
        <v>762.75</v>
      </c>
    </row>
    <row r="215" spans="1:40" ht="22.5" x14ac:dyDescent="0.2">
      <c r="A215" s="27">
        <v>41978</v>
      </c>
      <c r="B215" s="28" t="s">
        <v>1002</v>
      </c>
      <c r="C215" s="28" t="s">
        <v>1005</v>
      </c>
      <c r="D215" s="27" t="s">
        <v>323</v>
      </c>
      <c r="E215" s="30" t="s">
        <v>1006</v>
      </c>
      <c r="F215" s="18">
        <v>847.5</v>
      </c>
      <c r="G215" s="18">
        <f t="shared" si="70"/>
        <v>84.75</v>
      </c>
      <c r="H215" s="18">
        <f t="shared" si="71"/>
        <v>762.75</v>
      </c>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18">
        <v>762.75</v>
      </c>
      <c r="AM215" s="18">
        <f t="shared" si="72"/>
        <v>762.75</v>
      </c>
      <c r="AN215" s="18">
        <f t="shared" si="73"/>
        <v>762.75</v>
      </c>
    </row>
    <row r="216" spans="1:40" ht="22.5" x14ac:dyDescent="0.2">
      <c r="A216" s="27">
        <v>41978</v>
      </c>
      <c r="B216" s="28" t="s">
        <v>1002</v>
      </c>
      <c r="C216" s="28" t="s">
        <v>1007</v>
      </c>
      <c r="D216" s="27" t="s">
        <v>429</v>
      </c>
      <c r="E216" s="30" t="s">
        <v>1008</v>
      </c>
      <c r="F216" s="18">
        <v>847.5</v>
      </c>
      <c r="G216" s="18">
        <f t="shared" si="70"/>
        <v>84.75</v>
      </c>
      <c r="H216" s="18">
        <f t="shared" si="71"/>
        <v>762.75</v>
      </c>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18">
        <v>762.75</v>
      </c>
      <c r="AM216" s="18">
        <f t="shared" si="72"/>
        <v>762.75</v>
      </c>
      <c r="AN216" s="18">
        <f t="shared" si="73"/>
        <v>762.75</v>
      </c>
    </row>
    <row r="217" spans="1:40" ht="22.5" x14ac:dyDescent="0.2">
      <c r="A217" s="27">
        <v>41978</v>
      </c>
      <c r="B217" s="28" t="s">
        <v>1002</v>
      </c>
      <c r="C217" s="28" t="s">
        <v>1009</v>
      </c>
      <c r="D217" s="27" t="s">
        <v>320</v>
      </c>
      <c r="E217" s="30" t="s">
        <v>1010</v>
      </c>
      <c r="F217" s="18">
        <v>847.5</v>
      </c>
      <c r="G217" s="18">
        <f t="shared" si="70"/>
        <v>84.75</v>
      </c>
      <c r="H217" s="18">
        <f t="shared" si="71"/>
        <v>762.75</v>
      </c>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18">
        <v>762.75</v>
      </c>
      <c r="AM217" s="18">
        <f t="shared" si="72"/>
        <v>762.75</v>
      </c>
      <c r="AN217" s="18">
        <f t="shared" si="73"/>
        <v>762.75</v>
      </c>
    </row>
    <row r="218" spans="1:40" ht="22.5" x14ac:dyDescent="0.2">
      <c r="A218" s="27">
        <v>41978</v>
      </c>
      <c r="B218" s="28" t="s">
        <v>1002</v>
      </c>
      <c r="C218" s="28" t="s">
        <v>1011</v>
      </c>
      <c r="D218" s="27" t="s">
        <v>439</v>
      </c>
      <c r="E218" s="30" t="s">
        <v>1012</v>
      </c>
      <c r="F218" s="18">
        <v>847.5</v>
      </c>
      <c r="G218" s="18">
        <f t="shared" si="70"/>
        <v>84.75</v>
      </c>
      <c r="H218" s="18">
        <f t="shared" si="71"/>
        <v>762.75</v>
      </c>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18">
        <v>762.75</v>
      </c>
      <c r="AM218" s="18">
        <f t="shared" si="72"/>
        <v>762.75</v>
      </c>
      <c r="AN218" s="18">
        <f t="shared" si="73"/>
        <v>762.75</v>
      </c>
    </row>
    <row r="219" spans="1:40" ht="22.5" x14ac:dyDescent="0.2">
      <c r="A219" s="27">
        <v>41978</v>
      </c>
      <c r="B219" s="28" t="s">
        <v>1002</v>
      </c>
      <c r="C219" s="28" t="s">
        <v>1013</v>
      </c>
      <c r="D219" s="27" t="s">
        <v>381</v>
      </c>
      <c r="E219" s="30" t="s">
        <v>1014</v>
      </c>
      <c r="F219" s="18">
        <v>847.5</v>
      </c>
      <c r="G219" s="18">
        <f t="shared" si="70"/>
        <v>84.75</v>
      </c>
      <c r="H219" s="18">
        <f t="shared" si="71"/>
        <v>762.75</v>
      </c>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18">
        <v>762.75</v>
      </c>
      <c r="AM219" s="18">
        <f t="shared" si="72"/>
        <v>762.75</v>
      </c>
      <c r="AN219" s="18">
        <f t="shared" si="73"/>
        <v>762.75</v>
      </c>
    </row>
    <row r="220" spans="1:40" x14ac:dyDescent="0.2">
      <c r="A220" s="27">
        <v>42031</v>
      </c>
      <c r="B220" s="28" t="s">
        <v>1015</v>
      </c>
      <c r="C220" s="28" t="s">
        <v>1016</v>
      </c>
      <c r="D220" s="27" t="s">
        <v>195</v>
      </c>
      <c r="E220" s="30" t="s">
        <v>1017</v>
      </c>
      <c r="F220" s="18">
        <v>11200</v>
      </c>
      <c r="G220" s="18">
        <f t="shared" si="70"/>
        <v>1120</v>
      </c>
      <c r="H220" s="18">
        <f t="shared" si="71"/>
        <v>10080</v>
      </c>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18">
        <v>10080</v>
      </c>
      <c r="AM220" s="18">
        <f t="shared" si="72"/>
        <v>10080</v>
      </c>
      <c r="AN220" s="18">
        <f t="shared" si="73"/>
        <v>10080</v>
      </c>
    </row>
    <row r="221" spans="1:40" x14ac:dyDescent="0.2">
      <c r="A221" s="27">
        <v>42051</v>
      </c>
      <c r="B221" s="30" t="s">
        <v>1018</v>
      </c>
      <c r="C221" s="28" t="s">
        <v>1019</v>
      </c>
      <c r="D221" s="27" t="s">
        <v>1020</v>
      </c>
      <c r="E221" s="28" t="s">
        <v>1021</v>
      </c>
      <c r="F221" s="18">
        <v>12784</v>
      </c>
      <c r="G221" s="18">
        <f t="shared" si="70"/>
        <v>1278.4000000000001</v>
      </c>
      <c r="H221" s="18">
        <f t="shared" si="71"/>
        <v>11505.6</v>
      </c>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18">
        <f t="shared" si="72"/>
        <v>11505.6</v>
      </c>
      <c r="AN221" s="18">
        <f t="shared" si="73"/>
        <v>11505.6</v>
      </c>
    </row>
    <row r="222" spans="1:40" ht="60.75" customHeight="1" x14ac:dyDescent="0.2">
      <c r="A222" s="27">
        <v>42163</v>
      </c>
      <c r="B222" s="30" t="s">
        <v>231</v>
      </c>
      <c r="C222" s="28" t="s">
        <v>1022</v>
      </c>
      <c r="D222" s="28" t="s">
        <v>269</v>
      </c>
      <c r="E222" s="49" t="s">
        <v>1023</v>
      </c>
      <c r="F222" s="18">
        <v>1220</v>
      </c>
      <c r="G222" s="18">
        <f t="shared" si="70"/>
        <v>122</v>
      </c>
      <c r="H222" s="18">
        <f t="shared" si="71"/>
        <v>1098</v>
      </c>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18">
        <f t="shared" si="72"/>
        <v>1098</v>
      </c>
      <c r="AN222" s="18">
        <f t="shared" si="73"/>
        <v>1098</v>
      </c>
    </row>
    <row r="223" spans="1:40" ht="60.75" customHeight="1" x14ac:dyDescent="0.2">
      <c r="A223" s="27">
        <v>42163</v>
      </c>
      <c r="B223" s="30" t="s">
        <v>231</v>
      </c>
      <c r="C223" s="28" t="s">
        <v>1024</v>
      </c>
      <c r="D223" s="28" t="s">
        <v>432</v>
      </c>
      <c r="E223" s="49" t="s">
        <v>1025</v>
      </c>
      <c r="F223" s="18">
        <v>1220</v>
      </c>
      <c r="G223" s="18">
        <f t="shared" si="70"/>
        <v>122</v>
      </c>
      <c r="H223" s="18">
        <f t="shared" si="71"/>
        <v>1098</v>
      </c>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18">
        <f t="shared" si="72"/>
        <v>1098</v>
      </c>
      <c r="AN223" s="18">
        <f t="shared" si="73"/>
        <v>1098</v>
      </c>
    </row>
    <row r="224" spans="1:40" ht="60.75" customHeight="1" x14ac:dyDescent="0.2">
      <c r="A224" s="27">
        <v>42163</v>
      </c>
      <c r="B224" s="30" t="s">
        <v>231</v>
      </c>
      <c r="C224" s="28" t="s">
        <v>1026</v>
      </c>
      <c r="D224" s="28" t="s">
        <v>212</v>
      </c>
      <c r="E224" s="49" t="s">
        <v>1027</v>
      </c>
      <c r="F224" s="18">
        <v>1220</v>
      </c>
      <c r="G224" s="18">
        <f t="shared" si="70"/>
        <v>122</v>
      </c>
      <c r="H224" s="18">
        <f t="shared" si="71"/>
        <v>1098</v>
      </c>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18">
        <f t="shared" si="72"/>
        <v>1098</v>
      </c>
      <c r="AN224" s="18">
        <f t="shared" si="73"/>
        <v>1098</v>
      </c>
    </row>
    <row r="225" spans="1:40" ht="60.75" customHeight="1" x14ac:dyDescent="0.2">
      <c r="A225" s="27">
        <v>42163</v>
      </c>
      <c r="B225" s="30" t="s">
        <v>231</v>
      </c>
      <c r="C225" s="28" t="s">
        <v>1028</v>
      </c>
      <c r="D225" s="28" t="s">
        <v>323</v>
      </c>
      <c r="E225" s="49" t="s">
        <v>1029</v>
      </c>
      <c r="F225" s="18">
        <v>1220</v>
      </c>
      <c r="G225" s="18">
        <f t="shared" si="70"/>
        <v>122</v>
      </c>
      <c r="H225" s="18">
        <f t="shared" si="71"/>
        <v>1098</v>
      </c>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18">
        <f t="shared" si="72"/>
        <v>1098</v>
      </c>
      <c r="AN225" s="18">
        <f t="shared" si="73"/>
        <v>1098</v>
      </c>
    </row>
    <row r="226" spans="1:40" ht="60.75" customHeight="1" x14ac:dyDescent="0.2">
      <c r="A226" s="27">
        <v>42163</v>
      </c>
      <c r="B226" s="30" t="s">
        <v>231</v>
      </c>
      <c r="C226" s="28" t="s">
        <v>1030</v>
      </c>
      <c r="D226" s="28" t="s">
        <v>429</v>
      </c>
      <c r="E226" s="49" t="s">
        <v>1031</v>
      </c>
      <c r="F226" s="18">
        <v>1220</v>
      </c>
      <c r="G226" s="18">
        <f t="shared" si="70"/>
        <v>122</v>
      </c>
      <c r="H226" s="18">
        <f t="shared" si="71"/>
        <v>1098</v>
      </c>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18">
        <f t="shared" si="72"/>
        <v>1098</v>
      </c>
      <c r="AN226" s="18">
        <f t="shared" si="73"/>
        <v>1098</v>
      </c>
    </row>
    <row r="227" spans="1:40" ht="60.75" customHeight="1" x14ac:dyDescent="0.2">
      <c r="A227" s="27">
        <v>42163</v>
      </c>
      <c r="B227" s="30" t="s">
        <v>231</v>
      </c>
      <c r="C227" s="28" t="s">
        <v>1032</v>
      </c>
      <c r="D227" s="28" t="s">
        <v>263</v>
      </c>
      <c r="E227" s="49" t="s">
        <v>1033</v>
      </c>
      <c r="F227" s="18">
        <v>1220</v>
      </c>
      <c r="G227" s="18">
        <f t="shared" si="70"/>
        <v>122</v>
      </c>
      <c r="H227" s="18">
        <f t="shared" si="71"/>
        <v>1098</v>
      </c>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18">
        <f t="shared" si="72"/>
        <v>1098</v>
      </c>
      <c r="AN227" s="18">
        <f t="shared" si="73"/>
        <v>1098</v>
      </c>
    </row>
    <row r="228" spans="1:40" ht="60.75" customHeight="1" x14ac:dyDescent="0.2">
      <c r="A228" s="27">
        <v>42163</v>
      </c>
      <c r="B228" s="30" t="s">
        <v>231</v>
      </c>
      <c r="C228" s="28" t="s">
        <v>1034</v>
      </c>
      <c r="D228" s="28" t="s">
        <v>266</v>
      </c>
      <c r="E228" s="49" t="s">
        <v>1035</v>
      </c>
      <c r="F228" s="18">
        <v>1220</v>
      </c>
      <c r="G228" s="18">
        <f t="shared" si="70"/>
        <v>122</v>
      </c>
      <c r="H228" s="18">
        <f t="shared" si="71"/>
        <v>1098</v>
      </c>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18">
        <f t="shared" si="72"/>
        <v>1098</v>
      </c>
      <c r="AN228" s="18">
        <f t="shared" si="73"/>
        <v>1098</v>
      </c>
    </row>
    <row r="229" spans="1:40" ht="60.75" customHeight="1" x14ac:dyDescent="0.2">
      <c r="A229" s="27">
        <v>42163</v>
      </c>
      <c r="B229" s="30" t="s">
        <v>231</v>
      </c>
      <c r="C229" s="28" t="s">
        <v>1036</v>
      </c>
      <c r="D229" s="28" t="s">
        <v>446</v>
      </c>
      <c r="E229" s="49" t="s">
        <v>1037</v>
      </c>
      <c r="F229" s="18">
        <v>1220</v>
      </c>
      <c r="G229" s="18">
        <f t="shared" si="70"/>
        <v>122</v>
      </c>
      <c r="H229" s="18">
        <f t="shared" si="71"/>
        <v>1098</v>
      </c>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18">
        <f t="shared" si="72"/>
        <v>1098</v>
      </c>
      <c r="AN229" s="18">
        <f t="shared" si="73"/>
        <v>1098</v>
      </c>
    </row>
    <row r="230" spans="1:40" ht="60.75" customHeight="1" x14ac:dyDescent="0.2">
      <c r="A230" s="27">
        <v>42163</v>
      </c>
      <c r="B230" s="30" t="s">
        <v>231</v>
      </c>
      <c r="C230" s="28" t="s">
        <v>1038</v>
      </c>
      <c r="D230" s="28" t="s">
        <v>320</v>
      </c>
      <c r="E230" s="49" t="s">
        <v>1039</v>
      </c>
      <c r="F230" s="18">
        <v>1220</v>
      </c>
      <c r="G230" s="18">
        <f t="shared" si="70"/>
        <v>122</v>
      </c>
      <c r="H230" s="18">
        <f t="shared" si="71"/>
        <v>1098</v>
      </c>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18">
        <f t="shared" si="72"/>
        <v>1098</v>
      </c>
      <c r="AN230" s="18">
        <f t="shared" si="73"/>
        <v>1098</v>
      </c>
    </row>
    <row r="231" spans="1:40" ht="60.75" customHeight="1" x14ac:dyDescent="0.2">
      <c r="A231" s="27">
        <v>42163</v>
      </c>
      <c r="B231" s="30" t="s">
        <v>231</v>
      </c>
      <c r="C231" s="28" t="s">
        <v>1040</v>
      </c>
      <c r="D231" s="28" t="s">
        <v>439</v>
      </c>
      <c r="E231" s="49" t="s">
        <v>1041</v>
      </c>
      <c r="F231" s="18">
        <v>1220</v>
      </c>
      <c r="G231" s="18">
        <f t="shared" si="70"/>
        <v>122</v>
      </c>
      <c r="H231" s="18">
        <f t="shared" si="71"/>
        <v>1098</v>
      </c>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18">
        <f t="shared" si="72"/>
        <v>1098</v>
      </c>
      <c r="AN231" s="18">
        <f t="shared" si="73"/>
        <v>1098</v>
      </c>
    </row>
    <row r="232" spans="1:40" ht="60.75" customHeight="1" x14ac:dyDescent="0.2">
      <c r="A232" s="27">
        <v>42163</v>
      </c>
      <c r="B232" s="30" t="s">
        <v>231</v>
      </c>
      <c r="C232" s="28" t="s">
        <v>1042</v>
      </c>
      <c r="D232" s="28" t="s">
        <v>381</v>
      </c>
      <c r="E232" s="49" t="s">
        <v>1043</v>
      </c>
      <c r="F232" s="18">
        <v>1220</v>
      </c>
      <c r="G232" s="18">
        <f t="shared" si="70"/>
        <v>122</v>
      </c>
      <c r="H232" s="18">
        <f t="shared" si="71"/>
        <v>1098</v>
      </c>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18">
        <f t="shared" si="72"/>
        <v>1098</v>
      </c>
      <c r="AN232" s="18">
        <f t="shared" si="73"/>
        <v>1098</v>
      </c>
    </row>
    <row r="233" spans="1:40" ht="60.75" customHeight="1" x14ac:dyDescent="0.2">
      <c r="A233" s="27">
        <v>42163</v>
      </c>
      <c r="B233" s="30" t="s">
        <v>231</v>
      </c>
      <c r="C233" s="28" t="s">
        <v>1044</v>
      </c>
      <c r="D233" s="28" t="s">
        <v>420</v>
      </c>
      <c r="E233" s="49" t="s">
        <v>1045</v>
      </c>
      <c r="F233" s="18">
        <v>1220</v>
      </c>
      <c r="G233" s="18">
        <f t="shared" si="70"/>
        <v>122</v>
      </c>
      <c r="H233" s="18">
        <f t="shared" si="71"/>
        <v>1098</v>
      </c>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18">
        <f t="shared" si="72"/>
        <v>1098</v>
      </c>
      <c r="AN233" s="18">
        <f t="shared" si="73"/>
        <v>1098</v>
      </c>
    </row>
    <row r="234" spans="1:40" ht="22.5" x14ac:dyDescent="0.2">
      <c r="A234" s="27">
        <v>42270</v>
      </c>
      <c r="B234" s="28" t="s">
        <v>1002</v>
      </c>
      <c r="C234" s="28" t="s">
        <v>1046</v>
      </c>
      <c r="D234" s="30" t="s">
        <v>269</v>
      </c>
      <c r="E234" s="30" t="s">
        <v>1047</v>
      </c>
      <c r="F234" s="18">
        <v>847.5</v>
      </c>
      <c r="G234" s="18">
        <f t="shared" si="70"/>
        <v>84.75</v>
      </c>
      <c r="H234" s="18">
        <f t="shared" si="71"/>
        <v>762.75</v>
      </c>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18">
        <f t="shared" si="72"/>
        <v>762.75</v>
      </c>
      <c r="AN234" s="18">
        <f t="shared" si="73"/>
        <v>762.75</v>
      </c>
    </row>
    <row r="235" spans="1:40" ht="22.5" x14ac:dyDescent="0.2">
      <c r="A235" s="27">
        <v>42270</v>
      </c>
      <c r="B235" s="28" t="s">
        <v>1002</v>
      </c>
      <c r="C235" s="28" t="s">
        <v>1048</v>
      </c>
      <c r="D235" s="30" t="s">
        <v>266</v>
      </c>
      <c r="E235" s="30" t="s">
        <v>1049</v>
      </c>
      <c r="F235" s="18">
        <v>847.5</v>
      </c>
      <c r="G235" s="18">
        <f t="shared" si="70"/>
        <v>84.75</v>
      </c>
      <c r="H235" s="18">
        <f t="shared" si="71"/>
        <v>762.75</v>
      </c>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18">
        <f t="shared" si="72"/>
        <v>762.75</v>
      </c>
      <c r="AN235" s="18">
        <f t="shared" si="73"/>
        <v>762.75</v>
      </c>
    </row>
    <row r="236" spans="1:40" ht="22.5" x14ac:dyDescent="0.2">
      <c r="A236" s="27">
        <v>42270</v>
      </c>
      <c r="B236" s="28" t="s">
        <v>1002</v>
      </c>
      <c r="C236" s="28" t="s">
        <v>1050</v>
      </c>
      <c r="D236" s="30" t="s">
        <v>432</v>
      </c>
      <c r="E236" s="30" t="s">
        <v>1051</v>
      </c>
      <c r="F236" s="18">
        <v>847.5</v>
      </c>
      <c r="G236" s="18">
        <f t="shared" si="70"/>
        <v>84.75</v>
      </c>
      <c r="H236" s="18">
        <f t="shared" si="71"/>
        <v>762.75</v>
      </c>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18">
        <f t="shared" si="72"/>
        <v>762.75</v>
      </c>
      <c r="AN236" s="18">
        <f t="shared" si="73"/>
        <v>762.75</v>
      </c>
    </row>
    <row r="237" spans="1:40" x14ac:dyDescent="0.2">
      <c r="A237" s="27">
        <v>42311</v>
      </c>
      <c r="B237" s="28" t="s">
        <v>1052</v>
      </c>
      <c r="C237" s="28" t="s">
        <v>1053</v>
      </c>
      <c r="D237" s="28" t="s">
        <v>195</v>
      </c>
      <c r="E237" s="30" t="s">
        <v>1054</v>
      </c>
      <c r="F237" s="31">
        <v>865</v>
      </c>
      <c r="G237" s="18">
        <f t="shared" si="70"/>
        <v>86.5</v>
      </c>
      <c r="H237" s="18">
        <f t="shared" si="71"/>
        <v>778.5</v>
      </c>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18">
        <f t="shared" si="72"/>
        <v>778.5</v>
      </c>
      <c r="AN237" s="18">
        <f t="shared" si="73"/>
        <v>778.5</v>
      </c>
    </row>
    <row r="238" spans="1:40" ht="22.5" x14ac:dyDescent="0.2">
      <c r="A238" s="27">
        <v>42690</v>
      </c>
      <c r="B238" s="30" t="s">
        <v>231</v>
      </c>
      <c r="C238" s="28" t="s">
        <v>1055</v>
      </c>
      <c r="D238" s="28" t="s">
        <v>195</v>
      </c>
      <c r="E238" s="49" t="s">
        <v>1056</v>
      </c>
      <c r="F238" s="31">
        <v>1197</v>
      </c>
      <c r="G238" s="18">
        <f t="shared" si="70"/>
        <v>119.7</v>
      </c>
      <c r="H238" s="18">
        <f t="shared" si="71"/>
        <v>1077.3</v>
      </c>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18">
        <f t="shared" si="72"/>
        <v>1077.3</v>
      </c>
      <c r="AN238" s="18">
        <f t="shared" si="73"/>
        <v>1077.3</v>
      </c>
    </row>
    <row r="239" spans="1:40" ht="22.5" x14ac:dyDescent="0.2">
      <c r="A239" s="27">
        <v>42690</v>
      </c>
      <c r="B239" s="30" t="s">
        <v>231</v>
      </c>
      <c r="C239" s="28" t="s">
        <v>1057</v>
      </c>
      <c r="D239" s="28" t="s">
        <v>195</v>
      </c>
      <c r="E239" s="49" t="s">
        <v>1058</v>
      </c>
      <c r="F239" s="31">
        <v>1197</v>
      </c>
      <c r="G239" s="18">
        <f t="shared" si="70"/>
        <v>119.7</v>
      </c>
      <c r="H239" s="18">
        <f t="shared" si="71"/>
        <v>1077.3</v>
      </c>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18">
        <f t="shared" si="72"/>
        <v>1077.3</v>
      </c>
      <c r="AN239" s="18">
        <f t="shared" si="73"/>
        <v>1077.3</v>
      </c>
    </row>
    <row r="240" spans="1:40" x14ac:dyDescent="0.2">
      <c r="A240" s="27">
        <v>42690</v>
      </c>
      <c r="B240" s="30" t="s">
        <v>842</v>
      </c>
      <c r="C240" s="28" t="s">
        <v>1059</v>
      </c>
      <c r="D240" s="28" t="s">
        <v>195</v>
      </c>
      <c r="E240" s="49" t="s">
        <v>1060</v>
      </c>
      <c r="F240" s="31">
        <v>2220</v>
      </c>
      <c r="G240" s="18">
        <f t="shared" si="70"/>
        <v>222</v>
      </c>
      <c r="H240" s="18">
        <f t="shared" si="71"/>
        <v>1998</v>
      </c>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18">
        <f t="shared" si="72"/>
        <v>1998</v>
      </c>
      <c r="AN240" s="18">
        <f t="shared" si="73"/>
        <v>1998</v>
      </c>
    </row>
    <row r="241" spans="1:165" x14ac:dyDescent="0.2">
      <c r="A241" s="27">
        <v>42723</v>
      </c>
      <c r="B241" s="87" t="s">
        <v>1061</v>
      </c>
      <c r="C241" s="28" t="s">
        <v>1062</v>
      </c>
      <c r="D241" s="30" t="s">
        <v>455</v>
      </c>
      <c r="E241" s="30" t="s">
        <v>1063</v>
      </c>
      <c r="F241" s="31">
        <v>785</v>
      </c>
      <c r="G241" s="18">
        <f>(F241*0.1)</f>
        <v>78.5</v>
      </c>
      <c r="H241" s="18">
        <f>(F241*0.9)</f>
        <v>706.5</v>
      </c>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18">
        <f t="shared" si="72"/>
        <v>706.5</v>
      </c>
      <c r="AN241" s="18">
        <f t="shared" si="73"/>
        <v>706.5</v>
      </c>
    </row>
    <row r="242" spans="1:165" x14ac:dyDescent="0.2">
      <c r="A242" s="27">
        <v>42723</v>
      </c>
      <c r="B242" s="87" t="s">
        <v>1061</v>
      </c>
      <c r="C242" s="28" t="s">
        <v>1062</v>
      </c>
      <c r="D242" s="30" t="s">
        <v>263</v>
      </c>
      <c r="E242" s="30" t="s">
        <v>1064</v>
      </c>
      <c r="F242" s="31">
        <v>785</v>
      </c>
      <c r="G242" s="18">
        <f>(F242*0.1)</f>
        <v>78.5</v>
      </c>
      <c r="H242" s="18">
        <f>(F242*0.9)</f>
        <v>706.5</v>
      </c>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18">
        <f t="shared" si="72"/>
        <v>706.5</v>
      </c>
      <c r="AN242" s="18">
        <f t="shared" si="73"/>
        <v>706.5</v>
      </c>
    </row>
    <row r="243" spans="1:165" ht="22.5" x14ac:dyDescent="0.2">
      <c r="A243" s="27">
        <v>42726</v>
      </c>
      <c r="B243" s="28" t="s">
        <v>1065</v>
      </c>
      <c r="C243" s="28" t="s">
        <v>1066</v>
      </c>
      <c r="D243" s="30" t="s">
        <v>352</v>
      </c>
      <c r="E243" s="30" t="s">
        <v>1067</v>
      </c>
      <c r="F243" s="31">
        <v>1699.52</v>
      </c>
      <c r="G243" s="18">
        <f>(F243*0.1)</f>
        <v>169.952</v>
      </c>
      <c r="H243" s="18">
        <f>(F243*0.9)</f>
        <v>1529.568</v>
      </c>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18">
        <f t="shared" si="72"/>
        <v>1529.568</v>
      </c>
      <c r="AN243" s="18">
        <f t="shared" si="73"/>
        <v>1529.568</v>
      </c>
    </row>
    <row r="244" spans="1:165" ht="27.75" customHeight="1" x14ac:dyDescent="0.2">
      <c r="A244" s="27">
        <v>42900</v>
      </c>
      <c r="B244" s="28" t="s">
        <v>231</v>
      </c>
      <c r="C244" s="28" t="s">
        <v>1068</v>
      </c>
      <c r="D244" s="30" t="s">
        <v>449</v>
      </c>
      <c r="E244" s="30" t="s">
        <v>1069</v>
      </c>
      <c r="F244" s="31">
        <v>1050</v>
      </c>
      <c r="G244" s="18">
        <f t="shared" ref="G244:G249" si="77">(F244*0.1)</f>
        <v>105</v>
      </c>
      <c r="H244" s="18">
        <f t="shared" ref="H244:H277" si="78">(F244*0.9)</f>
        <v>945</v>
      </c>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18">
        <f t="shared" si="72"/>
        <v>945</v>
      </c>
      <c r="AN244" s="18">
        <f t="shared" si="73"/>
        <v>945</v>
      </c>
    </row>
    <row r="245" spans="1:165" ht="27.75" customHeight="1" x14ac:dyDescent="0.2">
      <c r="A245" s="27">
        <v>42900</v>
      </c>
      <c r="B245" s="28" t="s">
        <v>231</v>
      </c>
      <c r="C245" s="28" t="s">
        <v>1070</v>
      </c>
      <c r="D245" s="30" t="s">
        <v>455</v>
      </c>
      <c r="E245" s="30" t="s">
        <v>1071</v>
      </c>
      <c r="F245" s="31">
        <v>1050</v>
      </c>
      <c r="G245" s="18">
        <f t="shared" si="77"/>
        <v>105</v>
      </c>
      <c r="H245" s="18">
        <f t="shared" si="78"/>
        <v>945</v>
      </c>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18">
        <f t="shared" si="72"/>
        <v>945</v>
      </c>
      <c r="AN245" s="18">
        <f t="shared" si="73"/>
        <v>945</v>
      </c>
    </row>
    <row r="246" spans="1:165" ht="27.75" customHeight="1" x14ac:dyDescent="0.2">
      <c r="A246" s="27">
        <v>42900</v>
      </c>
      <c r="B246" s="28" t="s">
        <v>231</v>
      </c>
      <c r="C246" s="28" t="s">
        <v>1072</v>
      </c>
      <c r="D246" s="30" t="s">
        <v>452</v>
      </c>
      <c r="E246" s="30" t="s">
        <v>1073</v>
      </c>
      <c r="F246" s="31">
        <v>1050</v>
      </c>
      <c r="G246" s="18">
        <f t="shared" si="77"/>
        <v>105</v>
      </c>
      <c r="H246" s="18">
        <f t="shared" si="78"/>
        <v>945</v>
      </c>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18">
        <f t="shared" si="72"/>
        <v>945</v>
      </c>
      <c r="AN246" s="18">
        <f t="shared" si="73"/>
        <v>945</v>
      </c>
    </row>
    <row r="247" spans="1:165" x14ac:dyDescent="0.2">
      <c r="A247" s="27">
        <v>42905</v>
      </c>
      <c r="B247" s="28" t="s">
        <v>948</v>
      </c>
      <c r="C247" s="28" t="s">
        <v>1074</v>
      </c>
      <c r="D247" s="30" t="s">
        <v>370</v>
      </c>
      <c r="E247" s="30" t="s">
        <v>1075</v>
      </c>
      <c r="F247" s="31">
        <v>1370</v>
      </c>
      <c r="G247" s="18">
        <f>(F247*0.1)</f>
        <v>137</v>
      </c>
      <c r="H247" s="18">
        <f t="shared" si="78"/>
        <v>1233</v>
      </c>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18">
        <f t="shared" si="72"/>
        <v>1233</v>
      </c>
      <c r="AN247" s="18">
        <f t="shared" si="73"/>
        <v>1233</v>
      </c>
    </row>
    <row r="248" spans="1:165" ht="27" customHeight="1" x14ac:dyDescent="0.2">
      <c r="A248" s="27">
        <v>42905</v>
      </c>
      <c r="B248" s="28" t="s">
        <v>948</v>
      </c>
      <c r="C248" s="28" t="s">
        <v>1076</v>
      </c>
      <c r="D248" s="30" t="s">
        <v>370</v>
      </c>
      <c r="E248" s="30" t="s">
        <v>1077</v>
      </c>
      <c r="F248" s="31">
        <v>1370</v>
      </c>
      <c r="G248" s="18">
        <f t="shared" si="77"/>
        <v>137</v>
      </c>
      <c r="H248" s="18">
        <f t="shared" si="78"/>
        <v>1233</v>
      </c>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18">
        <f t="shared" si="72"/>
        <v>1233</v>
      </c>
      <c r="AN248" s="18">
        <f t="shared" si="73"/>
        <v>1233</v>
      </c>
    </row>
    <row r="249" spans="1:165" ht="27" customHeight="1" x14ac:dyDescent="0.2">
      <c r="A249" s="27">
        <v>42905</v>
      </c>
      <c r="B249" s="28" t="s">
        <v>948</v>
      </c>
      <c r="C249" s="28" t="s">
        <v>1078</v>
      </c>
      <c r="D249" s="30" t="s">
        <v>361</v>
      </c>
      <c r="E249" s="30" t="s">
        <v>1079</v>
      </c>
      <c r="F249" s="31">
        <v>1370</v>
      </c>
      <c r="G249" s="18">
        <f t="shared" si="77"/>
        <v>137</v>
      </c>
      <c r="H249" s="18">
        <f t="shared" si="78"/>
        <v>1233</v>
      </c>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18">
        <f t="shared" si="72"/>
        <v>1233</v>
      </c>
      <c r="AN249" s="18">
        <f t="shared" si="73"/>
        <v>1233</v>
      </c>
    </row>
    <row r="250" spans="1:165" ht="34.5" customHeight="1" x14ac:dyDescent="0.2">
      <c r="A250" s="27">
        <v>42921</v>
      </c>
      <c r="B250" s="87" t="s">
        <v>1080</v>
      </c>
      <c r="C250" s="28" t="s">
        <v>1081</v>
      </c>
      <c r="D250" s="28" t="s">
        <v>178</v>
      </c>
      <c r="E250" s="30" t="s">
        <v>1082</v>
      </c>
      <c r="F250" s="31">
        <v>1666.75</v>
      </c>
      <c r="G250" s="18">
        <f>('ya deprec. JUNIO 2023'!F250*0.1)</f>
        <v>166.67500000000001</v>
      </c>
      <c r="H250" s="18">
        <f t="shared" si="78"/>
        <v>1500.075</v>
      </c>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18">
        <f t="shared" si="72"/>
        <v>1500.075</v>
      </c>
      <c r="AN250" s="18">
        <f t="shared" si="73"/>
        <v>1500.075</v>
      </c>
      <c r="AO250" s="66"/>
      <c r="EE250" s="63"/>
      <c r="EF250" s="63"/>
      <c r="EG250" s="63"/>
      <c r="EH250" s="63"/>
      <c r="EI250" s="63"/>
      <c r="EJ250" s="63"/>
      <c r="EK250" s="63"/>
      <c r="EL250" s="63"/>
      <c r="EM250" s="63"/>
      <c r="EN250" s="63"/>
      <c r="EO250" s="63"/>
      <c r="EP250" s="63"/>
      <c r="EQ250" s="63"/>
      <c r="ER250" s="63"/>
      <c r="ES250" s="63"/>
      <c r="ET250" s="63"/>
      <c r="EU250" s="63"/>
      <c r="EV250" s="64"/>
      <c r="EW250" s="63"/>
      <c r="EX250" s="63"/>
      <c r="EY250" s="63"/>
      <c r="EZ250" s="63"/>
      <c r="FA250" s="63"/>
      <c r="FB250" s="63"/>
      <c r="FC250" s="63"/>
      <c r="FD250" s="63"/>
      <c r="FE250" s="63"/>
      <c r="FF250" s="63"/>
      <c r="FG250" s="63"/>
      <c r="FH250" s="63"/>
      <c r="FI250" s="63"/>
    </row>
    <row r="251" spans="1:165" ht="34.5" customHeight="1" x14ac:dyDescent="0.2">
      <c r="A251" s="27">
        <v>42921</v>
      </c>
      <c r="B251" s="87" t="s">
        <v>1083</v>
      </c>
      <c r="C251" s="28" t="s">
        <v>1084</v>
      </c>
      <c r="D251" s="28" t="s">
        <v>178</v>
      </c>
      <c r="E251" s="30" t="s">
        <v>1085</v>
      </c>
      <c r="F251" s="31">
        <v>760.49</v>
      </c>
      <c r="G251" s="18">
        <f>('ya deprec. JUNIO 2023'!F251*0.1)</f>
        <v>76.049000000000007</v>
      </c>
      <c r="H251" s="18">
        <f t="shared" si="78"/>
        <v>684.44100000000003</v>
      </c>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18">
        <f t="shared" si="72"/>
        <v>684.44100000000003</v>
      </c>
      <c r="AN251" s="18">
        <f t="shared" si="73"/>
        <v>684.44100000000003</v>
      </c>
      <c r="AO251" s="66"/>
      <c r="EE251" s="63"/>
      <c r="EF251" s="63"/>
      <c r="EG251" s="63"/>
      <c r="EH251" s="63"/>
      <c r="EI251" s="63"/>
      <c r="EJ251" s="63"/>
      <c r="EK251" s="63"/>
      <c r="EL251" s="63"/>
      <c r="EM251" s="63"/>
      <c r="EN251" s="63"/>
      <c r="EO251" s="63"/>
      <c r="EP251" s="63"/>
      <c r="EQ251" s="63"/>
      <c r="ER251" s="63"/>
      <c r="ES251" s="63"/>
      <c r="ET251" s="63"/>
      <c r="EU251" s="63"/>
      <c r="EV251" s="64"/>
      <c r="EW251" s="63"/>
      <c r="EX251" s="63"/>
      <c r="EY251" s="63"/>
      <c r="EZ251" s="63"/>
      <c r="FA251" s="63"/>
      <c r="FB251" s="63"/>
      <c r="FC251" s="63"/>
      <c r="FD251" s="63"/>
      <c r="FE251" s="63"/>
      <c r="FF251" s="63"/>
      <c r="FG251" s="63"/>
      <c r="FH251" s="63"/>
      <c r="FI251" s="63"/>
    </row>
    <row r="252" spans="1:165" ht="34.5" customHeight="1" x14ac:dyDescent="0.2">
      <c r="A252" s="27">
        <v>42921</v>
      </c>
      <c r="B252" s="30" t="s">
        <v>1086</v>
      </c>
      <c r="C252" s="28" t="s">
        <v>1087</v>
      </c>
      <c r="D252" s="28" t="s">
        <v>178</v>
      </c>
      <c r="E252" s="30" t="s">
        <v>1088</v>
      </c>
      <c r="F252" s="31">
        <v>760.49</v>
      </c>
      <c r="G252" s="18">
        <f>('ya deprec. JUNIO 2023'!F252*0.1)</f>
        <v>76.049000000000007</v>
      </c>
      <c r="H252" s="18">
        <f t="shared" si="78"/>
        <v>684.44100000000003</v>
      </c>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18">
        <f t="shared" si="72"/>
        <v>684.44100000000003</v>
      </c>
      <c r="AN252" s="18">
        <f t="shared" si="73"/>
        <v>684.44100000000003</v>
      </c>
      <c r="AO252" s="66"/>
      <c r="EE252" s="63"/>
      <c r="EF252" s="63"/>
      <c r="EG252" s="63"/>
      <c r="EH252" s="63"/>
      <c r="EI252" s="63"/>
      <c r="EJ252" s="63"/>
      <c r="EK252" s="63"/>
      <c r="EL252" s="63"/>
      <c r="EM252" s="63"/>
      <c r="EN252" s="63"/>
      <c r="EO252" s="63"/>
      <c r="EP252" s="63"/>
      <c r="EQ252" s="63"/>
      <c r="ER252" s="63"/>
      <c r="ES252" s="63"/>
      <c r="ET252" s="63"/>
      <c r="EU252" s="63"/>
      <c r="EV252" s="64"/>
      <c r="EW252" s="63"/>
      <c r="EX252" s="63"/>
      <c r="EY252" s="63"/>
      <c r="EZ252" s="63"/>
      <c r="FA252" s="63"/>
      <c r="FB252" s="63"/>
      <c r="FC252" s="63"/>
      <c r="FD252" s="63"/>
      <c r="FE252" s="63"/>
      <c r="FF252" s="63"/>
      <c r="FG252" s="63"/>
      <c r="FH252" s="63"/>
      <c r="FI252" s="63"/>
    </row>
    <row r="253" spans="1:165" ht="34.5" customHeight="1" x14ac:dyDescent="0.2">
      <c r="A253" s="27">
        <v>42921</v>
      </c>
      <c r="B253" s="30" t="s">
        <v>1086</v>
      </c>
      <c r="C253" s="28" t="s">
        <v>1089</v>
      </c>
      <c r="D253" s="28" t="s">
        <v>178</v>
      </c>
      <c r="E253" s="30" t="s">
        <v>1090</v>
      </c>
      <c r="F253" s="31">
        <v>760.49</v>
      </c>
      <c r="G253" s="18">
        <f>('ya deprec. JUNIO 2023'!F253*0.1)</f>
        <v>76.049000000000007</v>
      </c>
      <c r="H253" s="18">
        <f t="shared" si="78"/>
        <v>684.44100000000003</v>
      </c>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18">
        <f t="shared" si="72"/>
        <v>684.44100000000003</v>
      </c>
      <c r="AN253" s="18">
        <f t="shared" si="73"/>
        <v>684.44100000000003</v>
      </c>
      <c r="AO253" s="66"/>
      <c r="EE253" s="63"/>
      <c r="EF253" s="63"/>
      <c r="EG253" s="63"/>
      <c r="EH253" s="63"/>
      <c r="EI253" s="63"/>
      <c r="EJ253" s="63"/>
      <c r="EK253" s="63"/>
      <c r="EL253" s="63"/>
      <c r="EM253" s="63"/>
      <c r="EN253" s="63"/>
      <c r="EO253" s="63"/>
      <c r="EP253" s="63"/>
      <c r="EQ253" s="63"/>
      <c r="ER253" s="63"/>
      <c r="ES253" s="63"/>
      <c r="ET253" s="63"/>
      <c r="EU253" s="63"/>
      <c r="EV253" s="64"/>
      <c r="EW253" s="63"/>
      <c r="EX253" s="63"/>
      <c r="EY253" s="63"/>
      <c r="EZ253" s="63"/>
      <c r="FA253" s="63"/>
      <c r="FB253" s="63"/>
      <c r="FC253" s="63"/>
      <c r="FD253" s="63"/>
      <c r="FE253" s="63"/>
      <c r="FF253" s="63"/>
      <c r="FG253" s="63"/>
      <c r="FH253" s="63"/>
      <c r="FI253" s="63"/>
    </row>
    <row r="254" spans="1:165" ht="27" customHeight="1" x14ac:dyDescent="0.2">
      <c r="A254" s="27">
        <v>42930</v>
      </c>
      <c r="B254" s="30" t="s">
        <v>1091</v>
      </c>
      <c r="C254" s="28" t="s">
        <v>1092</v>
      </c>
      <c r="D254" s="30" t="s">
        <v>269</v>
      </c>
      <c r="E254" s="28" t="s">
        <v>1093</v>
      </c>
      <c r="F254" s="31">
        <v>859.27</v>
      </c>
      <c r="G254" s="18">
        <f>('ya deprec. JUNIO 2023'!F254*0.1)</f>
        <v>85.927000000000007</v>
      </c>
      <c r="H254" s="18">
        <f t="shared" si="78"/>
        <v>773.34299999999996</v>
      </c>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18">
        <f t="shared" si="72"/>
        <v>773.34299999999996</v>
      </c>
      <c r="AN254" s="18">
        <f t="shared" si="73"/>
        <v>773.34299999999996</v>
      </c>
      <c r="AO254" s="66"/>
      <c r="EE254" s="63"/>
      <c r="EF254" s="63"/>
      <c r="EG254" s="63"/>
      <c r="EH254" s="63"/>
      <c r="EI254" s="63"/>
      <c r="EJ254" s="63"/>
      <c r="EK254" s="63"/>
      <c r="EL254" s="63"/>
      <c r="EM254" s="63"/>
      <c r="EN254" s="63"/>
      <c r="EO254" s="63"/>
      <c r="EP254" s="63"/>
      <c r="EQ254" s="63"/>
      <c r="ER254" s="63"/>
      <c r="ES254" s="63"/>
      <c r="ET254" s="63"/>
      <c r="EU254" s="63"/>
      <c r="EV254" s="64"/>
      <c r="EW254" s="63"/>
      <c r="EX254" s="63"/>
      <c r="EY254" s="63"/>
      <c r="EZ254" s="63"/>
      <c r="FA254" s="63"/>
      <c r="FB254" s="63"/>
      <c r="FC254" s="63"/>
      <c r="FD254" s="63"/>
      <c r="FE254" s="63"/>
      <c r="FF254" s="63"/>
      <c r="FG254" s="63"/>
      <c r="FH254" s="63"/>
      <c r="FI254" s="63"/>
    </row>
    <row r="255" spans="1:165" ht="27" customHeight="1" x14ac:dyDescent="0.2">
      <c r="A255" s="27">
        <v>42930</v>
      </c>
      <c r="B255" s="30" t="s">
        <v>1091</v>
      </c>
      <c r="C255" s="28" t="s">
        <v>1094</v>
      </c>
      <c r="D255" s="30" t="s">
        <v>432</v>
      </c>
      <c r="E255" s="28" t="s">
        <v>1095</v>
      </c>
      <c r="F255" s="31">
        <v>859.27</v>
      </c>
      <c r="G255" s="18">
        <f>('ya deprec. JUNIO 2023'!F255*0.1)</f>
        <v>85.927000000000007</v>
      </c>
      <c r="H255" s="18">
        <f t="shared" si="78"/>
        <v>773.34299999999996</v>
      </c>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18">
        <f t="shared" si="72"/>
        <v>773.34299999999996</v>
      </c>
      <c r="AN255" s="18">
        <f t="shared" si="73"/>
        <v>773.34299999999996</v>
      </c>
      <c r="AO255" s="66"/>
      <c r="EE255" s="63"/>
      <c r="EF255" s="63"/>
      <c r="EG255" s="63"/>
      <c r="EH255" s="63"/>
      <c r="EI255" s="63"/>
      <c r="EJ255" s="63"/>
      <c r="EK255" s="63"/>
      <c r="EL255" s="63"/>
      <c r="EM255" s="63"/>
      <c r="EN255" s="63"/>
      <c r="EO255" s="63"/>
      <c r="EP255" s="63"/>
      <c r="EQ255" s="63"/>
      <c r="ER255" s="63"/>
      <c r="ES255" s="63"/>
      <c r="ET255" s="63"/>
      <c r="EU255" s="63"/>
      <c r="EV255" s="64"/>
      <c r="EW255" s="63"/>
      <c r="EX255" s="63"/>
      <c r="EY255" s="63"/>
      <c r="EZ255" s="63"/>
      <c r="FA255" s="63"/>
      <c r="FB255" s="63"/>
      <c r="FC255" s="63"/>
      <c r="FD255" s="63"/>
      <c r="FE255" s="63"/>
      <c r="FF255" s="63"/>
      <c r="FG255" s="63"/>
      <c r="FH255" s="63"/>
      <c r="FI255" s="63"/>
    </row>
    <row r="256" spans="1:165" ht="27" customHeight="1" x14ac:dyDescent="0.2">
      <c r="A256" s="27">
        <v>42930</v>
      </c>
      <c r="B256" s="30" t="s">
        <v>1091</v>
      </c>
      <c r="C256" s="28" t="s">
        <v>1096</v>
      </c>
      <c r="D256" s="30" t="s">
        <v>212</v>
      </c>
      <c r="E256" s="28" t="s">
        <v>1097</v>
      </c>
      <c r="F256" s="31">
        <v>859.27</v>
      </c>
      <c r="G256" s="18">
        <f>('ya deprec. JUNIO 2023'!F256*0.1)</f>
        <v>85.927000000000007</v>
      </c>
      <c r="H256" s="18">
        <f t="shared" si="78"/>
        <v>773.34299999999996</v>
      </c>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18">
        <f t="shared" ref="AM256:AM279" si="79">(F256*0.9)</f>
        <v>773.34299999999996</v>
      </c>
      <c r="AN256" s="18">
        <f t="shared" ref="AN256:AN279" si="80">(F256*0.9)</f>
        <v>773.34299999999996</v>
      </c>
      <c r="AO256" s="66"/>
      <c r="EE256" s="63"/>
      <c r="EF256" s="63"/>
      <c r="EG256" s="63"/>
      <c r="EH256" s="63"/>
      <c r="EI256" s="63"/>
      <c r="EJ256" s="63"/>
      <c r="EK256" s="63"/>
      <c r="EL256" s="63"/>
      <c r="EM256" s="63"/>
      <c r="EN256" s="63"/>
      <c r="EO256" s="63"/>
      <c r="EP256" s="63"/>
      <c r="EQ256" s="63"/>
      <c r="ER256" s="63"/>
      <c r="ES256" s="63"/>
      <c r="ET256" s="63"/>
      <c r="EU256" s="63"/>
      <c r="EV256" s="64"/>
      <c r="EW256" s="63"/>
      <c r="EX256" s="63"/>
      <c r="EY256" s="63"/>
      <c r="EZ256" s="63"/>
      <c r="FA256" s="63"/>
      <c r="FB256" s="63"/>
      <c r="FC256" s="63"/>
      <c r="FD256" s="63"/>
      <c r="FE256" s="63"/>
      <c r="FF256" s="63"/>
      <c r="FG256" s="63"/>
      <c r="FH256" s="63"/>
      <c r="FI256" s="63"/>
    </row>
    <row r="257" spans="1:165" ht="27" customHeight="1" x14ac:dyDescent="0.2">
      <c r="A257" s="27">
        <v>42930</v>
      </c>
      <c r="B257" s="30" t="s">
        <v>1091</v>
      </c>
      <c r="C257" s="28" t="s">
        <v>1098</v>
      </c>
      <c r="D257" s="30" t="s">
        <v>323</v>
      </c>
      <c r="E257" s="28" t="s">
        <v>1099</v>
      </c>
      <c r="F257" s="31">
        <v>859.27</v>
      </c>
      <c r="G257" s="18">
        <f>('ya deprec. JUNIO 2023'!F257*0.1)</f>
        <v>85.927000000000007</v>
      </c>
      <c r="H257" s="18">
        <f t="shared" si="78"/>
        <v>773.34299999999996</v>
      </c>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18">
        <f t="shared" si="79"/>
        <v>773.34299999999996</v>
      </c>
      <c r="AN257" s="18">
        <f t="shared" si="80"/>
        <v>773.34299999999996</v>
      </c>
      <c r="AO257" s="66"/>
      <c r="EE257" s="63"/>
      <c r="EF257" s="63"/>
      <c r="EG257" s="63"/>
      <c r="EH257" s="63"/>
      <c r="EI257" s="63"/>
      <c r="EJ257" s="63"/>
      <c r="EK257" s="63"/>
      <c r="EL257" s="63"/>
      <c r="EM257" s="63"/>
      <c r="EN257" s="63"/>
      <c r="EO257" s="63"/>
      <c r="EP257" s="63"/>
      <c r="EQ257" s="63"/>
      <c r="ER257" s="63"/>
      <c r="ES257" s="63"/>
      <c r="ET257" s="63"/>
      <c r="EU257" s="63"/>
      <c r="EV257" s="64"/>
      <c r="EW257" s="63"/>
      <c r="EX257" s="63"/>
      <c r="EY257" s="63"/>
      <c r="EZ257" s="63"/>
      <c r="FA257" s="63"/>
      <c r="FB257" s="63"/>
      <c r="FC257" s="63"/>
      <c r="FD257" s="63"/>
      <c r="FE257" s="63"/>
      <c r="FF257" s="63"/>
      <c r="FG257" s="63"/>
      <c r="FH257" s="63"/>
      <c r="FI257" s="63"/>
    </row>
    <row r="258" spans="1:165" ht="27" customHeight="1" x14ac:dyDescent="0.2">
      <c r="A258" s="27">
        <v>42930</v>
      </c>
      <c r="B258" s="30" t="s">
        <v>1091</v>
      </c>
      <c r="C258" s="28" t="s">
        <v>1100</v>
      </c>
      <c r="D258" s="30" t="s">
        <v>429</v>
      </c>
      <c r="E258" s="28" t="s">
        <v>1101</v>
      </c>
      <c r="F258" s="31">
        <v>859.27</v>
      </c>
      <c r="G258" s="18">
        <f>('ya deprec. JUNIO 2023'!F258*0.1)</f>
        <v>85.927000000000007</v>
      </c>
      <c r="H258" s="18">
        <f t="shared" si="78"/>
        <v>773.34299999999996</v>
      </c>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18">
        <f t="shared" si="79"/>
        <v>773.34299999999996</v>
      </c>
      <c r="AN258" s="18">
        <f t="shared" si="80"/>
        <v>773.34299999999996</v>
      </c>
      <c r="AO258" s="66"/>
      <c r="EE258" s="63"/>
      <c r="EF258" s="63"/>
      <c r="EG258" s="63"/>
      <c r="EH258" s="63"/>
      <c r="EI258" s="63"/>
      <c r="EJ258" s="63"/>
      <c r="EK258" s="63"/>
      <c r="EL258" s="63"/>
      <c r="EM258" s="63"/>
      <c r="EN258" s="63"/>
      <c r="EO258" s="63"/>
      <c r="EP258" s="63"/>
      <c r="EQ258" s="63"/>
      <c r="ER258" s="63"/>
      <c r="ES258" s="63"/>
      <c r="ET258" s="63"/>
      <c r="EU258" s="63"/>
      <c r="EV258" s="64"/>
      <c r="EW258" s="63"/>
      <c r="EX258" s="63"/>
      <c r="EY258" s="63"/>
      <c r="EZ258" s="63"/>
      <c r="FA258" s="63"/>
      <c r="FB258" s="63"/>
      <c r="FC258" s="63"/>
      <c r="FD258" s="63"/>
      <c r="FE258" s="63"/>
      <c r="FF258" s="63"/>
      <c r="FG258" s="63"/>
      <c r="FH258" s="63"/>
      <c r="FI258" s="63"/>
    </row>
    <row r="259" spans="1:165" ht="27" customHeight="1" x14ac:dyDescent="0.2">
      <c r="A259" s="27">
        <v>42930</v>
      </c>
      <c r="B259" s="30" t="s">
        <v>1091</v>
      </c>
      <c r="C259" s="28" t="s">
        <v>1102</v>
      </c>
      <c r="D259" s="30" t="s">
        <v>263</v>
      </c>
      <c r="E259" s="28" t="s">
        <v>1103</v>
      </c>
      <c r="F259" s="31">
        <v>859.27</v>
      </c>
      <c r="G259" s="18">
        <f>('ya deprec. JUNIO 2023'!F259*0.1)</f>
        <v>85.927000000000007</v>
      </c>
      <c r="H259" s="18">
        <f t="shared" si="78"/>
        <v>773.34299999999996</v>
      </c>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18">
        <f t="shared" si="79"/>
        <v>773.34299999999996</v>
      </c>
      <c r="AN259" s="18">
        <f t="shared" si="80"/>
        <v>773.34299999999996</v>
      </c>
      <c r="AO259" s="66"/>
      <c r="EE259" s="63"/>
      <c r="EF259" s="63"/>
      <c r="EG259" s="63"/>
      <c r="EH259" s="63"/>
      <c r="EI259" s="63"/>
      <c r="EJ259" s="63"/>
      <c r="EK259" s="63"/>
      <c r="EL259" s="63"/>
      <c r="EM259" s="63"/>
      <c r="EN259" s="63"/>
      <c r="EO259" s="63"/>
      <c r="EP259" s="63"/>
      <c r="EQ259" s="63"/>
      <c r="ER259" s="63"/>
      <c r="ES259" s="63"/>
      <c r="ET259" s="63"/>
      <c r="EU259" s="63"/>
      <c r="EV259" s="64"/>
      <c r="EW259" s="63"/>
      <c r="EX259" s="63"/>
      <c r="EY259" s="63"/>
      <c r="EZ259" s="63"/>
      <c r="FA259" s="63"/>
      <c r="FB259" s="63"/>
      <c r="FC259" s="63"/>
      <c r="FD259" s="63"/>
      <c r="FE259" s="63"/>
      <c r="FF259" s="63"/>
      <c r="FG259" s="63"/>
      <c r="FH259" s="63"/>
      <c r="FI259" s="63"/>
    </row>
    <row r="260" spans="1:165" ht="27" customHeight="1" x14ac:dyDescent="0.2">
      <c r="A260" s="27">
        <v>42930</v>
      </c>
      <c r="B260" s="30" t="s">
        <v>1091</v>
      </c>
      <c r="C260" s="28" t="s">
        <v>1104</v>
      </c>
      <c r="D260" s="30" t="s">
        <v>266</v>
      </c>
      <c r="E260" s="28" t="s">
        <v>1105</v>
      </c>
      <c r="F260" s="31">
        <v>859.27</v>
      </c>
      <c r="G260" s="18">
        <f>('ya deprec. JUNIO 2023'!F260*0.1)</f>
        <v>85.927000000000007</v>
      </c>
      <c r="H260" s="18">
        <f t="shared" si="78"/>
        <v>773.34299999999996</v>
      </c>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18">
        <f t="shared" si="79"/>
        <v>773.34299999999996</v>
      </c>
      <c r="AN260" s="18">
        <f t="shared" si="80"/>
        <v>773.34299999999996</v>
      </c>
      <c r="AO260" s="66"/>
      <c r="EE260" s="63"/>
      <c r="EF260" s="63"/>
      <c r="EG260" s="63"/>
      <c r="EH260" s="63"/>
      <c r="EI260" s="63"/>
      <c r="EJ260" s="63"/>
      <c r="EK260" s="63"/>
      <c r="EL260" s="63"/>
      <c r="EM260" s="63"/>
      <c r="EN260" s="63"/>
      <c r="EO260" s="63"/>
      <c r="EP260" s="63"/>
      <c r="EQ260" s="63"/>
      <c r="ER260" s="63"/>
      <c r="ES260" s="63"/>
      <c r="ET260" s="63"/>
      <c r="EU260" s="63"/>
      <c r="EV260" s="64"/>
      <c r="EW260" s="63"/>
      <c r="EX260" s="63"/>
      <c r="EY260" s="63"/>
      <c r="EZ260" s="63"/>
      <c r="FA260" s="63"/>
      <c r="FB260" s="63"/>
      <c r="FC260" s="63"/>
      <c r="FD260" s="63"/>
      <c r="FE260" s="63"/>
      <c r="FF260" s="63"/>
      <c r="FG260" s="63"/>
      <c r="FH260" s="63"/>
      <c r="FI260" s="63"/>
    </row>
    <row r="261" spans="1:165" ht="27" customHeight="1" x14ac:dyDescent="0.2">
      <c r="A261" s="27">
        <v>42930</v>
      </c>
      <c r="B261" s="30" t="s">
        <v>1091</v>
      </c>
      <c r="C261" s="28" t="s">
        <v>1106</v>
      </c>
      <c r="D261" s="30" t="s">
        <v>452</v>
      </c>
      <c r="E261" s="28" t="s">
        <v>1107</v>
      </c>
      <c r="F261" s="31">
        <v>859.27</v>
      </c>
      <c r="G261" s="18">
        <f>('ya deprec. JUNIO 2023'!F261*0.1)</f>
        <v>85.927000000000007</v>
      </c>
      <c r="H261" s="18">
        <f t="shared" si="78"/>
        <v>773.34299999999996</v>
      </c>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18">
        <f t="shared" si="79"/>
        <v>773.34299999999996</v>
      </c>
      <c r="AN261" s="18">
        <f t="shared" si="80"/>
        <v>773.34299999999996</v>
      </c>
      <c r="AO261" s="66"/>
      <c r="EE261" s="63"/>
      <c r="EF261" s="63"/>
      <c r="EG261" s="63"/>
      <c r="EH261" s="63"/>
      <c r="EI261" s="63"/>
      <c r="EJ261" s="63"/>
      <c r="EK261" s="63"/>
      <c r="EL261" s="63"/>
      <c r="EM261" s="63"/>
      <c r="EN261" s="63"/>
      <c r="EO261" s="63"/>
      <c r="EP261" s="63"/>
      <c r="EQ261" s="63"/>
      <c r="ER261" s="63"/>
      <c r="ES261" s="63"/>
      <c r="ET261" s="63"/>
      <c r="EU261" s="63"/>
      <c r="EV261" s="64"/>
      <c r="EW261" s="63"/>
      <c r="EX261" s="63"/>
      <c r="EY261" s="63"/>
      <c r="EZ261" s="63"/>
      <c r="FA261" s="63"/>
      <c r="FB261" s="63"/>
      <c r="FC261" s="63"/>
      <c r="FD261" s="63"/>
      <c r="FE261" s="63"/>
      <c r="FF261" s="63"/>
      <c r="FG261" s="63"/>
      <c r="FH261" s="63"/>
      <c r="FI261" s="63"/>
    </row>
    <row r="262" spans="1:165" ht="27" customHeight="1" x14ac:dyDescent="0.2">
      <c r="A262" s="27">
        <v>42930</v>
      </c>
      <c r="B262" s="30" t="s">
        <v>1091</v>
      </c>
      <c r="C262" s="28" t="s">
        <v>1108</v>
      </c>
      <c r="D262" s="30" t="s">
        <v>449</v>
      </c>
      <c r="E262" s="28" t="s">
        <v>1109</v>
      </c>
      <c r="F262" s="31">
        <v>859.27</v>
      </c>
      <c r="G262" s="18">
        <f>('ya deprec. JUNIO 2023'!F262*0.1)</f>
        <v>85.927000000000007</v>
      </c>
      <c r="H262" s="18">
        <f t="shared" si="78"/>
        <v>773.34299999999996</v>
      </c>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18">
        <f t="shared" si="79"/>
        <v>773.34299999999996</v>
      </c>
      <c r="AN262" s="18">
        <f t="shared" si="80"/>
        <v>773.34299999999996</v>
      </c>
      <c r="AO262" s="66"/>
      <c r="EE262" s="63"/>
      <c r="EF262" s="63"/>
      <c r="EG262" s="63"/>
      <c r="EH262" s="63"/>
      <c r="EI262" s="63"/>
      <c r="EJ262" s="63"/>
      <c r="EK262" s="63"/>
      <c r="EL262" s="63"/>
      <c r="EM262" s="63"/>
      <c r="EN262" s="63"/>
      <c r="EO262" s="63"/>
      <c r="EP262" s="63"/>
      <c r="EQ262" s="63"/>
      <c r="ER262" s="63"/>
      <c r="ES262" s="63"/>
      <c r="ET262" s="63"/>
      <c r="EU262" s="63"/>
      <c r="EV262" s="64"/>
      <c r="EW262" s="63"/>
      <c r="EX262" s="63"/>
      <c r="EY262" s="63"/>
      <c r="EZ262" s="63"/>
      <c r="FA262" s="63"/>
      <c r="FB262" s="63"/>
      <c r="FC262" s="63"/>
      <c r="FD262" s="63"/>
      <c r="FE262" s="63"/>
      <c r="FF262" s="63"/>
      <c r="FG262" s="63"/>
      <c r="FH262" s="63"/>
      <c r="FI262" s="63"/>
    </row>
    <row r="263" spans="1:165" ht="27" customHeight="1" x14ac:dyDescent="0.2">
      <c r="A263" s="27">
        <v>42930</v>
      </c>
      <c r="B263" s="30" t="s">
        <v>1091</v>
      </c>
      <c r="C263" s="28" t="s">
        <v>1110</v>
      </c>
      <c r="D263" s="30" t="s">
        <v>446</v>
      </c>
      <c r="E263" s="28" t="s">
        <v>1111</v>
      </c>
      <c r="F263" s="31">
        <v>859.27</v>
      </c>
      <c r="G263" s="18">
        <f>('ya deprec. JUNIO 2023'!F263*0.1)</f>
        <v>85.927000000000007</v>
      </c>
      <c r="H263" s="18">
        <f t="shared" si="78"/>
        <v>773.34299999999996</v>
      </c>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18">
        <f t="shared" si="79"/>
        <v>773.34299999999996</v>
      </c>
      <c r="AN263" s="18">
        <f t="shared" si="80"/>
        <v>773.34299999999996</v>
      </c>
      <c r="AO263" s="66"/>
      <c r="EE263" s="63"/>
      <c r="EF263" s="63"/>
      <c r="EG263" s="63"/>
      <c r="EH263" s="63"/>
      <c r="EI263" s="63"/>
      <c r="EJ263" s="63"/>
      <c r="EK263" s="63"/>
      <c r="EL263" s="63"/>
      <c r="EM263" s="63"/>
      <c r="EN263" s="63"/>
      <c r="EO263" s="63"/>
      <c r="EP263" s="63"/>
      <c r="EQ263" s="63"/>
      <c r="ER263" s="63"/>
      <c r="ES263" s="63"/>
      <c r="ET263" s="63"/>
      <c r="EU263" s="63"/>
      <c r="EV263" s="64"/>
      <c r="EW263" s="63"/>
      <c r="EX263" s="63"/>
      <c r="EY263" s="63"/>
      <c r="EZ263" s="63"/>
      <c r="FA263" s="63"/>
      <c r="FB263" s="63"/>
      <c r="FC263" s="63"/>
      <c r="FD263" s="63"/>
      <c r="FE263" s="63"/>
      <c r="FF263" s="63"/>
      <c r="FG263" s="63"/>
      <c r="FH263" s="63"/>
      <c r="FI263" s="63"/>
    </row>
    <row r="264" spans="1:165" ht="27" customHeight="1" x14ac:dyDescent="0.2">
      <c r="A264" s="27">
        <v>42930</v>
      </c>
      <c r="B264" s="30" t="s">
        <v>1091</v>
      </c>
      <c r="C264" s="28" t="s">
        <v>1112</v>
      </c>
      <c r="D264" s="30" t="s">
        <v>320</v>
      </c>
      <c r="E264" s="28" t="s">
        <v>1113</v>
      </c>
      <c r="F264" s="31">
        <v>859.27</v>
      </c>
      <c r="G264" s="18">
        <f>('ya deprec. JUNIO 2023'!F264*0.1)</f>
        <v>85.927000000000007</v>
      </c>
      <c r="H264" s="18">
        <f t="shared" si="78"/>
        <v>773.34299999999996</v>
      </c>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18">
        <f t="shared" si="79"/>
        <v>773.34299999999996</v>
      </c>
      <c r="AN264" s="18">
        <f t="shared" si="80"/>
        <v>773.34299999999996</v>
      </c>
      <c r="AO264" s="66"/>
      <c r="EE264" s="63"/>
      <c r="EF264" s="63"/>
      <c r="EG264" s="63"/>
      <c r="EH264" s="63"/>
      <c r="EI264" s="63"/>
      <c r="EJ264" s="63"/>
      <c r="EK264" s="63"/>
      <c r="EL264" s="63"/>
      <c r="EM264" s="63"/>
      <c r="EN264" s="63"/>
      <c r="EO264" s="63"/>
      <c r="EP264" s="63"/>
      <c r="EQ264" s="63"/>
      <c r="ER264" s="63"/>
      <c r="ES264" s="63"/>
      <c r="ET264" s="63"/>
      <c r="EU264" s="63"/>
      <c r="EV264" s="64"/>
      <c r="EW264" s="63"/>
      <c r="EX264" s="63"/>
      <c r="EY264" s="63"/>
      <c r="EZ264" s="63"/>
      <c r="FA264" s="63"/>
      <c r="FB264" s="63"/>
      <c r="FC264" s="63"/>
      <c r="FD264" s="63"/>
      <c r="FE264" s="63"/>
      <c r="FF264" s="63"/>
      <c r="FG264" s="63"/>
      <c r="FH264" s="63"/>
      <c r="FI264" s="63"/>
    </row>
    <row r="265" spans="1:165" ht="27" customHeight="1" x14ac:dyDescent="0.2">
      <c r="A265" s="27">
        <v>42930</v>
      </c>
      <c r="B265" s="30" t="s">
        <v>1091</v>
      </c>
      <c r="C265" s="28" t="s">
        <v>1114</v>
      </c>
      <c r="D265" s="30" t="s">
        <v>455</v>
      </c>
      <c r="E265" s="28" t="s">
        <v>1115</v>
      </c>
      <c r="F265" s="31">
        <v>859.27</v>
      </c>
      <c r="G265" s="18">
        <f>('ya deprec. JUNIO 2023'!F265*0.1)</f>
        <v>85.927000000000007</v>
      </c>
      <c r="H265" s="18">
        <f t="shared" si="78"/>
        <v>773.34299999999996</v>
      </c>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18">
        <f t="shared" si="79"/>
        <v>773.34299999999996</v>
      </c>
      <c r="AN265" s="18">
        <f t="shared" si="80"/>
        <v>773.34299999999996</v>
      </c>
      <c r="AO265" s="66"/>
      <c r="EE265" s="63"/>
      <c r="EF265" s="63"/>
      <c r="EG265" s="63"/>
      <c r="EH265" s="63"/>
      <c r="EI265" s="63"/>
      <c r="EJ265" s="63"/>
      <c r="EK265" s="63"/>
      <c r="EL265" s="63"/>
      <c r="EM265" s="63"/>
      <c r="EN265" s="63"/>
      <c r="EO265" s="63"/>
      <c r="EP265" s="63"/>
      <c r="EQ265" s="63"/>
      <c r="ER265" s="63"/>
      <c r="ES265" s="63"/>
      <c r="ET265" s="63"/>
      <c r="EU265" s="63"/>
      <c r="EV265" s="64"/>
      <c r="EW265" s="63"/>
      <c r="EX265" s="63"/>
      <c r="EY265" s="63"/>
      <c r="EZ265" s="63"/>
      <c r="FA265" s="63"/>
      <c r="FB265" s="63"/>
      <c r="FC265" s="63"/>
      <c r="FD265" s="63"/>
      <c r="FE265" s="63"/>
      <c r="FF265" s="63"/>
      <c r="FG265" s="63"/>
      <c r="FH265" s="63"/>
      <c r="FI265" s="63"/>
    </row>
    <row r="266" spans="1:165" ht="27" customHeight="1" x14ac:dyDescent="0.2">
      <c r="A266" s="27">
        <v>42930</v>
      </c>
      <c r="B266" s="30" t="s">
        <v>1091</v>
      </c>
      <c r="C266" s="28" t="s">
        <v>1116</v>
      </c>
      <c r="D266" s="30" t="s">
        <v>439</v>
      </c>
      <c r="E266" s="28" t="s">
        <v>1117</v>
      </c>
      <c r="F266" s="31">
        <v>859.27</v>
      </c>
      <c r="G266" s="18">
        <f>('ya deprec. JUNIO 2023'!F266*0.1)</f>
        <v>85.927000000000007</v>
      </c>
      <c r="H266" s="18">
        <f t="shared" si="78"/>
        <v>773.34299999999996</v>
      </c>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18">
        <f t="shared" si="79"/>
        <v>773.34299999999996</v>
      </c>
      <c r="AN266" s="18">
        <f t="shared" si="80"/>
        <v>773.34299999999996</v>
      </c>
      <c r="AO266" s="66"/>
      <c r="EE266" s="63"/>
      <c r="EF266" s="63"/>
      <c r="EG266" s="63"/>
      <c r="EH266" s="63"/>
      <c r="EI266" s="63"/>
      <c r="EJ266" s="63"/>
      <c r="EK266" s="63"/>
      <c r="EL266" s="63"/>
      <c r="EM266" s="63"/>
      <c r="EN266" s="63"/>
      <c r="EO266" s="63"/>
      <c r="EP266" s="63"/>
      <c r="EQ266" s="63"/>
      <c r="ER266" s="63"/>
      <c r="ES266" s="63"/>
      <c r="ET266" s="63"/>
      <c r="EU266" s="63"/>
      <c r="EV266" s="64"/>
      <c r="EW266" s="63"/>
      <c r="EX266" s="63"/>
      <c r="EY266" s="63"/>
      <c r="EZ266" s="63"/>
      <c r="FA266" s="63"/>
      <c r="FB266" s="63"/>
      <c r="FC266" s="63"/>
      <c r="FD266" s="63"/>
      <c r="FE266" s="63"/>
      <c r="FF266" s="63"/>
      <c r="FG266" s="63"/>
      <c r="FH266" s="63"/>
      <c r="FI266" s="63"/>
    </row>
    <row r="267" spans="1:165" ht="27" customHeight="1" x14ac:dyDescent="0.2">
      <c r="A267" s="27">
        <v>42930</v>
      </c>
      <c r="B267" s="30" t="s">
        <v>1091</v>
      </c>
      <c r="C267" s="28" t="s">
        <v>1118</v>
      </c>
      <c r="D267" s="30" t="s">
        <v>381</v>
      </c>
      <c r="E267" s="28" t="s">
        <v>1119</v>
      </c>
      <c r="F267" s="31">
        <v>859.27</v>
      </c>
      <c r="G267" s="18">
        <f>('ya deprec. JUNIO 2023'!F267*0.1)</f>
        <v>85.927000000000007</v>
      </c>
      <c r="H267" s="18">
        <f t="shared" si="78"/>
        <v>773.34299999999996</v>
      </c>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18">
        <f t="shared" si="79"/>
        <v>773.34299999999996</v>
      </c>
      <c r="AN267" s="18">
        <f t="shared" si="80"/>
        <v>773.34299999999996</v>
      </c>
      <c r="AO267" s="66"/>
      <c r="EE267" s="63"/>
      <c r="EF267" s="63"/>
      <c r="EG267" s="63"/>
      <c r="EH267" s="63"/>
      <c r="EI267" s="63"/>
      <c r="EJ267" s="63"/>
      <c r="EK267" s="63"/>
      <c r="EL267" s="63"/>
      <c r="EM267" s="63"/>
      <c r="EN267" s="63"/>
      <c r="EO267" s="63"/>
      <c r="EP267" s="63"/>
      <c r="EQ267" s="63"/>
      <c r="ER267" s="63"/>
      <c r="ES267" s="63"/>
      <c r="ET267" s="63"/>
      <c r="EU267" s="63"/>
      <c r="EV267" s="64"/>
      <c r="EW267" s="63"/>
      <c r="EX267" s="63"/>
      <c r="EY267" s="63"/>
      <c r="EZ267" s="63"/>
      <c r="FA267" s="63"/>
      <c r="FB267" s="63"/>
      <c r="FC267" s="63"/>
      <c r="FD267" s="63"/>
      <c r="FE267" s="63"/>
      <c r="FF267" s="63"/>
      <c r="FG267" s="63"/>
      <c r="FH267" s="63"/>
      <c r="FI267" s="63"/>
    </row>
    <row r="268" spans="1:165" ht="27" customHeight="1" x14ac:dyDescent="0.2">
      <c r="A268" s="27">
        <v>42930</v>
      </c>
      <c r="B268" s="30" t="s">
        <v>1091</v>
      </c>
      <c r="C268" s="28" t="s">
        <v>1120</v>
      </c>
      <c r="D268" s="30" t="s">
        <v>420</v>
      </c>
      <c r="E268" s="28" t="s">
        <v>1121</v>
      </c>
      <c r="F268" s="31">
        <v>859.27</v>
      </c>
      <c r="G268" s="18">
        <f>('ya deprec. JUNIO 2023'!F268*0.1)</f>
        <v>85.927000000000007</v>
      </c>
      <c r="H268" s="18">
        <f t="shared" si="78"/>
        <v>773.34299999999996</v>
      </c>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18">
        <f t="shared" si="79"/>
        <v>773.34299999999996</v>
      </c>
      <c r="AN268" s="18">
        <f t="shared" si="80"/>
        <v>773.34299999999996</v>
      </c>
      <c r="AO268" s="66"/>
      <c r="EE268" s="63"/>
      <c r="EF268" s="63"/>
      <c r="EG268" s="63"/>
      <c r="EH268" s="63"/>
      <c r="EI268" s="63"/>
      <c r="EJ268" s="63"/>
      <c r="EK268" s="63"/>
      <c r="EL268" s="63"/>
      <c r="EM268" s="63"/>
      <c r="EN268" s="63"/>
      <c r="EO268" s="63"/>
      <c r="EP268" s="63"/>
      <c r="EQ268" s="63"/>
      <c r="ER268" s="63"/>
      <c r="ES268" s="63"/>
      <c r="ET268" s="63"/>
      <c r="EU268" s="63"/>
      <c r="EV268" s="64"/>
      <c r="EW268" s="63"/>
      <c r="EX268" s="63"/>
      <c r="EY268" s="63"/>
      <c r="EZ268" s="63"/>
      <c r="FA268" s="63"/>
      <c r="FB268" s="63"/>
      <c r="FC268" s="63"/>
      <c r="FD268" s="63"/>
      <c r="FE268" s="63"/>
      <c r="FF268" s="63"/>
      <c r="FG268" s="63"/>
      <c r="FH268" s="63"/>
      <c r="FI268" s="63"/>
    </row>
    <row r="269" spans="1:165" ht="25.5" customHeight="1" x14ac:dyDescent="0.2">
      <c r="A269" s="27">
        <v>42954</v>
      </c>
      <c r="B269" s="30" t="s">
        <v>231</v>
      </c>
      <c r="C269" s="28" t="s">
        <v>1122</v>
      </c>
      <c r="D269" s="30" t="s">
        <v>178</v>
      </c>
      <c r="E269" s="28" t="s">
        <v>1123</v>
      </c>
      <c r="F269" s="31">
        <v>1089</v>
      </c>
      <c r="G269" s="18">
        <f t="shared" ref="G269:G277" si="81">(F269*0.1)</f>
        <v>108.9</v>
      </c>
      <c r="H269" s="18">
        <f t="shared" si="78"/>
        <v>980.1</v>
      </c>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18">
        <f t="shared" si="79"/>
        <v>980.1</v>
      </c>
      <c r="AN269" s="18">
        <f t="shared" si="80"/>
        <v>980.1</v>
      </c>
      <c r="AO269" s="66"/>
      <c r="EE269" s="63"/>
      <c r="EF269" s="63"/>
      <c r="EG269" s="63"/>
      <c r="EH269" s="63"/>
      <c r="EI269" s="63"/>
      <c r="EJ269" s="63"/>
      <c r="EK269" s="63"/>
      <c r="EL269" s="63"/>
      <c r="EM269" s="63"/>
      <c r="EN269" s="63"/>
      <c r="EO269" s="63"/>
      <c r="EP269" s="63"/>
      <c r="EQ269" s="63"/>
      <c r="ER269" s="63"/>
      <c r="ES269" s="63"/>
      <c r="ET269" s="63"/>
      <c r="EU269" s="63"/>
      <c r="EV269" s="64"/>
      <c r="EW269" s="63"/>
      <c r="EX269" s="63"/>
      <c r="EY269" s="63"/>
      <c r="EZ269" s="63"/>
      <c r="FA269" s="63"/>
      <c r="FB269" s="63"/>
      <c r="FC269" s="63"/>
      <c r="FD269" s="63"/>
      <c r="FE269" s="63"/>
      <c r="FF269" s="63"/>
      <c r="FG269" s="63"/>
      <c r="FH269" s="63"/>
      <c r="FI269" s="63"/>
    </row>
    <row r="270" spans="1:165" ht="25.5" customHeight="1" x14ac:dyDescent="0.2">
      <c r="A270" s="27">
        <v>42954</v>
      </c>
      <c r="B270" s="30" t="s">
        <v>231</v>
      </c>
      <c r="C270" s="28" t="s">
        <v>1124</v>
      </c>
      <c r="D270" s="30" t="s">
        <v>178</v>
      </c>
      <c r="E270" s="28" t="s">
        <v>1125</v>
      </c>
      <c r="F270" s="31">
        <v>1089</v>
      </c>
      <c r="G270" s="18">
        <f t="shared" si="81"/>
        <v>108.9</v>
      </c>
      <c r="H270" s="18">
        <f t="shared" si="78"/>
        <v>980.1</v>
      </c>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18">
        <f t="shared" si="79"/>
        <v>980.1</v>
      </c>
      <c r="AN270" s="18">
        <f t="shared" si="80"/>
        <v>980.1</v>
      </c>
      <c r="AO270" s="66"/>
      <c r="EE270" s="63"/>
      <c r="EF270" s="63"/>
      <c r="EG270" s="63"/>
      <c r="EH270" s="63"/>
      <c r="EI270" s="63"/>
      <c r="EJ270" s="63"/>
      <c r="EK270" s="63"/>
      <c r="EL270" s="63"/>
      <c r="EM270" s="63"/>
      <c r="EN270" s="63"/>
      <c r="EO270" s="63"/>
      <c r="EP270" s="63"/>
      <c r="EQ270" s="63"/>
      <c r="ER270" s="63"/>
      <c r="ES270" s="63"/>
      <c r="ET270" s="63"/>
      <c r="EU270" s="63"/>
      <c r="EV270" s="64"/>
      <c r="EW270" s="63"/>
      <c r="EX270" s="63"/>
      <c r="EY270" s="63"/>
      <c r="EZ270" s="63"/>
      <c r="FA270" s="63"/>
      <c r="FB270" s="63"/>
      <c r="FC270" s="63"/>
      <c r="FD270" s="63"/>
      <c r="FE270" s="63"/>
      <c r="FF270" s="63"/>
      <c r="FG270" s="63"/>
      <c r="FH270" s="63"/>
      <c r="FI270" s="63"/>
    </row>
    <row r="271" spans="1:165" ht="25.5" customHeight="1" x14ac:dyDescent="0.2">
      <c r="A271" s="27">
        <v>42954</v>
      </c>
      <c r="B271" s="30" t="s">
        <v>231</v>
      </c>
      <c r="C271" s="28" t="s">
        <v>1126</v>
      </c>
      <c r="D271" s="30" t="s">
        <v>178</v>
      </c>
      <c r="E271" s="28" t="s">
        <v>1127</v>
      </c>
      <c r="F271" s="31">
        <v>1089</v>
      </c>
      <c r="G271" s="18">
        <f t="shared" si="81"/>
        <v>108.9</v>
      </c>
      <c r="H271" s="18">
        <f t="shared" si="78"/>
        <v>980.1</v>
      </c>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18">
        <f t="shared" si="79"/>
        <v>980.1</v>
      </c>
      <c r="AN271" s="18">
        <f t="shared" si="80"/>
        <v>980.1</v>
      </c>
      <c r="AO271" s="66"/>
      <c r="EE271" s="63"/>
      <c r="EF271" s="63"/>
      <c r="EG271" s="63"/>
      <c r="EH271" s="63"/>
      <c r="EI271" s="63"/>
      <c r="EJ271" s="63"/>
      <c r="EK271" s="63"/>
      <c r="EL271" s="63"/>
      <c r="EM271" s="63"/>
      <c r="EN271" s="63"/>
      <c r="EO271" s="63"/>
      <c r="EP271" s="63"/>
      <c r="EQ271" s="63"/>
      <c r="ER271" s="63"/>
      <c r="ES271" s="63"/>
      <c r="ET271" s="63"/>
      <c r="EU271" s="63"/>
      <c r="EV271" s="64"/>
      <c r="EW271" s="63"/>
      <c r="EX271" s="63"/>
      <c r="EY271" s="63"/>
      <c r="EZ271" s="63"/>
      <c r="FA271" s="63"/>
      <c r="FB271" s="63"/>
      <c r="FC271" s="63"/>
      <c r="FD271" s="63"/>
      <c r="FE271" s="63"/>
      <c r="FF271" s="63"/>
      <c r="FG271" s="63"/>
      <c r="FH271" s="63"/>
      <c r="FI271" s="63"/>
    </row>
    <row r="272" spans="1:165" ht="25.5" customHeight="1" x14ac:dyDescent="0.2">
      <c r="A272" s="27">
        <v>42954</v>
      </c>
      <c r="B272" s="30" t="s">
        <v>231</v>
      </c>
      <c r="C272" s="28" t="s">
        <v>1128</v>
      </c>
      <c r="D272" s="30" t="s">
        <v>178</v>
      </c>
      <c r="E272" s="28" t="s">
        <v>1129</v>
      </c>
      <c r="F272" s="31">
        <v>1089</v>
      </c>
      <c r="G272" s="18">
        <f t="shared" si="81"/>
        <v>108.9</v>
      </c>
      <c r="H272" s="18">
        <f t="shared" si="78"/>
        <v>980.1</v>
      </c>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18">
        <f t="shared" si="79"/>
        <v>980.1</v>
      </c>
      <c r="AN272" s="18">
        <f t="shared" si="80"/>
        <v>980.1</v>
      </c>
      <c r="AO272" s="66"/>
      <c r="EE272" s="63"/>
      <c r="EF272" s="63"/>
      <c r="EG272" s="63"/>
      <c r="EH272" s="63"/>
      <c r="EI272" s="63"/>
      <c r="EJ272" s="63"/>
      <c r="EK272" s="63"/>
      <c r="EL272" s="63"/>
      <c r="EM272" s="63"/>
      <c r="EN272" s="63"/>
      <c r="EO272" s="63"/>
      <c r="EP272" s="63"/>
      <c r="EQ272" s="63"/>
      <c r="ER272" s="63"/>
      <c r="ES272" s="63"/>
      <c r="ET272" s="63"/>
      <c r="EU272" s="63"/>
      <c r="EV272" s="64"/>
      <c r="EW272" s="63"/>
      <c r="EX272" s="63"/>
      <c r="EY272" s="63"/>
      <c r="EZ272" s="63"/>
      <c r="FA272" s="63"/>
      <c r="FB272" s="63"/>
      <c r="FC272" s="63"/>
      <c r="FD272" s="63"/>
      <c r="FE272" s="63"/>
      <c r="FF272" s="63"/>
      <c r="FG272" s="63"/>
      <c r="FH272" s="63"/>
      <c r="FI272" s="63"/>
    </row>
    <row r="273" spans="1:165" ht="25.5" customHeight="1" x14ac:dyDescent="0.2">
      <c r="A273" s="27">
        <v>42954</v>
      </c>
      <c r="B273" s="30" t="s">
        <v>231</v>
      </c>
      <c r="C273" s="28" t="s">
        <v>1130</v>
      </c>
      <c r="D273" s="30" t="s">
        <v>178</v>
      </c>
      <c r="E273" s="28" t="s">
        <v>1131</v>
      </c>
      <c r="F273" s="31">
        <v>1089</v>
      </c>
      <c r="G273" s="18">
        <f t="shared" si="81"/>
        <v>108.9</v>
      </c>
      <c r="H273" s="18">
        <f t="shared" si="78"/>
        <v>980.1</v>
      </c>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18">
        <f t="shared" si="79"/>
        <v>980.1</v>
      </c>
      <c r="AN273" s="18">
        <f t="shared" si="80"/>
        <v>980.1</v>
      </c>
      <c r="AO273" s="66"/>
      <c r="EE273" s="63"/>
      <c r="EF273" s="63"/>
      <c r="EG273" s="63"/>
      <c r="EH273" s="63"/>
      <c r="EI273" s="63"/>
      <c r="EJ273" s="63"/>
      <c r="EK273" s="63"/>
      <c r="EL273" s="63"/>
      <c r="EM273" s="63"/>
      <c r="EN273" s="63"/>
      <c r="EO273" s="63"/>
      <c r="EP273" s="63"/>
      <c r="EQ273" s="63"/>
      <c r="ER273" s="63"/>
      <c r="ES273" s="63"/>
      <c r="ET273" s="63"/>
      <c r="EU273" s="63"/>
      <c r="EV273" s="64"/>
      <c r="EW273" s="63"/>
      <c r="EX273" s="63"/>
      <c r="EY273" s="63"/>
      <c r="EZ273" s="63"/>
      <c r="FA273" s="63"/>
      <c r="FB273" s="63"/>
      <c r="FC273" s="63"/>
      <c r="FD273" s="63"/>
      <c r="FE273" s="63"/>
      <c r="FF273" s="63"/>
      <c r="FG273" s="63"/>
      <c r="FH273" s="63"/>
      <c r="FI273" s="63"/>
    </row>
    <row r="274" spans="1:165" ht="25.5" customHeight="1" x14ac:dyDescent="0.2">
      <c r="A274" s="27">
        <v>42954</v>
      </c>
      <c r="B274" s="30" t="s">
        <v>231</v>
      </c>
      <c r="C274" s="28" t="s">
        <v>1132</v>
      </c>
      <c r="D274" s="30" t="s">
        <v>178</v>
      </c>
      <c r="E274" s="28" t="s">
        <v>1133</v>
      </c>
      <c r="F274" s="31">
        <v>1089</v>
      </c>
      <c r="G274" s="18">
        <f t="shared" si="81"/>
        <v>108.9</v>
      </c>
      <c r="H274" s="18">
        <f t="shared" si="78"/>
        <v>980.1</v>
      </c>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18">
        <f t="shared" si="79"/>
        <v>980.1</v>
      </c>
      <c r="AN274" s="18">
        <f t="shared" si="80"/>
        <v>980.1</v>
      </c>
      <c r="AO274" s="66"/>
      <c r="EE274" s="63"/>
      <c r="EF274" s="63"/>
      <c r="EG274" s="63"/>
      <c r="EH274" s="63"/>
      <c r="EI274" s="63"/>
      <c r="EJ274" s="63"/>
      <c r="EK274" s="63"/>
      <c r="EL274" s="63"/>
      <c r="EM274" s="63"/>
      <c r="EN274" s="63"/>
      <c r="EO274" s="63"/>
      <c r="EP274" s="63"/>
      <c r="EQ274" s="63"/>
      <c r="ER274" s="63"/>
      <c r="ES274" s="63"/>
      <c r="ET274" s="63"/>
      <c r="EU274" s="63"/>
      <c r="EV274" s="64"/>
      <c r="EW274" s="63"/>
      <c r="EX274" s="63"/>
      <c r="EY274" s="63"/>
      <c r="EZ274" s="63"/>
      <c r="FA274" s="63"/>
      <c r="FB274" s="63"/>
      <c r="FC274" s="63"/>
      <c r="FD274" s="63"/>
      <c r="FE274" s="63"/>
      <c r="FF274" s="63"/>
      <c r="FG274" s="63"/>
      <c r="FH274" s="63"/>
      <c r="FI274" s="63"/>
    </row>
    <row r="275" spans="1:165" ht="25.5" customHeight="1" x14ac:dyDescent="0.2">
      <c r="A275" s="27">
        <v>42954</v>
      </c>
      <c r="B275" s="30" t="s">
        <v>231</v>
      </c>
      <c r="C275" s="28" t="s">
        <v>1134</v>
      </c>
      <c r="D275" s="30" t="s">
        <v>178</v>
      </c>
      <c r="E275" s="28" t="s">
        <v>1135</v>
      </c>
      <c r="F275" s="31">
        <v>1089</v>
      </c>
      <c r="G275" s="18">
        <f t="shared" si="81"/>
        <v>108.9</v>
      </c>
      <c r="H275" s="18">
        <f t="shared" si="78"/>
        <v>980.1</v>
      </c>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18">
        <f t="shared" si="79"/>
        <v>980.1</v>
      </c>
      <c r="AN275" s="18">
        <f t="shared" si="80"/>
        <v>980.1</v>
      </c>
      <c r="AO275" s="66"/>
      <c r="EE275" s="63"/>
      <c r="EF275" s="63"/>
      <c r="EG275" s="63"/>
      <c r="EH275" s="63"/>
      <c r="EI275" s="63"/>
      <c r="EJ275" s="63"/>
      <c r="EK275" s="63"/>
      <c r="EL275" s="63"/>
      <c r="EM275" s="63"/>
      <c r="EN275" s="63"/>
      <c r="EO275" s="63"/>
      <c r="EP275" s="63"/>
      <c r="EQ275" s="63"/>
      <c r="ER275" s="63"/>
      <c r="ES275" s="63"/>
      <c r="ET275" s="63"/>
      <c r="EU275" s="63"/>
      <c r="EV275" s="64"/>
      <c r="EW275" s="63"/>
      <c r="EX275" s="63"/>
      <c r="EY275" s="63"/>
      <c r="EZ275" s="63"/>
      <c r="FA275" s="63"/>
      <c r="FB275" s="63"/>
      <c r="FC275" s="63"/>
      <c r="FD275" s="63"/>
      <c r="FE275" s="63"/>
      <c r="FF275" s="63"/>
      <c r="FG275" s="63"/>
      <c r="FH275" s="63"/>
      <c r="FI275" s="63"/>
    </row>
    <row r="276" spans="1:165" ht="24.75" customHeight="1" x14ac:dyDescent="0.2">
      <c r="A276" s="27">
        <v>42954</v>
      </c>
      <c r="B276" s="30" t="s">
        <v>231</v>
      </c>
      <c r="C276" s="28" t="s">
        <v>1136</v>
      </c>
      <c r="D276" s="30" t="s">
        <v>178</v>
      </c>
      <c r="E276" s="28" t="s">
        <v>1137</v>
      </c>
      <c r="F276" s="31">
        <v>1089</v>
      </c>
      <c r="G276" s="18">
        <f t="shared" si="81"/>
        <v>108.9</v>
      </c>
      <c r="H276" s="18">
        <f t="shared" si="78"/>
        <v>980.1</v>
      </c>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18">
        <f t="shared" si="79"/>
        <v>980.1</v>
      </c>
      <c r="AN276" s="18">
        <f t="shared" si="80"/>
        <v>980.1</v>
      </c>
      <c r="AO276" s="66"/>
      <c r="EE276" s="63"/>
      <c r="EF276" s="63"/>
      <c r="EG276" s="63"/>
      <c r="EH276" s="63"/>
      <c r="EI276" s="63"/>
      <c r="EJ276" s="63"/>
      <c r="EK276" s="63"/>
      <c r="EL276" s="63"/>
      <c r="EM276" s="63"/>
      <c r="EN276" s="63"/>
      <c r="EO276" s="63"/>
      <c r="EP276" s="63"/>
      <c r="EQ276" s="63"/>
      <c r="ER276" s="63"/>
      <c r="ES276" s="63"/>
      <c r="ET276" s="63"/>
      <c r="EU276" s="63"/>
      <c r="EV276" s="64"/>
      <c r="EW276" s="63"/>
      <c r="EX276" s="63"/>
      <c r="EY276" s="63"/>
      <c r="EZ276" s="63"/>
      <c r="FA276" s="63"/>
      <c r="FB276" s="63"/>
      <c r="FC276" s="63"/>
      <c r="FD276" s="63"/>
      <c r="FE276" s="63"/>
      <c r="FF276" s="63"/>
      <c r="FG276" s="63"/>
      <c r="FH276" s="63"/>
      <c r="FI276" s="63"/>
    </row>
    <row r="277" spans="1:165" ht="36" customHeight="1" x14ac:dyDescent="0.2">
      <c r="A277" s="27">
        <v>42954</v>
      </c>
      <c r="B277" s="30" t="s">
        <v>948</v>
      </c>
      <c r="C277" s="28" t="s">
        <v>1138</v>
      </c>
      <c r="D277" s="30" t="s">
        <v>178</v>
      </c>
      <c r="E277" s="28" t="s">
        <v>1139</v>
      </c>
      <c r="F277" s="31">
        <v>1366</v>
      </c>
      <c r="G277" s="18">
        <f t="shared" si="81"/>
        <v>136.6</v>
      </c>
      <c r="H277" s="18">
        <f t="shared" si="78"/>
        <v>1229.4000000000001</v>
      </c>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18">
        <f t="shared" si="79"/>
        <v>1229.4000000000001</v>
      </c>
      <c r="AN277" s="18">
        <f t="shared" si="80"/>
        <v>1229.4000000000001</v>
      </c>
      <c r="AO277" s="66"/>
      <c r="EE277" s="63"/>
      <c r="EF277" s="63"/>
      <c r="EG277" s="63"/>
      <c r="EH277" s="63"/>
      <c r="EI277" s="63"/>
      <c r="EJ277" s="63"/>
      <c r="EK277" s="63"/>
      <c r="EL277" s="63"/>
      <c r="EM277" s="63"/>
      <c r="EN277" s="63"/>
      <c r="EO277" s="63"/>
      <c r="EP277" s="63"/>
      <c r="EQ277" s="63"/>
      <c r="ER277" s="63"/>
      <c r="ES277" s="63"/>
      <c r="ET277" s="63"/>
      <c r="EU277" s="63"/>
      <c r="EV277" s="64"/>
      <c r="EW277" s="63"/>
      <c r="EX277" s="63"/>
      <c r="EY277" s="63"/>
      <c r="EZ277" s="63"/>
      <c r="FA277" s="63"/>
      <c r="FB277" s="63"/>
      <c r="FC277" s="63"/>
      <c r="FD277" s="63"/>
      <c r="FE277" s="63"/>
      <c r="FF277" s="63"/>
      <c r="FG277" s="63"/>
      <c r="FH277" s="63"/>
      <c r="FI277" s="63"/>
    </row>
    <row r="278" spans="1:165" ht="17.25" customHeight="1" x14ac:dyDescent="0.2">
      <c r="A278" s="27">
        <v>42986</v>
      </c>
      <c r="B278" s="30" t="s">
        <v>1140</v>
      </c>
      <c r="C278" s="30" t="s">
        <v>1141</v>
      </c>
      <c r="D278" s="30" t="s">
        <v>195</v>
      </c>
      <c r="E278" s="28" t="s">
        <v>1142</v>
      </c>
      <c r="F278" s="31">
        <v>9435.17</v>
      </c>
      <c r="G278" s="18">
        <f>(F278*0.1)</f>
        <v>943.51700000000005</v>
      </c>
      <c r="H278" s="18">
        <f>(F278*0.9)</f>
        <v>8491.6530000000002</v>
      </c>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f t="shared" si="79"/>
        <v>8491.6530000000002</v>
      </c>
      <c r="AN278" s="18">
        <f t="shared" si="80"/>
        <v>8491.6530000000002</v>
      </c>
      <c r="AO278" s="66"/>
      <c r="EE278" s="63"/>
      <c r="EF278" s="63"/>
      <c r="EG278" s="63"/>
      <c r="EH278" s="63"/>
      <c r="EI278" s="63"/>
      <c r="EJ278" s="63"/>
      <c r="EK278" s="63"/>
      <c r="EL278" s="63"/>
      <c r="EM278" s="63"/>
      <c r="EN278" s="63"/>
      <c r="EO278" s="63"/>
      <c r="EP278" s="63"/>
      <c r="EQ278" s="63"/>
      <c r="ER278" s="63"/>
      <c r="ES278" s="63"/>
      <c r="ET278" s="63"/>
      <c r="EU278" s="63"/>
      <c r="EV278" s="64"/>
      <c r="EW278" s="63"/>
      <c r="EX278" s="63"/>
      <c r="EY278" s="63"/>
      <c r="EZ278" s="63"/>
      <c r="FA278" s="63"/>
      <c r="FB278" s="63"/>
      <c r="FC278" s="63"/>
      <c r="FD278" s="63"/>
      <c r="FE278" s="63"/>
      <c r="FF278" s="63"/>
      <c r="FG278" s="63"/>
      <c r="FH278" s="63"/>
      <c r="FI278" s="63"/>
    </row>
    <row r="279" spans="1:165" ht="48.75" customHeight="1" x14ac:dyDescent="0.2">
      <c r="A279" s="27">
        <v>43003</v>
      </c>
      <c r="B279" s="30" t="s">
        <v>1143</v>
      </c>
      <c r="C279" s="30" t="s">
        <v>1144</v>
      </c>
      <c r="D279" s="30" t="s">
        <v>195</v>
      </c>
      <c r="E279" s="28" t="s">
        <v>1145</v>
      </c>
      <c r="F279" s="31">
        <v>7849.6</v>
      </c>
      <c r="G279" s="18">
        <f>(F279*0.1)</f>
        <v>784.96</v>
      </c>
      <c r="H279" s="18">
        <f>(F279*0.9)</f>
        <v>7064.64</v>
      </c>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18">
        <f t="shared" si="79"/>
        <v>7064.64</v>
      </c>
      <c r="AN279" s="18">
        <f t="shared" si="80"/>
        <v>7064.64</v>
      </c>
      <c r="AO279" s="66"/>
      <c r="EE279" s="63"/>
      <c r="EF279" s="63"/>
      <c r="EG279" s="63"/>
      <c r="EH279" s="63"/>
      <c r="EI279" s="63"/>
      <c r="EJ279" s="63"/>
      <c r="EK279" s="63"/>
      <c r="EL279" s="63"/>
      <c r="EM279" s="63"/>
      <c r="EN279" s="63"/>
      <c r="EO279" s="63"/>
      <c r="EP279" s="63"/>
      <c r="EQ279" s="63"/>
      <c r="ER279" s="63"/>
      <c r="ES279" s="63"/>
      <c r="ET279" s="63"/>
      <c r="EU279" s="63"/>
      <c r="EV279" s="64"/>
      <c r="EW279" s="63"/>
      <c r="EX279" s="63"/>
      <c r="EY279" s="63"/>
      <c r="EZ279" s="63"/>
      <c r="FA279" s="63"/>
      <c r="FB279" s="63"/>
      <c r="FC279" s="63"/>
      <c r="FD279" s="63"/>
      <c r="FE279" s="63"/>
      <c r="FF279" s="63"/>
      <c r="FG279" s="63"/>
      <c r="FH279" s="63"/>
      <c r="FI279" s="63"/>
    </row>
    <row r="280" spans="1:165" ht="40.5" customHeight="1" x14ac:dyDescent="0.2">
      <c r="A280" s="27">
        <v>43090</v>
      </c>
      <c r="B280" s="28" t="s">
        <v>1146</v>
      </c>
      <c r="C280" s="28" t="s">
        <v>1147</v>
      </c>
      <c r="D280" s="28" t="s">
        <v>370</v>
      </c>
      <c r="E280" s="28" t="s">
        <v>1148</v>
      </c>
      <c r="F280" s="31">
        <v>795</v>
      </c>
      <c r="G280" s="18">
        <f t="shared" ref="G280" si="82">(F280*0.1)</f>
        <v>79.5</v>
      </c>
      <c r="H280" s="18">
        <f t="shared" ref="H280" si="83">(F280*0.9)</f>
        <v>715.5</v>
      </c>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18">
        <f>(F280*0.9)</f>
        <v>715.5</v>
      </c>
      <c r="AN280" s="18">
        <f>(F280*0.9)</f>
        <v>715.5</v>
      </c>
      <c r="AO280" s="66"/>
      <c r="AQ280" s="88"/>
      <c r="EE280" s="63"/>
      <c r="EF280" s="63"/>
      <c r="EG280" s="63"/>
      <c r="EH280" s="63"/>
      <c r="EI280" s="63"/>
      <c r="EJ280" s="63"/>
      <c r="EK280" s="63"/>
      <c r="EL280" s="63"/>
      <c r="EM280" s="63"/>
      <c r="EN280" s="63"/>
      <c r="EO280" s="63"/>
      <c r="EP280" s="63"/>
      <c r="EQ280" s="63"/>
      <c r="ER280" s="63"/>
      <c r="ES280" s="63"/>
      <c r="ET280" s="63"/>
      <c r="EU280" s="63"/>
      <c r="EV280" s="64"/>
      <c r="EW280" s="63"/>
      <c r="EX280" s="63"/>
      <c r="EY280" s="63"/>
      <c r="EZ280" s="63"/>
      <c r="FA280" s="63"/>
      <c r="FB280" s="63"/>
      <c r="FC280" s="63"/>
      <c r="FD280" s="63"/>
      <c r="FE280" s="63"/>
      <c r="FF280" s="63"/>
      <c r="FG280" s="63"/>
      <c r="FH280" s="63"/>
      <c r="FI280" s="63"/>
    </row>
    <row r="281" spans="1:165" x14ac:dyDescent="0.2">
      <c r="A281" s="89" t="s">
        <v>543</v>
      </c>
      <c r="B281" s="90"/>
      <c r="C281" s="98"/>
      <c r="D281" s="91"/>
      <c r="E281" s="91"/>
      <c r="F281" s="92">
        <f>SUM(F128:F280)</f>
        <v>392317.25000000017</v>
      </c>
      <c r="G281" s="92">
        <f t="shared" ref="G281:AM281" si="84">SUM(G128:G280)</f>
        <v>39231.725000000057</v>
      </c>
      <c r="H281" s="92">
        <f t="shared" si="84"/>
        <v>353085.52499999973</v>
      </c>
      <c r="I281" s="92">
        <f t="shared" si="84"/>
        <v>0</v>
      </c>
      <c r="J281" s="92">
        <f t="shared" si="84"/>
        <v>0</v>
      </c>
      <c r="K281" s="92">
        <f t="shared" si="84"/>
        <v>0</v>
      </c>
      <c r="L281" s="92">
        <f t="shared" si="84"/>
        <v>0</v>
      </c>
      <c r="M281" s="92">
        <f t="shared" si="84"/>
        <v>0</v>
      </c>
      <c r="N281" s="92">
        <f t="shared" si="84"/>
        <v>0</v>
      </c>
      <c r="O281" s="92">
        <f t="shared" si="84"/>
        <v>0</v>
      </c>
      <c r="P281" s="92">
        <f t="shared" si="84"/>
        <v>0</v>
      </c>
      <c r="Q281" s="92">
        <f t="shared" si="84"/>
        <v>2.42</v>
      </c>
      <c r="R281" s="92">
        <f t="shared" si="84"/>
        <v>2308.12</v>
      </c>
      <c r="S281" s="92">
        <f t="shared" si="84"/>
        <v>3930.5799999999995</v>
      </c>
      <c r="T281" s="92">
        <f t="shared" si="84"/>
        <v>5466.5299999999979</v>
      </c>
      <c r="U281" s="92">
        <f t="shared" si="84"/>
        <v>5483.6000000000013</v>
      </c>
      <c r="V281" s="92">
        <f t="shared" si="84"/>
        <v>19324.930000000004</v>
      </c>
      <c r="W281" s="92">
        <f t="shared" si="84"/>
        <v>6901.8400000000038</v>
      </c>
      <c r="X281" s="92">
        <f t="shared" si="84"/>
        <v>9096.690000000006</v>
      </c>
      <c r="Y281" s="92">
        <f t="shared" si="84"/>
        <v>11063.090000000002</v>
      </c>
      <c r="Z281" s="92">
        <f t="shared" si="84"/>
        <v>13370.300000000003</v>
      </c>
      <c r="AA281" s="92">
        <f t="shared" si="84"/>
        <v>10918.730000000001</v>
      </c>
      <c r="AB281" s="92">
        <f t="shared" si="84"/>
        <v>7755.5600000000049</v>
      </c>
      <c r="AC281" s="92">
        <f t="shared" si="84"/>
        <v>7772.0000000000045</v>
      </c>
      <c r="AD281" s="92">
        <f t="shared" si="84"/>
        <v>5871.6400000000021</v>
      </c>
      <c r="AE281" s="92">
        <f t="shared" si="84"/>
        <v>3687.8600000000024</v>
      </c>
      <c r="AF281" s="92">
        <f t="shared" si="84"/>
        <v>3699.74</v>
      </c>
      <c r="AG281" s="92">
        <f t="shared" si="84"/>
        <v>2536.4200000000023</v>
      </c>
      <c r="AH281" s="92">
        <f t="shared" si="84"/>
        <v>233.05</v>
      </c>
      <c r="AI281" s="92">
        <f t="shared" si="84"/>
        <v>67.38</v>
      </c>
      <c r="AJ281" s="92">
        <f t="shared" si="84"/>
        <v>142840.83999999994</v>
      </c>
      <c r="AK281" s="92">
        <f t="shared" si="84"/>
        <v>142020.12999999995</v>
      </c>
      <c r="AL281" s="92">
        <f t="shared" si="84"/>
        <v>271212.46999999997</v>
      </c>
      <c r="AM281" s="92">
        <f t="shared" si="84"/>
        <v>353085.52499999973</v>
      </c>
      <c r="AN281" s="92">
        <f>SUM(AN128:AN280)</f>
        <v>353085.52499999973</v>
      </c>
    </row>
    <row r="282" spans="1:165" x14ac:dyDescent="0.2">
      <c r="A282" s="160" t="s">
        <v>1149</v>
      </c>
      <c r="B282" s="160"/>
      <c r="C282" s="160"/>
      <c r="D282" s="160"/>
      <c r="E282" s="160"/>
      <c r="F282" s="160"/>
      <c r="G282" s="160"/>
      <c r="H282" s="160"/>
      <c r="I282" s="160"/>
      <c r="J282" s="160"/>
      <c r="K282" s="160"/>
      <c r="L282" s="160"/>
      <c r="M282" s="160"/>
      <c r="N282" s="160"/>
      <c r="O282" s="160"/>
      <c r="P282" s="160"/>
      <c r="Q282" s="160"/>
      <c r="R282" s="160"/>
      <c r="S282" s="160"/>
      <c r="T282" s="160"/>
      <c r="U282" s="160"/>
      <c r="V282" s="160"/>
      <c r="W282" s="160"/>
      <c r="X282" s="160"/>
      <c r="Y282" s="160"/>
      <c r="Z282" s="160"/>
      <c r="AA282" s="160"/>
      <c r="AB282" s="160"/>
      <c r="AC282" s="160"/>
      <c r="AD282" s="160"/>
      <c r="AE282" s="160"/>
      <c r="AF282" s="160"/>
      <c r="AG282" s="160"/>
      <c r="AH282" s="160"/>
      <c r="AI282" s="160"/>
      <c r="AJ282" s="160"/>
      <c r="AK282" s="160"/>
      <c r="AL282" s="160"/>
      <c r="AM282" s="160"/>
      <c r="AN282" s="160"/>
    </row>
    <row r="283" spans="1:165" ht="22.5" customHeight="1" x14ac:dyDescent="0.2">
      <c r="A283" s="80">
        <v>40836</v>
      </c>
      <c r="B283" s="16" t="s">
        <v>555</v>
      </c>
      <c r="C283" s="30" t="s">
        <v>1150</v>
      </c>
      <c r="D283" s="23" t="s">
        <v>370</v>
      </c>
      <c r="E283" s="23" t="s">
        <v>1151</v>
      </c>
      <c r="F283" s="18">
        <v>1299</v>
      </c>
      <c r="G283" s="18">
        <f>(F283*0.1)</f>
        <v>129.9</v>
      </c>
      <c r="H283" s="18">
        <f>(F283*0.9)</f>
        <v>1169.1000000000001</v>
      </c>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c r="AG283" s="18"/>
      <c r="AH283" s="18"/>
      <c r="AI283" s="18"/>
      <c r="AJ283" s="18">
        <v>1169.0999999999999</v>
      </c>
      <c r="AK283" s="18">
        <v>1169.0999999999999</v>
      </c>
      <c r="AL283" s="18">
        <v>1169.0999999999999</v>
      </c>
      <c r="AM283" s="18">
        <v>1169.0999999999999</v>
      </c>
      <c r="AN283" s="18">
        <f>ROUND((H283+I283+J283+K283+L283+M283+N283+O283+P283+Q283+R283+S283+T283),2)</f>
        <v>1169.0999999999999</v>
      </c>
    </row>
    <row r="284" spans="1:165" x14ac:dyDescent="0.2">
      <c r="A284" s="78" t="s">
        <v>1152</v>
      </c>
      <c r="B284" s="16" t="s">
        <v>1153</v>
      </c>
      <c r="C284" s="30" t="s">
        <v>1154</v>
      </c>
      <c r="D284" s="17" t="s">
        <v>95</v>
      </c>
      <c r="E284" s="17" t="s">
        <v>1155</v>
      </c>
      <c r="F284" s="18">
        <v>3205</v>
      </c>
      <c r="G284" s="18">
        <f>(F284*0.1)</f>
        <v>320.5</v>
      </c>
      <c r="H284" s="18">
        <f>(F284*0.9)</f>
        <v>2884.5</v>
      </c>
      <c r="I284" s="18">
        <v>0</v>
      </c>
      <c r="J284" s="18">
        <v>0</v>
      </c>
      <c r="K284" s="18">
        <v>0</v>
      </c>
      <c r="L284" s="18">
        <v>0</v>
      </c>
      <c r="M284" s="18">
        <v>0</v>
      </c>
      <c r="N284" s="18">
        <v>0</v>
      </c>
      <c r="O284" s="18">
        <v>0</v>
      </c>
      <c r="P284" s="18">
        <v>0</v>
      </c>
      <c r="Q284" s="18">
        <v>0</v>
      </c>
      <c r="R284" s="18">
        <v>0</v>
      </c>
      <c r="S284" s="18">
        <v>0</v>
      </c>
      <c r="T284" s="18">
        <v>0</v>
      </c>
      <c r="U284" s="18">
        <v>0</v>
      </c>
      <c r="V284" s="18">
        <v>0</v>
      </c>
      <c r="W284" s="18">
        <v>0</v>
      </c>
      <c r="X284" s="18">
        <v>74.28</v>
      </c>
      <c r="Y284" s="18">
        <v>576.91</v>
      </c>
      <c r="Z284" s="18">
        <v>576.94000000000005</v>
      </c>
      <c r="AA284" s="18">
        <v>578.52</v>
      </c>
      <c r="AB284" s="18">
        <v>576.94000000000005</v>
      </c>
      <c r="AC284" s="18">
        <v>500.91</v>
      </c>
      <c r="AD284" s="18">
        <v>0</v>
      </c>
      <c r="AE284" s="18">
        <v>0</v>
      </c>
      <c r="AF284" s="18">
        <v>0</v>
      </c>
      <c r="AG284" s="18"/>
      <c r="AH284" s="18"/>
      <c r="AI284" s="18"/>
      <c r="AJ284" s="18">
        <f t="shared" ref="AJ284:AK285" si="85">SUM(X284:AC284)</f>
        <v>2884.5</v>
      </c>
      <c r="AK284" s="18">
        <f t="shared" si="85"/>
        <v>2810.22</v>
      </c>
      <c r="AL284" s="18">
        <v>2884.5</v>
      </c>
      <c r="AM284" s="18">
        <v>2884.5</v>
      </c>
      <c r="AN284" s="18">
        <v>2884.5</v>
      </c>
    </row>
    <row r="285" spans="1:165" x14ac:dyDescent="0.2">
      <c r="A285" s="78" t="s">
        <v>97</v>
      </c>
      <c r="B285" s="16" t="s">
        <v>1156</v>
      </c>
      <c r="C285" s="30" t="s">
        <v>1157</v>
      </c>
      <c r="D285" s="17" t="s">
        <v>95</v>
      </c>
      <c r="E285" s="17" t="s">
        <v>1158</v>
      </c>
      <c r="F285" s="18">
        <v>1130</v>
      </c>
      <c r="G285" s="18">
        <f>(F285*0.1)</f>
        <v>113</v>
      </c>
      <c r="H285" s="18">
        <f>(F285*0.9)</f>
        <v>1017</v>
      </c>
      <c r="I285" s="18">
        <v>0</v>
      </c>
      <c r="J285" s="18">
        <v>0</v>
      </c>
      <c r="K285" s="18">
        <v>0</v>
      </c>
      <c r="L285" s="18">
        <v>0</v>
      </c>
      <c r="M285" s="18">
        <v>0</v>
      </c>
      <c r="N285" s="18">
        <v>0</v>
      </c>
      <c r="O285" s="18">
        <v>0</v>
      </c>
      <c r="P285" s="18">
        <v>0</v>
      </c>
      <c r="Q285" s="18">
        <v>0</v>
      </c>
      <c r="R285" s="18">
        <v>0</v>
      </c>
      <c r="S285" s="18">
        <v>0</v>
      </c>
      <c r="T285" s="18">
        <v>0</v>
      </c>
      <c r="U285" s="18">
        <v>0</v>
      </c>
      <c r="V285" s="18">
        <v>0</v>
      </c>
      <c r="W285" s="18">
        <v>0</v>
      </c>
      <c r="X285" s="18">
        <v>7.24</v>
      </c>
      <c r="Y285" s="18">
        <v>203.44</v>
      </c>
      <c r="Z285" s="18">
        <v>203.44</v>
      </c>
      <c r="AA285" s="18">
        <v>204</v>
      </c>
      <c r="AB285" s="18">
        <v>203.44</v>
      </c>
      <c r="AC285" s="18">
        <v>195.44</v>
      </c>
      <c r="AD285" s="18">
        <v>0</v>
      </c>
      <c r="AE285" s="18">
        <v>0</v>
      </c>
      <c r="AF285" s="18">
        <v>0</v>
      </c>
      <c r="AG285" s="18"/>
      <c r="AH285" s="18"/>
      <c r="AI285" s="18"/>
      <c r="AJ285" s="18">
        <f t="shared" si="85"/>
        <v>1017</v>
      </c>
      <c r="AK285" s="18">
        <f t="shared" si="85"/>
        <v>1009.76</v>
      </c>
      <c r="AL285" s="18">
        <v>1017</v>
      </c>
      <c r="AM285" s="18">
        <v>1017</v>
      </c>
      <c r="AN285" s="18">
        <v>1017</v>
      </c>
    </row>
    <row r="286" spans="1:165" ht="22.5" x14ac:dyDescent="0.2">
      <c r="A286" s="27">
        <v>42724</v>
      </c>
      <c r="B286" s="28" t="s">
        <v>1159</v>
      </c>
      <c r="C286" s="30" t="s">
        <v>1160</v>
      </c>
      <c r="D286" s="30" t="s">
        <v>361</v>
      </c>
      <c r="E286" s="49" t="s">
        <v>1161</v>
      </c>
      <c r="F286" s="31">
        <v>683.85</v>
      </c>
      <c r="G286" s="18">
        <f>(F286*0.1)</f>
        <v>68.385000000000005</v>
      </c>
      <c r="H286" s="18">
        <f>(F286*0.9)</f>
        <v>615.46500000000003</v>
      </c>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18">
        <f>(F286*0.9)</f>
        <v>615.46500000000003</v>
      </c>
      <c r="AN286" s="18">
        <f>(F286*0.9)</f>
        <v>615.46500000000003</v>
      </c>
    </row>
    <row r="287" spans="1:165" x14ac:dyDescent="0.2">
      <c r="A287" s="89" t="s">
        <v>543</v>
      </c>
      <c r="B287" s="90"/>
      <c r="C287" s="98"/>
      <c r="D287" s="91"/>
      <c r="E287" s="91"/>
      <c r="F287" s="92">
        <f>SUM(F283:F286)</f>
        <v>6317.85</v>
      </c>
      <c r="G287" s="92">
        <f>SUM(G283:G286)</f>
        <v>631.78499999999997</v>
      </c>
      <c r="H287" s="92">
        <f>SUM(H283:H286)</f>
        <v>5686.0650000000005</v>
      </c>
      <c r="I287" s="92">
        <f t="shared" ref="I287:AL287" si="86">SUM(I283:I285)</f>
        <v>0</v>
      </c>
      <c r="J287" s="92">
        <f t="shared" si="86"/>
        <v>0</v>
      </c>
      <c r="K287" s="92">
        <f t="shared" si="86"/>
        <v>0</v>
      </c>
      <c r="L287" s="92">
        <f t="shared" si="86"/>
        <v>0</v>
      </c>
      <c r="M287" s="92">
        <f t="shared" si="86"/>
        <v>0</v>
      </c>
      <c r="N287" s="92">
        <f t="shared" si="86"/>
        <v>0</v>
      </c>
      <c r="O287" s="92">
        <f t="shared" si="86"/>
        <v>0</v>
      </c>
      <c r="P287" s="92">
        <f t="shared" si="86"/>
        <v>0</v>
      </c>
      <c r="Q287" s="92">
        <f t="shared" si="86"/>
        <v>0</v>
      </c>
      <c r="R287" s="92">
        <f t="shared" si="86"/>
        <v>0</v>
      </c>
      <c r="S287" s="92">
        <f t="shared" si="86"/>
        <v>0</v>
      </c>
      <c r="T287" s="92">
        <f t="shared" si="86"/>
        <v>0</v>
      </c>
      <c r="U287" s="92">
        <f t="shared" si="86"/>
        <v>0</v>
      </c>
      <c r="V287" s="92">
        <f t="shared" si="86"/>
        <v>0</v>
      </c>
      <c r="W287" s="92">
        <f t="shared" si="86"/>
        <v>0</v>
      </c>
      <c r="X287" s="92">
        <f t="shared" si="86"/>
        <v>81.52</v>
      </c>
      <c r="Y287" s="92">
        <f t="shared" si="86"/>
        <v>780.34999999999991</v>
      </c>
      <c r="Z287" s="92">
        <f t="shared" si="86"/>
        <v>780.38000000000011</v>
      </c>
      <c r="AA287" s="92">
        <f t="shared" si="86"/>
        <v>782.52</v>
      </c>
      <c r="AB287" s="92">
        <f t="shared" si="86"/>
        <v>780.38000000000011</v>
      </c>
      <c r="AC287" s="92">
        <f t="shared" si="86"/>
        <v>696.35</v>
      </c>
      <c r="AD287" s="92">
        <f t="shared" si="86"/>
        <v>0</v>
      </c>
      <c r="AE287" s="92">
        <f t="shared" si="86"/>
        <v>0</v>
      </c>
      <c r="AF287" s="92">
        <f t="shared" si="86"/>
        <v>0</v>
      </c>
      <c r="AG287" s="92">
        <f t="shared" si="86"/>
        <v>0</v>
      </c>
      <c r="AH287" s="92">
        <f t="shared" si="86"/>
        <v>0</v>
      </c>
      <c r="AI287" s="92">
        <f t="shared" si="86"/>
        <v>0</v>
      </c>
      <c r="AJ287" s="92">
        <f t="shared" si="86"/>
        <v>5070.6000000000004</v>
      </c>
      <c r="AK287" s="92">
        <f t="shared" si="86"/>
        <v>4989.08</v>
      </c>
      <c r="AL287" s="92">
        <f t="shared" si="86"/>
        <v>5070.6000000000004</v>
      </c>
      <c r="AM287" s="92">
        <f>SUM(AM283:AM286)</f>
        <v>5686.0650000000005</v>
      </c>
      <c r="AN287" s="92">
        <f>SUM(AN283:AN286)</f>
        <v>5686.0650000000005</v>
      </c>
    </row>
    <row r="288" spans="1:165" x14ac:dyDescent="0.2">
      <c r="A288" s="89" t="s">
        <v>1162</v>
      </c>
      <c r="B288" s="109"/>
      <c r="C288" s="109"/>
      <c r="D288" s="110"/>
      <c r="E288" s="110"/>
      <c r="F288" s="92">
        <f t="shared" ref="F288:AN288" si="87">ROUND((F18+F22+F44+F73+F126+F281+F287),2)</f>
        <v>890770.98</v>
      </c>
      <c r="G288" s="92">
        <f t="shared" si="87"/>
        <v>89077.1</v>
      </c>
      <c r="H288" s="92">
        <f t="shared" si="87"/>
        <v>801693.78</v>
      </c>
      <c r="I288" s="92">
        <f t="shared" si="87"/>
        <v>27452.97</v>
      </c>
      <c r="J288" s="92">
        <f t="shared" si="87"/>
        <v>27800.25</v>
      </c>
      <c r="K288" s="92">
        <f t="shared" si="87"/>
        <v>27726.14</v>
      </c>
      <c r="L288" s="92">
        <f t="shared" si="87"/>
        <v>27774.49</v>
      </c>
      <c r="M288" s="92">
        <f t="shared" si="87"/>
        <v>27849.57</v>
      </c>
      <c r="N288" s="92">
        <f t="shared" si="87"/>
        <v>27878.31</v>
      </c>
      <c r="O288" s="92">
        <f t="shared" si="87"/>
        <v>31472.67</v>
      </c>
      <c r="P288" s="92">
        <f t="shared" si="87"/>
        <v>69576.27</v>
      </c>
      <c r="Q288" s="92">
        <f t="shared" si="87"/>
        <v>76064.38</v>
      </c>
      <c r="R288" s="92">
        <f t="shared" si="87"/>
        <v>78604.92</v>
      </c>
      <c r="S288" s="92">
        <f t="shared" si="87"/>
        <v>81899.75</v>
      </c>
      <c r="T288" s="92">
        <f t="shared" si="87"/>
        <v>42501.15</v>
      </c>
      <c r="U288" s="92">
        <f t="shared" si="87"/>
        <v>35586.33</v>
      </c>
      <c r="V288" s="92">
        <f t="shared" si="87"/>
        <v>51385.63</v>
      </c>
      <c r="W288" s="92">
        <f t="shared" si="87"/>
        <v>35734.480000000003</v>
      </c>
      <c r="X288" s="92">
        <f t="shared" si="87"/>
        <v>43033.26</v>
      </c>
      <c r="Y288" s="92">
        <f t="shared" si="87"/>
        <v>47154.12</v>
      </c>
      <c r="Z288" s="92">
        <f t="shared" si="87"/>
        <v>51258.17</v>
      </c>
      <c r="AA288" s="92">
        <f t="shared" si="87"/>
        <v>54958.43</v>
      </c>
      <c r="AB288" s="92">
        <f t="shared" si="87"/>
        <v>53034.19</v>
      </c>
      <c r="AC288" s="92">
        <f t="shared" si="87"/>
        <v>52347.48</v>
      </c>
      <c r="AD288" s="92">
        <f t="shared" si="87"/>
        <v>48247.6</v>
      </c>
      <c r="AE288" s="92">
        <f t="shared" si="87"/>
        <v>44072.77</v>
      </c>
      <c r="AF288" s="92">
        <f t="shared" si="87"/>
        <v>37666.94</v>
      </c>
      <c r="AG288" s="92">
        <f t="shared" si="87"/>
        <v>34776.949999999997</v>
      </c>
      <c r="AH288" s="92" t="e">
        <f t="shared" si="87"/>
        <v>#REF!</v>
      </c>
      <c r="AI288" s="92">
        <f t="shared" si="87"/>
        <v>27830.29</v>
      </c>
      <c r="AJ288" s="92">
        <f t="shared" si="87"/>
        <v>438293.78</v>
      </c>
      <c r="AK288" s="92">
        <f t="shared" si="87"/>
        <v>429029.72</v>
      </c>
      <c r="AL288" s="92">
        <f t="shared" si="87"/>
        <v>585479.54</v>
      </c>
      <c r="AM288" s="92">
        <f t="shared" si="87"/>
        <v>801693.78</v>
      </c>
      <c r="AN288" s="92">
        <f t="shared" si="87"/>
        <v>801693.78</v>
      </c>
    </row>
    <row r="289" spans="1:40" x14ac:dyDescent="0.2">
      <c r="A289" s="111"/>
      <c r="B289" s="112"/>
      <c r="C289" s="60"/>
      <c r="D289" s="113"/>
      <c r="E289" s="11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row>
    <row r="290" spans="1:40" x14ac:dyDescent="0.2">
      <c r="A290" s="111"/>
      <c r="B290" s="112"/>
      <c r="C290" s="60"/>
      <c r="D290" s="113"/>
      <c r="E290" s="11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row>
    <row r="291" spans="1:40" x14ac:dyDescent="0.2">
      <c r="A291" s="111"/>
      <c r="B291" s="112"/>
      <c r="C291" s="60"/>
      <c r="D291" s="113"/>
      <c r="E291" s="11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row>
    <row r="292" spans="1:40" x14ac:dyDescent="0.2">
      <c r="A292" s="114" t="s">
        <v>1163</v>
      </c>
      <c r="B292" s="115"/>
      <c r="C292" s="116" t="s">
        <v>1164</v>
      </c>
      <c r="D292" s="117"/>
      <c r="E292" s="118"/>
      <c r="F292" s="119"/>
      <c r="G292" s="119"/>
      <c r="H292" s="120" t="s">
        <v>1165</v>
      </c>
      <c r="I292" s="120"/>
      <c r="J292" s="120"/>
      <c r="K292" s="120"/>
      <c r="L292" s="120"/>
      <c r="M292" s="120"/>
      <c r="N292" s="120"/>
      <c r="O292" s="120"/>
      <c r="P292" s="120"/>
      <c r="Q292" s="120"/>
      <c r="R292" s="120"/>
      <c r="S292" s="120"/>
      <c r="T292" s="120"/>
      <c r="U292" s="120"/>
      <c r="V292" s="120"/>
      <c r="W292" s="120"/>
      <c r="X292" s="120"/>
      <c r="Y292" s="120"/>
      <c r="Z292" s="120"/>
      <c r="AA292" s="120"/>
      <c r="AB292" s="120"/>
      <c r="AC292" s="120"/>
      <c r="AD292" s="120"/>
      <c r="AE292" s="120"/>
      <c r="AF292" s="120"/>
      <c r="AG292" s="120"/>
      <c r="AH292" s="120"/>
      <c r="AI292" s="120"/>
      <c r="AJ292" s="120"/>
      <c r="AK292" s="120"/>
      <c r="AL292" s="120"/>
      <c r="AM292" s="120"/>
      <c r="AN292" s="118"/>
    </row>
    <row r="293" spans="1:40" ht="12" customHeight="1" x14ac:dyDescent="0.2">
      <c r="A293" s="162" t="s">
        <v>1166</v>
      </c>
      <c r="B293" s="162"/>
      <c r="C293" s="116" t="s">
        <v>1167</v>
      </c>
      <c r="D293" s="117"/>
      <c r="E293" s="118"/>
      <c r="F293" s="119"/>
      <c r="G293" s="119"/>
      <c r="H293" s="121" t="s">
        <v>508</v>
      </c>
      <c r="I293" s="121"/>
      <c r="J293" s="121"/>
      <c r="K293" s="121"/>
      <c r="L293" s="121"/>
      <c r="M293" s="121"/>
      <c r="N293" s="121"/>
      <c r="O293" s="121"/>
      <c r="P293" s="121"/>
      <c r="Q293" s="121"/>
      <c r="R293" s="121"/>
      <c r="S293" s="121"/>
      <c r="T293" s="121"/>
      <c r="U293" s="121"/>
      <c r="V293" s="121"/>
      <c r="W293" s="121"/>
      <c r="X293" s="121"/>
      <c r="Y293" s="121"/>
      <c r="Z293" s="121"/>
      <c r="AA293" s="121"/>
      <c r="AB293" s="121"/>
      <c r="AC293" s="121"/>
      <c r="AD293" s="121"/>
      <c r="AE293" s="121"/>
      <c r="AF293" s="121"/>
      <c r="AG293" s="121"/>
      <c r="AH293" s="121"/>
      <c r="AI293" s="121"/>
      <c r="AJ293" s="121"/>
      <c r="AK293" s="121"/>
      <c r="AL293" s="121"/>
      <c r="AM293" s="121"/>
      <c r="AN293" s="67"/>
    </row>
    <row r="294" spans="1:40" ht="36.75" customHeight="1" x14ac:dyDescent="0.2">
      <c r="A294" s="140" t="s">
        <v>1168</v>
      </c>
      <c r="B294" s="140"/>
      <c r="C294" s="122" t="s">
        <v>1169</v>
      </c>
      <c r="D294" s="117"/>
      <c r="E294" s="118"/>
      <c r="F294" s="119"/>
      <c r="G294" s="119"/>
      <c r="H294" s="155" t="s">
        <v>1170</v>
      </c>
      <c r="I294" s="155"/>
      <c r="J294" s="155"/>
      <c r="K294" s="155"/>
      <c r="L294" s="155"/>
      <c r="M294" s="155"/>
      <c r="N294" s="155"/>
      <c r="O294" s="155"/>
      <c r="P294" s="155"/>
      <c r="Q294" s="155"/>
      <c r="R294" s="155"/>
      <c r="S294" s="155"/>
      <c r="T294" s="155"/>
      <c r="U294" s="155"/>
      <c r="V294" s="155"/>
      <c r="W294" s="155"/>
      <c r="X294" s="155"/>
      <c r="Y294" s="155"/>
      <c r="Z294" s="155"/>
      <c r="AA294" s="155"/>
      <c r="AB294" s="155"/>
      <c r="AC294" s="155"/>
      <c r="AD294" s="155"/>
      <c r="AE294" s="155"/>
      <c r="AF294" s="155"/>
      <c r="AG294" s="155"/>
      <c r="AH294" s="155"/>
      <c r="AI294" s="155"/>
      <c r="AJ294" s="155"/>
      <c r="AK294" s="155"/>
      <c r="AL294" s="155"/>
      <c r="AM294" s="155"/>
      <c r="AN294" s="67"/>
    </row>
    <row r="295" spans="1:40" ht="18" customHeight="1" x14ac:dyDescent="0.2">
      <c r="A295" s="60"/>
      <c r="B295" s="60"/>
      <c r="C295" s="68" t="s">
        <v>1171</v>
      </c>
      <c r="D295" s="68"/>
      <c r="E295" s="68"/>
      <c r="F295" s="58"/>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row>
    <row r="296" spans="1:40" x14ac:dyDescent="0.2">
      <c r="A296" s="111"/>
      <c r="B296" s="65"/>
      <c r="C296" s="65"/>
      <c r="D296" s="72"/>
      <c r="E296" s="72"/>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row>
    <row r="297" spans="1:40" x14ac:dyDescent="0.2">
      <c r="A297" s="111"/>
      <c r="B297" s="65"/>
      <c r="C297" s="65"/>
      <c r="D297" s="72"/>
      <c r="E297" s="72"/>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row>
  </sheetData>
  <mergeCells count="13">
    <mergeCell ref="A294:B294"/>
    <mergeCell ref="H294:AM294"/>
    <mergeCell ref="A1:B1"/>
    <mergeCell ref="A2:AN2"/>
    <mergeCell ref="D3:E3"/>
    <mergeCell ref="A4:AN4"/>
    <mergeCell ref="A19:AN19"/>
    <mergeCell ref="A23:AN23"/>
    <mergeCell ref="A45:AN45"/>
    <mergeCell ref="A74:AN74"/>
    <mergeCell ref="A127:AN127"/>
    <mergeCell ref="A282:AN282"/>
    <mergeCell ref="A293:B293"/>
  </mergeCells>
  <printOptions horizontalCentered="1" verticalCentered="1"/>
  <pageMargins left="0.23622047244094491" right="0.23622047244094491" top="0.35433070866141736" bottom="0.39370078740157483" header="0.31496062992125984" footer="0.31496062992125984"/>
  <pageSetup paperSize="41" scale="86"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JUNIO 2023</vt:lpstr>
      <vt:lpstr>ya deprec. JUNIO 2023</vt:lpstr>
      <vt:lpstr>'JUNIO 2023'!Área_de_impresión</vt:lpstr>
      <vt:lpstr>'JUNIO 2023'!Títulos_a_imprimir</vt:lpstr>
      <vt:lpstr>'ya deprec. JUNIO 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Aparicio</dc:creator>
  <cp:lastModifiedBy>Blanca Batres</cp:lastModifiedBy>
  <dcterms:created xsi:type="dcterms:W3CDTF">2023-07-19T16:36:32Z</dcterms:created>
  <dcterms:modified xsi:type="dcterms:W3CDTF">2023-07-21T20:35:01Z</dcterms:modified>
</cp:coreProperties>
</file>