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3715" windowHeight="10035" activeTab="1"/>
  </bookViews>
  <sheets>
    <sheet name="Ya deprec. marzo 2022" sheetId="1" r:id="rId1"/>
    <sheet name="MARZO 2022" sheetId="2" r:id="rId2"/>
  </sheets>
  <externalReferences>
    <externalReference r:id="rId3"/>
    <externalReference r:id="rId4"/>
  </externalReferences>
  <definedNames>
    <definedName name="BuiltIn_Print_Area">#REF!</definedName>
    <definedName name="BuiltIn_Print_Titles">#REF!</definedName>
    <definedName name="BuiltIn_Print_Titles___0">#REF!</definedName>
    <definedName name="BuiltIn_Print_Titles___0___0">#REF!</definedName>
    <definedName name="Print_Area_MI">#REF!</definedName>
    <definedName name="Print_Titles_MI">#REF!</definedName>
    <definedName name="SHARED_FORMULA_0">#N/A</definedName>
    <definedName name="SHARED_FORMULA_0___0">#N/A</definedName>
    <definedName name="SHARED_FORMULA_1">#N/A</definedName>
    <definedName name="SHARED_FORMULA_1___0">#N/A</definedName>
    <definedName name="SHARED_FORMULA_10">#N/A</definedName>
    <definedName name="SHARED_FORMULA_10___0">#N/A</definedName>
    <definedName name="SHARED_FORMULA_100">#N/A</definedName>
    <definedName name="SHARED_FORMULA_100___0">#N/A</definedName>
    <definedName name="SHARED_FORMULA_101">#N/A</definedName>
    <definedName name="SHARED_FORMULA_101___0">#N/A</definedName>
    <definedName name="SHARED_FORMULA_102">#N/A</definedName>
    <definedName name="SHARED_FORMULA_102___0">#N/A</definedName>
    <definedName name="SHARED_FORMULA_103">#N/A</definedName>
    <definedName name="SHARED_FORMULA_103___0">#N/A</definedName>
    <definedName name="SHARED_FORMULA_104">#N/A</definedName>
    <definedName name="SHARED_FORMULA_104___0">#N/A</definedName>
    <definedName name="SHARED_FORMULA_105">#N/A</definedName>
    <definedName name="SHARED_FORMULA_105___0">#N/A</definedName>
    <definedName name="SHARED_FORMULA_106">#N/A</definedName>
    <definedName name="SHARED_FORMULA_106___0">#N/A</definedName>
    <definedName name="SHARED_FORMULA_107">#N/A</definedName>
    <definedName name="SHARED_FORMULA_107___0">#N/A</definedName>
    <definedName name="SHARED_FORMULA_108">#N/A</definedName>
    <definedName name="SHARED_FORMULA_108___0">#N/A</definedName>
    <definedName name="SHARED_FORMULA_109">#N/A</definedName>
    <definedName name="SHARED_FORMULA_109___0">#N/A</definedName>
    <definedName name="SHARED_FORMULA_11">#N/A</definedName>
    <definedName name="SHARED_FORMULA_11___0">#N/A</definedName>
    <definedName name="SHARED_FORMULA_110">#N/A</definedName>
    <definedName name="SHARED_FORMULA_110___0">#N/A</definedName>
    <definedName name="SHARED_FORMULA_111">#N/A</definedName>
    <definedName name="SHARED_FORMULA_111___0">#N/A</definedName>
    <definedName name="SHARED_FORMULA_112">#N/A</definedName>
    <definedName name="SHARED_FORMULA_112___0">#N/A</definedName>
    <definedName name="SHARED_FORMULA_113">#N/A</definedName>
    <definedName name="SHARED_FORMULA_113___0">#N/A</definedName>
    <definedName name="SHARED_FORMULA_114">#N/A</definedName>
    <definedName name="SHARED_FORMULA_114___0">#N/A</definedName>
    <definedName name="SHARED_FORMULA_115">#N/A</definedName>
    <definedName name="SHARED_FORMULA_115___0">#N/A</definedName>
    <definedName name="SHARED_FORMULA_116">#N/A</definedName>
    <definedName name="SHARED_FORMULA_116___0">#N/A</definedName>
    <definedName name="SHARED_FORMULA_117">#N/A</definedName>
    <definedName name="SHARED_FORMULA_117___0">#N/A</definedName>
    <definedName name="SHARED_FORMULA_118">#N/A</definedName>
    <definedName name="SHARED_FORMULA_118___0">#N/A</definedName>
    <definedName name="SHARED_FORMULA_119">#N/A</definedName>
    <definedName name="SHARED_FORMULA_119___0">#N/A</definedName>
    <definedName name="SHARED_FORMULA_12">#N/A</definedName>
    <definedName name="SHARED_FORMULA_12___0">#N/A</definedName>
    <definedName name="SHARED_FORMULA_120">#N/A</definedName>
    <definedName name="SHARED_FORMULA_120___0">#N/A</definedName>
    <definedName name="SHARED_FORMULA_121">#N/A</definedName>
    <definedName name="SHARED_FORMULA_121___0">#N/A</definedName>
    <definedName name="SHARED_FORMULA_122">#N/A</definedName>
    <definedName name="SHARED_FORMULA_122___0">#N/A</definedName>
    <definedName name="SHARED_FORMULA_123">#N/A</definedName>
    <definedName name="SHARED_FORMULA_123___0">#N/A</definedName>
    <definedName name="SHARED_FORMULA_124">29795*1</definedName>
    <definedName name="SHARED_FORMULA_124___0">29795*1</definedName>
    <definedName name="SHARED_FORMULA_125">#N/A</definedName>
    <definedName name="SHARED_FORMULA_125___0">#N/A</definedName>
    <definedName name="SHARED_FORMULA_126">#N/A</definedName>
    <definedName name="SHARED_FORMULA_126___0">#N/A</definedName>
    <definedName name="SHARED_FORMULA_127">#N/A</definedName>
    <definedName name="SHARED_FORMULA_127___0">#N/A</definedName>
    <definedName name="SHARED_FORMULA_128">#N/A</definedName>
    <definedName name="SHARED_FORMULA_128___0">#N/A</definedName>
    <definedName name="SHARED_FORMULA_129">#N/A</definedName>
    <definedName name="SHARED_FORMULA_129___0">#N/A</definedName>
    <definedName name="SHARED_FORMULA_13">#N/A</definedName>
    <definedName name="SHARED_FORMULA_13___0">#N/A</definedName>
    <definedName name="SHARED_FORMULA_130">#N/A</definedName>
    <definedName name="SHARED_FORMULA_130___0">#N/A</definedName>
    <definedName name="SHARED_FORMULA_131">#N/A</definedName>
    <definedName name="SHARED_FORMULA_131___0">#N/A</definedName>
    <definedName name="SHARED_FORMULA_132">#N/A</definedName>
    <definedName name="SHARED_FORMULA_132___0">#N/A</definedName>
    <definedName name="SHARED_FORMULA_133">#N/A</definedName>
    <definedName name="SHARED_FORMULA_133___0">#N/A</definedName>
    <definedName name="SHARED_FORMULA_134">#N/A</definedName>
    <definedName name="SHARED_FORMULA_134___0">#N/A</definedName>
    <definedName name="SHARED_FORMULA_135">#N/A</definedName>
    <definedName name="SHARED_FORMULA_135___0">#N/A</definedName>
    <definedName name="SHARED_FORMULA_136">#N/A</definedName>
    <definedName name="SHARED_FORMULA_136___0">#N/A</definedName>
    <definedName name="SHARED_FORMULA_137">#N/A</definedName>
    <definedName name="SHARED_FORMULA_137___0">#N/A</definedName>
    <definedName name="SHARED_FORMULA_138">#N/A</definedName>
    <definedName name="SHARED_FORMULA_138___0">#N/A</definedName>
    <definedName name="SHARED_FORMULA_139">#N/A</definedName>
    <definedName name="SHARED_FORMULA_139___0">#N/A</definedName>
    <definedName name="SHARED_FORMULA_14">#N/A</definedName>
    <definedName name="SHARED_FORMULA_14___0">#N/A</definedName>
    <definedName name="SHARED_FORMULA_140">#N/A</definedName>
    <definedName name="SHARED_FORMULA_140___0">#N/A</definedName>
    <definedName name="SHARED_FORMULA_141">#N/A</definedName>
    <definedName name="SHARED_FORMULA_141___0">#N/A</definedName>
    <definedName name="SHARED_FORMULA_142">#N/A</definedName>
    <definedName name="SHARED_FORMULA_142___0">#N/A</definedName>
    <definedName name="SHARED_FORMULA_143">#N/A</definedName>
    <definedName name="SHARED_FORMULA_143___0">#N/A</definedName>
    <definedName name="SHARED_FORMULA_144">#N/A</definedName>
    <definedName name="SHARED_FORMULA_144___0">#N/A</definedName>
    <definedName name="SHARED_FORMULA_145">#N/A</definedName>
    <definedName name="SHARED_FORMULA_145___0">#N/A</definedName>
    <definedName name="SHARED_FORMULA_146">#N/A</definedName>
    <definedName name="SHARED_FORMULA_146___0">#N/A</definedName>
    <definedName name="SHARED_FORMULA_147">#N/A</definedName>
    <definedName name="SHARED_FORMULA_147___0">#N/A</definedName>
    <definedName name="SHARED_FORMULA_148">#N/A</definedName>
    <definedName name="SHARED_FORMULA_148___0">#N/A</definedName>
    <definedName name="SHARED_FORMULA_149">#N/A</definedName>
    <definedName name="SHARED_FORMULA_149___0">#N/A</definedName>
    <definedName name="SHARED_FORMULA_15">#N/A</definedName>
    <definedName name="SHARED_FORMULA_15___0">#N/A</definedName>
    <definedName name="SHARED_FORMULA_150">#N/A</definedName>
    <definedName name="SHARED_FORMULA_151">#N/A</definedName>
    <definedName name="SHARED_FORMULA_152">#N/A</definedName>
    <definedName name="SHARED_FORMULA_153">#N/A</definedName>
    <definedName name="SHARED_FORMULA_16">#N/A</definedName>
    <definedName name="SHARED_FORMULA_16___0">#N/A</definedName>
    <definedName name="SHARED_FORMULA_17">#N/A</definedName>
    <definedName name="SHARED_FORMULA_17___0">#N/A</definedName>
    <definedName name="SHARED_FORMULA_18">#N/A</definedName>
    <definedName name="SHARED_FORMULA_18___0">#N/A</definedName>
    <definedName name="SHARED_FORMULA_19">#N/A</definedName>
    <definedName name="SHARED_FORMULA_19___0">#N/A</definedName>
    <definedName name="SHARED_FORMULA_2">#N/A</definedName>
    <definedName name="SHARED_FORMULA_2___0">#N/A</definedName>
    <definedName name="SHARED_FORMULA_20">#N/A</definedName>
    <definedName name="SHARED_FORMULA_20___0">#N/A</definedName>
    <definedName name="SHARED_FORMULA_21">#N/A</definedName>
    <definedName name="SHARED_FORMULA_21___0">#N/A</definedName>
    <definedName name="SHARED_FORMULA_22">#N/A</definedName>
    <definedName name="SHARED_FORMULA_22___0">#N/A</definedName>
    <definedName name="SHARED_FORMULA_23">#N/A</definedName>
    <definedName name="SHARED_FORMULA_23___0">#N/A</definedName>
    <definedName name="SHARED_FORMULA_24">29795*1</definedName>
    <definedName name="SHARED_FORMULA_24___0">29795*1</definedName>
    <definedName name="SHARED_FORMULA_25">#N/A</definedName>
    <definedName name="SHARED_FORMULA_25___0">#N/A</definedName>
    <definedName name="SHARED_FORMULA_26">#N/A</definedName>
    <definedName name="SHARED_FORMULA_26___0">#N/A</definedName>
    <definedName name="SHARED_FORMULA_27">#N/A</definedName>
    <definedName name="SHARED_FORMULA_27___0">#N/A</definedName>
    <definedName name="SHARED_FORMULA_28">#N/A</definedName>
    <definedName name="SHARED_FORMULA_28___0">#N/A</definedName>
    <definedName name="SHARED_FORMULA_29">#N/A</definedName>
    <definedName name="SHARED_FORMULA_29___0">#N/A</definedName>
    <definedName name="SHARED_FORMULA_3">#N/A</definedName>
    <definedName name="SHARED_FORMULA_3___0">#N/A</definedName>
    <definedName name="SHARED_FORMULA_30">#N/A</definedName>
    <definedName name="SHARED_FORMULA_30___0">#N/A</definedName>
    <definedName name="SHARED_FORMULA_31">#N/A</definedName>
    <definedName name="SHARED_FORMULA_31___0">#N/A</definedName>
    <definedName name="SHARED_FORMULA_32">#N/A</definedName>
    <definedName name="SHARED_FORMULA_32___0">#N/A</definedName>
    <definedName name="SHARED_FORMULA_33">#N/A</definedName>
    <definedName name="SHARED_FORMULA_33___0">#N/A</definedName>
    <definedName name="SHARED_FORMULA_34">#N/A</definedName>
    <definedName name="SHARED_FORMULA_34___0">#N/A</definedName>
    <definedName name="SHARED_FORMULA_35">#N/A</definedName>
    <definedName name="SHARED_FORMULA_35___0">#N/A</definedName>
    <definedName name="SHARED_FORMULA_36">#N/A</definedName>
    <definedName name="SHARED_FORMULA_36___0">#N/A</definedName>
    <definedName name="SHARED_FORMULA_37">#N/A</definedName>
    <definedName name="SHARED_FORMULA_37___0">#N/A</definedName>
    <definedName name="SHARED_FORMULA_38">#N/A</definedName>
    <definedName name="SHARED_FORMULA_38___0">#N/A</definedName>
    <definedName name="SHARED_FORMULA_39">#N/A</definedName>
    <definedName name="SHARED_FORMULA_39___0">#N/A</definedName>
    <definedName name="SHARED_FORMULA_4">#N/A</definedName>
    <definedName name="SHARED_FORMULA_4___0">#N/A</definedName>
    <definedName name="SHARED_FORMULA_40">#N/A</definedName>
    <definedName name="SHARED_FORMULA_40___0">#N/A</definedName>
    <definedName name="SHARED_FORMULA_41">#N/A</definedName>
    <definedName name="SHARED_FORMULA_41___0">#N/A</definedName>
    <definedName name="SHARED_FORMULA_42">#N/A</definedName>
    <definedName name="SHARED_FORMULA_42___0">#N/A</definedName>
    <definedName name="SHARED_FORMULA_43">#N/A</definedName>
    <definedName name="SHARED_FORMULA_43___0">#N/A</definedName>
    <definedName name="SHARED_FORMULA_44">#N/A</definedName>
    <definedName name="SHARED_FORMULA_44___0">#N/A</definedName>
    <definedName name="SHARED_FORMULA_45">#N/A</definedName>
    <definedName name="SHARED_FORMULA_45___0">#N/A</definedName>
    <definedName name="SHARED_FORMULA_46">#N/A</definedName>
    <definedName name="SHARED_FORMULA_46___0">#N/A</definedName>
    <definedName name="SHARED_FORMULA_47">#N/A</definedName>
    <definedName name="SHARED_FORMULA_47___0">#N/A</definedName>
    <definedName name="SHARED_FORMULA_48">#N/A</definedName>
    <definedName name="SHARED_FORMULA_48___0">#N/A</definedName>
    <definedName name="SHARED_FORMULA_49">#N/A</definedName>
    <definedName name="SHARED_FORMULA_49___0">#N/A</definedName>
    <definedName name="SHARED_FORMULA_5">#N/A</definedName>
    <definedName name="SHARED_FORMULA_5___0">#N/A</definedName>
    <definedName name="SHARED_FORMULA_50">#N/A</definedName>
    <definedName name="SHARED_FORMULA_50___0">#N/A</definedName>
    <definedName name="SHARED_FORMULA_51">#N/A</definedName>
    <definedName name="SHARED_FORMULA_51___0">#N/A</definedName>
    <definedName name="SHARED_FORMULA_52">#N/A</definedName>
    <definedName name="SHARED_FORMULA_52___0">#N/A</definedName>
    <definedName name="SHARED_FORMULA_53">#N/A</definedName>
    <definedName name="SHARED_FORMULA_53___0">#N/A</definedName>
    <definedName name="SHARED_FORMULA_54">#N/A</definedName>
    <definedName name="SHARED_FORMULA_54___0">#N/A</definedName>
    <definedName name="SHARED_FORMULA_55">#N/A</definedName>
    <definedName name="SHARED_FORMULA_55___0">#N/A</definedName>
    <definedName name="SHARED_FORMULA_56">#N/A</definedName>
    <definedName name="SHARED_FORMULA_56___0">#N/A</definedName>
    <definedName name="SHARED_FORMULA_57">#N/A</definedName>
    <definedName name="SHARED_FORMULA_57___0">#N/A</definedName>
    <definedName name="SHARED_FORMULA_58">#N/A</definedName>
    <definedName name="SHARED_FORMULA_58___0">#N/A</definedName>
    <definedName name="SHARED_FORMULA_59">#N/A</definedName>
    <definedName name="SHARED_FORMULA_59___0">#N/A</definedName>
    <definedName name="SHARED_FORMULA_6">#N/A</definedName>
    <definedName name="SHARED_FORMULA_6___0">#N/A</definedName>
    <definedName name="SHARED_FORMULA_60">#N/A</definedName>
    <definedName name="SHARED_FORMULA_60___0">#N/A</definedName>
    <definedName name="SHARED_FORMULA_61">#N/A</definedName>
    <definedName name="SHARED_FORMULA_61___0">#N/A</definedName>
    <definedName name="SHARED_FORMULA_62">#N/A</definedName>
    <definedName name="SHARED_FORMULA_62___0">#N/A</definedName>
    <definedName name="SHARED_FORMULA_63">#N/A</definedName>
    <definedName name="SHARED_FORMULA_63___0">#N/A</definedName>
    <definedName name="SHARED_FORMULA_64">#N/A</definedName>
    <definedName name="SHARED_FORMULA_64___0">#N/A</definedName>
    <definedName name="SHARED_FORMULA_65">#N/A</definedName>
    <definedName name="SHARED_FORMULA_65___0">#N/A</definedName>
    <definedName name="SHARED_FORMULA_66">#N/A</definedName>
    <definedName name="SHARED_FORMULA_66___0">#N/A</definedName>
    <definedName name="SHARED_FORMULA_67">#N/A</definedName>
    <definedName name="SHARED_FORMULA_67___0">#N/A</definedName>
    <definedName name="SHARED_FORMULA_68">#N/A</definedName>
    <definedName name="SHARED_FORMULA_68___0">#N/A</definedName>
    <definedName name="SHARED_FORMULA_69">#N/A</definedName>
    <definedName name="SHARED_FORMULA_69___0">#N/A</definedName>
    <definedName name="SHARED_FORMULA_7">#N/A</definedName>
    <definedName name="SHARED_FORMULA_7___0">#N/A</definedName>
    <definedName name="SHARED_FORMULA_70">#N/A</definedName>
    <definedName name="SHARED_FORMULA_70___0">#N/A</definedName>
    <definedName name="SHARED_FORMULA_71">#N/A</definedName>
    <definedName name="SHARED_FORMULA_71___0">29795*1</definedName>
    <definedName name="SHARED_FORMULA_72">29795*1</definedName>
    <definedName name="SHARED_FORMULA_72___0">#N/A</definedName>
    <definedName name="SHARED_FORMULA_73">#N/A</definedName>
    <definedName name="SHARED_FORMULA_73___0">#N/A</definedName>
    <definedName name="SHARED_FORMULA_74">#N/A</definedName>
    <definedName name="SHARED_FORMULA_74___0">#N/A</definedName>
    <definedName name="SHARED_FORMULA_75">#N/A</definedName>
    <definedName name="SHARED_FORMULA_75___0">#N/A</definedName>
    <definedName name="SHARED_FORMULA_76">#N/A</definedName>
    <definedName name="SHARED_FORMULA_76___0">#N/A</definedName>
    <definedName name="SHARED_FORMULA_77">#N/A</definedName>
    <definedName name="SHARED_FORMULA_77___0">#N/A</definedName>
    <definedName name="SHARED_FORMULA_78">#N/A</definedName>
    <definedName name="SHARED_FORMULA_78___0">#N/A</definedName>
    <definedName name="SHARED_FORMULA_79">#N/A</definedName>
    <definedName name="SHARED_FORMULA_79___0">#N/A</definedName>
    <definedName name="SHARED_FORMULA_8">#N/A</definedName>
    <definedName name="SHARED_FORMULA_8___0">#N/A</definedName>
    <definedName name="SHARED_FORMULA_80">#N/A</definedName>
    <definedName name="SHARED_FORMULA_80___0">#N/A</definedName>
    <definedName name="SHARED_FORMULA_81">#N/A</definedName>
    <definedName name="SHARED_FORMULA_81___0">#N/A</definedName>
    <definedName name="SHARED_FORMULA_82">#N/A</definedName>
    <definedName name="SHARED_FORMULA_82___0">#N/A</definedName>
    <definedName name="SHARED_FORMULA_83">#N/A</definedName>
    <definedName name="SHARED_FORMULA_83___0">#N/A</definedName>
    <definedName name="SHARED_FORMULA_84">#N/A</definedName>
    <definedName name="SHARED_FORMULA_84___0">#N/A</definedName>
    <definedName name="SHARED_FORMULA_85">#N/A</definedName>
    <definedName name="SHARED_FORMULA_85___0">#N/A</definedName>
    <definedName name="SHARED_FORMULA_86">#N/A</definedName>
    <definedName name="SHARED_FORMULA_86___0">#N/A</definedName>
    <definedName name="SHARED_FORMULA_87">#N/A</definedName>
    <definedName name="SHARED_FORMULA_87___0">#N/A</definedName>
    <definedName name="SHARED_FORMULA_88">#N/A</definedName>
    <definedName name="SHARED_FORMULA_88___0">#N/A</definedName>
    <definedName name="SHARED_FORMULA_89">#N/A</definedName>
    <definedName name="SHARED_FORMULA_89___0">#N/A</definedName>
    <definedName name="SHARED_FORMULA_9">#N/A</definedName>
    <definedName name="SHARED_FORMULA_9___0">#N/A</definedName>
    <definedName name="SHARED_FORMULA_90">#N/A</definedName>
    <definedName name="SHARED_FORMULA_90___0">#N/A</definedName>
    <definedName name="SHARED_FORMULA_91">#N/A</definedName>
    <definedName name="SHARED_FORMULA_91___0">#N/A</definedName>
    <definedName name="SHARED_FORMULA_92">#N/A</definedName>
    <definedName name="SHARED_FORMULA_92___0">#N/A</definedName>
    <definedName name="SHARED_FORMULA_93">#N/A</definedName>
    <definedName name="SHARED_FORMULA_93___0">#N/A</definedName>
    <definedName name="SHARED_FORMULA_94">#N/A</definedName>
    <definedName name="SHARED_FORMULA_94___0">#N/A</definedName>
    <definedName name="SHARED_FORMULA_95">#N/A</definedName>
    <definedName name="SHARED_FORMULA_95___0">#N/A</definedName>
    <definedName name="SHARED_FORMULA_96">#N/A</definedName>
    <definedName name="SHARED_FORMULA_96___0">#N/A</definedName>
    <definedName name="SHARED_FORMULA_97">#N/A</definedName>
    <definedName name="SHARED_FORMULA_97___0">#N/A</definedName>
    <definedName name="SHARED_FORMULA_98">#N/A</definedName>
    <definedName name="SHARED_FORMULA_98___0">#N/A</definedName>
    <definedName name="SHARED_FORMULA_99">#N/A</definedName>
    <definedName name="SHARED_FORMULA_99___0">#N/A</definedName>
    <definedName name="_xlnm.Print_Titles" localSheetId="1">'MARZO 2022'!$1:$4</definedName>
    <definedName name="_xlnm.Print_Titles" localSheetId="0">'Ya deprec. marzo 2022'!$1:$3</definedName>
  </definedNames>
  <calcPr calcId="145621"/>
</workbook>
</file>

<file path=xl/calcChain.xml><?xml version="1.0" encoding="utf-8"?>
<calcChain xmlns="http://schemas.openxmlformats.org/spreadsheetml/2006/main">
  <c r="F179" i="2" l="1"/>
  <c r="FI178" i="2"/>
  <c r="H178" i="2"/>
  <c r="FH178" i="2" s="1"/>
  <c r="FJ178" i="2" s="1"/>
  <c r="FK178" i="2" s="1"/>
  <c r="FL178" i="2" s="1"/>
  <c r="G178" i="2"/>
  <c r="G179" i="2" s="1"/>
  <c r="FI177" i="2"/>
  <c r="FI179" i="2" s="1"/>
  <c r="FH177" i="2"/>
  <c r="H177" i="2"/>
  <c r="H179" i="2" s="1"/>
  <c r="G177" i="2"/>
  <c r="CZ175" i="2"/>
  <c r="CY175" i="2"/>
  <c r="CX175" i="2"/>
  <c r="CW175" i="2"/>
  <c r="CV175" i="2"/>
  <c r="CU175" i="2"/>
  <c r="CS175" i="2"/>
  <c r="CR175" i="2"/>
  <c r="CQ175" i="2"/>
  <c r="CP175" i="2"/>
  <c r="CO175" i="2"/>
  <c r="CN175" i="2"/>
  <c r="CM175" i="2"/>
  <c r="CL175" i="2"/>
  <c r="CK175" i="2"/>
  <c r="CJ175" i="2"/>
  <c r="CI175" i="2"/>
  <c r="CH175" i="2"/>
  <c r="CG175" i="2"/>
  <c r="CF175" i="2"/>
  <c r="CE175" i="2"/>
  <c r="CD175" i="2"/>
  <c r="CC175" i="2"/>
  <c r="CB175" i="2"/>
  <c r="CA175" i="2"/>
  <c r="BZ175" i="2"/>
  <c r="BY175" i="2"/>
  <c r="BX175" i="2"/>
  <c r="BW175" i="2"/>
  <c r="BV175" i="2"/>
  <c r="BU175" i="2"/>
  <c r="BT175" i="2"/>
  <c r="BS175" i="2"/>
  <c r="BR175" i="2"/>
  <c r="BQ175" i="2"/>
  <c r="BP175" i="2"/>
  <c r="BO175" i="2"/>
  <c r="BN175" i="2"/>
  <c r="BM175" i="2"/>
  <c r="BL175" i="2"/>
  <c r="BK175" i="2"/>
  <c r="BJ175" i="2"/>
  <c r="BI175" i="2"/>
  <c r="BH175" i="2"/>
  <c r="BG175" i="2"/>
  <c r="BF175" i="2"/>
  <c r="BE175" i="2"/>
  <c r="BD175" i="2"/>
  <c r="BC175" i="2"/>
  <c r="BB175" i="2"/>
  <c r="BA175" i="2"/>
  <c r="AZ175" i="2"/>
  <c r="AY175" i="2"/>
  <c r="AX175" i="2"/>
  <c r="AW175" i="2"/>
  <c r="AV175" i="2"/>
  <c r="AU175" i="2"/>
  <c r="AT175" i="2"/>
  <c r="AS175" i="2"/>
  <c r="AR175" i="2"/>
  <c r="AQ175" i="2"/>
  <c r="AP175" i="2"/>
  <c r="AO175" i="2"/>
  <c r="AN175" i="2"/>
  <c r="AM175" i="2"/>
  <c r="AL175" i="2"/>
  <c r="AK175" i="2"/>
  <c r="AJ175" i="2"/>
  <c r="AI175" i="2"/>
  <c r="AH175" i="2"/>
  <c r="AG175" i="2"/>
  <c r="AF175" i="2"/>
  <c r="AE175" i="2"/>
  <c r="AD175" i="2"/>
  <c r="AC175" i="2"/>
  <c r="AB175" i="2"/>
  <c r="AA175" i="2"/>
  <c r="Z175" i="2"/>
  <c r="Y175" i="2"/>
  <c r="X175" i="2"/>
  <c r="W175" i="2"/>
  <c r="V175" i="2"/>
  <c r="U175" i="2"/>
  <c r="T175" i="2"/>
  <c r="S175" i="2"/>
  <c r="R175" i="2"/>
  <c r="Q175" i="2"/>
  <c r="P175" i="2"/>
  <c r="O175" i="2"/>
  <c r="N175" i="2"/>
  <c r="M175" i="2"/>
  <c r="L175" i="2"/>
  <c r="K175" i="2"/>
  <c r="J175" i="2"/>
  <c r="I175" i="2"/>
  <c r="H175" i="2"/>
  <c r="G175" i="2"/>
  <c r="F175" i="2"/>
  <c r="FG174" i="2"/>
  <c r="FC174" i="2"/>
  <c r="FB174" i="2"/>
  <c r="EY174" i="2"/>
  <c r="EX174" i="2"/>
  <c r="EU174" i="2"/>
  <c r="ET174" i="2"/>
  <c r="EP174" i="2"/>
  <c r="EM174" i="2"/>
  <c r="EL174" i="2"/>
  <c r="EI174" i="2"/>
  <c r="EH174" i="2"/>
  <c r="EE174" i="2"/>
  <c r="EA174" i="2"/>
  <c r="DZ174" i="2"/>
  <c r="DW174" i="2"/>
  <c r="DV174" i="2"/>
  <c r="DS174" i="2"/>
  <c r="DR174" i="2"/>
  <c r="DN174" i="2"/>
  <c r="DK174" i="2"/>
  <c r="DJ174" i="2"/>
  <c r="DI174" i="2"/>
  <c r="DG174" i="2"/>
  <c r="DF174" i="2"/>
  <c r="DE174" i="2"/>
  <c r="DC174" i="2"/>
  <c r="DB174" i="2"/>
  <c r="DA174" i="2"/>
  <c r="H174" i="2"/>
  <c r="FI174" i="2" s="1"/>
  <c r="G174" i="2"/>
  <c r="FI173" i="2"/>
  <c r="FI175" i="2" s="1"/>
  <c r="FH173" i="2"/>
  <c r="FD173" i="2"/>
  <c r="FA173" i="2"/>
  <c r="EZ173" i="2"/>
  <c r="EW173" i="2"/>
  <c r="EV173" i="2"/>
  <c r="ES173" i="2"/>
  <c r="EO173" i="2"/>
  <c r="EN173" i="2"/>
  <c r="EK173" i="2"/>
  <c r="EJ173" i="2"/>
  <c r="EG173" i="2"/>
  <c r="EF173" i="2"/>
  <c r="EB173" i="2"/>
  <c r="DY173" i="2"/>
  <c r="DX173" i="2"/>
  <c r="DU173" i="2"/>
  <c r="DT173" i="2"/>
  <c r="DQ173" i="2"/>
  <c r="DM173" i="2"/>
  <c r="DL173" i="2"/>
  <c r="DI173" i="2"/>
  <c r="DI175" i="2" s="1"/>
  <c r="DH173" i="2"/>
  <c r="DE173" i="2"/>
  <c r="DE175" i="2" s="1"/>
  <c r="DD173" i="2"/>
  <c r="DA173" i="2"/>
  <c r="CT173" i="2"/>
  <c r="CT175" i="2" s="1"/>
  <c r="H173" i="2"/>
  <c r="FG173" i="2" s="1"/>
  <c r="G173" i="2"/>
  <c r="CS170" i="2"/>
  <c r="CR170" i="2"/>
  <c r="CQ170" i="2"/>
  <c r="CP170" i="2"/>
  <c r="CO170" i="2"/>
  <c r="CN170" i="2"/>
  <c r="CM170" i="2"/>
  <c r="CL170" i="2"/>
  <c r="CK170" i="2"/>
  <c r="CJ170" i="2"/>
  <c r="CI170" i="2"/>
  <c r="CH170" i="2"/>
  <c r="CG170" i="2"/>
  <c r="CF170" i="2"/>
  <c r="CE170" i="2"/>
  <c r="CD170" i="2"/>
  <c r="CC170" i="2"/>
  <c r="CB170" i="2"/>
  <c r="CA170" i="2"/>
  <c r="BZ170" i="2"/>
  <c r="BY170" i="2"/>
  <c r="BX170" i="2"/>
  <c r="BW170" i="2"/>
  <c r="BV170" i="2"/>
  <c r="BU170" i="2"/>
  <c r="BT170" i="2"/>
  <c r="BS170" i="2"/>
  <c r="BR170" i="2"/>
  <c r="BQ170" i="2"/>
  <c r="BP170" i="2"/>
  <c r="BO170" i="2"/>
  <c r="BN170" i="2"/>
  <c r="BM170" i="2"/>
  <c r="BL170" i="2"/>
  <c r="BK170" i="2"/>
  <c r="BJ170" i="2"/>
  <c r="BI170" i="2"/>
  <c r="BH170" i="2"/>
  <c r="BG170" i="2"/>
  <c r="BF170" i="2"/>
  <c r="BE170" i="2"/>
  <c r="BD170" i="2"/>
  <c r="BC170" i="2"/>
  <c r="BB170" i="2"/>
  <c r="BA170" i="2"/>
  <c r="AZ170" i="2"/>
  <c r="AY170" i="2"/>
  <c r="AX170" i="2"/>
  <c r="AW170" i="2"/>
  <c r="AV170" i="2"/>
  <c r="AU170" i="2"/>
  <c r="AT170" i="2"/>
  <c r="AS170" i="2"/>
  <c r="AR170" i="2"/>
  <c r="AQ170" i="2"/>
  <c r="AP170" i="2"/>
  <c r="AO170" i="2"/>
  <c r="AN170" i="2"/>
  <c r="AM170" i="2"/>
  <c r="AL170" i="2"/>
  <c r="AK170" i="2"/>
  <c r="AJ170" i="2"/>
  <c r="AI170" i="2"/>
  <c r="AH170" i="2"/>
  <c r="AG170" i="2"/>
  <c r="AF170" i="2"/>
  <c r="AE170" i="2"/>
  <c r="AD170" i="2"/>
  <c r="AC170" i="2"/>
  <c r="AB170" i="2"/>
  <c r="AA170" i="2"/>
  <c r="Z170" i="2"/>
  <c r="Y170" i="2"/>
  <c r="X170" i="2"/>
  <c r="W170" i="2"/>
  <c r="V170" i="2"/>
  <c r="U170" i="2"/>
  <c r="T170" i="2"/>
  <c r="S170" i="2"/>
  <c r="R170" i="2"/>
  <c r="Q170" i="2"/>
  <c r="P170" i="2"/>
  <c r="O170" i="2"/>
  <c r="N170" i="2"/>
  <c r="M170" i="2"/>
  <c r="L170" i="2"/>
  <c r="K170" i="2"/>
  <c r="J170" i="2"/>
  <c r="I170" i="2"/>
  <c r="F170" i="2"/>
  <c r="FI169" i="2"/>
  <c r="FH169" i="2"/>
  <c r="FJ169" i="2" s="1"/>
  <c r="FK169" i="2" s="1"/>
  <c r="FL169" i="2" s="1"/>
  <c r="H169" i="2"/>
  <c r="G169" i="2"/>
  <c r="FI168" i="2"/>
  <c r="H168" i="2"/>
  <c r="FH168" i="2" s="1"/>
  <c r="G168" i="2"/>
  <c r="FH167" i="2"/>
  <c r="H167" i="2"/>
  <c r="FI167" i="2" s="1"/>
  <c r="FJ167" i="2" s="1"/>
  <c r="FK167" i="2" s="1"/>
  <c r="FL167" i="2" s="1"/>
  <c r="G167" i="2"/>
  <c r="H166" i="2"/>
  <c r="G166" i="2"/>
  <c r="FJ165" i="2"/>
  <c r="FI165" i="2"/>
  <c r="FH165" i="2"/>
  <c r="FF165" i="2"/>
  <c r="FK165" i="2" s="1"/>
  <c r="FL165" i="2" s="1"/>
  <c r="FD165" i="2"/>
  <c r="FE165" i="2" s="1"/>
  <c r="H165" i="2"/>
  <c r="FG165" i="2" s="1"/>
  <c r="G165" i="2"/>
  <c r="FH164" i="2"/>
  <c r="FC164" i="2"/>
  <c r="H164" i="2"/>
  <c r="FB164" i="2" s="1"/>
  <c r="G164" i="2"/>
  <c r="FJ163" i="2"/>
  <c r="FI163" i="2"/>
  <c r="FH163" i="2"/>
  <c r="FD163" i="2"/>
  <c r="FB163" i="2"/>
  <c r="FA163" i="2"/>
  <c r="EZ163" i="2"/>
  <c r="H163" i="2"/>
  <c r="FG163" i="2" s="1"/>
  <c r="G163" i="2"/>
  <c r="FI162" i="2"/>
  <c r="FH162" i="2"/>
  <c r="FD162" i="2"/>
  <c r="FC162" i="2"/>
  <c r="EZ162" i="2"/>
  <c r="EY162" i="2"/>
  <c r="EW162" i="2"/>
  <c r="H162" i="2"/>
  <c r="G162" i="2"/>
  <c r="H161" i="2"/>
  <c r="G161" i="2"/>
  <c r="H160" i="2"/>
  <c r="G160" i="2"/>
  <c r="H159" i="2"/>
  <c r="G159" i="2"/>
  <c r="FH158" i="2"/>
  <c r="FD158" i="2"/>
  <c r="EZ158" i="2"/>
  <c r="EW158" i="2"/>
  <c r="H158" i="2"/>
  <c r="G158" i="2"/>
  <c r="FH157" i="2"/>
  <c r="FD157" i="2"/>
  <c r="FC157" i="2"/>
  <c r="EZ157" i="2"/>
  <c r="EY157" i="2"/>
  <c r="EX157" i="2"/>
  <c r="H157" i="2"/>
  <c r="G157" i="2"/>
  <c r="FH156" i="2"/>
  <c r="FB156" i="2"/>
  <c r="EZ156" i="2"/>
  <c r="EW156" i="2"/>
  <c r="H156" i="2"/>
  <c r="G156" i="2"/>
  <c r="FH155" i="2"/>
  <c r="FD155" i="2"/>
  <c r="FC155" i="2"/>
  <c r="EZ155" i="2"/>
  <c r="EY155" i="2"/>
  <c r="EX155" i="2"/>
  <c r="H155" i="2"/>
  <c r="G155" i="2"/>
  <c r="FH154" i="2"/>
  <c r="FB154" i="2"/>
  <c r="EZ154" i="2"/>
  <c r="EW154" i="2"/>
  <c r="H154" i="2"/>
  <c r="G154" i="2"/>
  <c r="FH153" i="2"/>
  <c r="FD153" i="2"/>
  <c r="FC153" i="2"/>
  <c r="EZ153" i="2"/>
  <c r="EY153" i="2"/>
  <c r="EX153" i="2"/>
  <c r="H153" i="2"/>
  <c r="G153" i="2"/>
  <c r="FH152" i="2"/>
  <c r="FB152" i="2"/>
  <c r="EZ152" i="2"/>
  <c r="EW152" i="2"/>
  <c r="H152" i="2"/>
  <c r="G152" i="2"/>
  <c r="FH151" i="2"/>
  <c r="FC151" i="2"/>
  <c r="FA151" i="2"/>
  <c r="EY151" i="2"/>
  <c r="EW151" i="2"/>
  <c r="H151" i="2"/>
  <c r="FI151" i="2" s="1"/>
  <c r="G151" i="2"/>
  <c r="FI150" i="2"/>
  <c r="FG150" i="2"/>
  <c r="FJ150" i="2" s="1"/>
  <c r="FC150" i="2"/>
  <c r="FA150" i="2"/>
  <c r="EY150" i="2"/>
  <c r="EW150" i="2"/>
  <c r="EU150" i="2"/>
  <c r="H150" i="2"/>
  <c r="FH150" i="2" s="1"/>
  <c r="G150" i="2"/>
  <c r="FI149" i="2"/>
  <c r="FG149" i="2"/>
  <c r="FC149" i="2"/>
  <c r="FA149" i="2"/>
  <c r="EY149" i="2"/>
  <c r="EW149" i="2"/>
  <c r="EU149" i="2"/>
  <c r="H149" i="2"/>
  <c r="FH149" i="2" s="1"/>
  <c r="G149" i="2"/>
  <c r="FG148" i="2"/>
  <c r="FC148" i="2"/>
  <c r="EY148" i="2"/>
  <c r="EU148" i="2"/>
  <c r="ED148" i="2"/>
  <c r="H148" i="2"/>
  <c r="EW148" i="2" s="1"/>
  <c r="G148" i="2"/>
  <c r="FI147" i="2"/>
  <c r="FH147" i="2"/>
  <c r="FJ147" i="2" s="1"/>
  <c r="FD147" i="2"/>
  <c r="FB147" i="2"/>
  <c r="FA147" i="2"/>
  <c r="EZ147" i="2"/>
  <c r="EX147" i="2"/>
  <c r="EW147" i="2"/>
  <c r="EV147" i="2"/>
  <c r="ET147" i="2"/>
  <c r="ES147" i="2"/>
  <c r="EP147" i="2"/>
  <c r="EO147" i="2"/>
  <c r="ED147" i="2"/>
  <c r="H147" i="2"/>
  <c r="FG147" i="2" s="1"/>
  <c r="G147" i="2"/>
  <c r="FI146" i="2"/>
  <c r="FA146" i="2"/>
  <c r="ES146" i="2"/>
  <c r="EO146" i="2"/>
  <c r="ED146" i="2"/>
  <c r="H146" i="2"/>
  <c r="G146" i="2"/>
  <c r="FH145" i="2"/>
  <c r="FD145" i="2"/>
  <c r="FB145" i="2"/>
  <c r="EZ145" i="2"/>
  <c r="EX145" i="2"/>
  <c r="EV145" i="2"/>
  <c r="ET145" i="2"/>
  <c r="EP145" i="2"/>
  <c r="ED145" i="2"/>
  <c r="H145" i="2"/>
  <c r="FI145" i="2" s="1"/>
  <c r="G145" i="2"/>
  <c r="FI144" i="2"/>
  <c r="FA144" i="2"/>
  <c r="ES144" i="2"/>
  <c r="ED144" i="2"/>
  <c r="H144" i="2"/>
  <c r="G144" i="2"/>
  <c r="FI143" i="2"/>
  <c r="FH143" i="2"/>
  <c r="FD143" i="2"/>
  <c r="FB143" i="2"/>
  <c r="FA143" i="2"/>
  <c r="EZ143" i="2"/>
  <c r="EX143" i="2"/>
  <c r="EW143" i="2"/>
  <c r="EV143" i="2"/>
  <c r="ET143" i="2"/>
  <c r="ES143" i="2"/>
  <c r="ER143" i="2"/>
  <c r="EP143" i="2"/>
  <c r="EO143" i="2"/>
  <c r="EQ143" i="2" s="1"/>
  <c r="ED143" i="2"/>
  <c r="H143" i="2"/>
  <c r="FG143" i="2" s="1"/>
  <c r="FJ143" i="2" s="1"/>
  <c r="G143" i="2"/>
  <c r="FI142" i="2"/>
  <c r="FG142" i="2"/>
  <c r="FC142" i="2"/>
  <c r="FA142" i="2"/>
  <c r="EY142" i="2"/>
  <c r="EU142" i="2"/>
  <c r="ES142" i="2"/>
  <c r="EM142" i="2"/>
  <c r="EK142" i="2"/>
  <c r="EI142" i="2"/>
  <c r="EE142" i="2"/>
  <c r="EA142" i="2"/>
  <c r="H142" i="2"/>
  <c r="G142" i="2"/>
  <c r="FH141" i="2"/>
  <c r="FD141" i="2"/>
  <c r="FB141" i="2"/>
  <c r="EZ141" i="2"/>
  <c r="EX141" i="2"/>
  <c r="EV141" i="2"/>
  <c r="ET141" i="2"/>
  <c r="EP141" i="2"/>
  <c r="EN141" i="2"/>
  <c r="EL141" i="2"/>
  <c r="EJ141" i="2"/>
  <c r="EH141" i="2"/>
  <c r="EF141" i="2"/>
  <c r="EB141" i="2"/>
  <c r="DZ141" i="2"/>
  <c r="H141" i="2"/>
  <c r="FG141" i="2" s="1"/>
  <c r="G141" i="2"/>
  <c r="FI140" i="2"/>
  <c r="FA140" i="2"/>
  <c r="EW140" i="2"/>
  <c r="ES140" i="2"/>
  <c r="EK140" i="2"/>
  <c r="EG140" i="2"/>
  <c r="H140" i="2"/>
  <c r="G140" i="2"/>
  <c r="H139" i="2"/>
  <c r="G139" i="2"/>
  <c r="FI138" i="2"/>
  <c r="FA138" i="2"/>
  <c r="EX138" i="2"/>
  <c r="EU138" i="2"/>
  <c r="EP138" i="2"/>
  <c r="EM138" i="2"/>
  <c r="EK138" i="2"/>
  <c r="EE138" i="2"/>
  <c r="DZ138" i="2"/>
  <c r="H138" i="2"/>
  <c r="G138" i="2"/>
  <c r="FI137" i="2"/>
  <c r="FJ137" i="2" s="1"/>
  <c r="FH137" i="2"/>
  <c r="FD137" i="2"/>
  <c r="FB137" i="2"/>
  <c r="FA137" i="2"/>
  <c r="EZ137" i="2"/>
  <c r="EX137" i="2"/>
  <c r="EW137" i="2"/>
  <c r="EV137" i="2"/>
  <c r="ET137" i="2"/>
  <c r="ES137" i="2"/>
  <c r="EP137" i="2"/>
  <c r="EO137" i="2"/>
  <c r="EN137" i="2"/>
  <c r="EL137" i="2"/>
  <c r="EK137" i="2"/>
  <c r="EJ137" i="2"/>
  <c r="EH137" i="2"/>
  <c r="EG137" i="2"/>
  <c r="EF137" i="2"/>
  <c r="EB137" i="2"/>
  <c r="DZ137" i="2"/>
  <c r="DY137" i="2"/>
  <c r="DX137" i="2"/>
  <c r="H137" i="2"/>
  <c r="FG137" i="2" s="1"/>
  <c r="G137" i="2"/>
  <c r="EZ136" i="2"/>
  <c r="EU136" i="2"/>
  <c r="EO136" i="2"/>
  <c r="EJ136" i="2"/>
  <c r="EE136" i="2"/>
  <c r="DY136" i="2"/>
  <c r="H136" i="2"/>
  <c r="G136" i="2"/>
  <c r="FG135" i="2"/>
  <c r="FD135" i="2"/>
  <c r="FB135" i="2"/>
  <c r="EY135" i="2"/>
  <c r="EV135" i="2"/>
  <c r="ET135" i="2"/>
  <c r="EN135" i="2"/>
  <c r="EL135" i="2"/>
  <c r="EJ135" i="2"/>
  <c r="EH135" i="2"/>
  <c r="EF135" i="2"/>
  <c r="EB135" i="2"/>
  <c r="DZ135" i="2"/>
  <c r="DX135" i="2"/>
  <c r="H135" i="2"/>
  <c r="EZ135" i="2" s="1"/>
  <c r="G135" i="2"/>
  <c r="FI134" i="2"/>
  <c r="FG134" i="2"/>
  <c r="FA134" i="2"/>
  <c r="EY134" i="2"/>
  <c r="EW134" i="2"/>
  <c r="ES134" i="2"/>
  <c r="EO134" i="2"/>
  <c r="EK134" i="2"/>
  <c r="EI134" i="2"/>
  <c r="EG134" i="2"/>
  <c r="EA134" i="2"/>
  <c r="DY134" i="2"/>
  <c r="H134" i="2"/>
  <c r="G134" i="2"/>
  <c r="FJ133" i="2"/>
  <c r="FI133" i="2"/>
  <c r="FH133" i="2"/>
  <c r="FD133" i="2"/>
  <c r="FB133" i="2"/>
  <c r="FA133" i="2"/>
  <c r="EZ133" i="2"/>
  <c r="EX133" i="2"/>
  <c r="EW133" i="2"/>
  <c r="EV133" i="2"/>
  <c r="ET133" i="2"/>
  <c r="ES133" i="2"/>
  <c r="EP133" i="2"/>
  <c r="EO133" i="2"/>
  <c r="EN133" i="2"/>
  <c r="EL133" i="2"/>
  <c r="EK133" i="2"/>
  <c r="EJ133" i="2"/>
  <c r="EH133" i="2"/>
  <c r="EG133" i="2"/>
  <c r="EF133" i="2"/>
  <c r="EB133" i="2"/>
  <c r="DZ133" i="2"/>
  <c r="DY133" i="2"/>
  <c r="DX133" i="2"/>
  <c r="H133" i="2"/>
  <c r="FG133" i="2" s="1"/>
  <c r="G133" i="2"/>
  <c r="FG132" i="2"/>
  <c r="EU132" i="2"/>
  <c r="EE132" i="2"/>
  <c r="EA132" i="2"/>
  <c r="H132" i="2"/>
  <c r="EY132" i="2" s="1"/>
  <c r="G132" i="2"/>
  <c r="FH131" i="2"/>
  <c r="FD131" i="2"/>
  <c r="FB131" i="2"/>
  <c r="EZ131" i="2"/>
  <c r="EX131" i="2"/>
  <c r="EV131" i="2"/>
  <c r="ET131" i="2"/>
  <c r="EP131" i="2"/>
  <c r="EN131" i="2"/>
  <c r="EL131" i="2"/>
  <c r="EJ131" i="2"/>
  <c r="EH131" i="2"/>
  <c r="EF131" i="2"/>
  <c r="EB131" i="2"/>
  <c r="DZ131" i="2"/>
  <c r="DX131" i="2"/>
  <c r="H131" i="2"/>
  <c r="FG131" i="2" s="1"/>
  <c r="G131" i="2"/>
  <c r="FI130" i="2"/>
  <c r="FA130" i="2"/>
  <c r="EW130" i="2"/>
  <c r="ES130" i="2"/>
  <c r="EO130" i="2"/>
  <c r="EK130" i="2"/>
  <c r="EG130" i="2"/>
  <c r="DY130" i="2"/>
  <c r="H130" i="2"/>
  <c r="G130" i="2"/>
  <c r="FJ129" i="2"/>
  <c r="FI129" i="2"/>
  <c r="FH129" i="2"/>
  <c r="FD129" i="2"/>
  <c r="FB129" i="2"/>
  <c r="FA129" i="2"/>
  <c r="EZ129" i="2"/>
  <c r="EX129" i="2"/>
  <c r="EW129" i="2"/>
  <c r="EV129" i="2"/>
  <c r="ET129" i="2"/>
  <c r="ES129" i="2"/>
  <c r="EP129" i="2"/>
  <c r="EO129" i="2"/>
  <c r="EN129" i="2"/>
  <c r="EL129" i="2"/>
  <c r="EK129" i="2"/>
  <c r="EJ129" i="2"/>
  <c r="EH129" i="2"/>
  <c r="EG129" i="2"/>
  <c r="EF129" i="2"/>
  <c r="EB129" i="2"/>
  <c r="DZ129" i="2"/>
  <c r="DY129" i="2"/>
  <c r="DX129" i="2"/>
  <c r="H129" i="2"/>
  <c r="FG129" i="2" s="1"/>
  <c r="G129" i="2"/>
  <c r="FI128" i="2"/>
  <c r="FG128" i="2"/>
  <c r="FD128" i="2"/>
  <c r="FA128" i="2"/>
  <c r="EY128" i="2"/>
  <c r="EV128" i="2"/>
  <c r="ES128" i="2"/>
  <c r="EN128" i="2"/>
  <c r="EK128" i="2"/>
  <c r="EI128" i="2"/>
  <c r="EF128" i="2"/>
  <c r="EA128" i="2"/>
  <c r="DX128" i="2"/>
  <c r="H128" i="2"/>
  <c r="G128" i="2"/>
  <c r="FH127" i="2"/>
  <c r="FC127" i="2"/>
  <c r="EZ127" i="2"/>
  <c r="EX127" i="2"/>
  <c r="EU127" i="2"/>
  <c r="EP127" i="2"/>
  <c r="EM127" i="2"/>
  <c r="EJ127" i="2"/>
  <c r="EH127" i="2"/>
  <c r="EE127" i="2"/>
  <c r="EB127" i="2"/>
  <c r="DZ127" i="2"/>
  <c r="DW127" i="2"/>
  <c r="DT127" i="2"/>
  <c r="H127" i="2"/>
  <c r="G127" i="2"/>
  <c r="H126" i="2"/>
  <c r="G126" i="2"/>
  <c r="FH125" i="2"/>
  <c r="FD125" i="2"/>
  <c r="FB125" i="2"/>
  <c r="EZ125" i="2"/>
  <c r="EX125" i="2"/>
  <c r="EV125" i="2"/>
  <c r="ET125" i="2"/>
  <c r="EP125" i="2"/>
  <c r="EN125" i="2"/>
  <c r="EL125" i="2"/>
  <c r="EJ125" i="2"/>
  <c r="EH125" i="2"/>
  <c r="EF125" i="2"/>
  <c r="EB125" i="2"/>
  <c r="DZ125" i="2"/>
  <c r="DX125" i="2"/>
  <c r="DV125" i="2"/>
  <c r="DT125" i="2"/>
  <c r="H125" i="2"/>
  <c r="FI125" i="2" s="1"/>
  <c r="G125" i="2"/>
  <c r="FI124" i="2"/>
  <c r="EM124" i="2"/>
  <c r="H124" i="2"/>
  <c r="G124" i="2"/>
  <c r="FI123" i="2"/>
  <c r="FH123" i="2"/>
  <c r="FD123" i="2"/>
  <c r="FB123" i="2"/>
  <c r="FA123" i="2"/>
  <c r="EZ123" i="2"/>
  <c r="EX123" i="2"/>
  <c r="EW123" i="2"/>
  <c r="EV123" i="2"/>
  <c r="ET123" i="2"/>
  <c r="ES123" i="2"/>
  <c r="EP123" i="2"/>
  <c r="EO123" i="2"/>
  <c r="EN123" i="2"/>
  <c r="EL123" i="2"/>
  <c r="EK123" i="2"/>
  <c r="EJ123" i="2"/>
  <c r="EH123" i="2"/>
  <c r="EG123" i="2"/>
  <c r="EF123" i="2"/>
  <c r="EB123" i="2"/>
  <c r="DZ123" i="2"/>
  <c r="DY123" i="2"/>
  <c r="DX123" i="2"/>
  <c r="DV123" i="2"/>
  <c r="DU123" i="2"/>
  <c r="DT123" i="2"/>
  <c r="H123" i="2"/>
  <c r="FG123" i="2" s="1"/>
  <c r="FJ123" i="2" s="1"/>
  <c r="G123" i="2"/>
  <c r="EY122" i="2"/>
  <c r="EU122" i="2"/>
  <c r="EI122" i="2"/>
  <c r="EE122" i="2"/>
  <c r="DY122" i="2"/>
  <c r="H122" i="2"/>
  <c r="G122" i="2"/>
  <c r="EV121" i="2"/>
  <c r="EP121" i="2"/>
  <c r="EJ121" i="2"/>
  <c r="DZ121" i="2"/>
  <c r="DT121" i="2"/>
  <c r="H121" i="2"/>
  <c r="G121" i="2"/>
  <c r="ET120" i="2"/>
  <c r="EP120" i="2"/>
  <c r="EJ120" i="2"/>
  <c r="DZ120" i="2"/>
  <c r="DT120" i="2"/>
  <c r="DN120" i="2"/>
  <c r="H120" i="2"/>
  <c r="G120" i="2"/>
  <c r="FH119" i="2"/>
  <c r="FD119" i="2"/>
  <c r="FB119" i="2"/>
  <c r="EZ119" i="2"/>
  <c r="EV119" i="2"/>
  <c r="ET119" i="2"/>
  <c r="EN119" i="2"/>
  <c r="EL119" i="2"/>
  <c r="EJ119" i="2"/>
  <c r="EF119" i="2"/>
  <c r="EB119" i="2"/>
  <c r="DX119" i="2"/>
  <c r="DV119" i="2"/>
  <c r="DT119" i="2"/>
  <c r="DN119" i="2"/>
  <c r="DL119" i="2"/>
  <c r="H119" i="2"/>
  <c r="G119" i="2"/>
  <c r="FD118" i="2"/>
  <c r="EX118" i="2"/>
  <c r="ET118" i="2"/>
  <c r="EN118" i="2"/>
  <c r="EH118" i="2"/>
  <c r="DX118" i="2"/>
  <c r="DR118" i="2"/>
  <c r="DN118" i="2"/>
  <c r="H118" i="2"/>
  <c r="EV118" i="2" s="1"/>
  <c r="G118" i="2"/>
  <c r="FH117" i="2"/>
  <c r="FJ117" i="2" s="1"/>
  <c r="FG117" i="2"/>
  <c r="FD117" i="2"/>
  <c r="FC117" i="2"/>
  <c r="FB117" i="2"/>
  <c r="EZ117" i="2"/>
  <c r="EY117" i="2"/>
  <c r="EX117" i="2"/>
  <c r="EV117" i="2"/>
  <c r="EU117" i="2"/>
  <c r="ET117" i="2"/>
  <c r="EP117" i="2"/>
  <c r="EN117" i="2"/>
  <c r="EM117" i="2"/>
  <c r="EL117" i="2"/>
  <c r="EJ117" i="2"/>
  <c r="EI117" i="2"/>
  <c r="EH117" i="2"/>
  <c r="EF117" i="2"/>
  <c r="EE117" i="2"/>
  <c r="EB117" i="2"/>
  <c r="EA117" i="2"/>
  <c r="DZ117" i="2"/>
  <c r="DX117" i="2"/>
  <c r="DW117" i="2"/>
  <c r="DV117" i="2"/>
  <c r="DT117" i="2"/>
  <c r="DS117" i="2"/>
  <c r="DR117" i="2"/>
  <c r="DN117" i="2"/>
  <c r="DL117" i="2"/>
  <c r="DK117" i="2"/>
  <c r="DJ117" i="2"/>
  <c r="H117" i="2"/>
  <c r="FI117" i="2" s="1"/>
  <c r="G117" i="2"/>
  <c r="FG116" i="2"/>
  <c r="FA116" i="2"/>
  <c r="EW116" i="2"/>
  <c r="ES116" i="2"/>
  <c r="EK116" i="2"/>
  <c r="EI116" i="2"/>
  <c r="EG116" i="2"/>
  <c r="EA116" i="2"/>
  <c r="DY116" i="2"/>
  <c r="DU116" i="2"/>
  <c r="DQ116" i="2"/>
  <c r="DM116" i="2"/>
  <c r="DK116" i="2"/>
  <c r="H116" i="2"/>
  <c r="G116" i="2"/>
  <c r="FD115" i="2"/>
  <c r="ET115" i="2"/>
  <c r="EN115" i="2"/>
  <c r="EJ115" i="2"/>
  <c r="DX115" i="2"/>
  <c r="DT115" i="2"/>
  <c r="DN115" i="2"/>
  <c r="H115" i="2"/>
  <c r="G115" i="2"/>
  <c r="EZ114" i="2"/>
  <c r="EV114" i="2"/>
  <c r="EP114" i="2"/>
  <c r="EJ114" i="2"/>
  <c r="EF114" i="2"/>
  <c r="DZ114" i="2"/>
  <c r="DT114" i="2"/>
  <c r="DJ114" i="2"/>
  <c r="H114" i="2"/>
  <c r="FD114" i="2" s="1"/>
  <c r="G114" i="2"/>
  <c r="EN113" i="2"/>
  <c r="DT113" i="2"/>
  <c r="H113" i="2"/>
  <c r="G113" i="2"/>
  <c r="FD112" i="2"/>
  <c r="EZ112" i="2"/>
  <c r="EV112" i="2"/>
  <c r="EP112" i="2"/>
  <c r="EJ112" i="2"/>
  <c r="EH112" i="2"/>
  <c r="EF112" i="2"/>
  <c r="DZ112" i="2"/>
  <c r="DX112" i="2"/>
  <c r="DT112" i="2"/>
  <c r="DL112" i="2"/>
  <c r="DJ112" i="2"/>
  <c r="H112" i="2"/>
  <c r="G112" i="2"/>
  <c r="FD111" i="2"/>
  <c r="ET111" i="2"/>
  <c r="EJ111" i="2"/>
  <c r="DX111" i="2"/>
  <c r="DN111" i="2"/>
  <c r="H111" i="2"/>
  <c r="EN111" i="2" s="1"/>
  <c r="G111" i="2"/>
  <c r="EZ110" i="2"/>
  <c r="EV110" i="2"/>
  <c r="EP110" i="2"/>
  <c r="EJ110" i="2"/>
  <c r="EF110" i="2"/>
  <c r="DZ110" i="2"/>
  <c r="DT110" i="2"/>
  <c r="DJ110" i="2"/>
  <c r="H110" i="2"/>
  <c r="FD110" i="2" s="1"/>
  <c r="G110" i="2"/>
  <c r="FH109" i="2"/>
  <c r="FD109" i="2"/>
  <c r="EZ109" i="2"/>
  <c r="EV109" i="2"/>
  <c r="ET109" i="2"/>
  <c r="EO109" i="2"/>
  <c r="EN109" i="2"/>
  <c r="EL109" i="2"/>
  <c r="EH109" i="2"/>
  <c r="EG109" i="2"/>
  <c r="EB109" i="2"/>
  <c r="DY109" i="2"/>
  <c r="DX109" i="2"/>
  <c r="DT109" i="2"/>
  <c r="DR109" i="2"/>
  <c r="DQ109" i="2"/>
  <c r="DM109" i="2"/>
  <c r="DL109" i="2"/>
  <c r="DI109" i="2"/>
  <c r="H109" i="2"/>
  <c r="G109" i="2"/>
  <c r="H108" i="2"/>
  <c r="G108" i="2"/>
  <c r="FH107" i="2"/>
  <c r="FD107" i="2"/>
  <c r="EZ107" i="2"/>
  <c r="EW107" i="2"/>
  <c r="ES107" i="2"/>
  <c r="EO107" i="2"/>
  <c r="EL107" i="2"/>
  <c r="EH107" i="2"/>
  <c r="EB107" i="2"/>
  <c r="DX107" i="2"/>
  <c r="DT107" i="2"/>
  <c r="DQ107" i="2"/>
  <c r="DM107" i="2"/>
  <c r="DI107" i="2"/>
  <c r="H107" i="2"/>
  <c r="FI107" i="2" s="1"/>
  <c r="G107" i="2"/>
  <c r="FC106" i="2"/>
  <c r="EY106" i="2"/>
  <c r="EU106" i="2"/>
  <c r="EN106" i="2"/>
  <c r="EJ106" i="2"/>
  <c r="EH106" i="2"/>
  <c r="DZ106" i="2"/>
  <c r="DX106" i="2"/>
  <c r="DU106" i="2"/>
  <c r="DM106" i="2"/>
  <c r="DJ106" i="2"/>
  <c r="H106" i="2"/>
  <c r="G106" i="2"/>
  <c r="FG105" i="2"/>
  <c r="FD105" i="2"/>
  <c r="FB105" i="2"/>
  <c r="EY105" i="2"/>
  <c r="EV105" i="2"/>
  <c r="ET105" i="2"/>
  <c r="EN105" i="2"/>
  <c r="EL105" i="2"/>
  <c r="EI105" i="2"/>
  <c r="EF105" i="2"/>
  <c r="EA105" i="2"/>
  <c r="DX105" i="2"/>
  <c r="DV105" i="2"/>
  <c r="DS105" i="2"/>
  <c r="DN105" i="2"/>
  <c r="DK105" i="2"/>
  <c r="DH105" i="2"/>
  <c r="DF105" i="2"/>
  <c r="DC105" i="2"/>
  <c r="CZ105" i="2"/>
  <c r="DA105" i="2" s="1"/>
  <c r="DB105" i="2" s="1"/>
  <c r="H105" i="2"/>
  <c r="FH105" i="2" s="1"/>
  <c r="G105" i="2"/>
  <c r="FG104" i="2"/>
  <c r="FC104" i="2"/>
  <c r="FA104" i="2"/>
  <c r="EY104" i="2"/>
  <c r="EW104" i="2"/>
  <c r="EU104" i="2"/>
  <c r="ES104" i="2"/>
  <c r="EO104" i="2"/>
  <c r="EM104" i="2"/>
  <c r="EK104" i="2"/>
  <c r="EI104" i="2"/>
  <c r="EG104" i="2"/>
  <c r="EE104" i="2"/>
  <c r="EA104" i="2"/>
  <c r="DY104" i="2"/>
  <c r="DW104" i="2"/>
  <c r="DU104" i="2"/>
  <c r="DS104" i="2"/>
  <c r="DQ104" i="2"/>
  <c r="DM104" i="2"/>
  <c r="DK104" i="2"/>
  <c r="DI104" i="2"/>
  <c r="DG104" i="2"/>
  <c r="DE104" i="2"/>
  <c r="DC104" i="2"/>
  <c r="CY104" i="2"/>
  <c r="CW104" i="2"/>
  <c r="H104" i="2"/>
  <c r="FH104" i="2" s="1"/>
  <c r="G104" i="2"/>
  <c r="FI103" i="2"/>
  <c r="FG103" i="2"/>
  <c r="FC103" i="2"/>
  <c r="FB103" i="2"/>
  <c r="FA103" i="2"/>
  <c r="EY103" i="2"/>
  <c r="EX103" i="2"/>
  <c r="EW103" i="2"/>
  <c r="EU103" i="2"/>
  <c r="ET103" i="2"/>
  <c r="ES103" i="2"/>
  <c r="EP103" i="2"/>
  <c r="EO103" i="2"/>
  <c r="EM103" i="2"/>
  <c r="EL103" i="2"/>
  <c r="EK103" i="2"/>
  <c r="EI103" i="2"/>
  <c r="EH103" i="2"/>
  <c r="EG103" i="2"/>
  <c r="EE103" i="2"/>
  <c r="EA103" i="2"/>
  <c r="DZ103" i="2"/>
  <c r="DY103" i="2"/>
  <c r="DW103" i="2"/>
  <c r="DV103" i="2"/>
  <c r="DU103" i="2"/>
  <c r="DS103" i="2"/>
  <c r="DR103" i="2"/>
  <c r="DQ103" i="2"/>
  <c r="DN103" i="2"/>
  <c r="DM103" i="2"/>
  <c r="DK103" i="2"/>
  <c r="DJ103" i="2"/>
  <c r="DI103" i="2"/>
  <c r="DG103" i="2"/>
  <c r="DF103" i="2"/>
  <c r="DE103" i="2"/>
  <c r="DC103" i="2"/>
  <c r="CY103" i="2"/>
  <c r="CX103" i="2"/>
  <c r="CW103" i="2"/>
  <c r="H103" i="2"/>
  <c r="FH103" i="2" s="1"/>
  <c r="G103" i="2"/>
  <c r="FC102" i="2"/>
  <c r="EU102" i="2"/>
  <c r="EM102" i="2"/>
  <c r="EE102" i="2"/>
  <c r="DW102" i="2"/>
  <c r="DG102" i="2"/>
  <c r="CY102" i="2"/>
  <c r="H102" i="2"/>
  <c r="G102" i="2"/>
  <c r="FH101" i="2"/>
  <c r="FD101" i="2"/>
  <c r="FB101" i="2"/>
  <c r="EZ101" i="2"/>
  <c r="EX101" i="2"/>
  <c r="EV101" i="2"/>
  <c r="ET101" i="2"/>
  <c r="EP101" i="2"/>
  <c r="EN101" i="2"/>
  <c r="EL101" i="2"/>
  <c r="EJ101" i="2"/>
  <c r="EH101" i="2"/>
  <c r="EF101" i="2"/>
  <c r="EB101" i="2"/>
  <c r="DZ101" i="2"/>
  <c r="DX101" i="2"/>
  <c r="DV101" i="2"/>
  <c r="DT101" i="2"/>
  <c r="DR101" i="2"/>
  <c r="DN101" i="2"/>
  <c r="DL101" i="2"/>
  <c r="DJ101" i="2"/>
  <c r="DH101" i="2"/>
  <c r="DF101" i="2"/>
  <c r="DD101" i="2"/>
  <c r="CZ101" i="2"/>
  <c r="CX101" i="2"/>
  <c r="CV101" i="2"/>
  <c r="H101" i="2"/>
  <c r="FG101" i="2" s="1"/>
  <c r="G101" i="2"/>
  <c r="FI100" i="2"/>
  <c r="FC100" i="2"/>
  <c r="FA100" i="2"/>
  <c r="EW100" i="2"/>
  <c r="EU100" i="2"/>
  <c r="ES100" i="2"/>
  <c r="EO100" i="2"/>
  <c r="EM100" i="2"/>
  <c r="EK100" i="2"/>
  <c r="EG100" i="2"/>
  <c r="EE100" i="2"/>
  <c r="DY100" i="2"/>
  <c r="DW100" i="2"/>
  <c r="DU100" i="2"/>
  <c r="DQ100" i="2"/>
  <c r="DM100" i="2"/>
  <c r="DI100" i="2"/>
  <c r="DG100" i="2"/>
  <c r="DE100" i="2"/>
  <c r="CY100" i="2"/>
  <c r="CW100" i="2"/>
  <c r="H100" i="2"/>
  <c r="G100" i="2"/>
  <c r="FJ99" i="2"/>
  <c r="FI99" i="2"/>
  <c r="FH99" i="2"/>
  <c r="FD99" i="2"/>
  <c r="FB99" i="2"/>
  <c r="FA99" i="2"/>
  <c r="EZ99" i="2"/>
  <c r="EX99" i="2"/>
  <c r="EW99" i="2"/>
  <c r="EV99" i="2"/>
  <c r="ET99" i="2"/>
  <c r="ES99" i="2"/>
  <c r="EP99" i="2"/>
  <c r="EO99" i="2"/>
  <c r="EN99" i="2"/>
  <c r="EL99" i="2"/>
  <c r="EK99" i="2"/>
  <c r="EJ99" i="2"/>
  <c r="EH99" i="2"/>
  <c r="EG99" i="2"/>
  <c r="EF99" i="2"/>
  <c r="EB99" i="2"/>
  <c r="DZ99" i="2"/>
  <c r="DY99" i="2"/>
  <c r="DX99" i="2"/>
  <c r="DV99" i="2"/>
  <c r="DU99" i="2"/>
  <c r="DT99" i="2"/>
  <c r="DR99" i="2"/>
  <c r="DQ99" i="2"/>
  <c r="DN99" i="2"/>
  <c r="DM99" i="2"/>
  <c r="DL99" i="2"/>
  <c r="DJ99" i="2"/>
  <c r="DI99" i="2"/>
  <c r="DH99" i="2"/>
  <c r="DF99" i="2"/>
  <c r="DE99" i="2"/>
  <c r="DD99" i="2"/>
  <c r="CZ99" i="2"/>
  <c r="CX99" i="2"/>
  <c r="CW99" i="2"/>
  <c r="CV99" i="2"/>
  <c r="H99" i="2"/>
  <c r="FG99" i="2" s="1"/>
  <c r="G99" i="2"/>
  <c r="FH98" i="2"/>
  <c r="FC98" i="2"/>
  <c r="EZ98" i="2"/>
  <c r="EW98" i="2"/>
  <c r="EU98" i="2"/>
  <c r="EO98" i="2"/>
  <c r="EM98" i="2"/>
  <c r="EJ98" i="2"/>
  <c r="EG98" i="2"/>
  <c r="EE98" i="2"/>
  <c r="EB98" i="2"/>
  <c r="DY98" i="2"/>
  <c r="DW98" i="2"/>
  <c r="DT98" i="2"/>
  <c r="DQ98" i="2"/>
  <c r="DL98" i="2"/>
  <c r="DI98" i="2"/>
  <c r="DG98" i="2"/>
  <c r="DD98" i="2"/>
  <c r="CY98" i="2"/>
  <c r="CV98" i="2"/>
  <c r="H98" i="2"/>
  <c r="FI98" i="2" s="1"/>
  <c r="G98" i="2"/>
  <c r="FH97" i="2"/>
  <c r="FD97" i="2"/>
  <c r="FC97" i="2"/>
  <c r="EZ97" i="2"/>
  <c r="EY97" i="2"/>
  <c r="EX97" i="2"/>
  <c r="EU97" i="2"/>
  <c r="ET97" i="2"/>
  <c r="EP97" i="2"/>
  <c r="EN97" i="2"/>
  <c r="EM97" i="2"/>
  <c r="EJ97" i="2"/>
  <c r="EI97" i="2"/>
  <c r="EH97" i="2"/>
  <c r="EE97" i="2"/>
  <c r="EB97" i="2"/>
  <c r="DZ97" i="2"/>
  <c r="DX97" i="2"/>
  <c r="DW97" i="2"/>
  <c r="DT97" i="2"/>
  <c r="DS97" i="2"/>
  <c r="DR97" i="2"/>
  <c r="DN97" i="2"/>
  <c r="DL97" i="2"/>
  <c r="DJ97" i="2"/>
  <c r="DH97" i="2"/>
  <c r="DG97" i="2"/>
  <c r="DD97" i="2"/>
  <c r="DC97" i="2"/>
  <c r="CY97" i="2"/>
  <c r="CX97" i="2"/>
  <c r="CV97" i="2"/>
  <c r="H97" i="2"/>
  <c r="G97" i="2"/>
  <c r="H96" i="2"/>
  <c r="G96" i="2"/>
  <c r="FI95" i="2"/>
  <c r="FH95" i="2"/>
  <c r="FD95" i="2"/>
  <c r="FB95" i="2"/>
  <c r="FA95" i="2"/>
  <c r="EZ95" i="2"/>
  <c r="EX95" i="2"/>
  <c r="EW95" i="2"/>
  <c r="EV95" i="2"/>
  <c r="ET95" i="2"/>
  <c r="ES95" i="2"/>
  <c r="EP95" i="2"/>
  <c r="EO95" i="2"/>
  <c r="EN95" i="2"/>
  <c r="EL95" i="2"/>
  <c r="EK95" i="2"/>
  <c r="EJ95" i="2"/>
  <c r="EH95" i="2"/>
  <c r="EG95" i="2"/>
  <c r="EF95" i="2"/>
  <c r="EB95" i="2"/>
  <c r="DZ95" i="2"/>
  <c r="DY95" i="2"/>
  <c r="DX95" i="2"/>
  <c r="DV95" i="2"/>
  <c r="DU95" i="2"/>
  <c r="DT95" i="2"/>
  <c r="DR95" i="2"/>
  <c r="DQ95" i="2"/>
  <c r="DN95" i="2"/>
  <c r="DM95" i="2"/>
  <c r="DL95" i="2"/>
  <c r="DJ95" i="2"/>
  <c r="DI95" i="2"/>
  <c r="DH95" i="2"/>
  <c r="DF95" i="2"/>
  <c r="DE95" i="2"/>
  <c r="DD95" i="2"/>
  <c r="CZ95" i="2"/>
  <c r="CX95" i="2"/>
  <c r="CW95" i="2"/>
  <c r="CV95" i="2"/>
  <c r="H95" i="2"/>
  <c r="FG95" i="2" s="1"/>
  <c r="FJ95" i="2" s="1"/>
  <c r="G95" i="2"/>
  <c r="FI94" i="2"/>
  <c r="FD94" i="2"/>
  <c r="EY94" i="2"/>
  <c r="ES94" i="2"/>
  <c r="EN94" i="2"/>
  <c r="EI94" i="2"/>
  <c r="DX94" i="2"/>
  <c r="DS94" i="2"/>
  <c r="DM94" i="2"/>
  <c r="DH94" i="2"/>
  <c r="DC94" i="2"/>
  <c r="CW94" i="2"/>
  <c r="H94" i="2"/>
  <c r="G94" i="2"/>
  <c r="FH93" i="2"/>
  <c r="FG93" i="2"/>
  <c r="FD93" i="2"/>
  <c r="FC93" i="2"/>
  <c r="FB93" i="2"/>
  <c r="EY93" i="2"/>
  <c r="EX93" i="2"/>
  <c r="EV93" i="2"/>
  <c r="ET93" i="2"/>
  <c r="EN93" i="2"/>
  <c r="EM93" i="2"/>
  <c r="EL93" i="2"/>
  <c r="EI93" i="2"/>
  <c r="EH93" i="2"/>
  <c r="EF93" i="2"/>
  <c r="EB93" i="2"/>
  <c r="EA93" i="2"/>
  <c r="DX93" i="2"/>
  <c r="DW93" i="2"/>
  <c r="DV93" i="2"/>
  <c r="DS93" i="2"/>
  <c r="DR93" i="2"/>
  <c r="DN93" i="2"/>
  <c r="DL93" i="2"/>
  <c r="DK93" i="2"/>
  <c r="DH93" i="2"/>
  <c r="DG93" i="2"/>
  <c r="DF93" i="2"/>
  <c r="DC93" i="2"/>
  <c r="CZ93" i="2"/>
  <c r="CX93" i="2"/>
  <c r="CV93" i="2"/>
  <c r="CU93" i="2"/>
  <c r="H93" i="2"/>
  <c r="G93" i="2"/>
  <c r="FH92" i="2"/>
  <c r="EX92" i="2"/>
  <c r="EM92" i="2"/>
  <c r="EB92" i="2"/>
  <c r="DW92" i="2"/>
  <c r="DR92" i="2"/>
  <c r="DG92" i="2"/>
  <c r="CX92" i="2"/>
  <c r="H92" i="2"/>
  <c r="G92" i="2"/>
  <c r="FH91" i="2"/>
  <c r="FD91" i="2"/>
  <c r="FB91" i="2"/>
  <c r="EZ91" i="2"/>
  <c r="EV91" i="2"/>
  <c r="ET91" i="2"/>
  <c r="EN91" i="2"/>
  <c r="EL91" i="2"/>
  <c r="EJ91" i="2"/>
  <c r="EF91" i="2"/>
  <c r="EB91" i="2"/>
  <c r="DX91" i="2"/>
  <c r="DV91" i="2"/>
  <c r="DT91" i="2"/>
  <c r="DN91" i="2"/>
  <c r="DL91" i="2"/>
  <c r="DH91" i="2"/>
  <c r="DF91" i="2"/>
  <c r="DD91" i="2"/>
  <c r="CZ91" i="2"/>
  <c r="CX91" i="2"/>
  <c r="CV91" i="2"/>
  <c r="H91" i="2"/>
  <c r="G91" i="2"/>
  <c r="EP90" i="2"/>
  <c r="DJ90" i="2"/>
  <c r="H90" i="2"/>
  <c r="G90" i="2"/>
  <c r="FH89" i="2"/>
  <c r="FD89" i="2"/>
  <c r="EZ89" i="2"/>
  <c r="EV89" i="2"/>
  <c r="EN89" i="2"/>
  <c r="EJ89" i="2"/>
  <c r="EF89" i="2"/>
  <c r="EB89" i="2"/>
  <c r="DX89" i="2"/>
  <c r="DT89" i="2"/>
  <c r="DL89" i="2"/>
  <c r="DH89" i="2"/>
  <c r="DD89" i="2"/>
  <c r="CZ89" i="2"/>
  <c r="CV89" i="2"/>
  <c r="H89" i="2"/>
  <c r="G89" i="2"/>
  <c r="EP88" i="2"/>
  <c r="DJ88" i="2"/>
  <c r="H88" i="2"/>
  <c r="G88" i="2"/>
  <c r="FH87" i="2"/>
  <c r="FD87" i="2"/>
  <c r="FB87" i="2"/>
  <c r="EZ87" i="2"/>
  <c r="EV87" i="2"/>
  <c r="ET87" i="2"/>
  <c r="EN87" i="2"/>
  <c r="EL87" i="2"/>
  <c r="EJ87" i="2"/>
  <c r="EF87" i="2"/>
  <c r="EB87" i="2"/>
  <c r="DX87" i="2"/>
  <c r="DV87" i="2"/>
  <c r="DT87" i="2"/>
  <c r="DN87" i="2"/>
  <c r="DL87" i="2"/>
  <c r="DH87" i="2"/>
  <c r="DF87" i="2"/>
  <c r="DD87" i="2"/>
  <c r="CZ87" i="2"/>
  <c r="CX87" i="2"/>
  <c r="CV87" i="2"/>
  <c r="H87" i="2"/>
  <c r="G87" i="2"/>
  <c r="EX86" i="2"/>
  <c r="ET86" i="2"/>
  <c r="EH86" i="2"/>
  <c r="DR86" i="2"/>
  <c r="DN86" i="2"/>
  <c r="CX86" i="2"/>
  <c r="H86" i="2"/>
  <c r="FB86" i="2" s="1"/>
  <c r="G86" i="2"/>
  <c r="FH85" i="2"/>
  <c r="FD85" i="2"/>
  <c r="EZ85" i="2"/>
  <c r="EV85" i="2"/>
  <c r="EN85" i="2"/>
  <c r="EJ85" i="2"/>
  <c r="EF85" i="2"/>
  <c r="EB85" i="2"/>
  <c r="DX85" i="2"/>
  <c r="DT85" i="2"/>
  <c r="DL85" i="2"/>
  <c r="DH85" i="2"/>
  <c r="DD85" i="2"/>
  <c r="CZ85" i="2"/>
  <c r="CV85" i="2"/>
  <c r="H85" i="2"/>
  <c r="G85" i="2"/>
  <c r="ET84" i="2"/>
  <c r="DN84" i="2"/>
  <c r="CX84" i="2"/>
  <c r="H84" i="2"/>
  <c r="G84" i="2"/>
  <c r="FH83" i="2"/>
  <c r="FD83" i="2"/>
  <c r="FB83" i="2"/>
  <c r="EZ83" i="2"/>
  <c r="EV83" i="2"/>
  <c r="ET83" i="2"/>
  <c r="EN83" i="2"/>
  <c r="EL83" i="2"/>
  <c r="EJ83" i="2"/>
  <c r="EF83" i="2"/>
  <c r="EB83" i="2"/>
  <c r="DX83" i="2"/>
  <c r="DV83" i="2"/>
  <c r="DT83" i="2"/>
  <c r="DN83" i="2"/>
  <c r="DL83" i="2"/>
  <c r="DH83" i="2"/>
  <c r="DF83" i="2"/>
  <c r="DD83" i="2"/>
  <c r="CZ83" i="2"/>
  <c r="CX83" i="2"/>
  <c r="CV83" i="2"/>
  <c r="H83" i="2"/>
  <c r="G83" i="2"/>
  <c r="FB82" i="2"/>
  <c r="EX82" i="2"/>
  <c r="ET82" i="2"/>
  <c r="EL82" i="2"/>
  <c r="EH82" i="2"/>
  <c r="DV82" i="2"/>
  <c r="DR82" i="2"/>
  <c r="DN82" i="2"/>
  <c r="DF82" i="2"/>
  <c r="CX82" i="2"/>
  <c r="H82" i="2"/>
  <c r="G82" i="2"/>
  <c r="FH81" i="2"/>
  <c r="FD81" i="2"/>
  <c r="EZ81" i="2"/>
  <c r="EV81" i="2"/>
  <c r="EN81" i="2"/>
  <c r="EJ81" i="2"/>
  <c r="EF81" i="2"/>
  <c r="EB81" i="2"/>
  <c r="DX81" i="2"/>
  <c r="DT81" i="2"/>
  <c r="DL81" i="2"/>
  <c r="DH81" i="2"/>
  <c r="DD81" i="2"/>
  <c r="CZ81" i="2"/>
  <c r="CV81" i="2"/>
  <c r="H81" i="2"/>
  <c r="G81" i="2"/>
  <c r="EX80" i="2"/>
  <c r="ET80" i="2"/>
  <c r="EH80" i="2"/>
  <c r="DR80" i="2"/>
  <c r="DN80" i="2"/>
  <c r="CX80" i="2"/>
  <c r="H80" i="2"/>
  <c r="FB80" i="2" s="1"/>
  <c r="G80" i="2"/>
  <c r="FH79" i="2"/>
  <c r="FD79" i="2"/>
  <c r="FB79" i="2"/>
  <c r="EZ79" i="2"/>
  <c r="EV79" i="2"/>
  <c r="ET79" i="2"/>
  <c r="EN79" i="2"/>
  <c r="EL79" i="2"/>
  <c r="EJ79" i="2"/>
  <c r="EF79" i="2"/>
  <c r="EB79" i="2"/>
  <c r="DX79" i="2"/>
  <c r="DV79" i="2"/>
  <c r="DT79" i="2"/>
  <c r="DN79" i="2"/>
  <c r="DL79" i="2"/>
  <c r="DH79" i="2"/>
  <c r="DF79" i="2"/>
  <c r="DD79" i="2"/>
  <c r="CZ79" i="2"/>
  <c r="CX79" i="2"/>
  <c r="CV79" i="2"/>
  <c r="H79" i="2"/>
  <c r="G79" i="2"/>
  <c r="H78" i="2"/>
  <c r="G78" i="2"/>
  <c r="FH77" i="2"/>
  <c r="FD77" i="2"/>
  <c r="EZ77" i="2"/>
  <c r="EV77" i="2"/>
  <c r="EN77" i="2"/>
  <c r="EJ77" i="2"/>
  <c r="EF77" i="2"/>
  <c r="EB77" i="2"/>
  <c r="DX77" i="2"/>
  <c r="DT77" i="2"/>
  <c r="DL77" i="2"/>
  <c r="DH77" i="2"/>
  <c r="DD77" i="2"/>
  <c r="CZ77" i="2"/>
  <c r="CV77" i="2"/>
  <c r="H77" i="2"/>
  <c r="G77" i="2"/>
  <c r="FB76" i="2"/>
  <c r="EX76" i="2"/>
  <c r="ET76" i="2"/>
  <c r="EL76" i="2"/>
  <c r="EH76" i="2"/>
  <c r="DV76" i="2"/>
  <c r="DR76" i="2"/>
  <c r="DN76" i="2"/>
  <c r="DF76" i="2"/>
  <c r="CX76" i="2"/>
  <c r="H76" i="2"/>
  <c r="G76" i="2"/>
  <c r="FH75" i="2"/>
  <c r="FD75" i="2"/>
  <c r="FB75" i="2"/>
  <c r="EZ75" i="2"/>
  <c r="EV75" i="2"/>
  <c r="ET75" i="2"/>
  <c r="EN75" i="2"/>
  <c r="EL75" i="2"/>
  <c r="EJ75" i="2"/>
  <c r="EF75" i="2"/>
  <c r="EB75" i="2"/>
  <c r="DX75" i="2"/>
  <c r="DV75" i="2"/>
  <c r="DT75" i="2"/>
  <c r="DN75" i="2"/>
  <c r="DL75" i="2"/>
  <c r="DH75" i="2"/>
  <c r="DF75" i="2"/>
  <c r="DD75" i="2"/>
  <c r="CZ75" i="2"/>
  <c r="CX75" i="2"/>
  <c r="CV75" i="2"/>
  <c r="H75" i="2"/>
  <c r="G75" i="2"/>
  <c r="FH74" i="2"/>
  <c r="FD74" i="2"/>
  <c r="FB74" i="2"/>
  <c r="EZ74" i="2"/>
  <c r="EX74" i="2"/>
  <c r="EV74" i="2"/>
  <c r="ET74" i="2"/>
  <c r="EP74" i="2"/>
  <c r="EN74" i="2"/>
  <c r="EL74" i="2"/>
  <c r="EJ74" i="2"/>
  <c r="EH74" i="2"/>
  <c r="EF74" i="2"/>
  <c r="EB74" i="2"/>
  <c r="DZ74" i="2"/>
  <c r="DX74" i="2"/>
  <c r="DV74" i="2"/>
  <c r="DT74" i="2"/>
  <c r="DR74" i="2"/>
  <c r="DN74" i="2"/>
  <c r="DL74" i="2"/>
  <c r="DJ74" i="2"/>
  <c r="DH74" i="2"/>
  <c r="DF74" i="2"/>
  <c r="DD74" i="2"/>
  <c r="CZ74" i="2"/>
  <c r="CX74" i="2"/>
  <c r="CV74" i="2"/>
  <c r="CT74" i="2"/>
  <c r="H74" i="2"/>
  <c r="FI74" i="2" s="1"/>
  <c r="G74" i="2"/>
  <c r="H73" i="2"/>
  <c r="G73" i="2"/>
  <c r="FH72" i="2"/>
  <c r="FJ72" i="2" s="1"/>
  <c r="FG72" i="2"/>
  <c r="FD72" i="2"/>
  <c r="FC72" i="2"/>
  <c r="FB72" i="2"/>
  <c r="EZ72" i="2"/>
  <c r="EY72" i="2"/>
  <c r="EX72" i="2"/>
  <c r="EV72" i="2"/>
  <c r="EU72" i="2"/>
  <c r="ET72" i="2"/>
  <c r="EP72" i="2"/>
  <c r="EN72" i="2"/>
  <c r="EM72" i="2"/>
  <c r="EL72" i="2"/>
  <c r="EJ72" i="2"/>
  <c r="EI72" i="2"/>
  <c r="EH72" i="2"/>
  <c r="EF72" i="2"/>
  <c r="EE72" i="2"/>
  <c r="EB72" i="2"/>
  <c r="EA72" i="2"/>
  <c r="DZ72" i="2"/>
  <c r="DX72" i="2"/>
  <c r="DW72" i="2"/>
  <c r="DV72" i="2"/>
  <c r="DT72" i="2"/>
  <c r="DS72" i="2"/>
  <c r="DR72" i="2"/>
  <c r="DN72" i="2"/>
  <c r="DL72" i="2"/>
  <c r="DK72" i="2"/>
  <c r="DJ72" i="2"/>
  <c r="DH72" i="2"/>
  <c r="DG72" i="2"/>
  <c r="DF72" i="2"/>
  <c r="DD72" i="2"/>
  <c r="DC72" i="2"/>
  <c r="CZ72" i="2"/>
  <c r="CY72" i="2"/>
  <c r="CX72" i="2"/>
  <c r="CV72" i="2"/>
  <c r="CU72" i="2"/>
  <c r="CT72" i="2"/>
  <c r="H72" i="2"/>
  <c r="FI72" i="2" s="1"/>
  <c r="G72" i="2"/>
  <c r="FI71" i="2"/>
  <c r="FA71" i="2"/>
  <c r="EW71" i="2"/>
  <c r="ES71" i="2"/>
  <c r="EK71" i="2"/>
  <c r="EG71" i="2"/>
  <c r="DU71" i="2"/>
  <c r="DQ71" i="2"/>
  <c r="DM71" i="2"/>
  <c r="DE71" i="2"/>
  <c r="CW71" i="2"/>
  <c r="H71" i="2"/>
  <c r="G71" i="2"/>
  <c r="FH70" i="2"/>
  <c r="FD70" i="2"/>
  <c r="FB70" i="2"/>
  <c r="EZ70" i="2"/>
  <c r="EX70" i="2"/>
  <c r="EV70" i="2"/>
  <c r="ET70" i="2"/>
  <c r="EP70" i="2"/>
  <c r="EN70" i="2"/>
  <c r="EL70" i="2"/>
  <c r="EJ70" i="2"/>
  <c r="EH70" i="2"/>
  <c r="EF70" i="2"/>
  <c r="EB70" i="2"/>
  <c r="DZ70" i="2"/>
  <c r="DX70" i="2"/>
  <c r="DV70" i="2"/>
  <c r="DT70" i="2"/>
  <c r="DR70" i="2"/>
  <c r="DN70" i="2"/>
  <c r="DL70" i="2"/>
  <c r="DJ70" i="2"/>
  <c r="DH70" i="2"/>
  <c r="DF70" i="2"/>
  <c r="DD70" i="2"/>
  <c r="CZ70" i="2"/>
  <c r="CX70" i="2"/>
  <c r="CV70" i="2"/>
  <c r="CT70" i="2"/>
  <c r="H70" i="2"/>
  <c r="FI70" i="2" s="1"/>
  <c r="G70" i="2"/>
  <c r="FI69" i="2"/>
  <c r="FG69" i="2"/>
  <c r="FC69" i="2"/>
  <c r="FA69" i="2"/>
  <c r="EY69" i="2"/>
  <c r="EU69" i="2"/>
  <c r="ES69" i="2"/>
  <c r="EM69" i="2"/>
  <c r="EK69" i="2"/>
  <c r="EI69" i="2"/>
  <c r="EE69" i="2"/>
  <c r="EA69" i="2"/>
  <c r="DW69" i="2"/>
  <c r="DU69" i="2"/>
  <c r="DS69" i="2"/>
  <c r="DM69" i="2"/>
  <c r="DK69" i="2"/>
  <c r="DG69" i="2"/>
  <c r="DE69" i="2"/>
  <c r="DC69" i="2"/>
  <c r="CY69" i="2"/>
  <c r="CW69" i="2"/>
  <c r="CU69" i="2"/>
  <c r="H69" i="2"/>
  <c r="G69" i="2"/>
  <c r="FH68" i="2"/>
  <c r="FG68" i="2"/>
  <c r="FD68" i="2"/>
  <c r="FC68" i="2"/>
  <c r="FB68" i="2"/>
  <c r="EZ68" i="2"/>
  <c r="EY68" i="2"/>
  <c r="EX68" i="2"/>
  <c r="EV68" i="2"/>
  <c r="EU68" i="2"/>
  <c r="ET68" i="2"/>
  <c r="EP68" i="2"/>
  <c r="EN68" i="2"/>
  <c r="EM68" i="2"/>
  <c r="EL68" i="2"/>
  <c r="EJ68" i="2"/>
  <c r="EI68" i="2"/>
  <c r="EH68" i="2"/>
  <c r="EF68" i="2"/>
  <c r="EE68" i="2"/>
  <c r="EB68" i="2"/>
  <c r="EA68" i="2"/>
  <c r="DZ68" i="2"/>
  <c r="DX68" i="2"/>
  <c r="DW68" i="2"/>
  <c r="DV68" i="2"/>
  <c r="DT68" i="2"/>
  <c r="DS68" i="2"/>
  <c r="DR68" i="2"/>
  <c r="DN68" i="2"/>
  <c r="DL68" i="2"/>
  <c r="DK68" i="2"/>
  <c r="DJ68" i="2"/>
  <c r="DH68" i="2"/>
  <c r="DG68" i="2"/>
  <c r="DF68" i="2"/>
  <c r="DD68" i="2"/>
  <c r="DC68" i="2"/>
  <c r="CZ68" i="2"/>
  <c r="CY68" i="2"/>
  <c r="CX68" i="2"/>
  <c r="CV68" i="2"/>
  <c r="CU68" i="2"/>
  <c r="CT68" i="2"/>
  <c r="H68" i="2"/>
  <c r="G68" i="2"/>
  <c r="F66" i="2"/>
  <c r="H65" i="2"/>
  <c r="FI65" i="2" s="1"/>
  <c r="FJ65" i="2" s="1"/>
  <c r="FK65" i="2" s="1"/>
  <c r="FL65" i="2" s="1"/>
  <c r="G65" i="2"/>
  <c r="ER64" i="2"/>
  <c r="H64" i="2"/>
  <c r="G64" i="2"/>
  <c r="FJ63" i="2"/>
  <c r="FH63" i="2"/>
  <c r="FG63" i="2"/>
  <c r="FD63" i="2"/>
  <c r="FC63" i="2"/>
  <c r="FB63" i="2"/>
  <c r="EZ63" i="2"/>
  <c r="EY63" i="2"/>
  <c r="EX63" i="2"/>
  <c r="H63" i="2"/>
  <c r="FI63" i="2" s="1"/>
  <c r="G63" i="2"/>
  <c r="FI62" i="2"/>
  <c r="FG62" i="2"/>
  <c r="FD62" i="2"/>
  <c r="FA62" i="2"/>
  <c r="EY62" i="2"/>
  <c r="EV62" i="2"/>
  <c r="I62" i="2"/>
  <c r="H62" i="2"/>
  <c r="G62" i="2"/>
  <c r="FI61" i="2"/>
  <c r="FG61" i="2"/>
  <c r="FC61" i="2"/>
  <c r="FB61" i="2"/>
  <c r="EY61" i="2"/>
  <c r="EX61" i="2"/>
  <c r="EW61" i="2"/>
  <c r="ET61" i="2"/>
  <c r="ES61" i="2"/>
  <c r="EO61" i="2"/>
  <c r="EM61" i="2"/>
  <c r="EL61" i="2"/>
  <c r="EI61" i="2"/>
  <c r="EH61" i="2"/>
  <c r="EG61" i="2"/>
  <c r="H61" i="2"/>
  <c r="G61" i="2"/>
  <c r="FH60" i="2"/>
  <c r="FB60" i="2"/>
  <c r="FA60" i="2"/>
  <c r="EZ60" i="2"/>
  <c r="EW60" i="2"/>
  <c r="EV60" i="2"/>
  <c r="ET60" i="2"/>
  <c r="EP60" i="2"/>
  <c r="EO60" i="2"/>
  <c r="EL60" i="2"/>
  <c r="EK60" i="2"/>
  <c r="EJ60" i="2"/>
  <c r="EG60" i="2"/>
  <c r="EF60" i="2"/>
  <c r="EB60" i="2"/>
  <c r="DZ60" i="2"/>
  <c r="DY60" i="2"/>
  <c r="H60" i="2"/>
  <c r="G60" i="2"/>
  <c r="FH59" i="2"/>
  <c r="FG59" i="2"/>
  <c r="FJ59" i="2" s="1"/>
  <c r="FC59" i="2"/>
  <c r="FB59" i="2"/>
  <c r="FA59" i="2"/>
  <c r="EY59" i="2"/>
  <c r="EX59" i="2"/>
  <c r="EW59" i="2"/>
  <c r="EU59" i="2"/>
  <c r="ET59" i="2"/>
  <c r="ES59" i="2"/>
  <c r="EP59" i="2"/>
  <c r="EO59" i="2"/>
  <c r="EM59" i="2"/>
  <c r="EL59" i="2"/>
  <c r="EK59" i="2"/>
  <c r="EI59" i="2"/>
  <c r="EH59" i="2"/>
  <c r="EG59" i="2"/>
  <c r="EE59" i="2"/>
  <c r="EA59" i="2"/>
  <c r="DZ59" i="2"/>
  <c r="DY59" i="2"/>
  <c r="H59" i="2"/>
  <c r="FI59" i="2" s="1"/>
  <c r="G59" i="2"/>
  <c r="FI58" i="2"/>
  <c r="FH58" i="2"/>
  <c r="FG58" i="2"/>
  <c r="FD58" i="2"/>
  <c r="FC58" i="2"/>
  <c r="FA58" i="2"/>
  <c r="EZ58" i="2"/>
  <c r="EY58" i="2"/>
  <c r="EW58" i="2"/>
  <c r="EV58" i="2"/>
  <c r="EU58" i="2"/>
  <c r="ES58" i="2"/>
  <c r="EO58" i="2"/>
  <c r="EN58" i="2"/>
  <c r="EM58" i="2"/>
  <c r="EK58" i="2"/>
  <c r="EJ58" i="2"/>
  <c r="EI58" i="2"/>
  <c r="EG58" i="2"/>
  <c r="EF58" i="2"/>
  <c r="EE58" i="2"/>
  <c r="EB58" i="2"/>
  <c r="EA58" i="2"/>
  <c r="DY58" i="2"/>
  <c r="DX58" i="2"/>
  <c r="DW58" i="2"/>
  <c r="DU58" i="2"/>
  <c r="DT58" i="2"/>
  <c r="DS58" i="2"/>
  <c r="H58" i="2"/>
  <c r="FB58" i="2" s="1"/>
  <c r="G58" i="2"/>
  <c r="FI57" i="2"/>
  <c r="FG57" i="2"/>
  <c r="FA57" i="2"/>
  <c r="EY57" i="2"/>
  <c r="ES57" i="2"/>
  <c r="EK57" i="2"/>
  <c r="EI57" i="2"/>
  <c r="EA57" i="2"/>
  <c r="DU57" i="2"/>
  <c r="DS57" i="2"/>
  <c r="H57" i="2"/>
  <c r="FC57" i="2" s="1"/>
  <c r="G57" i="2"/>
  <c r="FB56" i="2"/>
  <c r="ET56" i="2"/>
  <c r="EL56" i="2"/>
  <c r="DV56" i="2"/>
  <c r="DM56" i="2"/>
  <c r="H56" i="2"/>
  <c r="EV56" i="2" s="1"/>
  <c r="G56" i="2"/>
  <c r="FH55" i="2"/>
  <c r="FD55" i="2"/>
  <c r="FB55" i="2"/>
  <c r="EZ55" i="2"/>
  <c r="EX55" i="2"/>
  <c r="EV55" i="2"/>
  <c r="ET55" i="2"/>
  <c r="EP55" i="2"/>
  <c r="EN55" i="2"/>
  <c r="EL55" i="2"/>
  <c r="EJ55" i="2"/>
  <c r="EH55" i="2"/>
  <c r="EF55" i="2"/>
  <c r="EB55" i="2"/>
  <c r="DZ55" i="2"/>
  <c r="DX55" i="2"/>
  <c r="DV55" i="2"/>
  <c r="DT55" i="2"/>
  <c r="DR55" i="2"/>
  <c r="DN55" i="2"/>
  <c r="DL55" i="2"/>
  <c r="DJ55" i="2"/>
  <c r="DH55" i="2"/>
  <c r="H55" i="2"/>
  <c r="FI55" i="2" s="1"/>
  <c r="G55" i="2"/>
  <c r="EU54" i="2"/>
  <c r="EE54" i="2"/>
  <c r="H54" i="2"/>
  <c r="G54" i="2"/>
  <c r="FB53" i="2"/>
  <c r="ET53" i="2"/>
  <c r="EL53" i="2"/>
  <c r="DV53" i="2"/>
  <c r="DN53" i="2"/>
  <c r="DF53" i="2"/>
  <c r="H53" i="2"/>
  <c r="FH53" i="2" s="1"/>
  <c r="G53" i="2"/>
  <c r="H52" i="2"/>
  <c r="G52" i="2"/>
  <c r="FB51" i="2"/>
  <c r="EL51" i="2"/>
  <c r="DV51" i="2"/>
  <c r="DF51" i="2"/>
  <c r="H51" i="2"/>
  <c r="G51" i="2"/>
  <c r="FH50" i="2"/>
  <c r="FD50" i="2"/>
  <c r="FB50" i="2"/>
  <c r="EZ50" i="2"/>
  <c r="EX50" i="2"/>
  <c r="EV50" i="2"/>
  <c r="ET50" i="2"/>
  <c r="EP50" i="2"/>
  <c r="EN50" i="2"/>
  <c r="EL50" i="2"/>
  <c r="EJ50" i="2"/>
  <c r="EH50" i="2"/>
  <c r="EF50" i="2"/>
  <c r="EB50" i="2"/>
  <c r="DZ50" i="2"/>
  <c r="DX50" i="2"/>
  <c r="DV50" i="2"/>
  <c r="DT50" i="2"/>
  <c r="DR50" i="2"/>
  <c r="DN50" i="2"/>
  <c r="DL50" i="2"/>
  <c r="DJ50" i="2"/>
  <c r="DH50" i="2"/>
  <c r="DF50" i="2"/>
  <c r="DD50" i="2"/>
  <c r="CZ50" i="2"/>
  <c r="CX50" i="2"/>
  <c r="H50" i="2"/>
  <c r="FG50" i="2" s="1"/>
  <c r="G50" i="2"/>
  <c r="FG49" i="2"/>
  <c r="FC49" i="2"/>
  <c r="EY49" i="2"/>
  <c r="EW49" i="2"/>
  <c r="EU49" i="2"/>
  <c r="EO49" i="2"/>
  <c r="EM49" i="2"/>
  <c r="EI49" i="2"/>
  <c r="EG49" i="2"/>
  <c r="EE49" i="2"/>
  <c r="EA49" i="2"/>
  <c r="DY49" i="2"/>
  <c r="DW49" i="2"/>
  <c r="DS49" i="2"/>
  <c r="DQ49" i="2"/>
  <c r="DK49" i="2"/>
  <c r="DI49" i="2"/>
  <c r="DG49" i="2"/>
  <c r="DC49" i="2"/>
  <c r="CY49" i="2"/>
  <c r="H49" i="2"/>
  <c r="G49" i="2"/>
  <c r="FH48" i="2"/>
  <c r="FD48" i="2"/>
  <c r="FB48" i="2"/>
  <c r="EZ48" i="2"/>
  <c r="EX48" i="2"/>
  <c r="EV48" i="2"/>
  <c r="ET48" i="2"/>
  <c r="EP48" i="2"/>
  <c r="EN48" i="2"/>
  <c r="EL48" i="2"/>
  <c r="EJ48" i="2"/>
  <c r="EH48" i="2"/>
  <c r="EF48" i="2"/>
  <c r="EB48" i="2"/>
  <c r="DZ48" i="2"/>
  <c r="DX48" i="2"/>
  <c r="DV48" i="2"/>
  <c r="DT48" i="2"/>
  <c r="DR48" i="2"/>
  <c r="DN48" i="2"/>
  <c r="DL48" i="2"/>
  <c r="DJ48" i="2"/>
  <c r="DH48" i="2"/>
  <c r="DF48" i="2"/>
  <c r="DD48" i="2"/>
  <c r="CZ48" i="2"/>
  <c r="CX48" i="2"/>
  <c r="CV48" i="2"/>
  <c r="H48" i="2"/>
  <c r="FI48" i="2" s="1"/>
  <c r="G48" i="2"/>
  <c r="FI47" i="2"/>
  <c r="FG47" i="2"/>
  <c r="FC47" i="2"/>
  <c r="FB47" i="2"/>
  <c r="FA47" i="2"/>
  <c r="EY47" i="2"/>
  <c r="EX47" i="2"/>
  <c r="EW47" i="2"/>
  <c r="EU47" i="2"/>
  <c r="ET47" i="2"/>
  <c r="ES47" i="2"/>
  <c r="EP47" i="2"/>
  <c r="EO47" i="2"/>
  <c r="EM47" i="2"/>
  <c r="EL47" i="2"/>
  <c r="EK47" i="2"/>
  <c r="EI47" i="2"/>
  <c r="EH47" i="2"/>
  <c r="EG47" i="2"/>
  <c r="EE47" i="2"/>
  <c r="EA47" i="2"/>
  <c r="DZ47" i="2"/>
  <c r="DY47" i="2"/>
  <c r="DW47" i="2"/>
  <c r="DV47" i="2"/>
  <c r="DU47" i="2"/>
  <c r="DS47" i="2"/>
  <c r="DR47" i="2"/>
  <c r="DQ47" i="2"/>
  <c r="DN47" i="2"/>
  <c r="DM47" i="2"/>
  <c r="DK47" i="2"/>
  <c r="DJ47" i="2"/>
  <c r="DI47" i="2"/>
  <c r="DG47" i="2"/>
  <c r="DF47" i="2"/>
  <c r="DE47" i="2"/>
  <c r="DC47" i="2"/>
  <c r="CY47" i="2"/>
  <c r="CX47" i="2"/>
  <c r="CW47" i="2"/>
  <c r="CU47" i="2"/>
  <c r="CT47" i="2"/>
  <c r="CS47" i="2"/>
  <c r="H47" i="2"/>
  <c r="FH47" i="2" s="1"/>
  <c r="G47" i="2"/>
  <c r="CU45" i="2"/>
  <c r="CT45" i="2"/>
  <c r="CS45" i="2"/>
  <c r="CR45" i="2"/>
  <c r="CQ45" i="2"/>
  <c r="CP45" i="2"/>
  <c r="CO45" i="2"/>
  <c r="CN45" i="2"/>
  <c r="CM45" i="2"/>
  <c r="CL45" i="2"/>
  <c r="CK45" i="2"/>
  <c r="CJ45" i="2"/>
  <c r="CI45" i="2"/>
  <c r="CH45" i="2"/>
  <c r="CG45" i="2"/>
  <c r="CF45" i="2"/>
  <c r="CE45" i="2"/>
  <c r="CD45" i="2"/>
  <c r="CC45" i="2"/>
  <c r="CB45" i="2"/>
  <c r="CA45" i="2"/>
  <c r="BZ45" i="2"/>
  <c r="BY45" i="2"/>
  <c r="BX45" i="2"/>
  <c r="BW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J45" i="2"/>
  <c r="BI45" i="2"/>
  <c r="BH45" i="2"/>
  <c r="BG45" i="2"/>
  <c r="BF45" i="2"/>
  <c r="BE45" i="2"/>
  <c r="BD45" i="2"/>
  <c r="BC45" i="2"/>
  <c r="BB45" i="2"/>
  <c r="BA45" i="2"/>
  <c r="AZ45" i="2"/>
  <c r="AY45" i="2"/>
  <c r="AX45" i="2"/>
  <c r="AW45" i="2"/>
  <c r="AV45" i="2"/>
  <c r="AU45" i="2"/>
  <c r="AT45" i="2"/>
  <c r="AS45" i="2"/>
  <c r="AR45" i="2"/>
  <c r="AQ45" i="2"/>
  <c r="AP45" i="2"/>
  <c r="AO45" i="2"/>
  <c r="AN45" i="2"/>
  <c r="AM45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F45" i="2"/>
  <c r="FG44" i="2"/>
  <c r="H44" i="2"/>
  <c r="FI44" i="2" s="1"/>
  <c r="G44" i="2"/>
  <c r="FG43" i="2"/>
  <c r="H43" i="2"/>
  <c r="G43" i="2"/>
  <c r="H42" i="2"/>
  <c r="G42" i="2"/>
  <c r="FL41" i="2"/>
  <c r="FH41" i="2"/>
  <c r="FG41" i="2"/>
  <c r="FJ41" i="2" s="1"/>
  <c r="FK41" i="2" s="1"/>
  <c r="H41" i="2"/>
  <c r="FI41" i="2" s="1"/>
  <c r="G41" i="2"/>
  <c r="FH40" i="2"/>
  <c r="FC40" i="2"/>
  <c r="FB40" i="2"/>
  <c r="EX40" i="2"/>
  <c r="EV40" i="2"/>
  <c r="EU40" i="2"/>
  <c r="EP40" i="2"/>
  <c r="EM40" i="2"/>
  <c r="EJ40" i="2"/>
  <c r="EH40" i="2"/>
  <c r="EF40" i="2"/>
  <c r="H40" i="2"/>
  <c r="G40" i="2"/>
  <c r="FC39" i="2"/>
  <c r="EY39" i="2"/>
  <c r="EX39" i="2"/>
  <c r="EU39" i="2"/>
  <c r="ES39" i="2"/>
  <c r="EP39" i="2"/>
  <c r="EO39" i="2"/>
  <c r="EK39" i="2"/>
  <c r="EI39" i="2"/>
  <c r="EH39" i="2"/>
  <c r="H39" i="2"/>
  <c r="G39" i="2"/>
  <c r="FI38" i="2"/>
  <c r="FH38" i="2"/>
  <c r="FD38" i="2"/>
  <c r="FB38" i="2"/>
  <c r="FA38" i="2"/>
  <c r="EZ38" i="2"/>
  <c r="EX38" i="2"/>
  <c r="EW38" i="2"/>
  <c r="EV38" i="2"/>
  <c r="ET38" i="2"/>
  <c r="ES38" i="2"/>
  <c r="EP38" i="2"/>
  <c r="EO38" i="2"/>
  <c r="EN38" i="2"/>
  <c r="EL38" i="2"/>
  <c r="EK38" i="2"/>
  <c r="EJ38" i="2"/>
  <c r="EH38" i="2"/>
  <c r="EG38" i="2"/>
  <c r="EF38" i="2"/>
  <c r="H38" i="2"/>
  <c r="FG38" i="2" s="1"/>
  <c r="G38" i="2"/>
  <c r="EW37" i="2"/>
  <c r="EJ37" i="2"/>
  <c r="EB37" i="2"/>
  <c r="DU37" i="2"/>
  <c r="H37" i="2"/>
  <c r="G37" i="2"/>
  <c r="FD36" i="2"/>
  <c r="EW36" i="2"/>
  <c r="EP36" i="2"/>
  <c r="EH36" i="2"/>
  <c r="EB36" i="2"/>
  <c r="DU36" i="2"/>
  <c r="H36" i="2"/>
  <c r="G36" i="2"/>
  <c r="FC35" i="2"/>
  <c r="EW35" i="2"/>
  <c r="EO35" i="2"/>
  <c r="EH35" i="2"/>
  <c r="EA35" i="2"/>
  <c r="DS35" i="2"/>
  <c r="DM35" i="2"/>
  <c r="DM45" i="2" s="1"/>
  <c r="DF35" i="2"/>
  <c r="DF45" i="2" s="1"/>
  <c r="CX35" i="2"/>
  <c r="CX45" i="2" s="1"/>
  <c r="H35" i="2"/>
  <c r="G35" i="2"/>
  <c r="AB33" i="2"/>
  <c r="AA33" i="2"/>
  <c r="Z33" i="2"/>
  <c r="Y33" i="2"/>
  <c r="X33" i="2"/>
  <c r="W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F33" i="2"/>
  <c r="FI32" i="2"/>
  <c r="FH32" i="2"/>
  <c r="FD32" i="2"/>
  <c r="FC32" i="2"/>
  <c r="EZ32" i="2"/>
  <c r="EY32" i="2"/>
  <c r="EW32" i="2"/>
  <c r="EU32" i="2"/>
  <c r="ES32" i="2"/>
  <c r="EO32" i="2"/>
  <c r="EN32" i="2"/>
  <c r="EM32" i="2"/>
  <c r="EJ32" i="2"/>
  <c r="EI32" i="2"/>
  <c r="EG32" i="2"/>
  <c r="EE32" i="2"/>
  <c r="EB32" i="2"/>
  <c r="DY32" i="2"/>
  <c r="DX32" i="2"/>
  <c r="DW32" i="2"/>
  <c r="DT32" i="2"/>
  <c r="DS32" i="2"/>
  <c r="DQ32" i="2"/>
  <c r="DM32" i="2"/>
  <c r="DL32" i="2"/>
  <c r="H32" i="2"/>
  <c r="G32" i="2"/>
  <c r="EX31" i="2"/>
  <c r="EJ31" i="2"/>
  <c r="EB31" i="2"/>
  <c r="DV31" i="2"/>
  <c r="DG31" i="2"/>
  <c r="H31" i="2"/>
  <c r="G31" i="2"/>
  <c r="FI30" i="2"/>
  <c r="FD30" i="2"/>
  <c r="FA30" i="2"/>
  <c r="EZ30" i="2"/>
  <c r="EX30" i="2"/>
  <c r="EV30" i="2"/>
  <c r="ET30" i="2"/>
  <c r="ES30" i="2"/>
  <c r="EP30" i="2"/>
  <c r="EO30" i="2"/>
  <c r="EN30" i="2"/>
  <c r="EK30" i="2"/>
  <c r="EJ30" i="2"/>
  <c r="EH30" i="2"/>
  <c r="EF30" i="2"/>
  <c r="DZ30" i="2"/>
  <c r="DY30" i="2"/>
  <c r="DX30" i="2"/>
  <c r="DU30" i="2"/>
  <c r="DT30" i="2"/>
  <c r="DR30" i="2"/>
  <c r="DN30" i="2"/>
  <c r="DM30" i="2"/>
  <c r="DJ30" i="2"/>
  <c r="DI30" i="2"/>
  <c r="DH30" i="2"/>
  <c r="DE30" i="2"/>
  <c r="DD30" i="2"/>
  <c r="CZ30" i="2"/>
  <c r="CX30" i="2"/>
  <c r="CW30" i="2"/>
  <c r="CT30" i="2"/>
  <c r="CS30" i="2"/>
  <c r="CR30" i="2"/>
  <c r="CO30" i="2"/>
  <c r="CK30" i="2"/>
  <c r="CJ30" i="2"/>
  <c r="CI30" i="2"/>
  <c r="H30" i="2"/>
  <c r="G30" i="2"/>
  <c r="FI29" i="2"/>
  <c r="FG29" i="2"/>
  <c r="FD29" i="2"/>
  <c r="FA29" i="2"/>
  <c r="EY29" i="2"/>
  <c r="EV29" i="2"/>
  <c r="ES29" i="2"/>
  <c r="EN29" i="2"/>
  <c r="EK29" i="2"/>
  <c r="EI29" i="2"/>
  <c r="EF29" i="2"/>
  <c r="EA29" i="2"/>
  <c r="DX29" i="2"/>
  <c r="DU29" i="2"/>
  <c r="DS29" i="2"/>
  <c r="DM29" i="2"/>
  <c r="DK29" i="2"/>
  <c r="DH29" i="2"/>
  <c r="DE29" i="2"/>
  <c r="DC29" i="2"/>
  <c r="CZ29" i="2"/>
  <c r="CW29" i="2"/>
  <c r="CU29" i="2"/>
  <c r="CS29" i="2"/>
  <c r="CQ29" i="2"/>
  <c r="CO29" i="2"/>
  <c r="CK29" i="2"/>
  <c r="CI29" i="2"/>
  <c r="CG29" i="2"/>
  <c r="CE29" i="2"/>
  <c r="CC29" i="2"/>
  <c r="CA29" i="2"/>
  <c r="BW29" i="2"/>
  <c r="BU29" i="2"/>
  <c r="BS29" i="2"/>
  <c r="H29" i="2"/>
  <c r="FH29" i="2" s="1"/>
  <c r="G29" i="2"/>
  <c r="V28" i="2"/>
  <c r="H28" i="2"/>
  <c r="DD28" i="2" s="1"/>
  <c r="G28" i="2"/>
  <c r="FG27" i="2"/>
  <c r="FC27" i="2"/>
  <c r="FB27" i="2"/>
  <c r="EY27" i="2"/>
  <c r="EU27" i="2"/>
  <c r="ET27" i="2"/>
  <c r="EM27" i="2"/>
  <c r="EL27" i="2"/>
  <c r="EI27" i="2"/>
  <c r="EE27" i="2"/>
  <c r="EA27" i="2"/>
  <c r="DW27" i="2"/>
  <c r="DV27" i="2"/>
  <c r="DS27" i="2"/>
  <c r="DN27" i="2"/>
  <c r="DK27" i="2"/>
  <c r="DG27" i="2"/>
  <c r="DF27" i="2"/>
  <c r="DC27" i="2"/>
  <c r="CY27" i="2"/>
  <c r="CX27" i="2"/>
  <c r="CU27" i="2"/>
  <c r="CQ27" i="2"/>
  <c r="CP27" i="2"/>
  <c r="CI27" i="2"/>
  <c r="CH27" i="2"/>
  <c r="CE27" i="2"/>
  <c r="CA27" i="2"/>
  <c r="BW27" i="2"/>
  <c r="BS27" i="2"/>
  <c r="BR27" i="2"/>
  <c r="BO27" i="2"/>
  <c r="BJ27" i="2"/>
  <c r="BG27" i="2"/>
  <c r="BC27" i="2"/>
  <c r="BB27" i="2"/>
  <c r="AY27" i="2"/>
  <c r="AU27" i="2"/>
  <c r="AT27" i="2"/>
  <c r="AQ27" i="2"/>
  <c r="AM27" i="2"/>
  <c r="AL27" i="2"/>
  <c r="AE27" i="2"/>
  <c r="AE33" i="2" s="1"/>
  <c r="AD27" i="2"/>
  <c r="AD33" i="2" s="1"/>
  <c r="V27" i="2"/>
  <c r="H27" i="2"/>
  <c r="G27" i="2"/>
  <c r="G33" i="2" s="1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F25" i="2"/>
  <c r="F171" i="2" s="1"/>
  <c r="FI24" i="2"/>
  <c r="FH24" i="2"/>
  <c r="FA24" i="2"/>
  <c r="EZ24" i="2"/>
  <c r="ES24" i="2"/>
  <c r="EK24" i="2"/>
  <c r="EJ24" i="2"/>
  <c r="H24" i="2"/>
  <c r="G24" i="2"/>
  <c r="FC23" i="2"/>
  <c r="EX23" i="2"/>
  <c r="EU23" i="2"/>
  <c r="EP23" i="2"/>
  <c r="EM23" i="2"/>
  <c r="EH23" i="2"/>
  <c r="EE23" i="2"/>
  <c r="H23" i="2"/>
  <c r="G23" i="2"/>
  <c r="FI22" i="2"/>
  <c r="FB22" i="2"/>
  <c r="FA22" i="2"/>
  <c r="EX22" i="2"/>
  <c r="EW22" i="2"/>
  <c r="ET22" i="2"/>
  <c r="ES22" i="2"/>
  <c r="EP22" i="2"/>
  <c r="EO22" i="2"/>
  <c r="EL22" i="2"/>
  <c r="EK22" i="2"/>
  <c r="EH22" i="2"/>
  <c r="EG22" i="2"/>
  <c r="H22" i="2"/>
  <c r="FH22" i="2" s="1"/>
  <c r="G22" i="2"/>
  <c r="FD21" i="2"/>
  <c r="EV21" i="2"/>
  <c r="EN21" i="2"/>
  <c r="EF21" i="2"/>
  <c r="DX21" i="2"/>
  <c r="DH21" i="2"/>
  <c r="CZ21" i="2"/>
  <c r="H21" i="2"/>
  <c r="EW21" i="2" s="1"/>
  <c r="G21" i="2"/>
  <c r="FI20" i="2"/>
  <c r="FB20" i="2"/>
  <c r="FA20" i="2"/>
  <c r="EX20" i="2"/>
  <c r="EW20" i="2"/>
  <c r="ET20" i="2"/>
  <c r="ES20" i="2"/>
  <c r="EP20" i="2"/>
  <c r="EO20" i="2"/>
  <c r="EL20" i="2"/>
  <c r="EK20" i="2"/>
  <c r="EH20" i="2"/>
  <c r="EG20" i="2"/>
  <c r="DZ20" i="2"/>
  <c r="DY20" i="2"/>
  <c r="DV20" i="2"/>
  <c r="DU20" i="2"/>
  <c r="DR20" i="2"/>
  <c r="DQ20" i="2"/>
  <c r="DN20" i="2"/>
  <c r="DM20" i="2"/>
  <c r="DJ20" i="2"/>
  <c r="DI20" i="2"/>
  <c r="DF20" i="2"/>
  <c r="DE20" i="2"/>
  <c r="CX20" i="2"/>
  <c r="CW20" i="2"/>
  <c r="CT20" i="2"/>
  <c r="CS20" i="2"/>
  <c r="CP20" i="2"/>
  <c r="CO20" i="2"/>
  <c r="CL20" i="2"/>
  <c r="CK20" i="2"/>
  <c r="CH20" i="2"/>
  <c r="CG20" i="2"/>
  <c r="CD20" i="2"/>
  <c r="CC20" i="2"/>
  <c r="BV20" i="2"/>
  <c r="BU20" i="2"/>
  <c r="BR20" i="2"/>
  <c r="BQ20" i="2"/>
  <c r="BN20" i="2"/>
  <c r="BM20" i="2"/>
  <c r="BJ20" i="2"/>
  <c r="BI20" i="2"/>
  <c r="BF20" i="2"/>
  <c r="BE20" i="2"/>
  <c r="BB20" i="2"/>
  <c r="BA20" i="2"/>
  <c r="AT20" i="2"/>
  <c r="AS20" i="2"/>
  <c r="AP20" i="2"/>
  <c r="AO20" i="2"/>
  <c r="AL20" i="2"/>
  <c r="AK20" i="2"/>
  <c r="AH20" i="2"/>
  <c r="AG20" i="2"/>
  <c r="AI20" i="2" s="1"/>
  <c r="V20" i="2"/>
  <c r="H20" i="2"/>
  <c r="FH20" i="2" s="1"/>
  <c r="G20" i="2"/>
  <c r="FD19" i="2"/>
  <c r="EW19" i="2"/>
  <c r="EV19" i="2"/>
  <c r="EO19" i="2"/>
  <c r="EN19" i="2"/>
  <c r="EG19" i="2"/>
  <c r="EF19" i="2"/>
  <c r="DY19" i="2"/>
  <c r="DX19" i="2"/>
  <c r="DQ19" i="2"/>
  <c r="DI19" i="2"/>
  <c r="DH19" i="2"/>
  <c r="CZ19" i="2"/>
  <c r="CS19" i="2"/>
  <c r="CR19" i="2"/>
  <c r="CK19" i="2"/>
  <c r="CJ19" i="2"/>
  <c r="CC19" i="2"/>
  <c r="CB19" i="2"/>
  <c r="BU19" i="2"/>
  <c r="BT19" i="2"/>
  <c r="BM19" i="2"/>
  <c r="BE19" i="2"/>
  <c r="BD19" i="2"/>
  <c r="AV19" i="2"/>
  <c r="AO19" i="2"/>
  <c r="AN19" i="2"/>
  <c r="AG19" i="2"/>
  <c r="AF19" i="2"/>
  <c r="Y19" i="2"/>
  <c r="X19" i="2"/>
  <c r="V19" i="2"/>
  <c r="H19" i="2"/>
  <c r="G19" i="2"/>
  <c r="FB18" i="2"/>
  <c r="EX18" i="2"/>
  <c r="EW18" i="2"/>
  <c r="ET18" i="2"/>
  <c r="EP18" i="2"/>
  <c r="EO18" i="2"/>
  <c r="EL18" i="2"/>
  <c r="EH18" i="2"/>
  <c r="EG18" i="2"/>
  <c r="DZ18" i="2"/>
  <c r="DY18" i="2"/>
  <c r="DV18" i="2"/>
  <c r="DR18" i="2"/>
  <c r="DQ18" i="2"/>
  <c r="DN18" i="2"/>
  <c r="DJ18" i="2"/>
  <c r="DI18" i="2"/>
  <c r="DF18" i="2"/>
  <c r="CX18" i="2"/>
  <c r="CT18" i="2"/>
  <c r="CS18" i="2"/>
  <c r="CP18" i="2"/>
  <c r="CL18" i="2"/>
  <c r="CK18" i="2"/>
  <c r="CH18" i="2"/>
  <c r="CD18" i="2"/>
  <c r="CC18" i="2"/>
  <c r="BV18" i="2"/>
  <c r="BU18" i="2"/>
  <c r="BR18" i="2"/>
  <c r="BN18" i="2"/>
  <c r="BM18" i="2"/>
  <c r="BJ18" i="2"/>
  <c r="BF18" i="2"/>
  <c r="BE18" i="2"/>
  <c r="BB18" i="2"/>
  <c r="AT18" i="2"/>
  <c r="AP18" i="2"/>
  <c r="AO18" i="2"/>
  <c r="AL18" i="2"/>
  <c r="AH18" i="2"/>
  <c r="AG18" i="2"/>
  <c r="AD18" i="2"/>
  <c r="Z18" i="2"/>
  <c r="Y18" i="2"/>
  <c r="V18" i="2"/>
  <c r="H18" i="2"/>
  <c r="G18" i="2"/>
  <c r="FH17" i="2"/>
  <c r="FG17" i="2"/>
  <c r="FD17" i="2"/>
  <c r="FC17" i="2"/>
  <c r="FB17" i="2"/>
  <c r="EZ17" i="2"/>
  <c r="EY17" i="2"/>
  <c r="EX17" i="2"/>
  <c r="EV17" i="2"/>
  <c r="EU17" i="2"/>
  <c r="ET17" i="2"/>
  <c r="EP17" i="2"/>
  <c r="EN17" i="2"/>
  <c r="EM17" i="2"/>
  <c r="EL17" i="2"/>
  <c r="EJ17" i="2"/>
  <c r="EI17" i="2"/>
  <c r="EH17" i="2"/>
  <c r="EF17" i="2"/>
  <c r="EE17" i="2"/>
  <c r="EB17" i="2"/>
  <c r="EA17" i="2"/>
  <c r="DZ17" i="2"/>
  <c r="DX17" i="2"/>
  <c r="DW17" i="2"/>
  <c r="DV17" i="2"/>
  <c r="DT17" i="2"/>
  <c r="DS17" i="2"/>
  <c r="DR17" i="2"/>
  <c r="DN17" i="2"/>
  <c r="DL17" i="2"/>
  <c r="DK17" i="2"/>
  <c r="DJ17" i="2"/>
  <c r="DH17" i="2"/>
  <c r="DG17" i="2"/>
  <c r="DF17" i="2"/>
  <c r="DD17" i="2"/>
  <c r="DC17" i="2"/>
  <c r="CZ17" i="2"/>
  <c r="CY17" i="2"/>
  <c r="CX17" i="2"/>
  <c r="CV17" i="2"/>
  <c r="CU17" i="2"/>
  <c r="CT17" i="2"/>
  <c r="CR17" i="2"/>
  <c r="CQ17" i="2"/>
  <c r="CP17" i="2"/>
  <c r="CL17" i="2"/>
  <c r="CJ17" i="2"/>
  <c r="CI17" i="2"/>
  <c r="CH17" i="2"/>
  <c r="CF17" i="2"/>
  <c r="CE17" i="2"/>
  <c r="CD17" i="2"/>
  <c r="CB17" i="2"/>
  <c r="CA17" i="2"/>
  <c r="BX17" i="2"/>
  <c r="BW17" i="2"/>
  <c r="BV17" i="2"/>
  <c r="BT17" i="2"/>
  <c r="BS17" i="2"/>
  <c r="BR17" i="2"/>
  <c r="BP17" i="2"/>
  <c r="BO17" i="2"/>
  <c r="BN17" i="2"/>
  <c r="BJ17" i="2"/>
  <c r="BH17" i="2"/>
  <c r="BG17" i="2"/>
  <c r="BF17" i="2"/>
  <c r="BD17" i="2"/>
  <c r="BC17" i="2"/>
  <c r="BB17" i="2"/>
  <c r="AZ17" i="2"/>
  <c r="AY17" i="2"/>
  <c r="AV17" i="2"/>
  <c r="AU17" i="2"/>
  <c r="AT17" i="2"/>
  <c r="AR17" i="2"/>
  <c r="AQ17" i="2"/>
  <c r="AP17" i="2"/>
  <c r="AN17" i="2"/>
  <c r="AM17" i="2"/>
  <c r="AL17" i="2"/>
  <c r="AH17" i="2"/>
  <c r="AF17" i="2"/>
  <c r="AE17" i="2"/>
  <c r="AD17" i="2"/>
  <c r="AB17" i="2"/>
  <c r="AA17" i="2"/>
  <c r="Z17" i="2"/>
  <c r="X17" i="2"/>
  <c r="W17" i="2"/>
  <c r="V17" i="2"/>
  <c r="H17" i="2"/>
  <c r="FI17" i="2" s="1"/>
  <c r="FJ17" i="2" s="1"/>
  <c r="G17" i="2"/>
  <c r="FH16" i="2"/>
  <c r="FG16" i="2"/>
  <c r="FD16" i="2"/>
  <c r="FC16" i="2"/>
  <c r="EZ16" i="2"/>
  <c r="EY16" i="2"/>
  <c r="EV16" i="2"/>
  <c r="EU16" i="2"/>
  <c r="EN16" i="2"/>
  <c r="EM16" i="2"/>
  <c r="EJ16" i="2"/>
  <c r="EI16" i="2"/>
  <c r="EF16" i="2"/>
  <c r="EE16" i="2"/>
  <c r="EB16" i="2"/>
  <c r="EA16" i="2"/>
  <c r="DX16" i="2"/>
  <c r="DW16" i="2"/>
  <c r="DT16" i="2"/>
  <c r="DS16" i="2"/>
  <c r="DL16" i="2"/>
  <c r="DK16" i="2"/>
  <c r="DH16" i="2"/>
  <c r="DG16" i="2"/>
  <c r="DD16" i="2"/>
  <c r="DC16" i="2"/>
  <c r="CZ16" i="2"/>
  <c r="CY16" i="2"/>
  <c r="CV16" i="2"/>
  <c r="CU16" i="2"/>
  <c r="CR16" i="2"/>
  <c r="CQ16" i="2"/>
  <c r="CJ16" i="2"/>
  <c r="CI16" i="2"/>
  <c r="CF16" i="2"/>
  <c r="CE16" i="2"/>
  <c r="CB16" i="2"/>
  <c r="CA16" i="2"/>
  <c r="BX16" i="2"/>
  <c r="BW16" i="2"/>
  <c r="BT16" i="2"/>
  <c r="BS16" i="2"/>
  <c r="BP16" i="2"/>
  <c r="BO16" i="2"/>
  <c r="BH16" i="2"/>
  <c r="BG16" i="2"/>
  <c r="BD16" i="2"/>
  <c r="BC16" i="2"/>
  <c r="AZ16" i="2"/>
  <c r="AY16" i="2"/>
  <c r="AV16" i="2"/>
  <c r="AU16" i="2"/>
  <c r="AR16" i="2"/>
  <c r="AQ16" i="2"/>
  <c r="AN16" i="2"/>
  <c r="AM16" i="2"/>
  <c r="AF16" i="2"/>
  <c r="AE16" i="2"/>
  <c r="AB16" i="2"/>
  <c r="AA16" i="2"/>
  <c r="X16" i="2"/>
  <c r="W16" i="2"/>
  <c r="V16" i="2"/>
  <c r="H16" i="2"/>
  <c r="FB16" i="2" s="1"/>
  <c r="G16" i="2"/>
  <c r="V15" i="2"/>
  <c r="H15" i="2"/>
  <c r="EV15" i="2" s="1"/>
  <c r="G15" i="2"/>
  <c r="V14" i="2"/>
  <c r="H14" i="2"/>
  <c r="G14" i="2"/>
  <c r="FJ13" i="2"/>
  <c r="FH13" i="2"/>
  <c r="FG13" i="2"/>
  <c r="FD13" i="2"/>
  <c r="FC13" i="2"/>
  <c r="FB13" i="2"/>
  <c r="EZ13" i="2"/>
  <c r="EY13" i="2"/>
  <c r="EX13" i="2"/>
  <c r="EV13" i="2"/>
  <c r="EU13" i="2"/>
  <c r="ET13" i="2"/>
  <c r="EP13" i="2"/>
  <c r="EN13" i="2"/>
  <c r="EM13" i="2"/>
  <c r="EL13" i="2"/>
  <c r="EJ13" i="2"/>
  <c r="EI13" i="2"/>
  <c r="EH13" i="2"/>
  <c r="EF13" i="2"/>
  <c r="EE13" i="2"/>
  <c r="EB13" i="2"/>
  <c r="EA13" i="2"/>
  <c r="DZ13" i="2"/>
  <c r="DX13" i="2"/>
  <c r="DW13" i="2"/>
  <c r="DV13" i="2"/>
  <c r="DT13" i="2"/>
  <c r="DS13" i="2"/>
  <c r="DR13" i="2"/>
  <c r="DN13" i="2"/>
  <c r="DL13" i="2"/>
  <c r="DK13" i="2"/>
  <c r="DJ13" i="2"/>
  <c r="DH13" i="2"/>
  <c r="DG13" i="2"/>
  <c r="DF13" i="2"/>
  <c r="DD13" i="2"/>
  <c r="DC13" i="2"/>
  <c r="CZ13" i="2"/>
  <c r="CY13" i="2"/>
  <c r="CX13" i="2"/>
  <c r="CV13" i="2"/>
  <c r="CU13" i="2"/>
  <c r="CT13" i="2"/>
  <c r="CR13" i="2"/>
  <c r="CQ13" i="2"/>
  <c r="CP13" i="2"/>
  <c r="CL13" i="2"/>
  <c r="CJ13" i="2"/>
  <c r="CI13" i="2"/>
  <c r="CH13" i="2"/>
  <c r="CF13" i="2"/>
  <c r="CE13" i="2"/>
  <c r="CD13" i="2"/>
  <c r="CB13" i="2"/>
  <c r="CA13" i="2"/>
  <c r="BX13" i="2"/>
  <c r="BW13" i="2"/>
  <c r="BV13" i="2"/>
  <c r="BT13" i="2"/>
  <c r="BS13" i="2"/>
  <c r="BR13" i="2"/>
  <c r="BP13" i="2"/>
  <c r="BO13" i="2"/>
  <c r="BN13" i="2"/>
  <c r="BJ13" i="2"/>
  <c r="BH13" i="2"/>
  <c r="BG13" i="2"/>
  <c r="BF13" i="2"/>
  <c r="BD13" i="2"/>
  <c r="BC13" i="2"/>
  <c r="BB13" i="2"/>
  <c r="AZ13" i="2"/>
  <c r="AY13" i="2"/>
  <c r="AV13" i="2"/>
  <c r="AU13" i="2"/>
  <c r="AT13" i="2"/>
  <c r="AR13" i="2"/>
  <c r="AQ13" i="2"/>
  <c r="AP13" i="2"/>
  <c r="AN13" i="2"/>
  <c r="AM13" i="2"/>
  <c r="AL13" i="2"/>
  <c r="AH13" i="2"/>
  <c r="AF13" i="2"/>
  <c r="AE13" i="2"/>
  <c r="AD13" i="2"/>
  <c r="AB13" i="2"/>
  <c r="AA13" i="2"/>
  <c r="Z13" i="2"/>
  <c r="X13" i="2"/>
  <c r="W13" i="2"/>
  <c r="V13" i="2"/>
  <c r="H13" i="2"/>
  <c r="FI13" i="2" s="1"/>
  <c r="G13" i="2"/>
  <c r="FG12" i="2"/>
  <c r="FA12" i="2"/>
  <c r="EZ12" i="2"/>
  <c r="EV12" i="2"/>
  <c r="EU12" i="2"/>
  <c r="EO12" i="2"/>
  <c r="EK12" i="2"/>
  <c r="EJ12" i="2"/>
  <c r="EF12" i="2"/>
  <c r="EE12" i="2"/>
  <c r="EA12" i="2"/>
  <c r="DY12" i="2"/>
  <c r="DU12" i="2"/>
  <c r="DT12" i="2"/>
  <c r="DK12" i="2"/>
  <c r="DI12" i="2"/>
  <c r="DE12" i="2"/>
  <c r="DD12" i="2"/>
  <c r="CZ12" i="2"/>
  <c r="CY12" i="2"/>
  <c r="CU12" i="2"/>
  <c r="CS12" i="2"/>
  <c r="CO12" i="2"/>
  <c r="CJ12" i="2"/>
  <c r="CI12" i="2"/>
  <c r="CE12" i="2"/>
  <c r="CC12" i="2"/>
  <c r="BX12" i="2"/>
  <c r="BT12" i="2"/>
  <c r="BS12" i="2"/>
  <c r="BO12" i="2"/>
  <c r="BM12" i="2"/>
  <c r="BI12" i="2"/>
  <c r="BH12" i="2"/>
  <c r="BD12" i="2"/>
  <c r="BC12" i="2"/>
  <c r="AY12" i="2"/>
  <c r="AS12" i="2"/>
  <c r="AR12" i="2"/>
  <c r="AN12" i="2"/>
  <c r="AM12" i="2"/>
  <c r="AG12" i="2"/>
  <c r="AC12" i="2"/>
  <c r="AB12" i="2"/>
  <c r="X12" i="2"/>
  <c r="W12" i="2"/>
  <c r="V12" i="2"/>
  <c r="H12" i="2"/>
  <c r="G12" i="2"/>
  <c r="FH11" i="2"/>
  <c r="FB11" i="2"/>
  <c r="FA11" i="2"/>
  <c r="EW11" i="2"/>
  <c r="EV11" i="2"/>
  <c r="EP11" i="2"/>
  <c r="EL11" i="2"/>
  <c r="EK11" i="2"/>
  <c r="EG11" i="2"/>
  <c r="EF11" i="2"/>
  <c r="EB11" i="2"/>
  <c r="DZ11" i="2"/>
  <c r="DV11" i="2"/>
  <c r="DU11" i="2"/>
  <c r="DQ11" i="2"/>
  <c r="DL11" i="2"/>
  <c r="DJ11" i="2"/>
  <c r="DF11" i="2"/>
  <c r="DE11" i="2"/>
  <c r="CZ11" i="2"/>
  <c r="CV11" i="2"/>
  <c r="CT11" i="2"/>
  <c r="CP11" i="2"/>
  <c r="CO11" i="2"/>
  <c r="CK11" i="2"/>
  <c r="CJ11" i="2"/>
  <c r="CF11" i="2"/>
  <c r="CD11" i="2"/>
  <c r="BU11" i="2"/>
  <c r="BT11" i="2"/>
  <c r="BP11" i="2"/>
  <c r="BN11" i="2"/>
  <c r="BJ11" i="2"/>
  <c r="BI11" i="2"/>
  <c r="BE11" i="2"/>
  <c r="BD11" i="2"/>
  <c r="AZ11" i="2"/>
  <c r="AT11" i="2"/>
  <c r="AS11" i="2"/>
  <c r="AO11" i="2"/>
  <c r="AN11" i="2"/>
  <c r="AH11" i="2"/>
  <c r="AD11" i="2"/>
  <c r="AC11" i="2"/>
  <c r="Y11" i="2"/>
  <c r="X11" i="2"/>
  <c r="V11" i="2"/>
  <c r="H11" i="2"/>
  <c r="G11" i="2"/>
  <c r="FG10" i="2"/>
  <c r="FB10" i="2"/>
  <c r="FA10" i="2"/>
  <c r="EW10" i="2"/>
  <c r="EU10" i="2"/>
  <c r="EP10" i="2"/>
  <c r="EL10" i="2"/>
  <c r="EK10" i="2"/>
  <c r="EG10" i="2"/>
  <c r="EE10" i="2"/>
  <c r="EA10" i="2"/>
  <c r="DZ10" i="2"/>
  <c r="DV10" i="2"/>
  <c r="DU10" i="2"/>
  <c r="DQ10" i="2"/>
  <c r="DK10" i="2"/>
  <c r="DJ10" i="2"/>
  <c r="DF10" i="2"/>
  <c r="DE10" i="2"/>
  <c r="CY10" i="2"/>
  <c r="CU10" i="2"/>
  <c r="CT10" i="2"/>
  <c r="CP10" i="2"/>
  <c r="CO10" i="2"/>
  <c r="CK10" i="2"/>
  <c r="CI10" i="2"/>
  <c r="CE10" i="2"/>
  <c r="CD10" i="2"/>
  <c r="BU10" i="2"/>
  <c r="BS10" i="2"/>
  <c r="BO10" i="2"/>
  <c r="BN10" i="2"/>
  <c r="BJ10" i="2"/>
  <c r="BI10" i="2"/>
  <c r="BE10" i="2"/>
  <c r="BC10" i="2"/>
  <c r="AY10" i="2"/>
  <c r="AT10" i="2"/>
  <c r="AS10" i="2"/>
  <c r="AO10" i="2"/>
  <c r="AM10" i="2"/>
  <c r="AH10" i="2"/>
  <c r="AD10" i="2"/>
  <c r="AC10" i="2"/>
  <c r="Y10" i="2"/>
  <c r="W10" i="2"/>
  <c r="V10" i="2"/>
  <c r="H10" i="2"/>
  <c r="G10" i="2"/>
  <c r="FH9" i="2"/>
  <c r="FG9" i="2"/>
  <c r="FJ9" i="2" s="1"/>
  <c r="FD9" i="2"/>
  <c r="FC9" i="2"/>
  <c r="FB9" i="2"/>
  <c r="EZ9" i="2"/>
  <c r="EY9" i="2"/>
  <c r="EX9" i="2"/>
  <c r="EV9" i="2"/>
  <c r="EU9" i="2"/>
  <c r="ET9" i="2"/>
  <c r="EP9" i="2"/>
  <c r="EN9" i="2"/>
  <c r="EM9" i="2"/>
  <c r="EL9" i="2"/>
  <c r="EJ9" i="2"/>
  <c r="EI9" i="2"/>
  <c r="EH9" i="2"/>
  <c r="EF9" i="2"/>
  <c r="EE9" i="2"/>
  <c r="EB9" i="2"/>
  <c r="EA9" i="2"/>
  <c r="DZ9" i="2"/>
  <c r="DX9" i="2"/>
  <c r="DW9" i="2"/>
  <c r="DV9" i="2"/>
  <c r="DT9" i="2"/>
  <c r="DS9" i="2"/>
  <c r="DR9" i="2"/>
  <c r="DN9" i="2"/>
  <c r="DL9" i="2"/>
  <c r="DK9" i="2"/>
  <c r="DJ9" i="2"/>
  <c r="DH9" i="2"/>
  <c r="DG9" i="2"/>
  <c r="DF9" i="2"/>
  <c r="DD9" i="2"/>
  <c r="DC9" i="2"/>
  <c r="CZ9" i="2"/>
  <c r="CY9" i="2"/>
  <c r="CX9" i="2"/>
  <c r="CV9" i="2"/>
  <c r="CU9" i="2"/>
  <c r="CT9" i="2"/>
  <c r="CR9" i="2"/>
  <c r="CQ9" i="2"/>
  <c r="CP9" i="2"/>
  <c r="CL9" i="2"/>
  <c r="CJ9" i="2"/>
  <c r="CI9" i="2"/>
  <c r="CH9" i="2"/>
  <c r="CF9" i="2"/>
  <c r="CE9" i="2"/>
  <c r="CD9" i="2"/>
  <c r="CB9" i="2"/>
  <c r="CA9" i="2"/>
  <c r="BX9" i="2"/>
  <c r="BW9" i="2"/>
  <c r="BV9" i="2"/>
  <c r="BT9" i="2"/>
  <c r="BS9" i="2"/>
  <c r="BR9" i="2"/>
  <c r="BP9" i="2"/>
  <c r="BO9" i="2"/>
  <c r="BN9" i="2"/>
  <c r="BJ9" i="2"/>
  <c r="BH9" i="2"/>
  <c r="BG9" i="2"/>
  <c r="BF9" i="2"/>
  <c r="BD9" i="2"/>
  <c r="BC9" i="2"/>
  <c r="BB9" i="2"/>
  <c r="AZ9" i="2"/>
  <c r="AY9" i="2"/>
  <c r="AV9" i="2"/>
  <c r="AU9" i="2"/>
  <c r="AT9" i="2"/>
  <c r="AR9" i="2"/>
  <c r="AQ9" i="2"/>
  <c r="AP9" i="2"/>
  <c r="AN9" i="2"/>
  <c r="AM9" i="2"/>
  <c r="AL9" i="2"/>
  <c r="AH9" i="2"/>
  <c r="AF9" i="2"/>
  <c r="AE9" i="2"/>
  <c r="AD9" i="2"/>
  <c r="AB9" i="2"/>
  <c r="AA9" i="2"/>
  <c r="Z9" i="2"/>
  <c r="X9" i="2"/>
  <c r="W9" i="2"/>
  <c r="V9" i="2"/>
  <c r="H9" i="2"/>
  <c r="FI9" i="2" s="1"/>
  <c r="G9" i="2"/>
  <c r="V8" i="2"/>
  <c r="H8" i="2"/>
  <c r="ES8" i="2" s="1"/>
  <c r="G8" i="2"/>
  <c r="V7" i="2"/>
  <c r="H7" i="2"/>
  <c r="ET7" i="2" s="1"/>
  <c r="G7" i="2"/>
  <c r="V6" i="2"/>
  <c r="H6" i="2"/>
  <c r="G6" i="2"/>
  <c r="AL256" i="1"/>
  <c r="AJ256" i="1"/>
  <c r="AI256" i="1"/>
  <c r="AH256" i="1"/>
  <c r="AG256" i="1"/>
  <c r="AF256" i="1"/>
  <c r="AE256" i="1"/>
  <c r="AD256" i="1"/>
  <c r="AC256" i="1"/>
  <c r="AB256" i="1"/>
  <c r="AA256" i="1"/>
  <c r="Z256" i="1"/>
  <c r="Y256" i="1"/>
  <c r="X256" i="1"/>
  <c r="W256" i="1"/>
  <c r="V256" i="1"/>
  <c r="U256" i="1"/>
  <c r="T256" i="1"/>
  <c r="S256" i="1"/>
  <c r="R256" i="1"/>
  <c r="Q256" i="1"/>
  <c r="P256" i="1"/>
  <c r="O256" i="1"/>
  <c r="N256" i="1"/>
  <c r="M256" i="1"/>
  <c r="L256" i="1"/>
  <c r="K256" i="1"/>
  <c r="J256" i="1"/>
  <c r="I256" i="1"/>
  <c r="H256" i="1"/>
  <c r="F256" i="1"/>
  <c r="FJ255" i="1"/>
  <c r="FC255" i="1"/>
  <c r="EW255" i="1"/>
  <c r="EU255" i="1"/>
  <c r="EO255" i="1"/>
  <c r="EM255" i="1"/>
  <c r="EG255" i="1"/>
  <c r="EE255" i="1"/>
  <c r="DY255" i="1"/>
  <c r="DW255" i="1"/>
  <c r="DQ255" i="1"/>
  <c r="DI255" i="1"/>
  <c r="DG255" i="1"/>
  <c r="CY255" i="1"/>
  <c r="CS255" i="1"/>
  <c r="CQ255" i="1"/>
  <c r="AN255" i="1"/>
  <c r="AM255" i="1"/>
  <c r="H255" i="1"/>
  <c r="EY255" i="1" s="1"/>
  <c r="G255" i="1"/>
  <c r="FJ254" i="1"/>
  <c r="FB254" i="1"/>
  <c r="FA254" i="1"/>
  <c r="EZ254" i="1"/>
  <c r="EX254" i="1"/>
  <c r="EW254" i="1"/>
  <c r="EV254" i="1"/>
  <c r="ET254" i="1"/>
  <c r="ES254" i="1"/>
  <c r="EP254" i="1"/>
  <c r="EO254" i="1"/>
  <c r="EN254" i="1"/>
  <c r="EL254" i="1"/>
  <c r="EK254" i="1"/>
  <c r="EJ254" i="1"/>
  <c r="EH254" i="1"/>
  <c r="EG254" i="1"/>
  <c r="EF254" i="1"/>
  <c r="EB254" i="1"/>
  <c r="DZ254" i="1"/>
  <c r="DY254" i="1"/>
  <c r="DX254" i="1"/>
  <c r="DV254" i="1"/>
  <c r="DU254" i="1"/>
  <c r="DT254" i="1"/>
  <c r="DR254" i="1"/>
  <c r="DQ254" i="1"/>
  <c r="DN254" i="1"/>
  <c r="DM254" i="1"/>
  <c r="DL254" i="1"/>
  <c r="DJ254" i="1"/>
  <c r="DI254" i="1"/>
  <c r="DH254" i="1"/>
  <c r="DF254" i="1"/>
  <c r="DE254" i="1"/>
  <c r="DD254" i="1"/>
  <c r="CZ254" i="1"/>
  <c r="CX254" i="1"/>
  <c r="CW254" i="1"/>
  <c r="CV254" i="1"/>
  <c r="CT254" i="1"/>
  <c r="CS254" i="1"/>
  <c r="CR254" i="1"/>
  <c r="CP254" i="1"/>
  <c r="CO254" i="1"/>
  <c r="CN254" i="1"/>
  <c r="CL254" i="1"/>
  <c r="CM254" i="1" s="1"/>
  <c r="AN254" i="1"/>
  <c r="AM254" i="1"/>
  <c r="AM256" i="1" s="1"/>
  <c r="H254" i="1"/>
  <c r="FC254" i="1" s="1"/>
  <c r="G254" i="1"/>
  <c r="AK253" i="1"/>
  <c r="AJ253" i="1"/>
  <c r="H253" i="1"/>
  <c r="G253" i="1"/>
  <c r="AK252" i="1"/>
  <c r="AK256" i="1" s="1"/>
  <c r="AJ252" i="1"/>
  <c r="H252" i="1"/>
  <c r="G252" i="1"/>
  <c r="H251" i="1"/>
  <c r="AN251" i="1" s="1"/>
  <c r="AN256" i="1" s="1"/>
  <c r="G251" i="1"/>
  <c r="G256" i="1" s="1"/>
  <c r="AL249" i="1"/>
  <c r="U249" i="1"/>
  <c r="T249" i="1"/>
  <c r="S249" i="1"/>
  <c r="R249" i="1"/>
  <c r="Q249" i="1"/>
  <c r="P249" i="1"/>
  <c r="O249" i="1"/>
  <c r="N249" i="1"/>
  <c r="M249" i="1"/>
  <c r="L249" i="1"/>
  <c r="K249" i="1"/>
  <c r="J249" i="1"/>
  <c r="I249" i="1"/>
  <c r="FA248" i="1"/>
  <c r="EZ248" i="1"/>
  <c r="EV248" i="1"/>
  <c r="EP248" i="1"/>
  <c r="EO248" i="1"/>
  <c r="EK248" i="1"/>
  <c r="EF248" i="1"/>
  <c r="DZ248" i="1"/>
  <c r="DU248" i="1"/>
  <c r="DT248" i="1"/>
  <c r="DJ248" i="1"/>
  <c r="DI248" i="1"/>
  <c r="DE248" i="1"/>
  <c r="CZ248" i="1"/>
  <c r="CX248" i="1"/>
  <c r="CT248" i="1"/>
  <c r="CO248" i="1"/>
  <c r="AM248" i="1"/>
  <c r="AM249" i="1" s="1"/>
  <c r="H248" i="1"/>
  <c r="G248" i="1"/>
  <c r="FC247" i="1"/>
  <c r="EX247" i="1"/>
  <c r="ES247" i="1"/>
  <c r="EM247" i="1"/>
  <c r="EH247" i="1"/>
  <c r="DW247" i="1"/>
  <c r="DR247" i="1"/>
  <c r="DM247" i="1"/>
  <c r="DG247" i="1"/>
  <c r="CW247" i="1"/>
  <c r="CR247" i="1"/>
  <c r="H247" i="1"/>
  <c r="EY247" i="1" s="1"/>
  <c r="G247" i="1"/>
  <c r="FA246" i="1"/>
  <c r="EZ246" i="1"/>
  <c r="EV246" i="1"/>
  <c r="ES246" i="1"/>
  <c r="EN246" i="1"/>
  <c r="EK246" i="1"/>
  <c r="EJ246" i="1"/>
  <c r="EF246" i="1"/>
  <c r="EB246" i="1"/>
  <c r="DX246" i="1"/>
  <c r="DU246" i="1"/>
  <c r="DT246" i="1"/>
  <c r="DM246" i="1"/>
  <c r="DL246" i="1"/>
  <c r="DH246" i="1"/>
  <c r="DE246" i="1"/>
  <c r="DD246" i="1"/>
  <c r="CZ246" i="1"/>
  <c r="CW246" i="1"/>
  <c r="CV246" i="1"/>
  <c r="CR246" i="1"/>
  <c r="CO246" i="1"/>
  <c r="H246" i="1"/>
  <c r="G246" i="1"/>
  <c r="FB245" i="1"/>
  <c r="EY245" i="1"/>
  <c r="EX245" i="1"/>
  <c r="EU245" i="1"/>
  <c r="ET245" i="1"/>
  <c r="EP245" i="1"/>
  <c r="EM245" i="1"/>
  <c r="EL245" i="1"/>
  <c r="EI245" i="1"/>
  <c r="EH245" i="1"/>
  <c r="EE245" i="1"/>
  <c r="EA245" i="1"/>
  <c r="DZ245" i="1"/>
  <c r="DY245" i="1"/>
  <c r="DW245" i="1"/>
  <c r="DV245" i="1"/>
  <c r="DU245" i="1"/>
  <c r="DS245" i="1"/>
  <c r="DR245" i="1"/>
  <c r="DQ245" i="1"/>
  <c r="DN245" i="1"/>
  <c r="DM245" i="1"/>
  <c r="DK245" i="1"/>
  <c r="DJ245" i="1"/>
  <c r="DI245" i="1"/>
  <c r="DG245" i="1"/>
  <c r="DF245" i="1"/>
  <c r="DE245" i="1"/>
  <c r="DC245" i="1"/>
  <c r="CY245" i="1"/>
  <c r="CX245" i="1"/>
  <c r="CW245" i="1"/>
  <c r="CU245" i="1"/>
  <c r="CT245" i="1"/>
  <c r="CS245" i="1"/>
  <c r="CQ245" i="1"/>
  <c r="CP245" i="1"/>
  <c r="CO245" i="1"/>
  <c r="CL245" i="1"/>
  <c r="CM245" i="1" s="1"/>
  <c r="CN245" i="1" s="1"/>
  <c r="CK245" i="1"/>
  <c r="H245" i="1"/>
  <c r="FA245" i="1" s="1"/>
  <c r="G245" i="1"/>
  <c r="EN244" i="1"/>
  <c r="EF244" i="1"/>
  <c r="DX244" i="1"/>
  <c r="DH244" i="1"/>
  <c r="CZ244" i="1"/>
  <c r="CR244" i="1"/>
  <c r="H244" i="1"/>
  <c r="G244" i="1"/>
  <c r="FB243" i="1"/>
  <c r="FA243" i="1"/>
  <c r="EY243" i="1"/>
  <c r="EX243" i="1"/>
  <c r="EW243" i="1"/>
  <c r="EU243" i="1"/>
  <c r="ET243" i="1"/>
  <c r="ES243" i="1"/>
  <c r="EP243" i="1"/>
  <c r="EO243" i="1"/>
  <c r="EM243" i="1"/>
  <c r="EL243" i="1"/>
  <c r="EK243" i="1"/>
  <c r="EI243" i="1"/>
  <c r="EH243" i="1"/>
  <c r="EG243" i="1"/>
  <c r="EE243" i="1"/>
  <c r="EA243" i="1"/>
  <c r="DZ243" i="1"/>
  <c r="DY243" i="1"/>
  <c r="DW243" i="1"/>
  <c r="DV243" i="1"/>
  <c r="DU243" i="1"/>
  <c r="DS243" i="1"/>
  <c r="DR243" i="1"/>
  <c r="DQ243" i="1"/>
  <c r="DN243" i="1"/>
  <c r="DM243" i="1"/>
  <c r="DK243" i="1"/>
  <c r="DJ243" i="1"/>
  <c r="DI243" i="1"/>
  <c r="DG243" i="1"/>
  <c r="DF243" i="1"/>
  <c r="DE243" i="1"/>
  <c r="DC243" i="1"/>
  <c r="CY243" i="1"/>
  <c r="CX243" i="1"/>
  <c r="CW243" i="1"/>
  <c r="CU243" i="1"/>
  <c r="CT243" i="1"/>
  <c r="CS243" i="1"/>
  <c r="CQ243" i="1"/>
  <c r="CP243" i="1"/>
  <c r="CO243" i="1"/>
  <c r="CL243" i="1"/>
  <c r="CK243" i="1"/>
  <c r="CM243" i="1" s="1"/>
  <c r="CN243" i="1" s="1"/>
  <c r="H243" i="1"/>
  <c r="EZ243" i="1" s="1"/>
  <c r="G243" i="1"/>
  <c r="EN242" i="1"/>
  <c r="EJ242" i="1"/>
  <c r="EF242" i="1"/>
  <c r="EB242" i="1"/>
  <c r="DX242" i="1"/>
  <c r="DT242" i="1"/>
  <c r="DL242" i="1"/>
  <c r="DH242" i="1"/>
  <c r="DD242" i="1"/>
  <c r="CZ242" i="1"/>
  <c r="CV242" i="1"/>
  <c r="CR242" i="1"/>
  <c r="CJ242" i="1"/>
  <c r="CF242" i="1"/>
  <c r="CB242" i="1"/>
  <c r="BX242" i="1"/>
  <c r="H242" i="1"/>
  <c r="G242" i="1"/>
  <c r="CE241" i="1"/>
  <c r="H241" i="1"/>
  <c r="G241" i="1"/>
  <c r="EL240" i="1"/>
  <c r="EI240" i="1"/>
  <c r="EA240" i="1"/>
  <c r="DX240" i="1"/>
  <c r="DS240" i="1"/>
  <c r="DN240" i="1"/>
  <c r="DH240" i="1"/>
  <c r="DF240" i="1"/>
  <c r="DC240" i="1"/>
  <c r="CX240" i="1"/>
  <c r="CU240" i="1"/>
  <c r="CR240" i="1"/>
  <c r="CJ240" i="1"/>
  <c r="CH240" i="1"/>
  <c r="CB240" i="1"/>
  <c r="BW240" i="1"/>
  <c r="H240" i="1"/>
  <c r="G240" i="1"/>
  <c r="EL239" i="1"/>
  <c r="EK239" i="1"/>
  <c r="EI239" i="1"/>
  <c r="EH239" i="1"/>
  <c r="EG239" i="1"/>
  <c r="EE239" i="1"/>
  <c r="EA239" i="1"/>
  <c r="DZ239" i="1"/>
  <c r="DY239" i="1"/>
  <c r="DW239" i="1"/>
  <c r="DV239" i="1"/>
  <c r="DU239" i="1"/>
  <c r="DS239" i="1"/>
  <c r="DR239" i="1"/>
  <c r="DQ239" i="1"/>
  <c r="DN239" i="1"/>
  <c r="DM239" i="1"/>
  <c r="DK239" i="1"/>
  <c r="DJ239" i="1"/>
  <c r="DI239" i="1"/>
  <c r="DG239" i="1"/>
  <c r="DF239" i="1"/>
  <c r="DE239" i="1"/>
  <c r="DC239" i="1"/>
  <c r="CY239" i="1"/>
  <c r="CX239" i="1"/>
  <c r="CW239" i="1"/>
  <c r="CU239" i="1"/>
  <c r="CT239" i="1"/>
  <c r="CS239" i="1"/>
  <c r="CQ239" i="1"/>
  <c r="CP239" i="1"/>
  <c r="CO239" i="1"/>
  <c r="CL239" i="1"/>
  <c r="CK239" i="1"/>
  <c r="CI239" i="1"/>
  <c r="CH239" i="1"/>
  <c r="CG239" i="1"/>
  <c r="CE239" i="1"/>
  <c r="CD239" i="1"/>
  <c r="CC239" i="1"/>
  <c r="CA239" i="1"/>
  <c r="BW239" i="1"/>
  <c r="BV239" i="1"/>
  <c r="BU239" i="1"/>
  <c r="H239" i="1"/>
  <c r="EJ239" i="1" s="1"/>
  <c r="G239" i="1"/>
  <c r="EK238" i="1"/>
  <c r="EI238" i="1"/>
  <c r="EH238" i="1"/>
  <c r="EF238" i="1"/>
  <c r="EE238" i="1"/>
  <c r="EB238" i="1"/>
  <c r="EA238" i="1"/>
  <c r="DZ238" i="1"/>
  <c r="DX238" i="1"/>
  <c r="DW238" i="1"/>
  <c r="DV238" i="1"/>
  <c r="DT238" i="1"/>
  <c r="DS238" i="1"/>
  <c r="DR238" i="1"/>
  <c r="DN238" i="1"/>
  <c r="DL238" i="1"/>
  <c r="DK238" i="1"/>
  <c r="DJ238" i="1"/>
  <c r="DH238" i="1"/>
  <c r="DG238" i="1"/>
  <c r="DF238" i="1"/>
  <c r="DD238" i="1"/>
  <c r="DC238" i="1"/>
  <c r="CZ238" i="1"/>
  <c r="CY238" i="1"/>
  <c r="CX238" i="1"/>
  <c r="CV238" i="1"/>
  <c r="CU238" i="1"/>
  <c r="CT238" i="1"/>
  <c r="CR238" i="1"/>
  <c r="CQ238" i="1"/>
  <c r="CP238" i="1"/>
  <c r="CL238" i="1"/>
  <c r="CJ238" i="1"/>
  <c r="CI238" i="1"/>
  <c r="CH238" i="1"/>
  <c r="CF238" i="1"/>
  <c r="CE238" i="1"/>
  <c r="CD238" i="1"/>
  <c r="CB238" i="1"/>
  <c r="CA238" i="1"/>
  <c r="BX238" i="1"/>
  <c r="BW238" i="1"/>
  <c r="BV238" i="1"/>
  <c r="BT238" i="1"/>
  <c r="BS238" i="1"/>
  <c r="BR238" i="1"/>
  <c r="H238" i="1"/>
  <c r="EG238" i="1" s="1"/>
  <c r="G238" i="1"/>
  <c r="EI237" i="1"/>
  <c r="EF237" i="1"/>
  <c r="DX237" i="1"/>
  <c r="DV237" i="1"/>
  <c r="DS237" i="1"/>
  <c r="DN237" i="1"/>
  <c r="DK237" i="1"/>
  <c r="DH237" i="1"/>
  <c r="DC237" i="1"/>
  <c r="CZ237" i="1"/>
  <c r="CX237" i="1"/>
  <c r="CS237" i="1"/>
  <c r="CQ237" i="1"/>
  <c r="CO237" i="1"/>
  <c r="CK237" i="1"/>
  <c r="CJ237" i="1"/>
  <c r="CI237" i="1"/>
  <c r="CF237" i="1"/>
  <c r="CE237" i="1"/>
  <c r="CC237" i="1"/>
  <c r="CA237" i="1"/>
  <c r="BX237" i="1"/>
  <c r="BU237" i="1"/>
  <c r="BT237" i="1"/>
  <c r="BS237" i="1"/>
  <c r="H237" i="1"/>
  <c r="G237" i="1"/>
  <c r="EF236" i="1"/>
  <c r="EA236" i="1"/>
  <c r="DK236" i="1"/>
  <c r="DE236" i="1"/>
  <c r="CO236" i="1"/>
  <c r="CK236" i="1"/>
  <c r="BU236" i="1"/>
  <c r="H236" i="1"/>
  <c r="CU236" i="1" s="1"/>
  <c r="G236" i="1"/>
  <c r="EI235" i="1"/>
  <c r="EE235" i="1"/>
  <c r="EA235" i="1"/>
  <c r="DW235" i="1"/>
  <c r="DS235" i="1"/>
  <c r="DK235" i="1"/>
  <c r="DG235" i="1"/>
  <c r="DC235" i="1"/>
  <c r="CY235" i="1"/>
  <c r="CU235" i="1"/>
  <c r="CQ235" i="1"/>
  <c r="CI235" i="1"/>
  <c r="CE235" i="1"/>
  <c r="CA235" i="1"/>
  <c r="BW235" i="1"/>
  <c r="BS235" i="1"/>
  <c r="H235" i="1"/>
  <c r="EG235" i="1" s="1"/>
  <c r="G235" i="1"/>
  <c r="EG234" i="1"/>
  <c r="DY234" i="1"/>
  <c r="DU234" i="1"/>
  <c r="DQ234" i="1"/>
  <c r="DI234" i="1"/>
  <c r="DE234" i="1"/>
  <c r="CS234" i="1"/>
  <c r="CO234" i="1"/>
  <c r="CK234" i="1"/>
  <c r="CC234" i="1"/>
  <c r="BU234" i="1"/>
  <c r="H234" i="1"/>
  <c r="G234" i="1"/>
  <c r="EI233" i="1"/>
  <c r="EG233" i="1"/>
  <c r="EE233" i="1"/>
  <c r="EA233" i="1"/>
  <c r="DY233" i="1"/>
  <c r="DW233" i="1"/>
  <c r="DS233" i="1"/>
  <c r="DQ233" i="1"/>
  <c r="DK233" i="1"/>
  <c r="DI233" i="1"/>
  <c r="DG233" i="1"/>
  <c r="DC233" i="1"/>
  <c r="CY233" i="1"/>
  <c r="CU233" i="1"/>
  <c r="CS233" i="1"/>
  <c r="CQ233" i="1"/>
  <c r="CK233" i="1"/>
  <c r="CI233" i="1"/>
  <c r="CE233" i="1"/>
  <c r="CC233" i="1"/>
  <c r="CA233" i="1"/>
  <c r="BW233" i="1"/>
  <c r="BU233" i="1"/>
  <c r="BS233" i="1"/>
  <c r="H233" i="1"/>
  <c r="G233" i="1"/>
  <c r="DM232" i="1"/>
  <c r="DI232" i="1"/>
  <c r="CG232" i="1"/>
  <c r="CC232" i="1"/>
  <c r="H232" i="1"/>
  <c r="DY232" i="1" s="1"/>
  <c r="G232" i="1"/>
  <c r="EI231" i="1"/>
  <c r="EE231" i="1"/>
  <c r="EA231" i="1"/>
  <c r="DW231" i="1"/>
  <c r="DS231" i="1"/>
  <c r="DK231" i="1"/>
  <c r="DG231" i="1"/>
  <c r="DC231" i="1"/>
  <c r="CY231" i="1"/>
  <c r="CU231" i="1"/>
  <c r="CQ231" i="1"/>
  <c r="CI231" i="1"/>
  <c r="CE231" i="1"/>
  <c r="CA231" i="1"/>
  <c r="BW231" i="1"/>
  <c r="BS231" i="1"/>
  <c r="H231" i="1"/>
  <c r="EG231" i="1" s="1"/>
  <c r="G231" i="1"/>
  <c r="CW230" i="1"/>
  <c r="CK230" i="1"/>
  <c r="H230" i="1"/>
  <c r="DQ230" i="1" s="1"/>
  <c r="G230" i="1"/>
  <c r="EI229" i="1"/>
  <c r="EG229" i="1"/>
  <c r="EE229" i="1"/>
  <c r="EA229" i="1"/>
  <c r="DY229" i="1"/>
  <c r="DW229" i="1"/>
  <c r="DS229" i="1"/>
  <c r="DQ229" i="1"/>
  <c r="DK229" i="1"/>
  <c r="DI229" i="1"/>
  <c r="DG229" i="1"/>
  <c r="DC229" i="1"/>
  <c r="CY229" i="1"/>
  <c r="CU229" i="1"/>
  <c r="CS229" i="1"/>
  <c r="CQ229" i="1"/>
  <c r="CK229" i="1"/>
  <c r="CI229" i="1"/>
  <c r="CE229" i="1"/>
  <c r="CD229" i="1"/>
  <c r="CC229" i="1"/>
  <c r="BW229" i="1"/>
  <c r="BU229" i="1"/>
  <c r="BS229" i="1"/>
  <c r="BR229" i="1"/>
  <c r="H229" i="1"/>
  <c r="G229" i="1"/>
  <c r="EI228" i="1"/>
  <c r="EG228" i="1"/>
  <c r="EA228" i="1"/>
  <c r="DY228" i="1"/>
  <c r="DV228" i="1"/>
  <c r="DS228" i="1"/>
  <c r="DQ228" i="1"/>
  <c r="DN228" i="1"/>
  <c r="DK228" i="1"/>
  <c r="DI228" i="1"/>
  <c r="DF228" i="1"/>
  <c r="DC228" i="1"/>
  <c r="CX228" i="1"/>
  <c r="CU228" i="1"/>
  <c r="CS228" i="1"/>
  <c r="CP228" i="1"/>
  <c r="CK228" i="1"/>
  <c r="CH228" i="1"/>
  <c r="CE228" i="1"/>
  <c r="CC228" i="1"/>
  <c r="BW228" i="1"/>
  <c r="BU228" i="1"/>
  <c r="BR228" i="1"/>
  <c r="H228" i="1"/>
  <c r="EE228" i="1" s="1"/>
  <c r="G228" i="1"/>
  <c r="EI227" i="1"/>
  <c r="EG227" i="1"/>
  <c r="EE227" i="1"/>
  <c r="EA227" i="1"/>
  <c r="DZ227" i="1"/>
  <c r="DY227" i="1"/>
  <c r="DV227" i="1"/>
  <c r="DU227" i="1"/>
  <c r="DS227" i="1"/>
  <c r="DQ227" i="1"/>
  <c r="DN227" i="1"/>
  <c r="DK227" i="1"/>
  <c r="DJ227" i="1"/>
  <c r="DI227" i="1"/>
  <c r="DF227" i="1"/>
  <c r="DE227" i="1"/>
  <c r="DC227" i="1"/>
  <c r="CY227" i="1"/>
  <c r="CX227" i="1"/>
  <c r="CU227" i="1"/>
  <c r="CT227" i="1"/>
  <c r="CS227" i="1"/>
  <c r="CP227" i="1"/>
  <c r="CO227" i="1"/>
  <c r="CK227" i="1"/>
  <c r="CI227" i="1"/>
  <c r="CH227" i="1"/>
  <c r="CE227" i="1"/>
  <c r="CD227" i="1"/>
  <c r="CC227" i="1"/>
  <c r="BW227" i="1"/>
  <c r="BU227" i="1"/>
  <c r="BS227" i="1"/>
  <c r="BR227" i="1"/>
  <c r="H227" i="1"/>
  <c r="G227" i="1"/>
  <c r="DZ226" i="1"/>
  <c r="DX226" i="1"/>
  <c r="DU226" i="1"/>
  <c r="DR226" i="1"/>
  <c r="DM226" i="1"/>
  <c r="DJ226" i="1"/>
  <c r="DH226" i="1"/>
  <c r="DE226" i="1"/>
  <c r="CZ226" i="1"/>
  <c r="CW226" i="1"/>
  <c r="CT226" i="1"/>
  <c r="CR226" i="1"/>
  <c r="CO226" i="1"/>
  <c r="CL226" i="1"/>
  <c r="CJ226" i="1"/>
  <c r="CG226" i="1"/>
  <c r="CD226" i="1"/>
  <c r="CB226" i="1"/>
  <c r="BV226" i="1"/>
  <c r="BT226" i="1"/>
  <c r="BQ226" i="1"/>
  <c r="BN226" i="1"/>
  <c r="H226" i="1"/>
  <c r="EB226" i="1" s="1"/>
  <c r="G226" i="1"/>
  <c r="DQ225" i="1"/>
  <c r="DI225" i="1"/>
  <c r="CV225" i="1"/>
  <c r="CA225" i="1"/>
  <c r="BS225" i="1"/>
  <c r="BL225" i="1"/>
  <c r="H225" i="1"/>
  <c r="G225" i="1"/>
  <c r="DX224" i="1"/>
  <c r="DM224" i="1"/>
  <c r="DK224" i="1"/>
  <c r="DC224" i="1"/>
  <c r="CR224" i="1"/>
  <c r="CO224" i="1"/>
  <c r="CG224" i="1"/>
  <c r="BW224" i="1"/>
  <c r="BT224" i="1"/>
  <c r="H224" i="1"/>
  <c r="G224" i="1"/>
  <c r="DZ223" i="1"/>
  <c r="DW223" i="1"/>
  <c r="DM223" i="1"/>
  <c r="DE223" i="1"/>
  <c r="CQ223" i="1"/>
  <c r="CI223" i="1"/>
  <c r="CG223" i="1"/>
  <c r="BW223" i="1"/>
  <c r="BQ223" i="1"/>
  <c r="BO223" i="1"/>
  <c r="H223" i="1"/>
  <c r="G223" i="1"/>
  <c r="DY222" i="1"/>
  <c r="DW222" i="1"/>
  <c r="DQ222" i="1"/>
  <c r="DI222" i="1"/>
  <c r="DG222" i="1"/>
  <c r="CY222" i="1"/>
  <c r="CS222" i="1"/>
  <c r="CQ222" i="1"/>
  <c r="CK222" i="1"/>
  <c r="CI222" i="1"/>
  <c r="CC222" i="1"/>
  <c r="CA222" i="1"/>
  <c r="BU222" i="1"/>
  <c r="BS222" i="1"/>
  <c r="BM222" i="1"/>
  <c r="H222" i="1"/>
  <c r="EA222" i="1" s="1"/>
  <c r="G222" i="1"/>
  <c r="EA221" i="1"/>
  <c r="DS221" i="1"/>
  <c r="DM221" i="1"/>
  <c r="DK221" i="1"/>
  <c r="DC221" i="1"/>
  <c r="CW221" i="1"/>
  <c r="CU221" i="1"/>
  <c r="CG221" i="1"/>
  <c r="CE221" i="1"/>
  <c r="BW221" i="1"/>
  <c r="BQ221" i="1"/>
  <c r="BO221" i="1"/>
  <c r="H221" i="1"/>
  <c r="G221" i="1"/>
  <c r="DY220" i="1"/>
  <c r="DW220" i="1"/>
  <c r="DQ220" i="1"/>
  <c r="DI220" i="1"/>
  <c r="DG220" i="1"/>
  <c r="CY220" i="1"/>
  <c r="CS220" i="1"/>
  <c r="CQ220" i="1"/>
  <c r="CK220" i="1"/>
  <c r="CI220" i="1"/>
  <c r="CC220" i="1"/>
  <c r="CA220" i="1"/>
  <c r="BU220" i="1"/>
  <c r="BS220" i="1"/>
  <c r="BM220" i="1"/>
  <c r="H220" i="1"/>
  <c r="EA220" i="1" s="1"/>
  <c r="G220" i="1"/>
  <c r="EA219" i="1"/>
  <c r="DS219" i="1"/>
  <c r="DM219" i="1"/>
  <c r="DK219" i="1"/>
  <c r="DC219" i="1"/>
  <c r="CW219" i="1"/>
  <c r="CU219" i="1"/>
  <c r="CG219" i="1"/>
  <c r="CE219" i="1"/>
  <c r="BW219" i="1"/>
  <c r="BQ219" i="1"/>
  <c r="BO219" i="1"/>
  <c r="H219" i="1"/>
  <c r="G219" i="1"/>
  <c r="H218" i="1"/>
  <c r="G218" i="1"/>
  <c r="H217" i="1"/>
  <c r="G217" i="1"/>
  <c r="H216" i="1"/>
  <c r="G216" i="1"/>
  <c r="H215" i="1"/>
  <c r="G215" i="1"/>
  <c r="H214" i="1"/>
  <c r="G214" i="1"/>
  <c r="H213" i="1"/>
  <c r="G213" i="1"/>
  <c r="H212" i="1"/>
  <c r="G212" i="1"/>
  <c r="H211" i="1"/>
  <c r="G211" i="1"/>
  <c r="H210" i="1"/>
  <c r="G210" i="1"/>
  <c r="AI209" i="1"/>
  <c r="H209" i="1"/>
  <c r="G209" i="1"/>
  <c r="AI208" i="1"/>
  <c r="H208" i="1"/>
  <c r="G208" i="1"/>
  <c r="AI207" i="1"/>
  <c r="H207" i="1"/>
  <c r="G207" i="1"/>
  <c r="AI206" i="1"/>
  <c r="H206" i="1"/>
  <c r="G206" i="1"/>
  <c r="AI205" i="1"/>
  <c r="H205" i="1"/>
  <c r="G205" i="1"/>
  <c r="AI204" i="1"/>
  <c r="H204" i="1"/>
  <c r="G204" i="1"/>
  <c r="V203" i="1"/>
  <c r="H203" i="1"/>
  <c r="AH203" i="1" s="1"/>
  <c r="AI203" i="1" s="1"/>
  <c r="G203" i="1"/>
  <c r="V202" i="1"/>
  <c r="H202" i="1"/>
  <c r="AH202" i="1" s="1"/>
  <c r="AI202" i="1" s="1"/>
  <c r="G202" i="1"/>
  <c r="AI201" i="1"/>
  <c r="AH201" i="1"/>
  <c r="V201" i="1"/>
  <c r="H201" i="1"/>
  <c r="G201" i="1"/>
  <c r="V200" i="1"/>
  <c r="H200" i="1"/>
  <c r="AH200" i="1" s="1"/>
  <c r="AI200" i="1" s="1"/>
  <c r="G200" i="1"/>
  <c r="V199" i="1"/>
  <c r="H199" i="1"/>
  <c r="AH199" i="1" s="1"/>
  <c r="AI199" i="1" s="1"/>
  <c r="G199" i="1"/>
  <c r="V198" i="1"/>
  <c r="H198" i="1"/>
  <c r="AH198" i="1" s="1"/>
  <c r="AI198" i="1" s="1"/>
  <c r="G198" i="1"/>
  <c r="AG197" i="1"/>
  <c r="AE197" i="1"/>
  <c r="AD197" i="1"/>
  <c r="H197" i="1"/>
  <c r="G197" i="1"/>
  <c r="AF197" i="1" s="1"/>
  <c r="AI196" i="1"/>
  <c r="AG196" i="1"/>
  <c r="AE196" i="1"/>
  <c r="AD196" i="1"/>
  <c r="AH196" i="1" s="1"/>
  <c r="H196" i="1"/>
  <c r="G196" i="1"/>
  <c r="AF196" i="1" s="1"/>
  <c r="AF195" i="1"/>
  <c r="AD195" i="1"/>
  <c r="H195" i="1"/>
  <c r="G195" i="1"/>
  <c r="H194" i="1"/>
  <c r="G194" i="1"/>
  <c r="AD194" i="1" s="1"/>
  <c r="AH193" i="1"/>
  <c r="AF193" i="1"/>
  <c r="AE193" i="1"/>
  <c r="AD193" i="1"/>
  <c r="H193" i="1"/>
  <c r="AG193" i="1" s="1"/>
  <c r="G193" i="1"/>
  <c r="AG192" i="1"/>
  <c r="AE192" i="1"/>
  <c r="H192" i="1"/>
  <c r="G192" i="1"/>
  <c r="AH191" i="1"/>
  <c r="AF191" i="1"/>
  <c r="AD191" i="1"/>
  <c r="H191" i="1"/>
  <c r="AG191" i="1" s="1"/>
  <c r="G191" i="1"/>
  <c r="AG190" i="1"/>
  <c r="AE190" i="1"/>
  <c r="H190" i="1"/>
  <c r="G190" i="1"/>
  <c r="AH189" i="1"/>
  <c r="AF189" i="1"/>
  <c r="AE189" i="1"/>
  <c r="AD189" i="1"/>
  <c r="H189" i="1"/>
  <c r="AG189" i="1" s="1"/>
  <c r="G189" i="1"/>
  <c r="H188" i="1"/>
  <c r="G188" i="1"/>
  <c r="AH187" i="1"/>
  <c r="AF187" i="1"/>
  <c r="AD187" i="1"/>
  <c r="H187" i="1"/>
  <c r="AG187" i="1" s="1"/>
  <c r="G187" i="1"/>
  <c r="AG186" i="1"/>
  <c r="AE186" i="1"/>
  <c r="H186" i="1"/>
  <c r="G186" i="1"/>
  <c r="AH185" i="1"/>
  <c r="AF185" i="1"/>
  <c r="AE185" i="1"/>
  <c r="AD185" i="1"/>
  <c r="AB185" i="1"/>
  <c r="AA185" i="1"/>
  <c r="Z185" i="1"/>
  <c r="X185" i="1"/>
  <c r="W185" i="1"/>
  <c r="V185" i="1"/>
  <c r="H185" i="1"/>
  <c r="AG185" i="1" s="1"/>
  <c r="G185" i="1"/>
  <c r="H184" i="1"/>
  <c r="G184" i="1"/>
  <c r="H183" i="1"/>
  <c r="G183" i="1"/>
  <c r="H182" i="1"/>
  <c r="G182" i="1"/>
  <c r="H181" i="1"/>
  <c r="G181" i="1"/>
  <c r="H180" i="1"/>
  <c r="G180" i="1"/>
  <c r="H179" i="1"/>
  <c r="AN179" i="1" s="1"/>
  <c r="G179" i="1"/>
  <c r="AN178" i="1"/>
  <c r="H178" i="1"/>
  <c r="G178" i="1"/>
  <c r="AF177" i="1"/>
  <c r="AD177" i="1"/>
  <c r="AB177" i="1"/>
  <c r="Z177" i="1"/>
  <c r="X177" i="1"/>
  <c r="V177" i="1"/>
  <c r="H177" i="1"/>
  <c r="AG177" i="1" s="1"/>
  <c r="G177" i="1"/>
  <c r="AF176" i="1"/>
  <c r="AE176" i="1"/>
  <c r="AD176" i="1"/>
  <c r="AB176" i="1"/>
  <c r="AA176" i="1"/>
  <c r="Z176" i="1"/>
  <c r="X176" i="1"/>
  <c r="W176" i="1"/>
  <c r="V176" i="1"/>
  <c r="H176" i="1"/>
  <c r="AG176" i="1" s="1"/>
  <c r="G176" i="1"/>
  <c r="AF175" i="1"/>
  <c r="AD175" i="1"/>
  <c r="AB175" i="1"/>
  <c r="Z175" i="1"/>
  <c r="X175" i="1"/>
  <c r="V175" i="1"/>
  <c r="H175" i="1"/>
  <c r="AG175" i="1" s="1"/>
  <c r="G175" i="1"/>
  <c r="AF174" i="1"/>
  <c r="AE174" i="1"/>
  <c r="AD174" i="1"/>
  <c r="AB174" i="1"/>
  <c r="AA174" i="1"/>
  <c r="Z174" i="1"/>
  <c r="X174" i="1"/>
  <c r="W174" i="1"/>
  <c r="V174" i="1"/>
  <c r="H174" i="1"/>
  <c r="AG174" i="1" s="1"/>
  <c r="G174" i="1"/>
  <c r="AF173" i="1"/>
  <c r="AD173" i="1"/>
  <c r="AB173" i="1"/>
  <c r="Z173" i="1"/>
  <c r="X173" i="1"/>
  <c r="V173" i="1"/>
  <c r="H173" i="1"/>
  <c r="AG173" i="1" s="1"/>
  <c r="G173" i="1"/>
  <c r="AF172" i="1"/>
  <c r="AE172" i="1"/>
  <c r="AD172" i="1"/>
  <c r="AB172" i="1"/>
  <c r="AA172" i="1"/>
  <c r="Z172" i="1"/>
  <c r="X172" i="1"/>
  <c r="W172" i="1"/>
  <c r="V172" i="1"/>
  <c r="H172" i="1"/>
  <c r="AG172" i="1" s="1"/>
  <c r="G172" i="1"/>
  <c r="AN171" i="1"/>
  <c r="AK171" i="1"/>
  <c r="AJ171" i="1"/>
  <c r="H171" i="1"/>
  <c r="G171" i="1"/>
  <c r="AN170" i="1"/>
  <c r="AK170" i="1"/>
  <c r="AJ170" i="1"/>
  <c r="AJ249" i="1" s="1"/>
  <c r="H170" i="1"/>
  <c r="G170" i="1"/>
  <c r="AN169" i="1"/>
  <c r="H169" i="1"/>
  <c r="G169" i="1"/>
  <c r="AN168" i="1"/>
  <c r="H168" i="1"/>
  <c r="G168" i="1"/>
  <c r="AN167" i="1"/>
  <c r="H167" i="1"/>
  <c r="G167" i="1"/>
  <c r="AN166" i="1"/>
  <c r="AE166" i="1"/>
  <c r="AC166" i="1"/>
  <c r="W166" i="1"/>
  <c r="V166" i="1"/>
  <c r="H166" i="1"/>
  <c r="Y166" i="1" s="1"/>
  <c r="G166" i="1"/>
  <c r="AN165" i="1"/>
  <c r="AE165" i="1"/>
  <c r="AC165" i="1"/>
  <c r="Y165" i="1"/>
  <c r="W165" i="1"/>
  <c r="V165" i="1"/>
  <c r="H165" i="1"/>
  <c r="G165" i="1"/>
  <c r="AN164" i="1"/>
  <c r="V164" i="1"/>
  <c r="H164" i="1"/>
  <c r="G164" i="1"/>
  <c r="AN163" i="1"/>
  <c r="AC163" i="1"/>
  <c r="AA163" i="1"/>
  <c r="V163" i="1"/>
  <c r="H163" i="1"/>
  <c r="G163" i="1"/>
  <c r="AN162" i="1"/>
  <c r="AE162" i="1"/>
  <c r="AC162" i="1"/>
  <c r="W162" i="1"/>
  <c r="V162" i="1"/>
  <c r="H162" i="1"/>
  <c r="Y162" i="1" s="1"/>
  <c r="G162" i="1"/>
  <c r="AN161" i="1"/>
  <c r="AE161" i="1"/>
  <c r="AC161" i="1"/>
  <c r="Y161" i="1"/>
  <c r="W161" i="1"/>
  <c r="V161" i="1"/>
  <c r="H161" i="1"/>
  <c r="G161" i="1"/>
  <c r="AN160" i="1"/>
  <c r="AA160" i="1"/>
  <c r="V160" i="1"/>
  <c r="H160" i="1"/>
  <c r="G160" i="1"/>
  <c r="AN159" i="1"/>
  <c r="AA159" i="1"/>
  <c r="V159" i="1"/>
  <c r="H159" i="1"/>
  <c r="AC159" i="1" s="1"/>
  <c r="G159" i="1"/>
  <c r="AN158" i="1"/>
  <c r="AE158" i="1"/>
  <c r="AC158" i="1"/>
  <c r="W158" i="1"/>
  <c r="V158" i="1"/>
  <c r="H158" i="1"/>
  <c r="Y158" i="1" s="1"/>
  <c r="G158" i="1"/>
  <c r="AN157" i="1"/>
  <c r="AE157" i="1"/>
  <c r="AC157" i="1"/>
  <c r="Y157" i="1"/>
  <c r="W157" i="1"/>
  <c r="V157" i="1"/>
  <c r="H157" i="1"/>
  <c r="G157" i="1"/>
  <c r="AN156" i="1"/>
  <c r="V156" i="1"/>
  <c r="H156" i="1"/>
  <c r="AA156" i="1" s="1"/>
  <c r="G156" i="1"/>
  <c r="AN155" i="1"/>
  <c r="AC155" i="1"/>
  <c r="AA155" i="1"/>
  <c r="V155" i="1"/>
  <c r="H155" i="1"/>
  <c r="G155" i="1"/>
  <c r="AN154" i="1"/>
  <c r="AE154" i="1"/>
  <c r="AC154" i="1"/>
  <c r="X154" i="1"/>
  <c r="V154" i="1"/>
  <c r="H154" i="1"/>
  <c r="AF154" i="1" s="1"/>
  <c r="G154" i="1"/>
  <c r="AN153" i="1"/>
  <c r="V153" i="1"/>
  <c r="H153" i="1"/>
  <c r="Y153" i="1" s="1"/>
  <c r="G153" i="1"/>
  <c r="AN152" i="1"/>
  <c r="AC152" i="1"/>
  <c r="AB152" i="1"/>
  <c r="W152" i="1"/>
  <c r="V152" i="1"/>
  <c r="H152" i="1"/>
  <c r="AE152" i="1" s="1"/>
  <c r="G152" i="1"/>
  <c r="AN151" i="1"/>
  <c r="H151" i="1"/>
  <c r="G151" i="1"/>
  <c r="AN150" i="1"/>
  <c r="H150" i="1"/>
  <c r="G150" i="1"/>
  <c r="AN149" i="1"/>
  <c r="H149" i="1"/>
  <c r="G149" i="1"/>
  <c r="AN148" i="1"/>
  <c r="H148" i="1"/>
  <c r="G148" i="1"/>
  <c r="AN147" i="1"/>
  <c r="H147" i="1"/>
  <c r="G147" i="1"/>
  <c r="AN146" i="1"/>
  <c r="H146" i="1"/>
  <c r="G146" i="1"/>
  <c r="AN145" i="1"/>
  <c r="H145" i="1"/>
  <c r="G145" i="1"/>
  <c r="AN144" i="1"/>
  <c r="H144" i="1"/>
  <c r="G144" i="1"/>
  <c r="AN143" i="1"/>
  <c r="H143" i="1"/>
  <c r="G143" i="1"/>
  <c r="AN142" i="1"/>
  <c r="H142" i="1"/>
  <c r="G142" i="1"/>
  <c r="AN141" i="1"/>
  <c r="H141" i="1"/>
  <c r="G141" i="1"/>
  <c r="AN140" i="1"/>
  <c r="H140" i="1"/>
  <c r="G140" i="1"/>
  <c r="AN139" i="1"/>
  <c r="H139" i="1"/>
  <c r="G139" i="1"/>
  <c r="AN138" i="1"/>
  <c r="H138" i="1"/>
  <c r="G138" i="1"/>
  <c r="AN137" i="1"/>
  <c r="H137" i="1"/>
  <c r="G137" i="1"/>
  <c r="AN136" i="1"/>
  <c r="H136" i="1"/>
  <c r="G136" i="1"/>
  <c r="AN135" i="1"/>
  <c r="H135" i="1"/>
  <c r="G135" i="1"/>
  <c r="AN134" i="1"/>
  <c r="H134" i="1"/>
  <c r="G134" i="1"/>
  <c r="AN133" i="1"/>
  <c r="H133" i="1"/>
  <c r="G133" i="1"/>
  <c r="AN132" i="1"/>
  <c r="H132" i="1"/>
  <c r="G132" i="1"/>
  <c r="AN131" i="1"/>
  <c r="H131" i="1"/>
  <c r="G131" i="1"/>
  <c r="AN130" i="1"/>
  <c r="H130" i="1"/>
  <c r="G130" i="1"/>
  <c r="AN129" i="1"/>
  <c r="H129" i="1"/>
  <c r="G129" i="1"/>
  <c r="AN128" i="1"/>
  <c r="H128" i="1"/>
  <c r="G128" i="1"/>
  <c r="AN127" i="1"/>
  <c r="H127" i="1"/>
  <c r="G127" i="1"/>
  <c r="AN126" i="1"/>
  <c r="H126" i="1"/>
  <c r="G126" i="1"/>
  <c r="AN125" i="1"/>
  <c r="H125" i="1"/>
  <c r="G125" i="1"/>
  <c r="AN124" i="1"/>
  <c r="H124" i="1"/>
  <c r="G124" i="1"/>
  <c r="AN123" i="1"/>
  <c r="H123" i="1"/>
  <c r="G123" i="1"/>
  <c r="AN122" i="1"/>
  <c r="H122" i="1"/>
  <c r="G122" i="1"/>
  <c r="AN121" i="1"/>
  <c r="H121" i="1"/>
  <c r="G121" i="1"/>
  <c r="F121" i="1"/>
  <c r="F249" i="1" s="1"/>
  <c r="AL119" i="1"/>
  <c r="AI119" i="1"/>
  <c r="U119" i="1"/>
  <c r="T119" i="1"/>
  <c r="S119" i="1"/>
  <c r="R119" i="1"/>
  <c r="Q119" i="1"/>
  <c r="P119" i="1"/>
  <c r="I119" i="1"/>
  <c r="FB118" i="1"/>
  <c r="FA118" i="1"/>
  <c r="EX118" i="1"/>
  <c r="EW118" i="1"/>
  <c r="EV118" i="1"/>
  <c r="ES118" i="1"/>
  <c r="EP118" i="1"/>
  <c r="EN118" i="1"/>
  <c r="EL118" i="1"/>
  <c r="EK118" i="1"/>
  <c r="EH118" i="1"/>
  <c r="EG118" i="1"/>
  <c r="EF118" i="1"/>
  <c r="EB118" i="1"/>
  <c r="DZ118" i="1"/>
  <c r="DX118" i="1"/>
  <c r="DV118" i="1"/>
  <c r="DU118" i="1"/>
  <c r="DR118" i="1"/>
  <c r="DQ118" i="1"/>
  <c r="DM118" i="1"/>
  <c r="DL118" i="1"/>
  <c r="DJ118" i="1"/>
  <c r="DH118" i="1"/>
  <c r="DF118" i="1"/>
  <c r="DE118" i="1"/>
  <c r="CZ118" i="1"/>
  <c r="CX118" i="1"/>
  <c r="CW118" i="1"/>
  <c r="CV118" i="1"/>
  <c r="CT118" i="1"/>
  <c r="CS118" i="1"/>
  <c r="CR118" i="1"/>
  <c r="CP118" i="1"/>
  <c r="CO118" i="1"/>
  <c r="CN118" i="1"/>
  <c r="CL118" i="1"/>
  <c r="CM118" i="1" s="1"/>
  <c r="AN118" i="1"/>
  <c r="AM118" i="1"/>
  <c r="H118" i="1"/>
  <c r="G118" i="1"/>
  <c r="EY117" i="1"/>
  <c r="EN117" i="1"/>
  <c r="DS117" i="1"/>
  <c r="DH117" i="1"/>
  <c r="CX117" i="1"/>
  <c r="AN117" i="1"/>
  <c r="AM117" i="1"/>
  <c r="H117" i="1"/>
  <c r="ET117" i="1" s="1"/>
  <c r="G117" i="1"/>
  <c r="EX116" i="1"/>
  <c r="EN116" i="1"/>
  <c r="DR116" i="1"/>
  <c r="DJ116" i="1"/>
  <c r="CT116" i="1"/>
  <c r="CL116" i="1"/>
  <c r="CM116" i="1" s="1"/>
  <c r="CN116" i="1" s="1"/>
  <c r="AN116" i="1"/>
  <c r="AM116" i="1"/>
  <c r="H116" i="1"/>
  <c r="G116" i="1"/>
  <c r="FA115" i="1"/>
  <c r="EZ115" i="1"/>
  <c r="EW115" i="1"/>
  <c r="EV115" i="1"/>
  <c r="ES115" i="1"/>
  <c r="EO115" i="1"/>
  <c r="EN115" i="1"/>
  <c r="EK115" i="1"/>
  <c r="EJ115" i="1"/>
  <c r="EG115" i="1"/>
  <c r="EF115" i="1"/>
  <c r="EB115" i="1"/>
  <c r="DY115" i="1"/>
  <c r="DX115" i="1"/>
  <c r="DU115" i="1"/>
  <c r="DT115" i="1"/>
  <c r="DQ115" i="1"/>
  <c r="DM115" i="1"/>
  <c r="DL115" i="1"/>
  <c r="DI115" i="1"/>
  <c r="DH115" i="1"/>
  <c r="DE115" i="1"/>
  <c r="DD115" i="1"/>
  <c r="CZ115" i="1"/>
  <c r="CW115" i="1"/>
  <c r="CV115" i="1"/>
  <c r="CS115" i="1"/>
  <c r="CR115" i="1"/>
  <c r="CO115" i="1"/>
  <c r="AN115" i="1"/>
  <c r="AM115" i="1"/>
  <c r="H115" i="1"/>
  <c r="FC115" i="1" s="1"/>
  <c r="G115" i="1"/>
  <c r="FC114" i="1"/>
  <c r="FB114" i="1"/>
  <c r="EU114" i="1"/>
  <c r="ET114" i="1"/>
  <c r="EM114" i="1"/>
  <c r="EL114" i="1"/>
  <c r="EE114" i="1"/>
  <c r="DW114" i="1"/>
  <c r="DV114" i="1"/>
  <c r="DN114" i="1"/>
  <c r="DG114" i="1"/>
  <c r="DF114" i="1"/>
  <c r="CY114" i="1"/>
  <c r="CX114" i="1"/>
  <c r="CQ114" i="1"/>
  <c r="CP114" i="1"/>
  <c r="AN114" i="1"/>
  <c r="AM114" i="1"/>
  <c r="H114" i="1"/>
  <c r="EX114" i="1" s="1"/>
  <c r="G114" i="1"/>
  <c r="FA113" i="1"/>
  <c r="EZ113" i="1"/>
  <c r="EW113" i="1"/>
  <c r="EV113" i="1"/>
  <c r="ES113" i="1"/>
  <c r="EO113" i="1"/>
  <c r="EN113" i="1"/>
  <c r="EK113" i="1"/>
  <c r="EJ113" i="1"/>
  <c r="EG113" i="1"/>
  <c r="EF113" i="1"/>
  <c r="EB113" i="1"/>
  <c r="DY113" i="1"/>
  <c r="DX113" i="1"/>
  <c r="DU113" i="1"/>
  <c r="DT113" i="1"/>
  <c r="DQ113" i="1"/>
  <c r="DM113" i="1"/>
  <c r="DL113" i="1"/>
  <c r="DI113" i="1"/>
  <c r="DH113" i="1"/>
  <c r="DE113" i="1"/>
  <c r="DD113" i="1"/>
  <c r="CZ113" i="1"/>
  <c r="CW113" i="1"/>
  <c r="CV113" i="1"/>
  <c r="CS113" i="1"/>
  <c r="CR113" i="1"/>
  <c r="CO113" i="1"/>
  <c r="AN113" i="1"/>
  <c r="AM113" i="1"/>
  <c r="AM119" i="1" s="1"/>
  <c r="H113" i="1"/>
  <c r="FC113" i="1" s="1"/>
  <c r="G113" i="1"/>
  <c r="H112" i="1"/>
  <c r="G112" i="1"/>
  <c r="H111" i="1"/>
  <c r="G111" i="1"/>
  <c r="H110" i="1"/>
  <c r="G110" i="1"/>
  <c r="H109" i="1"/>
  <c r="G109" i="1"/>
  <c r="H108" i="1"/>
  <c r="EL108" i="1" s="1"/>
  <c r="G108" i="1"/>
  <c r="H107" i="1"/>
  <c r="G107" i="1"/>
  <c r="H106" i="1"/>
  <c r="G106" i="1"/>
  <c r="EA105" i="1"/>
  <c r="DZ105" i="1"/>
  <c r="DX105" i="1"/>
  <c r="DW105" i="1"/>
  <c r="DV105" i="1"/>
  <c r="DT105" i="1"/>
  <c r="DS105" i="1"/>
  <c r="DR105" i="1"/>
  <c r="DN105" i="1"/>
  <c r="DL105" i="1"/>
  <c r="DK105" i="1"/>
  <c r="DJ105" i="1"/>
  <c r="DH105" i="1"/>
  <c r="DG105" i="1"/>
  <c r="DF105" i="1"/>
  <c r="DD105" i="1"/>
  <c r="DC105" i="1"/>
  <c r="CZ105" i="1"/>
  <c r="CY105" i="1"/>
  <c r="CX105" i="1"/>
  <c r="CV105" i="1"/>
  <c r="CU105" i="1"/>
  <c r="CT105" i="1"/>
  <c r="CR105" i="1"/>
  <c r="CQ105" i="1"/>
  <c r="CP105" i="1"/>
  <c r="CL105" i="1"/>
  <c r="CJ105" i="1"/>
  <c r="CI105" i="1"/>
  <c r="CH105" i="1"/>
  <c r="CF105" i="1"/>
  <c r="CE105" i="1"/>
  <c r="CD105" i="1"/>
  <c r="CB105" i="1"/>
  <c r="CA105" i="1"/>
  <c r="BX105" i="1"/>
  <c r="BW105" i="1"/>
  <c r="BV105" i="1"/>
  <c r="BT105" i="1"/>
  <c r="BS105" i="1"/>
  <c r="BR105" i="1"/>
  <c r="BP105" i="1"/>
  <c r="BO105" i="1"/>
  <c r="BN105" i="1"/>
  <c r="BK105" i="1"/>
  <c r="BL105" i="1" s="1"/>
  <c r="BJ105" i="1"/>
  <c r="H105" i="1"/>
  <c r="DY105" i="1" s="1"/>
  <c r="G105" i="1"/>
  <c r="H104" i="1"/>
  <c r="G104" i="1"/>
  <c r="H103" i="1"/>
  <c r="G103" i="1"/>
  <c r="H102" i="1"/>
  <c r="G102" i="1"/>
  <c r="H101" i="1"/>
  <c r="G101" i="1"/>
  <c r="H100" i="1"/>
  <c r="G100" i="1"/>
  <c r="H99" i="1"/>
  <c r="G99" i="1"/>
  <c r="AH98" i="1"/>
  <c r="AE98" i="1"/>
  <c r="AD98" i="1"/>
  <c r="AA98" i="1"/>
  <c r="Z98" i="1"/>
  <c r="W98" i="1"/>
  <c r="V98" i="1"/>
  <c r="H98" i="1"/>
  <c r="AG98" i="1" s="1"/>
  <c r="G98" i="1"/>
  <c r="V97" i="1"/>
  <c r="H97" i="1"/>
  <c r="AG97" i="1" s="1"/>
  <c r="G97" i="1"/>
  <c r="AF96" i="1"/>
  <c r="AC96" i="1"/>
  <c r="X96" i="1"/>
  <c r="V96" i="1"/>
  <c r="H96" i="1"/>
  <c r="AG96" i="1" s="1"/>
  <c r="G96" i="1"/>
  <c r="AN95" i="1"/>
  <c r="H95" i="1"/>
  <c r="G95" i="1"/>
  <c r="AN94" i="1"/>
  <c r="H94" i="1"/>
  <c r="G94" i="1"/>
  <c r="AN93" i="1"/>
  <c r="AK93" i="1"/>
  <c r="AJ93" i="1"/>
  <c r="H93" i="1"/>
  <c r="G93" i="1"/>
  <c r="AN92" i="1"/>
  <c r="AK92" i="1"/>
  <c r="AJ92" i="1"/>
  <c r="H92" i="1"/>
  <c r="G92" i="1"/>
  <c r="AK91" i="1"/>
  <c r="AJ91" i="1"/>
  <c r="AN91" i="1" s="1"/>
  <c r="H91" i="1"/>
  <c r="G91" i="1"/>
  <c r="AN90" i="1"/>
  <c r="H90" i="1"/>
  <c r="G90" i="1"/>
  <c r="AN89" i="1"/>
  <c r="H89" i="1"/>
  <c r="G89" i="1"/>
  <c r="AN88" i="1"/>
  <c r="H88" i="1"/>
  <c r="G88" i="1"/>
  <c r="AN87" i="1"/>
  <c r="H87" i="1"/>
  <c r="G87" i="1"/>
  <c r="AE86" i="1"/>
  <c r="AD86" i="1"/>
  <c r="AA86" i="1"/>
  <c r="Z86" i="1"/>
  <c r="W86" i="1"/>
  <c r="V86" i="1"/>
  <c r="V119" i="1" s="1"/>
  <c r="H86" i="1"/>
  <c r="AC86" i="1" s="1"/>
  <c r="G86" i="1"/>
  <c r="AN85" i="1"/>
  <c r="AK85" i="1"/>
  <c r="AJ85" i="1"/>
  <c r="H85" i="1"/>
  <c r="G85" i="1"/>
  <c r="AN84" i="1"/>
  <c r="AK84" i="1"/>
  <c r="AJ84" i="1"/>
  <c r="H84" i="1"/>
  <c r="G84" i="1"/>
  <c r="AK83" i="1"/>
  <c r="AJ83" i="1"/>
  <c r="H83" i="1"/>
  <c r="G83" i="1"/>
  <c r="AK82" i="1"/>
  <c r="AJ82" i="1"/>
  <c r="AN82" i="1" s="1"/>
  <c r="H82" i="1"/>
  <c r="G82" i="1"/>
  <c r="AK81" i="1"/>
  <c r="AJ81" i="1"/>
  <c r="AN81" i="1" s="1"/>
  <c r="H81" i="1"/>
  <c r="G81" i="1"/>
  <c r="AN80" i="1"/>
  <c r="AK80" i="1"/>
  <c r="AJ80" i="1"/>
  <c r="H80" i="1"/>
  <c r="G80" i="1"/>
  <c r="AN79" i="1"/>
  <c r="AK79" i="1"/>
  <c r="AJ79" i="1"/>
  <c r="H79" i="1"/>
  <c r="G79" i="1"/>
  <c r="AN78" i="1"/>
  <c r="H78" i="1"/>
  <c r="G78" i="1"/>
  <c r="AN77" i="1"/>
  <c r="H77" i="1"/>
  <c r="G77" i="1"/>
  <c r="AN76" i="1"/>
  <c r="F76" i="1"/>
  <c r="AN75" i="1"/>
  <c r="F75" i="1"/>
  <c r="AN74" i="1"/>
  <c r="H74" i="1"/>
  <c r="L74" i="1" s="1"/>
  <c r="G74" i="1"/>
  <c r="F74" i="1"/>
  <c r="AN73" i="1"/>
  <c r="N73" i="1"/>
  <c r="M73" i="1"/>
  <c r="H73" i="1"/>
  <c r="G73" i="1"/>
  <c r="F73" i="1"/>
  <c r="F119" i="1" s="1"/>
  <c r="AM71" i="1"/>
  <c r="AL71" i="1"/>
  <c r="U71" i="1"/>
  <c r="T71" i="1"/>
  <c r="S71" i="1"/>
  <c r="R71" i="1"/>
  <c r="Q71" i="1"/>
  <c r="P71" i="1"/>
  <c r="N71" i="1"/>
  <c r="M71" i="1"/>
  <c r="L71" i="1"/>
  <c r="K71" i="1"/>
  <c r="J71" i="1"/>
  <c r="I71" i="1"/>
  <c r="H70" i="1"/>
  <c r="G70" i="1"/>
  <c r="H69" i="1"/>
  <c r="G69" i="1"/>
  <c r="EV68" i="1"/>
  <c r="EU68" i="1"/>
  <c r="ES68" i="1"/>
  <c r="FE68" i="1" s="1"/>
  <c r="EO68" i="1"/>
  <c r="EN68" i="1"/>
  <c r="EM68" i="1"/>
  <c r="EK68" i="1"/>
  <c r="EJ68" i="1"/>
  <c r="EI68" i="1"/>
  <c r="EG68" i="1"/>
  <c r="EF68" i="1"/>
  <c r="EE68" i="1"/>
  <c r="EB68" i="1"/>
  <c r="EA68" i="1"/>
  <c r="DY68" i="1"/>
  <c r="DX68" i="1"/>
  <c r="DW68" i="1"/>
  <c r="DU68" i="1"/>
  <c r="DT68" i="1"/>
  <c r="DS68" i="1"/>
  <c r="DQ68" i="1"/>
  <c r="DM68" i="1"/>
  <c r="DL68" i="1"/>
  <c r="DK68" i="1"/>
  <c r="DI68" i="1"/>
  <c r="DH68" i="1"/>
  <c r="DG68" i="1"/>
  <c r="DE68" i="1"/>
  <c r="DD68" i="1"/>
  <c r="DC68" i="1"/>
  <c r="CZ68" i="1"/>
  <c r="CY68" i="1"/>
  <c r="CW68" i="1"/>
  <c r="CV68" i="1"/>
  <c r="CU68" i="1"/>
  <c r="CS68" i="1"/>
  <c r="CR68" i="1"/>
  <c r="CQ68" i="1"/>
  <c r="CO68" i="1"/>
  <c r="CK68" i="1"/>
  <c r="CJ68" i="1"/>
  <c r="CI68" i="1"/>
  <c r="CG68" i="1"/>
  <c r="CF68" i="1"/>
  <c r="CE68" i="1"/>
  <c r="H68" i="1"/>
  <c r="ET68" i="1" s="1"/>
  <c r="G68" i="1"/>
  <c r="EV67" i="1"/>
  <c r="ET67" i="1"/>
  <c r="EN67" i="1"/>
  <c r="EM67" i="1"/>
  <c r="EL67" i="1"/>
  <c r="EI67" i="1"/>
  <c r="EH67" i="1"/>
  <c r="EF67" i="1"/>
  <c r="EB67" i="1"/>
  <c r="EA67" i="1"/>
  <c r="DX67" i="1"/>
  <c r="DW67" i="1"/>
  <c r="DV67" i="1"/>
  <c r="DS67" i="1"/>
  <c r="DR67" i="1"/>
  <c r="DN67" i="1"/>
  <c r="DL67" i="1"/>
  <c r="DK67" i="1"/>
  <c r="DH67" i="1"/>
  <c r="DG67" i="1"/>
  <c r="DF67" i="1"/>
  <c r="DC67" i="1"/>
  <c r="CZ67" i="1"/>
  <c r="CX67" i="1"/>
  <c r="CV67" i="1"/>
  <c r="CU67" i="1"/>
  <c r="CR67" i="1"/>
  <c r="CQ67" i="1"/>
  <c r="CP67" i="1"/>
  <c r="CL67" i="1"/>
  <c r="CJ67" i="1"/>
  <c r="CH67" i="1"/>
  <c r="CF67" i="1"/>
  <c r="CE67" i="1"/>
  <c r="H67" i="1"/>
  <c r="G67" i="1"/>
  <c r="ET66" i="1"/>
  <c r="EO66" i="1"/>
  <c r="EI66" i="1"/>
  <c r="DY66" i="1"/>
  <c r="DS66" i="1"/>
  <c r="DN66" i="1"/>
  <c r="DI66" i="1"/>
  <c r="DC66" i="1"/>
  <c r="CX66" i="1"/>
  <c r="CS66" i="1"/>
  <c r="CH66" i="1"/>
  <c r="H66" i="1"/>
  <c r="EL66" i="1" s="1"/>
  <c r="G66" i="1"/>
  <c r="ET65" i="1"/>
  <c r="EO65" i="1"/>
  <c r="EJ65" i="1"/>
  <c r="DY65" i="1"/>
  <c r="DT65" i="1"/>
  <c r="DN65" i="1"/>
  <c r="DI65" i="1"/>
  <c r="DD65" i="1"/>
  <c r="CX65" i="1"/>
  <c r="CS65" i="1"/>
  <c r="CH65" i="1"/>
  <c r="H65" i="1"/>
  <c r="G65" i="1"/>
  <c r="EV64" i="1"/>
  <c r="EU64" i="1"/>
  <c r="ES64" i="1"/>
  <c r="FE64" i="1" s="1"/>
  <c r="EO64" i="1"/>
  <c r="EN64" i="1"/>
  <c r="EM64" i="1"/>
  <c r="EK64" i="1"/>
  <c r="EJ64" i="1"/>
  <c r="EI64" i="1"/>
  <c r="EG64" i="1"/>
  <c r="EF64" i="1"/>
  <c r="EE64" i="1"/>
  <c r="EB64" i="1"/>
  <c r="EA64" i="1"/>
  <c r="DY64" i="1"/>
  <c r="DX64" i="1"/>
  <c r="DW64" i="1"/>
  <c r="DU64" i="1"/>
  <c r="DT64" i="1"/>
  <c r="DS64" i="1"/>
  <c r="DQ64" i="1"/>
  <c r="DM64" i="1"/>
  <c r="DL64" i="1"/>
  <c r="DK64" i="1"/>
  <c r="DI64" i="1"/>
  <c r="DH64" i="1"/>
  <c r="DG64" i="1"/>
  <c r="DE64" i="1"/>
  <c r="DD64" i="1"/>
  <c r="DC64" i="1"/>
  <c r="CZ64" i="1"/>
  <c r="CY64" i="1"/>
  <c r="CW64" i="1"/>
  <c r="CV64" i="1"/>
  <c r="CU64" i="1"/>
  <c r="CS64" i="1"/>
  <c r="CR64" i="1"/>
  <c r="CQ64" i="1"/>
  <c r="CO64" i="1"/>
  <c r="CK64" i="1"/>
  <c r="CJ64" i="1"/>
  <c r="CI64" i="1"/>
  <c r="CG64" i="1"/>
  <c r="CF64" i="1"/>
  <c r="CE64" i="1"/>
  <c r="H64" i="1"/>
  <c r="ET64" i="1" s="1"/>
  <c r="G64" i="1"/>
  <c r="H63" i="1"/>
  <c r="G63" i="1"/>
  <c r="EA62" i="1"/>
  <c r="DZ62" i="1"/>
  <c r="DX62" i="1"/>
  <c r="DW62" i="1"/>
  <c r="DV62" i="1"/>
  <c r="DT62" i="1"/>
  <c r="DS62" i="1"/>
  <c r="DR62" i="1"/>
  <c r="DN62" i="1"/>
  <c r="DL62" i="1"/>
  <c r="DK62" i="1"/>
  <c r="DJ62" i="1"/>
  <c r="DH62" i="1"/>
  <c r="DG62" i="1"/>
  <c r="DF62" i="1"/>
  <c r="DD62" i="1"/>
  <c r="DC62" i="1"/>
  <c r="CZ62" i="1"/>
  <c r="CY62" i="1"/>
  <c r="CX62" i="1"/>
  <c r="CV62" i="1"/>
  <c r="CU62" i="1"/>
  <c r="CT62" i="1"/>
  <c r="CR62" i="1"/>
  <c r="CQ62" i="1"/>
  <c r="CP62" i="1"/>
  <c r="CL62" i="1"/>
  <c r="CJ62" i="1"/>
  <c r="CI62" i="1"/>
  <c r="CH62" i="1"/>
  <c r="CF62" i="1"/>
  <c r="CE62" i="1"/>
  <c r="CD62" i="1"/>
  <c r="CB62" i="1"/>
  <c r="CA62" i="1"/>
  <c r="BX62" i="1"/>
  <c r="BW62" i="1"/>
  <c r="BV62" i="1"/>
  <c r="BT62" i="1"/>
  <c r="BS62" i="1"/>
  <c r="BR62" i="1"/>
  <c r="BP62" i="1"/>
  <c r="BO62" i="1"/>
  <c r="BN62" i="1"/>
  <c r="BK62" i="1"/>
  <c r="BL62" i="1" s="1"/>
  <c r="BJ62" i="1"/>
  <c r="H62" i="1"/>
  <c r="DY62" i="1" s="1"/>
  <c r="G62" i="1"/>
  <c r="H61" i="1"/>
  <c r="DX61" i="1" s="1"/>
  <c r="G61" i="1"/>
  <c r="AH60" i="1"/>
  <c r="AI60" i="1" s="1"/>
  <c r="V60" i="1"/>
  <c r="H60" i="1"/>
  <c r="G60" i="1"/>
  <c r="AH59" i="1"/>
  <c r="AI59" i="1" s="1"/>
  <c r="V59" i="1"/>
  <c r="H59" i="1"/>
  <c r="G59" i="1"/>
  <c r="AN58" i="1"/>
  <c r="H58" i="1"/>
  <c r="G58" i="1"/>
  <c r="AN57" i="1"/>
  <c r="H57" i="1"/>
  <c r="G57" i="1"/>
  <c r="AI56" i="1"/>
  <c r="AI71" i="1" s="1"/>
  <c r="H56" i="1"/>
  <c r="G56" i="1"/>
  <c r="AN55" i="1"/>
  <c r="AG55" i="1"/>
  <c r="AF55" i="1"/>
  <c r="AE55" i="1"/>
  <c r="AC55" i="1"/>
  <c r="AB55" i="1"/>
  <c r="AA55" i="1"/>
  <c r="Y55" i="1"/>
  <c r="X55" i="1"/>
  <c r="W55" i="1"/>
  <c r="H55" i="1"/>
  <c r="AH55" i="1" s="1"/>
  <c r="AH71" i="1" s="1"/>
  <c r="G55" i="1"/>
  <c r="V54" i="1"/>
  <c r="H54" i="1"/>
  <c r="AF54" i="1" s="1"/>
  <c r="G54" i="1"/>
  <c r="AF53" i="1"/>
  <c r="AE53" i="1"/>
  <c r="AD53" i="1"/>
  <c r="AB53" i="1"/>
  <c r="AA53" i="1"/>
  <c r="Z53" i="1"/>
  <c r="X53" i="1"/>
  <c r="W53" i="1"/>
  <c r="V53" i="1"/>
  <c r="V71" i="1" s="1"/>
  <c r="H53" i="1"/>
  <c r="AG53" i="1" s="1"/>
  <c r="G53" i="1"/>
  <c r="AN52" i="1"/>
  <c r="AK52" i="1"/>
  <c r="AK71" i="1" s="1"/>
  <c r="AJ52" i="1"/>
  <c r="AJ71" i="1" s="1"/>
  <c r="H52" i="1"/>
  <c r="G52" i="1"/>
  <c r="AN51" i="1"/>
  <c r="H51" i="1"/>
  <c r="G51" i="1"/>
  <c r="AN50" i="1"/>
  <c r="F50" i="1"/>
  <c r="H50" i="1" s="1"/>
  <c r="O50" i="1" s="1"/>
  <c r="AN49" i="1"/>
  <c r="H49" i="1"/>
  <c r="O49" i="1" s="1"/>
  <c r="G49" i="1"/>
  <c r="F49" i="1"/>
  <c r="AN48" i="1"/>
  <c r="H48" i="1"/>
  <c r="O48" i="1" s="1"/>
  <c r="G48" i="1"/>
  <c r="F48" i="1"/>
  <c r="AN47" i="1"/>
  <c r="H47" i="1"/>
  <c r="G47" i="1"/>
  <c r="F47" i="1"/>
  <c r="AN46" i="1"/>
  <c r="F46" i="1"/>
  <c r="H46" i="1" s="1"/>
  <c r="O46" i="1" s="1"/>
  <c r="AN45" i="1"/>
  <c r="AN71" i="1" s="1"/>
  <c r="F45" i="1"/>
  <c r="F71" i="1" s="1"/>
  <c r="AN43" i="1"/>
  <c r="AM43" i="1"/>
  <c r="AL43" i="1"/>
  <c r="AK43" i="1"/>
  <c r="AG43" i="1"/>
  <c r="AF43" i="1"/>
  <c r="AE43" i="1"/>
  <c r="AD43" i="1"/>
  <c r="AC43" i="1"/>
  <c r="AB43" i="1"/>
  <c r="AA43" i="1"/>
  <c r="Z43" i="1"/>
  <c r="Y43" i="1"/>
  <c r="X43" i="1"/>
  <c r="W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F43" i="1"/>
  <c r="AJ42" i="1"/>
  <c r="H42" i="1"/>
  <c r="G42" i="1"/>
  <c r="AJ41" i="1"/>
  <c r="AJ43" i="1" s="1"/>
  <c r="H41" i="1"/>
  <c r="G41" i="1"/>
  <c r="AI40" i="1"/>
  <c r="H40" i="1"/>
  <c r="G40" i="1"/>
  <c r="AI39" i="1"/>
  <c r="H39" i="1"/>
  <c r="G39" i="1"/>
  <c r="AI38" i="1"/>
  <c r="H38" i="1"/>
  <c r="G38" i="1"/>
  <c r="AI37" i="1"/>
  <c r="H37" i="1"/>
  <c r="G37" i="1"/>
  <c r="AH36" i="1"/>
  <c r="AI36" i="1" s="1"/>
  <c r="V36" i="1"/>
  <c r="H36" i="1"/>
  <c r="G36" i="1"/>
  <c r="AH35" i="1"/>
  <c r="AI35" i="1" s="1"/>
  <c r="V35" i="1"/>
  <c r="H35" i="1"/>
  <c r="G35" i="1"/>
  <c r="V34" i="1"/>
  <c r="H34" i="1"/>
  <c r="AH34" i="1" s="1"/>
  <c r="AI34" i="1" s="1"/>
  <c r="G34" i="1"/>
  <c r="AG33" i="1"/>
  <c r="AI33" i="1" s="1"/>
  <c r="V33" i="1"/>
  <c r="H33" i="1"/>
  <c r="AH33" i="1" s="1"/>
  <c r="G33" i="1"/>
  <c r="AH32" i="1"/>
  <c r="AI32" i="1" s="1"/>
  <c r="V32" i="1"/>
  <c r="H32" i="1"/>
  <c r="G32" i="1"/>
  <c r="V31" i="1"/>
  <c r="H31" i="1"/>
  <c r="AH31" i="1" s="1"/>
  <c r="AI31" i="1" s="1"/>
  <c r="G31" i="1"/>
  <c r="V30" i="1"/>
  <c r="H30" i="1"/>
  <c r="AH30" i="1" s="1"/>
  <c r="AI30" i="1" s="1"/>
  <c r="G30" i="1"/>
  <c r="AH29" i="1"/>
  <c r="AI29" i="1" s="1"/>
  <c r="V29" i="1"/>
  <c r="H29" i="1"/>
  <c r="G29" i="1"/>
  <c r="AH28" i="1"/>
  <c r="AI28" i="1" s="1"/>
  <c r="V28" i="1"/>
  <c r="H28" i="1"/>
  <c r="G28" i="1"/>
  <c r="V27" i="1"/>
  <c r="H27" i="1"/>
  <c r="AH27" i="1" s="1"/>
  <c r="AI27" i="1" s="1"/>
  <c r="G27" i="1"/>
  <c r="V26" i="1"/>
  <c r="H26" i="1"/>
  <c r="AH26" i="1" s="1"/>
  <c r="AI26" i="1" s="1"/>
  <c r="G26" i="1"/>
  <c r="AH25" i="1"/>
  <c r="AI25" i="1" s="1"/>
  <c r="V25" i="1"/>
  <c r="V43" i="1" s="1"/>
  <c r="H25" i="1"/>
  <c r="G25" i="1"/>
  <c r="AH24" i="1"/>
  <c r="AI24" i="1" s="1"/>
  <c r="V24" i="1"/>
  <c r="H24" i="1"/>
  <c r="G24" i="1"/>
  <c r="V23" i="1"/>
  <c r="H23" i="1"/>
  <c r="H43" i="1" s="1"/>
  <c r="G23" i="1"/>
  <c r="G43" i="1" s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R257" i="1" s="1"/>
  <c r="Q21" i="1"/>
  <c r="P21" i="1"/>
  <c r="O21" i="1"/>
  <c r="N21" i="1"/>
  <c r="M21" i="1"/>
  <c r="L21" i="1"/>
  <c r="K21" i="1"/>
  <c r="J21" i="1"/>
  <c r="I21" i="1"/>
  <c r="F21" i="1"/>
  <c r="AH20" i="1"/>
  <c r="H20" i="1"/>
  <c r="G20" i="1"/>
  <c r="AH19" i="1"/>
  <c r="H19" i="1"/>
  <c r="G19" i="1"/>
  <c r="H18" i="1"/>
  <c r="G18" i="1"/>
  <c r="AK17" i="1"/>
  <c r="AJ17" i="1"/>
  <c r="AN17" i="1" s="1"/>
  <c r="H17" i="1"/>
  <c r="G17" i="1"/>
  <c r="AK16" i="1"/>
  <c r="AJ16" i="1"/>
  <c r="H16" i="1"/>
  <c r="G16" i="1"/>
  <c r="AK15" i="1"/>
  <c r="AJ15" i="1"/>
  <c r="AN15" i="1" s="1"/>
  <c r="H15" i="1"/>
  <c r="G15" i="1"/>
  <c r="AN14" i="1"/>
  <c r="AK14" i="1"/>
  <c r="AK21" i="1" s="1"/>
  <c r="AJ14" i="1"/>
  <c r="H14" i="1"/>
  <c r="G14" i="1"/>
  <c r="AL13" i="1"/>
  <c r="AK13" i="1"/>
  <c r="AJ13" i="1"/>
  <c r="H13" i="1"/>
  <c r="G13" i="1"/>
  <c r="AK12" i="1"/>
  <c r="AJ12" i="1"/>
  <c r="AJ21" i="1" s="1"/>
  <c r="H12" i="1"/>
  <c r="G12" i="1"/>
  <c r="AM11" i="1"/>
  <c r="AM21" i="1" s="1"/>
  <c r="AM257" i="1" s="1"/>
  <c r="AL11" i="1"/>
  <c r="AL21" i="1" s="1"/>
  <c r="AL257" i="1" s="1"/>
  <c r="AK11" i="1"/>
  <c r="AJ11" i="1"/>
  <c r="AN11" i="1" s="1"/>
  <c r="H11" i="1"/>
  <c r="G11" i="1"/>
  <c r="F11" i="1"/>
  <c r="AN10" i="1"/>
  <c r="H10" i="1"/>
  <c r="G10" i="1"/>
  <c r="F10" i="1"/>
  <c r="AN9" i="1"/>
  <c r="H9" i="1"/>
  <c r="G9" i="1"/>
  <c r="F9" i="1"/>
  <c r="AN8" i="1"/>
  <c r="H8" i="1"/>
  <c r="G8" i="1"/>
  <c r="F8" i="1"/>
  <c r="AN7" i="1"/>
  <c r="H7" i="1"/>
  <c r="G7" i="1"/>
  <c r="F7" i="1"/>
  <c r="AN6" i="1"/>
  <c r="H6" i="1"/>
  <c r="G6" i="1"/>
  <c r="F6" i="1"/>
  <c r="AN5" i="1"/>
  <c r="H5" i="1"/>
  <c r="H21" i="1" s="1"/>
  <c r="G5" i="1"/>
  <c r="G21" i="1" s="1"/>
  <c r="F5" i="1"/>
  <c r="H25" i="2" l="1"/>
  <c r="FH6" i="2"/>
  <c r="FD6" i="2"/>
  <c r="EZ6" i="2"/>
  <c r="EV6" i="2"/>
  <c r="EN6" i="2"/>
  <c r="EJ6" i="2"/>
  <c r="EF6" i="2"/>
  <c r="EB6" i="2"/>
  <c r="DX6" i="2"/>
  <c r="DT6" i="2"/>
  <c r="DL6" i="2"/>
  <c r="DH6" i="2"/>
  <c r="DD6" i="2"/>
  <c r="CZ6" i="2"/>
  <c r="CV6" i="2"/>
  <c r="CR6" i="2"/>
  <c r="CJ6" i="2"/>
  <c r="CF6" i="2"/>
  <c r="CB6" i="2"/>
  <c r="BX6" i="2"/>
  <c r="BT6" i="2"/>
  <c r="BP6" i="2"/>
  <c r="BH6" i="2"/>
  <c r="BD6" i="2"/>
  <c r="AZ6" i="2"/>
  <c r="AV6" i="2"/>
  <c r="AR6" i="2"/>
  <c r="AN6" i="2"/>
  <c r="AN25" i="2" s="1"/>
  <c r="AF6" i="2"/>
  <c r="AB6" i="2"/>
  <c r="X6" i="2"/>
  <c r="AE6" i="2"/>
  <c r="AP6" i="2"/>
  <c r="BA6" i="2"/>
  <c r="BF6" i="2"/>
  <c r="BQ6" i="2"/>
  <c r="CA6" i="2"/>
  <c r="CG6" i="2"/>
  <c r="CQ6" i="2"/>
  <c r="DM6" i="2"/>
  <c r="EH6" i="2"/>
  <c r="ES6" i="2"/>
  <c r="FC6" i="2"/>
  <c r="FI6" i="2"/>
  <c r="Z7" i="2"/>
  <c r="AF7" i="2"/>
  <c r="AP7" i="2"/>
  <c r="BA7" i="2"/>
  <c r="BF7" i="2"/>
  <c r="BQ7" i="2"/>
  <c r="CB7" i="2"/>
  <c r="CG7" i="2"/>
  <c r="CR7" i="2"/>
  <c r="DH7" i="2"/>
  <c r="DR7" i="2"/>
  <c r="EN7" i="2"/>
  <c r="ES7" i="2"/>
  <c r="FD7" i="2"/>
  <c r="FI7" i="2"/>
  <c r="Y8" i="2"/>
  <c r="AE8" i="2"/>
  <c r="AO8" i="2"/>
  <c r="AZ8" i="2"/>
  <c r="BE8" i="2"/>
  <c r="BP8" i="2"/>
  <c r="CA8" i="2"/>
  <c r="CF8" i="2"/>
  <c r="CQ8" i="2"/>
  <c r="CV8" i="2"/>
  <c r="DG8" i="2"/>
  <c r="DQ8" i="2"/>
  <c r="EB8" i="2"/>
  <c r="FH14" i="2"/>
  <c r="FD14" i="2"/>
  <c r="EZ14" i="2"/>
  <c r="EV14" i="2"/>
  <c r="EN14" i="2"/>
  <c r="EJ14" i="2"/>
  <c r="EF14" i="2"/>
  <c r="EB14" i="2"/>
  <c r="DX14" i="2"/>
  <c r="DT14" i="2"/>
  <c r="DL14" i="2"/>
  <c r="DH14" i="2"/>
  <c r="DD14" i="2"/>
  <c r="CZ14" i="2"/>
  <c r="CV14" i="2"/>
  <c r="CR14" i="2"/>
  <c r="CJ14" i="2"/>
  <c r="CF14" i="2"/>
  <c r="CB14" i="2"/>
  <c r="BX14" i="2"/>
  <c r="BT14" i="2"/>
  <c r="BP14" i="2"/>
  <c r="BH14" i="2"/>
  <c r="BD14" i="2"/>
  <c r="AZ14" i="2"/>
  <c r="AV14" i="2"/>
  <c r="AR14" i="2"/>
  <c r="AN14" i="2"/>
  <c r="AF14" i="2"/>
  <c r="AB14" i="2"/>
  <c r="X14" i="2"/>
  <c r="AE14" i="2"/>
  <c r="AP14" i="2"/>
  <c r="BA14" i="2"/>
  <c r="BV14" i="2"/>
  <c r="CA14" i="2"/>
  <c r="CL14" i="2"/>
  <c r="CW14" i="2"/>
  <c r="DG14" i="2"/>
  <c r="DR14" i="2"/>
  <c r="DW14" i="2"/>
  <c r="EH14" i="2"/>
  <c r="EM14" i="2"/>
  <c r="EX14" i="2"/>
  <c r="FI14" i="2"/>
  <c r="Z15" i="2"/>
  <c r="AF15" i="2"/>
  <c r="AP15" i="2"/>
  <c r="BA15" i="2"/>
  <c r="CO15" i="2"/>
  <c r="DE15" i="2"/>
  <c r="DU15" i="2"/>
  <c r="EK15" i="2"/>
  <c r="BW33" i="2"/>
  <c r="AN28" i="2"/>
  <c r="BD28" i="2"/>
  <c r="BX28" i="2"/>
  <c r="EH45" i="2"/>
  <c r="FI52" i="2"/>
  <c r="FA52" i="2"/>
  <c r="EW52" i="2"/>
  <c r="ES52" i="2"/>
  <c r="EO52" i="2"/>
  <c r="EK52" i="2"/>
  <c r="EG52" i="2"/>
  <c r="DY52" i="2"/>
  <c r="DU52" i="2"/>
  <c r="DQ52" i="2"/>
  <c r="DM52" i="2"/>
  <c r="DI52" i="2"/>
  <c r="DE52" i="2"/>
  <c r="FG52" i="2"/>
  <c r="FC52" i="2"/>
  <c r="EY52" i="2"/>
  <c r="EU52" i="2"/>
  <c r="EM52" i="2"/>
  <c r="EI52" i="2"/>
  <c r="EE52" i="2"/>
  <c r="EA52" i="2"/>
  <c r="DW52" i="2"/>
  <c r="DS52" i="2"/>
  <c r="DK52" i="2"/>
  <c r="DG52" i="2"/>
  <c r="EX52" i="2"/>
  <c r="EP52" i="2"/>
  <c r="EH52" i="2"/>
  <c r="DZ52" i="2"/>
  <c r="DR52" i="2"/>
  <c r="DJ52" i="2"/>
  <c r="FD52" i="2"/>
  <c r="EV52" i="2"/>
  <c r="EN52" i="2"/>
  <c r="EF52" i="2"/>
  <c r="DX52" i="2"/>
  <c r="DH52" i="2"/>
  <c r="FB52" i="2"/>
  <c r="EL52" i="2"/>
  <c r="DV52" i="2"/>
  <c r="DF52" i="2"/>
  <c r="ET52" i="2"/>
  <c r="DN52" i="2"/>
  <c r="FH52" i="2"/>
  <c r="EB52" i="2"/>
  <c r="DL52" i="2"/>
  <c r="EC60" i="2"/>
  <c r="ED60" i="2" s="1"/>
  <c r="I66" i="2"/>
  <c r="K62" i="2"/>
  <c r="AG6" i="2"/>
  <c r="BG6" i="2"/>
  <c r="BM6" i="2"/>
  <c r="BW6" i="2"/>
  <c r="CX6" i="2"/>
  <c r="DC6" i="2"/>
  <c r="DN6" i="2"/>
  <c r="DS6" i="2"/>
  <c r="EO6" i="2"/>
  <c r="EY6" i="2"/>
  <c r="AG7" i="2"/>
  <c r="BB7" i="2"/>
  <c r="BM7" i="2"/>
  <c r="BX7" i="2"/>
  <c r="CH7" i="2"/>
  <c r="CS7" i="2"/>
  <c r="CX7" i="2"/>
  <c r="DI7" i="2"/>
  <c r="DT7" i="2"/>
  <c r="EJ7" i="2"/>
  <c r="AA8" i="2"/>
  <c r="AF8" i="2"/>
  <c r="AQ8" i="2"/>
  <c r="BA8" i="2"/>
  <c r="BG8" i="2"/>
  <c r="BQ8" i="2"/>
  <c r="CB8" i="2"/>
  <c r="CW8" i="2"/>
  <c r="DC8" i="2"/>
  <c r="DM8" i="2"/>
  <c r="DX8" i="2"/>
  <c r="EI8" i="2"/>
  <c r="AG14" i="2"/>
  <c r="AQ14" i="2"/>
  <c r="BB14" i="2"/>
  <c r="BM14" i="2"/>
  <c r="BR14" i="2"/>
  <c r="CC14" i="2"/>
  <c r="CH14" i="2"/>
  <c r="CS14" i="2"/>
  <c r="DC14" i="2"/>
  <c r="DN14" i="2"/>
  <c r="DS14" i="2"/>
  <c r="EI14" i="2"/>
  <c r="ET14" i="2"/>
  <c r="EY14" i="2"/>
  <c r="AB15" i="2"/>
  <c r="AL15" i="2"/>
  <c r="BD15" i="2"/>
  <c r="BT15" i="2"/>
  <c r="CJ15" i="2"/>
  <c r="CZ15" i="2"/>
  <c r="DX15" i="2"/>
  <c r="EN15" i="2"/>
  <c r="DQ21" i="2"/>
  <c r="EG21" i="2"/>
  <c r="V25" i="2"/>
  <c r="Z6" i="2"/>
  <c r="AK6" i="2"/>
  <c r="AU6" i="2"/>
  <c r="BV6" i="2"/>
  <c r="CL6" i="2"/>
  <c r="CW6" i="2"/>
  <c r="DG6" i="2"/>
  <c r="DR6" i="2"/>
  <c r="DW6" i="2"/>
  <c r="EM6" i="2"/>
  <c r="EX6" i="2"/>
  <c r="FG7" i="2"/>
  <c r="FC7" i="2"/>
  <c r="EY7" i="2"/>
  <c r="EU7" i="2"/>
  <c r="EM7" i="2"/>
  <c r="EI7" i="2"/>
  <c r="EE7" i="2"/>
  <c r="EA7" i="2"/>
  <c r="DW7" i="2"/>
  <c r="DS7" i="2"/>
  <c r="DK7" i="2"/>
  <c r="DG7" i="2"/>
  <c r="DC7" i="2"/>
  <c r="CY7" i="2"/>
  <c r="CU7" i="2"/>
  <c r="CQ7" i="2"/>
  <c r="CI7" i="2"/>
  <c r="CE7" i="2"/>
  <c r="CA7" i="2"/>
  <c r="BW7" i="2"/>
  <c r="BS7" i="2"/>
  <c r="BO7" i="2"/>
  <c r="BG7" i="2"/>
  <c r="BC7" i="2"/>
  <c r="AY7" i="2"/>
  <c r="AU7" i="2"/>
  <c r="AQ7" i="2"/>
  <c r="AM7" i="2"/>
  <c r="AE7" i="2"/>
  <c r="AA7" i="2"/>
  <c r="W7" i="2"/>
  <c r="AK7" i="2"/>
  <c r="AV7" i="2"/>
  <c r="BV7" i="2"/>
  <c r="CL7" i="2"/>
  <c r="CW7" i="2"/>
  <c r="DM7" i="2"/>
  <c r="DX7" i="2"/>
  <c r="EH7" i="2"/>
  <c r="EX7" i="2"/>
  <c r="FB8" i="2"/>
  <c r="EX8" i="2"/>
  <c r="ET8" i="2"/>
  <c r="FE8" i="2" s="1"/>
  <c r="EP8" i="2"/>
  <c r="EL8" i="2"/>
  <c r="EH8" i="2"/>
  <c r="DZ8" i="2"/>
  <c r="DV8" i="2"/>
  <c r="DR8" i="2"/>
  <c r="DN8" i="2"/>
  <c r="DJ8" i="2"/>
  <c r="DF8" i="2"/>
  <c r="CX8" i="2"/>
  <c r="CT8" i="2"/>
  <c r="CP8" i="2"/>
  <c r="CL8" i="2"/>
  <c r="CH8" i="2"/>
  <c r="CD8" i="2"/>
  <c r="BV8" i="2"/>
  <c r="BR8" i="2"/>
  <c r="BN8" i="2"/>
  <c r="BJ8" i="2"/>
  <c r="BF8" i="2"/>
  <c r="BB8" i="2"/>
  <c r="AT8" i="2"/>
  <c r="AP8" i="2"/>
  <c r="AL8" i="2"/>
  <c r="AH8" i="2"/>
  <c r="AD8" i="2"/>
  <c r="Z8" i="2"/>
  <c r="AU8" i="2"/>
  <c r="BU8" i="2"/>
  <c r="CK8" i="2"/>
  <c r="DL8" i="2"/>
  <c r="DW8" i="2"/>
  <c r="EG8" i="2"/>
  <c r="EM8" i="2"/>
  <c r="EW8" i="2"/>
  <c r="FC8" i="2"/>
  <c r="FH8" i="2"/>
  <c r="Z14" i="2"/>
  <c r="AK14" i="2"/>
  <c r="AU14" i="2"/>
  <c r="BF14" i="2"/>
  <c r="BQ14" i="2"/>
  <c r="CG14" i="2"/>
  <c r="CQ14" i="2"/>
  <c r="DM14" i="2"/>
  <c r="ES14" i="2"/>
  <c r="FC14" i="2"/>
  <c r="FG15" i="2"/>
  <c r="FC15" i="2"/>
  <c r="EY15" i="2"/>
  <c r="EU15" i="2"/>
  <c r="EM15" i="2"/>
  <c r="EI15" i="2"/>
  <c r="EE15" i="2"/>
  <c r="EA15" i="2"/>
  <c r="DW15" i="2"/>
  <c r="DS15" i="2"/>
  <c r="DK15" i="2"/>
  <c r="DG15" i="2"/>
  <c r="DC15" i="2"/>
  <c r="CY15" i="2"/>
  <c r="CU15" i="2"/>
  <c r="CQ15" i="2"/>
  <c r="CI15" i="2"/>
  <c r="CE15" i="2"/>
  <c r="CA15" i="2"/>
  <c r="BW15" i="2"/>
  <c r="BS15" i="2"/>
  <c r="BO15" i="2"/>
  <c r="BG15" i="2"/>
  <c r="BC15" i="2"/>
  <c r="AY15" i="2"/>
  <c r="AU15" i="2"/>
  <c r="AQ15" i="2"/>
  <c r="AM15" i="2"/>
  <c r="AE15" i="2"/>
  <c r="AA15" i="2"/>
  <c r="W15" i="2"/>
  <c r="FB15" i="2"/>
  <c r="EX15" i="2"/>
  <c r="ET15" i="2"/>
  <c r="EP15" i="2"/>
  <c r="EL15" i="2"/>
  <c r="EH15" i="2"/>
  <c r="DZ15" i="2"/>
  <c r="DV15" i="2"/>
  <c r="DR15" i="2"/>
  <c r="DN15" i="2"/>
  <c r="DJ15" i="2"/>
  <c r="DF15" i="2"/>
  <c r="CX15" i="2"/>
  <c r="CT15" i="2"/>
  <c r="CP15" i="2"/>
  <c r="CL15" i="2"/>
  <c r="CH15" i="2"/>
  <c r="CD15" i="2"/>
  <c r="BV15" i="2"/>
  <c r="BR15" i="2"/>
  <c r="BN15" i="2"/>
  <c r="BJ15" i="2"/>
  <c r="BF15" i="2"/>
  <c r="BB15" i="2"/>
  <c r="AK15" i="2"/>
  <c r="AV15" i="2"/>
  <c r="BI15" i="2"/>
  <c r="BQ15" i="2"/>
  <c r="CG15" i="2"/>
  <c r="CW15" i="2"/>
  <c r="DM15" i="2"/>
  <c r="ES15" i="2"/>
  <c r="FA15" i="2"/>
  <c r="FI15" i="2"/>
  <c r="I171" i="2"/>
  <c r="BO33" i="2"/>
  <c r="CE33" i="2"/>
  <c r="FB28" i="2"/>
  <c r="EX28" i="2"/>
  <c r="ET28" i="2"/>
  <c r="ET33" i="2" s="1"/>
  <c r="EP28" i="2"/>
  <c r="EL28" i="2"/>
  <c r="EL33" i="2" s="1"/>
  <c r="EH28" i="2"/>
  <c r="DZ28" i="2"/>
  <c r="DV28" i="2"/>
  <c r="DR28" i="2"/>
  <c r="DM28" i="2"/>
  <c r="DI28" i="2"/>
  <c r="DE28" i="2"/>
  <c r="CW28" i="2"/>
  <c r="CS28" i="2"/>
  <c r="CO28" i="2"/>
  <c r="CK28" i="2"/>
  <c r="CG28" i="2"/>
  <c r="CC28" i="2"/>
  <c r="BU28" i="2"/>
  <c r="BQ28" i="2"/>
  <c r="FH28" i="2"/>
  <c r="FD28" i="2"/>
  <c r="EZ28" i="2"/>
  <c r="EV28" i="2"/>
  <c r="EN28" i="2"/>
  <c r="EJ28" i="2"/>
  <c r="EF28" i="2"/>
  <c r="EB28" i="2"/>
  <c r="DX28" i="2"/>
  <c r="DT28" i="2"/>
  <c r="DK28" i="2"/>
  <c r="DK33" i="2" s="1"/>
  <c r="DG28" i="2"/>
  <c r="DC28" i="2"/>
  <c r="CY28" i="2"/>
  <c r="CU28" i="2"/>
  <c r="CU33" i="2" s="1"/>
  <c r="CQ28" i="2"/>
  <c r="CI28" i="2"/>
  <c r="CE28" i="2"/>
  <c r="CA28" i="2"/>
  <c r="BW28" i="2"/>
  <c r="BS28" i="2"/>
  <c r="BO28" i="2"/>
  <c r="BG28" i="2"/>
  <c r="BG33" i="2" s="1"/>
  <c r="BC28" i="2"/>
  <c r="AY28" i="2"/>
  <c r="AU28" i="2"/>
  <c r="AQ28" i="2"/>
  <c r="AQ33" i="2" s="1"/>
  <c r="AM28" i="2"/>
  <c r="FG28" i="2"/>
  <c r="FC28" i="2"/>
  <c r="EY28" i="2"/>
  <c r="EY33" i="2" s="1"/>
  <c r="EU28" i="2"/>
  <c r="EM28" i="2"/>
  <c r="EM33" i="2" s="1"/>
  <c r="EI28" i="2"/>
  <c r="EE28" i="2"/>
  <c r="EA28" i="2"/>
  <c r="EA33" i="2" s="1"/>
  <c r="DW28" i="2"/>
  <c r="DW33" i="2" s="1"/>
  <c r="DS28" i="2"/>
  <c r="DS33" i="2" s="1"/>
  <c r="DN28" i="2"/>
  <c r="DN33" i="2" s="1"/>
  <c r="DJ28" i="2"/>
  <c r="DF28" i="2"/>
  <c r="CX28" i="2"/>
  <c r="CT28" i="2"/>
  <c r="CP28" i="2"/>
  <c r="CL28" i="2"/>
  <c r="CH28" i="2"/>
  <c r="CD28" i="2"/>
  <c r="BV28" i="2"/>
  <c r="BR28" i="2"/>
  <c r="BN28" i="2"/>
  <c r="BJ28" i="2"/>
  <c r="BJ33" i="2" s="1"/>
  <c r="BF28" i="2"/>
  <c r="BB28" i="2"/>
  <c r="BB33" i="2" s="1"/>
  <c r="AT28" i="2"/>
  <c r="AP28" i="2"/>
  <c r="AL28" i="2"/>
  <c r="AL33" i="2" s="1"/>
  <c r="AH28" i="2"/>
  <c r="AI28" i="2" s="1"/>
  <c r="AV28" i="2"/>
  <c r="DU28" i="2"/>
  <c r="EK28" i="2"/>
  <c r="FA28" i="2"/>
  <c r="AA6" i="2"/>
  <c r="AL6" i="2"/>
  <c r="AQ6" i="2"/>
  <c r="BB6" i="2"/>
  <c r="BR6" i="2"/>
  <c r="CC6" i="2"/>
  <c r="CH6" i="2"/>
  <c r="CS6" i="2"/>
  <c r="DI6" i="2"/>
  <c r="DY6" i="2"/>
  <c r="EI6" i="2"/>
  <c r="ET6" i="2"/>
  <c r="AB7" i="2"/>
  <c r="AL7" i="2"/>
  <c r="AR7" i="2"/>
  <c r="BH7" i="2"/>
  <c r="BR7" i="2"/>
  <c r="CC7" i="2"/>
  <c r="DD7" i="2"/>
  <c r="DN7" i="2"/>
  <c r="DY7" i="2"/>
  <c r="EO7" i="2"/>
  <c r="EZ7" i="2"/>
  <c r="AK8" i="2"/>
  <c r="AV8" i="2"/>
  <c r="BW8" i="2"/>
  <c r="CG8" i="2"/>
  <c r="CR8" i="2"/>
  <c r="DH8" i="2"/>
  <c r="DS8" i="2"/>
  <c r="EN8" i="2"/>
  <c r="EY8" i="2"/>
  <c r="FD8" i="2"/>
  <c r="FI8" i="2"/>
  <c r="AA14" i="2"/>
  <c r="AL14" i="2"/>
  <c r="BG14" i="2"/>
  <c r="BW14" i="2"/>
  <c r="CX14" i="2"/>
  <c r="DI14" i="2"/>
  <c r="DY14" i="2"/>
  <c r="EO14" i="2"/>
  <c r="AG15" i="2"/>
  <c r="AR15" i="2"/>
  <c r="CB15" i="2"/>
  <c r="CR15" i="2"/>
  <c r="DH15" i="2"/>
  <c r="EF15" i="2"/>
  <c r="FD15" i="2"/>
  <c r="FG21" i="2"/>
  <c r="FC21" i="2"/>
  <c r="EY21" i="2"/>
  <c r="EU21" i="2"/>
  <c r="EM21" i="2"/>
  <c r="EI21" i="2"/>
  <c r="EE21" i="2"/>
  <c r="EA21" i="2"/>
  <c r="DW21" i="2"/>
  <c r="DS21" i="2"/>
  <c r="DK21" i="2"/>
  <c r="DG21" i="2"/>
  <c r="DC21" i="2"/>
  <c r="CY21" i="2"/>
  <c r="CU21" i="2"/>
  <c r="FB21" i="2"/>
  <c r="EX21" i="2"/>
  <c r="ET21" i="2"/>
  <c r="EP21" i="2"/>
  <c r="EL21" i="2"/>
  <c r="EH21" i="2"/>
  <c r="DZ21" i="2"/>
  <c r="DV21" i="2"/>
  <c r="DR21" i="2"/>
  <c r="DN21" i="2"/>
  <c r="DJ21" i="2"/>
  <c r="DF21" i="2"/>
  <c r="CX21" i="2"/>
  <c r="CT21" i="2"/>
  <c r="DI21" i="2"/>
  <c r="DY21" i="2"/>
  <c r="EO21" i="2"/>
  <c r="AT33" i="2"/>
  <c r="BR33" i="2"/>
  <c r="AO28" i="2"/>
  <c r="BE28" i="2"/>
  <c r="BM28" i="2"/>
  <c r="BY28" i="2" s="1"/>
  <c r="CB28" i="2"/>
  <c r="CR28" i="2"/>
  <c r="DH28" i="2"/>
  <c r="DY28" i="2"/>
  <c r="EO28" i="2"/>
  <c r="FJ47" i="2"/>
  <c r="DT52" i="2"/>
  <c r="FG64" i="2"/>
  <c r="FJ64" i="2" s="1"/>
  <c r="FC64" i="2"/>
  <c r="EY64" i="2"/>
  <c r="FH64" i="2"/>
  <c r="FB64" i="2"/>
  <c r="EZ64" i="2"/>
  <c r="FA64" i="2"/>
  <c r="FI64" i="2"/>
  <c r="EX64" i="2"/>
  <c r="FE64" i="2" s="1"/>
  <c r="FF64" i="2" s="1"/>
  <c r="FK64" i="2" s="1"/>
  <c r="FL64" i="2" s="1"/>
  <c r="FD64" i="2"/>
  <c r="FI78" i="2"/>
  <c r="FA78" i="2"/>
  <c r="EW78" i="2"/>
  <c r="ES78" i="2"/>
  <c r="EO78" i="2"/>
  <c r="EK78" i="2"/>
  <c r="EG78" i="2"/>
  <c r="DY78" i="2"/>
  <c r="DU78" i="2"/>
  <c r="DQ78" i="2"/>
  <c r="DM78" i="2"/>
  <c r="DI78" i="2"/>
  <c r="DE78" i="2"/>
  <c r="CW78" i="2"/>
  <c r="FG78" i="2"/>
  <c r="FJ78" i="2" s="1"/>
  <c r="FC78" i="2"/>
  <c r="EY78" i="2"/>
  <c r="EU78" i="2"/>
  <c r="EM78" i="2"/>
  <c r="EI78" i="2"/>
  <c r="EE78" i="2"/>
  <c r="EA78" i="2"/>
  <c r="DW78" i="2"/>
  <c r="DS78" i="2"/>
  <c r="DK78" i="2"/>
  <c r="DG78" i="2"/>
  <c r="DC78" i="2"/>
  <c r="CY78" i="2"/>
  <c r="CU78" i="2"/>
  <c r="FH78" i="2"/>
  <c r="EZ78" i="2"/>
  <c r="EJ78" i="2"/>
  <c r="EB78" i="2"/>
  <c r="DT78" i="2"/>
  <c r="DL78" i="2"/>
  <c r="DD78" i="2"/>
  <c r="CV78" i="2"/>
  <c r="FD78" i="2"/>
  <c r="EV78" i="2"/>
  <c r="EN78" i="2"/>
  <c r="EF78" i="2"/>
  <c r="DX78" i="2"/>
  <c r="DH78" i="2"/>
  <c r="CZ78" i="2"/>
  <c r="EX78" i="2"/>
  <c r="EH78" i="2"/>
  <c r="DR78" i="2"/>
  <c r="ET78" i="2"/>
  <c r="DN78" i="2"/>
  <c r="CX78" i="2"/>
  <c r="EL78" i="2"/>
  <c r="DF78" i="2"/>
  <c r="FB78" i="2"/>
  <c r="DV78" i="2"/>
  <c r="EP78" i="2"/>
  <c r="DJ78" i="2"/>
  <c r="FH96" i="2"/>
  <c r="FD96" i="2"/>
  <c r="EZ96" i="2"/>
  <c r="EV96" i="2"/>
  <c r="EN96" i="2"/>
  <c r="EJ96" i="2"/>
  <c r="EF96" i="2"/>
  <c r="EB96" i="2"/>
  <c r="DX96" i="2"/>
  <c r="DT96" i="2"/>
  <c r="DL96" i="2"/>
  <c r="DH96" i="2"/>
  <c r="DD96" i="2"/>
  <c r="CZ96" i="2"/>
  <c r="CV96" i="2"/>
  <c r="FA96" i="2"/>
  <c r="EU96" i="2"/>
  <c r="EP96" i="2"/>
  <c r="EK96" i="2"/>
  <c r="EE96" i="2"/>
  <c r="DZ96" i="2"/>
  <c r="DU96" i="2"/>
  <c r="DJ96" i="2"/>
  <c r="DE96" i="2"/>
  <c r="CY96" i="2"/>
  <c r="FI96" i="2"/>
  <c r="FC96" i="2"/>
  <c r="EX96" i="2"/>
  <c r="ES96" i="2"/>
  <c r="EM96" i="2"/>
  <c r="EH96" i="2"/>
  <c r="DW96" i="2"/>
  <c r="DR96" i="2"/>
  <c r="DM96" i="2"/>
  <c r="DG96" i="2"/>
  <c r="CW96" i="2"/>
  <c r="EY96" i="2"/>
  <c r="EO96" i="2"/>
  <c r="DS96" i="2"/>
  <c r="DI96" i="2"/>
  <c r="CX96" i="2"/>
  <c r="ET96" i="2"/>
  <c r="EI96" i="2"/>
  <c r="DY96" i="2"/>
  <c r="DN96" i="2"/>
  <c r="DC96" i="2"/>
  <c r="DO96" i="2" s="1"/>
  <c r="EW96" i="2"/>
  <c r="EA96" i="2"/>
  <c r="DF96" i="2"/>
  <c r="DV96" i="2"/>
  <c r="FB96" i="2"/>
  <c r="DK96" i="2"/>
  <c r="EG96" i="2"/>
  <c r="FG96" i="2"/>
  <c r="FJ96" i="2" s="1"/>
  <c r="DQ96" i="2"/>
  <c r="W6" i="2"/>
  <c r="AC6" i="2"/>
  <c r="AH6" i="2"/>
  <c r="AM6" i="2"/>
  <c r="AS6" i="2"/>
  <c r="BC6" i="2"/>
  <c r="BI6" i="2"/>
  <c r="BN6" i="2"/>
  <c r="BS6" i="2"/>
  <c r="CD6" i="2"/>
  <c r="CI6" i="2"/>
  <c r="CO6" i="2"/>
  <c r="CT6" i="2"/>
  <c r="CY6" i="2"/>
  <c r="DE6" i="2"/>
  <c r="DJ6" i="2"/>
  <c r="DU6" i="2"/>
  <c r="DZ6" i="2"/>
  <c r="EE6" i="2"/>
  <c r="EK6" i="2"/>
  <c r="EP6" i="2"/>
  <c r="EU6" i="2"/>
  <c r="FA6" i="2"/>
  <c r="X7" i="2"/>
  <c r="AC7" i="2"/>
  <c r="AH7" i="2"/>
  <c r="AN7" i="2"/>
  <c r="AS7" i="2"/>
  <c r="BD7" i="2"/>
  <c r="BI7" i="2"/>
  <c r="BN7" i="2"/>
  <c r="BT7" i="2"/>
  <c r="CD7" i="2"/>
  <c r="CJ7" i="2"/>
  <c r="CO7" i="2"/>
  <c r="CT7" i="2"/>
  <c r="CZ7" i="2"/>
  <c r="DE7" i="2"/>
  <c r="DJ7" i="2"/>
  <c r="DU7" i="2"/>
  <c r="DZ7" i="2"/>
  <c r="EF7" i="2"/>
  <c r="EK7" i="2"/>
  <c r="EP7" i="2"/>
  <c r="EV7" i="2"/>
  <c r="FA7" i="2"/>
  <c r="W8" i="2"/>
  <c r="AB8" i="2"/>
  <c r="AG8" i="2"/>
  <c r="AM8" i="2"/>
  <c r="AR8" i="2"/>
  <c r="BC8" i="2"/>
  <c r="BH8" i="2"/>
  <c r="BM8" i="2"/>
  <c r="BS8" i="2"/>
  <c r="BX8" i="2"/>
  <c r="CC8" i="2"/>
  <c r="CI8" i="2"/>
  <c r="CS8" i="2"/>
  <c r="CY8" i="2"/>
  <c r="DD8" i="2"/>
  <c r="DI8" i="2"/>
  <c r="DT8" i="2"/>
  <c r="DY8" i="2"/>
  <c r="EE8" i="2"/>
  <c r="EJ8" i="2"/>
  <c r="EO8" i="2"/>
  <c r="EU8" i="2"/>
  <c r="EZ8" i="2"/>
  <c r="FH10" i="2"/>
  <c r="FJ10" i="2" s="1"/>
  <c r="FD10" i="2"/>
  <c r="EZ10" i="2"/>
  <c r="EV10" i="2"/>
  <c r="EN10" i="2"/>
  <c r="EJ10" i="2"/>
  <c r="EF10" i="2"/>
  <c r="EQ10" i="2" s="1"/>
  <c r="EB10" i="2"/>
  <c r="DX10" i="2"/>
  <c r="DT10" i="2"/>
  <c r="DL10" i="2"/>
  <c r="DH10" i="2"/>
  <c r="DD10" i="2"/>
  <c r="CZ10" i="2"/>
  <c r="CV10" i="2"/>
  <c r="CR10" i="2"/>
  <c r="CJ10" i="2"/>
  <c r="CF10" i="2"/>
  <c r="CB10" i="2"/>
  <c r="BX10" i="2"/>
  <c r="BT10" i="2"/>
  <c r="BP10" i="2"/>
  <c r="BH10" i="2"/>
  <c r="BD10" i="2"/>
  <c r="AZ10" i="2"/>
  <c r="BK10" i="2" s="1"/>
  <c r="AV10" i="2"/>
  <c r="AR10" i="2"/>
  <c r="AN10" i="2"/>
  <c r="AF10" i="2"/>
  <c r="AB10" i="2"/>
  <c r="X10" i="2"/>
  <c r="AI10" i="2" s="1"/>
  <c r="Z10" i="2"/>
  <c r="AE10" i="2"/>
  <c r="AK10" i="2"/>
  <c r="AP10" i="2"/>
  <c r="AU10" i="2"/>
  <c r="BA10" i="2"/>
  <c r="BF10" i="2"/>
  <c r="BQ10" i="2"/>
  <c r="BV10" i="2"/>
  <c r="CA10" i="2"/>
  <c r="CG10" i="2"/>
  <c r="CL10" i="2"/>
  <c r="CQ10" i="2"/>
  <c r="DA10" i="2" s="1"/>
  <c r="CW10" i="2"/>
  <c r="DG10" i="2"/>
  <c r="DM10" i="2"/>
  <c r="DR10" i="2"/>
  <c r="DW10" i="2"/>
  <c r="EC10" i="2" s="1"/>
  <c r="EH10" i="2"/>
  <c r="EM10" i="2"/>
  <c r="ES10" i="2"/>
  <c r="EX10" i="2"/>
  <c r="FC10" i="2"/>
  <c r="FI10" i="2"/>
  <c r="FG11" i="2"/>
  <c r="FJ11" i="2" s="1"/>
  <c r="FC11" i="2"/>
  <c r="EY11" i="2"/>
  <c r="EU11" i="2"/>
  <c r="EM11" i="2"/>
  <c r="EI11" i="2"/>
  <c r="EE11" i="2"/>
  <c r="EA11" i="2"/>
  <c r="DW11" i="2"/>
  <c r="DS11" i="2"/>
  <c r="DK11" i="2"/>
  <c r="DG11" i="2"/>
  <c r="DC11" i="2"/>
  <c r="CY11" i="2"/>
  <c r="CU11" i="2"/>
  <c r="CQ11" i="2"/>
  <c r="DA11" i="2" s="1"/>
  <c r="CI11" i="2"/>
  <c r="CE11" i="2"/>
  <c r="CA11" i="2"/>
  <c r="BW11" i="2"/>
  <c r="BS11" i="2"/>
  <c r="BO11" i="2"/>
  <c r="BG11" i="2"/>
  <c r="BC11" i="2"/>
  <c r="AY11" i="2"/>
  <c r="AU11" i="2"/>
  <c r="AQ11" i="2"/>
  <c r="AM11" i="2"/>
  <c r="AE11" i="2"/>
  <c r="AA11" i="2"/>
  <c r="W11" i="2"/>
  <c r="Z11" i="2"/>
  <c r="AF11" i="2"/>
  <c r="AK11" i="2"/>
  <c r="AP11" i="2"/>
  <c r="AV11" i="2"/>
  <c r="BA11" i="2"/>
  <c r="BF11" i="2"/>
  <c r="BQ11" i="2"/>
  <c r="BV11" i="2"/>
  <c r="CB11" i="2"/>
  <c r="CG11" i="2"/>
  <c r="CL11" i="2"/>
  <c r="CR11" i="2"/>
  <c r="CW11" i="2"/>
  <c r="DH11" i="2"/>
  <c r="DM11" i="2"/>
  <c r="DR11" i="2"/>
  <c r="EC11" i="2" s="1"/>
  <c r="DX11" i="2"/>
  <c r="EH11" i="2"/>
  <c r="EN11" i="2"/>
  <c r="ES11" i="2"/>
  <c r="EX11" i="2"/>
  <c r="FD11" i="2"/>
  <c r="FI11" i="2"/>
  <c r="FB12" i="2"/>
  <c r="EX12" i="2"/>
  <c r="ET12" i="2"/>
  <c r="EP12" i="2"/>
  <c r="EL12" i="2"/>
  <c r="EH12" i="2"/>
  <c r="DZ12" i="2"/>
  <c r="DV12" i="2"/>
  <c r="DR12" i="2"/>
  <c r="DN12" i="2"/>
  <c r="DJ12" i="2"/>
  <c r="DF12" i="2"/>
  <c r="CX12" i="2"/>
  <c r="CT12" i="2"/>
  <c r="CP12" i="2"/>
  <c r="DA12" i="2" s="1"/>
  <c r="CL12" i="2"/>
  <c r="CH12" i="2"/>
  <c r="CD12" i="2"/>
  <c r="BV12" i="2"/>
  <c r="BR12" i="2"/>
  <c r="BN12" i="2"/>
  <c r="BY12" i="2" s="1"/>
  <c r="BJ12" i="2"/>
  <c r="BF12" i="2"/>
  <c r="BB12" i="2"/>
  <c r="AT12" i="2"/>
  <c r="AP12" i="2"/>
  <c r="AL12" i="2"/>
  <c r="AH12" i="2"/>
  <c r="AD12" i="2"/>
  <c r="Z12" i="2"/>
  <c r="Y12" i="2"/>
  <c r="AJ12" i="2" s="1"/>
  <c r="AX12" i="2" s="1"/>
  <c r="AE12" i="2"/>
  <c r="AO12" i="2"/>
  <c r="AU12" i="2"/>
  <c r="AZ12" i="2"/>
  <c r="BK12" i="2" s="1"/>
  <c r="BE12" i="2"/>
  <c r="BP12" i="2"/>
  <c r="BU12" i="2"/>
  <c r="CA12" i="2"/>
  <c r="CF12" i="2"/>
  <c r="CK12" i="2"/>
  <c r="CQ12" i="2"/>
  <c r="CV12" i="2"/>
  <c r="DG12" i="2"/>
  <c r="DL12" i="2"/>
  <c r="DQ12" i="2"/>
  <c r="DW12" i="2"/>
  <c r="EB12" i="2"/>
  <c r="EG12" i="2"/>
  <c r="EQ12" i="2" s="1"/>
  <c r="EM12" i="2"/>
  <c r="EW12" i="2"/>
  <c r="FC12" i="2"/>
  <c r="FH12" i="2"/>
  <c r="FJ12" i="2" s="1"/>
  <c r="W14" i="2"/>
  <c r="AC14" i="2"/>
  <c r="AH14" i="2"/>
  <c r="AM14" i="2"/>
  <c r="AS14" i="2"/>
  <c r="BC14" i="2"/>
  <c r="BI14" i="2"/>
  <c r="BN14" i="2"/>
  <c r="BS14" i="2"/>
  <c r="CD14" i="2"/>
  <c r="CI14" i="2"/>
  <c r="CO14" i="2"/>
  <c r="CT14" i="2"/>
  <c r="CY14" i="2"/>
  <c r="DE14" i="2"/>
  <c r="DJ14" i="2"/>
  <c r="DU14" i="2"/>
  <c r="DZ14" i="2"/>
  <c r="EE14" i="2"/>
  <c r="EK14" i="2"/>
  <c r="EP14" i="2"/>
  <c r="EU14" i="2"/>
  <c r="FA14" i="2"/>
  <c r="X15" i="2"/>
  <c r="AC15" i="2"/>
  <c r="AH15" i="2"/>
  <c r="AN15" i="2"/>
  <c r="AS15" i="2"/>
  <c r="BE15" i="2"/>
  <c r="BM15" i="2"/>
  <c r="BU15" i="2"/>
  <c r="CC15" i="2"/>
  <c r="CK15" i="2"/>
  <c r="CS15" i="2"/>
  <c r="DI15" i="2"/>
  <c r="DQ15" i="2"/>
  <c r="DY15" i="2"/>
  <c r="EG15" i="2"/>
  <c r="EO15" i="2"/>
  <c r="EW15" i="2"/>
  <c r="FG19" i="2"/>
  <c r="FC19" i="2"/>
  <c r="EY19" i="2"/>
  <c r="EU19" i="2"/>
  <c r="EM19" i="2"/>
  <c r="EI19" i="2"/>
  <c r="EE19" i="2"/>
  <c r="EA19" i="2"/>
  <c r="DW19" i="2"/>
  <c r="DS19" i="2"/>
  <c r="DK19" i="2"/>
  <c r="DG19" i="2"/>
  <c r="DC19" i="2"/>
  <c r="CY19" i="2"/>
  <c r="CU19" i="2"/>
  <c r="CQ19" i="2"/>
  <c r="CI19" i="2"/>
  <c r="CE19" i="2"/>
  <c r="CA19" i="2"/>
  <c r="BW19" i="2"/>
  <c r="BS19" i="2"/>
  <c r="BO19" i="2"/>
  <c r="BG19" i="2"/>
  <c r="BC19" i="2"/>
  <c r="AY19" i="2"/>
  <c r="AU19" i="2"/>
  <c r="AQ19" i="2"/>
  <c r="AM19" i="2"/>
  <c r="AE19" i="2"/>
  <c r="AA19" i="2"/>
  <c r="W19" i="2"/>
  <c r="FB19" i="2"/>
  <c r="EX19" i="2"/>
  <c r="ET19" i="2"/>
  <c r="EP19" i="2"/>
  <c r="EL19" i="2"/>
  <c r="EH19" i="2"/>
  <c r="DZ19" i="2"/>
  <c r="DV19" i="2"/>
  <c r="DR19" i="2"/>
  <c r="EC19" i="2" s="1"/>
  <c r="DN19" i="2"/>
  <c r="DJ19" i="2"/>
  <c r="DF19" i="2"/>
  <c r="CX19" i="2"/>
  <c r="CT19" i="2"/>
  <c r="CP19" i="2"/>
  <c r="CL19" i="2"/>
  <c r="CH19" i="2"/>
  <c r="CD19" i="2"/>
  <c r="BV19" i="2"/>
  <c r="BR19" i="2"/>
  <c r="BN19" i="2"/>
  <c r="BY19" i="2" s="1"/>
  <c r="BJ19" i="2"/>
  <c r="BF19" i="2"/>
  <c r="BB19" i="2"/>
  <c r="AT19" i="2"/>
  <c r="AP19" i="2"/>
  <c r="AL19" i="2"/>
  <c r="AH19" i="2"/>
  <c r="AD19" i="2"/>
  <c r="Z19" i="2"/>
  <c r="AB19" i="2"/>
  <c r="AR19" i="2"/>
  <c r="AZ19" i="2"/>
  <c r="BH19" i="2"/>
  <c r="BP19" i="2"/>
  <c r="BX19" i="2"/>
  <c r="CF19" i="2"/>
  <c r="CV19" i="2"/>
  <c r="DD19" i="2"/>
  <c r="DL19" i="2"/>
  <c r="DT19" i="2"/>
  <c r="EB19" i="2"/>
  <c r="EJ19" i="2"/>
  <c r="EZ19" i="2"/>
  <c r="FH19" i="2"/>
  <c r="CV21" i="2"/>
  <c r="DD21" i="2"/>
  <c r="DL21" i="2"/>
  <c r="DT21" i="2"/>
  <c r="EB21" i="2"/>
  <c r="EJ21" i="2"/>
  <c r="EZ21" i="2"/>
  <c r="FH21" i="2"/>
  <c r="FI23" i="2"/>
  <c r="FA23" i="2"/>
  <c r="EW23" i="2"/>
  <c r="ES23" i="2"/>
  <c r="EO23" i="2"/>
  <c r="EK23" i="2"/>
  <c r="EG23" i="2"/>
  <c r="FH23" i="2"/>
  <c r="FD23" i="2"/>
  <c r="EZ23" i="2"/>
  <c r="EV23" i="2"/>
  <c r="EN23" i="2"/>
  <c r="EJ23" i="2"/>
  <c r="EF23" i="2"/>
  <c r="EQ23" i="2" s="1"/>
  <c r="EB23" i="2"/>
  <c r="EC23" i="2" s="1"/>
  <c r="ED23" i="2" s="1"/>
  <c r="EI23" i="2"/>
  <c r="EY23" i="2"/>
  <c r="FG23" i="2"/>
  <c r="FJ23" i="2" s="1"/>
  <c r="FG24" i="2"/>
  <c r="FJ24" i="2" s="1"/>
  <c r="FC24" i="2"/>
  <c r="EY24" i="2"/>
  <c r="EU24" i="2"/>
  <c r="EM24" i="2"/>
  <c r="EI24" i="2"/>
  <c r="FB24" i="2"/>
  <c r="EX24" i="2"/>
  <c r="ET24" i="2"/>
  <c r="FE24" i="2" s="1"/>
  <c r="EP24" i="2"/>
  <c r="EL24" i="2"/>
  <c r="EH24" i="2"/>
  <c r="EN24" i="2"/>
  <c r="EV24" i="2"/>
  <c r="FD24" i="2"/>
  <c r="AM33" i="2"/>
  <c r="AU33" i="2"/>
  <c r="BC33" i="2"/>
  <c r="BS33" i="2"/>
  <c r="CI33" i="2"/>
  <c r="AR28" i="2"/>
  <c r="AZ28" i="2"/>
  <c r="BH28" i="2"/>
  <c r="BP28" i="2"/>
  <c r="CF28" i="2"/>
  <c r="CV28" i="2"/>
  <c r="DL28" i="2"/>
  <c r="ES28" i="2"/>
  <c r="FI28" i="2"/>
  <c r="EJ52" i="2"/>
  <c r="FB73" i="2"/>
  <c r="EX73" i="2"/>
  <c r="ET73" i="2"/>
  <c r="EP73" i="2"/>
  <c r="EL73" i="2"/>
  <c r="EH73" i="2"/>
  <c r="DZ73" i="2"/>
  <c r="DV73" i="2"/>
  <c r="DR73" i="2"/>
  <c r="DN73" i="2"/>
  <c r="DJ73" i="2"/>
  <c r="DF73" i="2"/>
  <c r="CX73" i="2"/>
  <c r="CT73" i="2"/>
  <c r="FH73" i="2"/>
  <c r="FD73" i="2"/>
  <c r="EZ73" i="2"/>
  <c r="EV73" i="2"/>
  <c r="EN73" i="2"/>
  <c r="EJ73" i="2"/>
  <c r="EF73" i="2"/>
  <c r="EB73" i="2"/>
  <c r="DX73" i="2"/>
  <c r="DT73" i="2"/>
  <c r="DL73" i="2"/>
  <c r="DH73" i="2"/>
  <c r="DD73" i="2"/>
  <c r="CZ73" i="2"/>
  <c r="CV73" i="2"/>
  <c r="FC73" i="2"/>
  <c r="EU73" i="2"/>
  <c r="EM73" i="2"/>
  <c r="EE73" i="2"/>
  <c r="EQ73" i="2" s="1"/>
  <c r="DW73" i="2"/>
  <c r="DG73" i="2"/>
  <c r="CY73" i="2"/>
  <c r="FG73" i="2"/>
  <c r="FJ73" i="2" s="1"/>
  <c r="EY73" i="2"/>
  <c r="EI73" i="2"/>
  <c r="EA73" i="2"/>
  <c r="DS73" i="2"/>
  <c r="DK73" i="2"/>
  <c r="DC73" i="2"/>
  <c r="CU73" i="2"/>
  <c r="EW73" i="2"/>
  <c r="EG73" i="2"/>
  <c r="DQ73" i="2"/>
  <c r="FI73" i="2"/>
  <c r="ES73" i="2"/>
  <c r="FE73" i="2" s="1"/>
  <c r="DM73" i="2"/>
  <c r="CW73" i="2"/>
  <c r="EK73" i="2"/>
  <c r="DE73" i="2"/>
  <c r="FA73" i="2"/>
  <c r="DU73" i="2"/>
  <c r="EO73" i="2"/>
  <c r="DI73" i="2"/>
  <c r="DZ78" i="2"/>
  <c r="EL96" i="2"/>
  <c r="Y6" i="2"/>
  <c r="AD6" i="2"/>
  <c r="AO6" i="2"/>
  <c r="AT6" i="2"/>
  <c r="AY6" i="2"/>
  <c r="BE6" i="2"/>
  <c r="BJ6" i="2"/>
  <c r="BO6" i="2"/>
  <c r="BU6" i="2"/>
  <c r="CE6" i="2"/>
  <c r="CK6" i="2"/>
  <c r="CP6" i="2"/>
  <c r="CU6" i="2"/>
  <c r="DF6" i="2"/>
  <c r="DK6" i="2"/>
  <c r="DQ6" i="2"/>
  <c r="DV6" i="2"/>
  <c r="EA6" i="2"/>
  <c r="EG6" i="2"/>
  <c r="EL6" i="2"/>
  <c r="EW6" i="2"/>
  <c r="FB6" i="2"/>
  <c r="FG6" i="2"/>
  <c r="G25" i="2"/>
  <c r="Y7" i="2"/>
  <c r="AD7" i="2"/>
  <c r="AO7" i="2"/>
  <c r="AT7" i="2"/>
  <c r="AZ7" i="2"/>
  <c r="BE7" i="2"/>
  <c r="BJ7" i="2"/>
  <c r="BP7" i="2"/>
  <c r="BU7" i="2"/>
  <c r="CF7" i="2"/>
  <c r="CK7" i="2"/>
  <c r="CP7" i="2"/>
  <c r="CV7" i="2"/>
  <c r="DF7" i="2"/>
  <c r="DL7" i="2"/>
  <c r="DQ7" i="2"/>
  <c r="DV7" i="2"/>
  <c r="EB7" i="2"/>
  <c r="EG7" i="2"/>
  <c r="EL7" i="2"/>
  <c r="EW7" i="2"/>
  <c r="FB7" i="2"/>
  <c r="FH7" i="2"/>
  <c r="X8" i="2"/>
  <c r="AC8" i="2"/>
  <c r="AN8" i="2"/>
  <c r="AS8" i="2"/>
  <c r="AY8" i="2"/>
  <c r="BD8" i="2"/>
  <c r="BI8" i="2"/>
  <c r="BO8" i="2"/>
  <c r="BT8" i="2"/>
  <c r="CE8" i="2"/>
  <c r="CJ8" i="2"/>
  <c r="CO8" i="2"/>
  <c r="CU8" i="2"/>
  <c r="CZ8" i="2"/>
  <c r="DE8" i="2"/>
  <c r="DK8" i="2"/>
  <c r="DU8" i="2"/>
  <c r="EA8" i="2"/>
  <c r="EF8" i="2"/>
  <c r="EK8" i="2"/>
  <c r="EV8" i="2"/>
  <c r="FA8" i="2"/>
  <c r="FG8" i="2"/>
  <c r="FJ8" i="2" s="1"/>
  <c r="AA10" i="2"/>
  <c r="AG10" i="2"/>
  <c r="AJ10" i="2" s="1"/>
  <c r="AX10" i="2" s="1"/>
  <c r="BL10" i="2" s="1"/>
  <c r="AL10" i="2"/>
  <c r="AQ10" i="2"/>
  <c r="BB10" i="2"/>
  <c r="BG10" i="2"/>
  <c r="BM10" i="2"/>
  <c r="BR10" i="2"/>
  <c r="BW10" i="2"/>
  <c r="CC10" i="2"/>
  <c r="CH10" i="2"/>
  <c r="CS10" i="2"/>
  <c r="CX10" i="2"/>
  <c r="DC10" i="2"/>
  <c r="DO10" i="2" s="1"/>
  <c r="DI10" i="2"/>
  <c r="DN10" i="2"/>
  <c r="DS10" i="2"/>
  <c r="DY10" i="2"/>
  <c r="EI10" i="2"/>
  <c r="EO10" i="2"/>
  <c r="ET10" i="2"/>
  <c r="EY10" i="2"/>
  <c r="AB11" i="2"/>
  <c r="AG11" i="2"/>
  <c r="AL11" i="2"/>
  <c r="AR11" i="2"/>
  <c r="BB11" i="2"/>
  <c r="BH11" i="2"/>
  <c r="BM11" i="2"/>
  <c r="BR11" i="2"/>
  <c r="BX11" i="2"/>
  <c r="CC11" i="2"/>
  <c r="CH11" i="2"/>
  <c r="CS11" i="2"/>
  <c r="CX11" i="2"/>
  <c r="DD11" i="2"/>
  <c r="DI11" i="2"/>
  <c r="DN11" i="2"/>
  <c r="DT11" i="2"/>
  <c r="DY11" i="2"/>
  <c r="EJ11" i="2"/>
  <c r="EO11" i="2"/>
  <c r="ET11" i="2"/>
  <c r="EZ11" i="2"/>
  <c r="AA12" i="2"/>
  <c r="AF12" i="2"/>
  <c r="AK12" i="2"/>
  <c r="AQ12" i="2"/>
  <c r="AV12" i="2"/>
  <c r="BA12" i="2"/>
  <c r="BG12" i="2"/>
  <c r="BQ12" i="2"/>
  <c r="BW12" i="2"/>
  <c r="CB12" i="2"/>
  <c r="CG12" i="2"/>
  <c r="CR12" i="2"/>
  <c r="CW12" i="2"/>
  <c r="DC12" i="2"/>
  <c r="DO12" i="2" s="1"/>
  <c r="DH12" i="2"/>
  <c r="DM12" i="2"/>
  <c r="DS12" i="2"/>
  <c r="DX12" i="2"/>
  <c r="EI12" i="2"/>
  <c r="EN12" i="2"/>
  <c r="ES12" i="2"/>
  <c r="EY12" i="2"/>
  <c r="FD12" i="2"/>
  <c r="FI12" i="2"/>
  <c r="Y14" i="2"/>
  <c r="AD14" i="2"/>
  <c r="AO14" i="2"/>
  <c r="AT14" i="2"/>
  <c r="AY14" i="2"/>
  <c r="BE14" i="2"/>
  <c r="BJ14" i="2"/>
  <c r="BO14" i="2"/>
  <c r="BU14" i="2"/>
  <c r="CE14" i="2"/>
  <c r="CK14" i="2"/>
  <c r="CP14" i="2"/>
  <c r="CU14" i="2"/>
  <c r="DF14" i="2"/>
  <c r="DK14" i="2"/>
  <c r="DQ14" i="2"/>
  <c r="DV14" i="2"/>
  <c r="EA14" i="2"/>
  <c r="EG14" i="2"/>
  <c r="EL14" i="2"/>
  <c r="EW14" i="2"/>
  <c r="FB14" i="2"/>
  <c r="FG14" i="2"/>
  <c r="Y15" i="2"/>
  <c r="AD15" i="2"/>
  <c r="AO15" i="2"/>
  <c r="AT15" i="2"/>
  <c r="AZ15" i="2"/>
  <c r="BH15" i="2"/>
  <c r="BP15" i="2"/>
  <c r="BX15" i="2"/>
  <c r="CF15" i="2"/>
  <c r="CV15" i="2"/>
  <c r="DD15" i="2"/>
  <c r="DL15" i="2"/>
  <c r="DT15" i="2"/>
  <c r="EB15" i="2"/>
  <c r="EJ15" i="2"/>
  <c r="EZ15" i="2"/>
  <c r="FH15" i="2"/>
  <c r="FH18" i="2"/>
  <c r="FD18" i="2"/>
  <c r="EZ18" i="2"/>
  <c r="EV18" i="2"/>
  <c r="EN18" i="2"/>
  <c r="EJ18" i="2"/>
  <c r="EF18" i="2"/>
  <c r="EB18" i="2"/>
  <c r="DX18" i="2"/>
  <c r="DT18" i="2"/>
  <c r="DL18" i="2"/>
  <c r="DH18" i="2"/>
  <c r="DD18" i="2"/>
  <c r="CZ18" i="2"/>
  <c r="CV18" i="2"/>
  <c r="CR18" i="2"/>
  <c r="CJ18" i="2"/>
  <c r="CF18" i="2"/>
  <c r="CB18" i="2"/>
  <c r="BX18" i="2"/>
  <c r="BT18" i="2"/>
  <c r="BP18" i="2"/>
  <c r="BH18" i="2"/>
  <c r="BD18" i="2"/>
  <c r="AZ18" i="2"/>
  <c r="AV18" i="2"/>
  <c r="AR18" i="2"/>
  <c r="AN18" i="2"/>
  <c r="AF18" i="2"/>
  <c r="AB18" i="2"/>
  <c r="X18" i="2"/>
  <c r="FG18" i="2"/>
  <c r="FC18" i="2"/>
  <c r="EY18" i="2"/>
  <c r="EU18" i="2"/>
  <c r="EM18" i="2"/>
  <c r="EI18" i="2"/>
  <c r="EE18" i="2"/>
  <c r="EA18" i="2"/>
  <c r="DW18" i="2"/>
  <c r="DS18" i="2"/>
  <c r="EC18" i="2" s="1"/>
  <c r="DK18" i="2"/>
  <c r="DG18" i="2"/>
  <c r="DC18" i="2"/>
  <c r="CY18" i="2"/>
  <c r="CU18" i="2"/>
  <c r="CQ18" i="2"/>
  <c r="CI18" i="2"/>
  <c r="CE18" i="2"/>
  <c r="CA18" i="2"/>
  <c r="BW18" i="2"/>
  <c r="BS18" i="2"/>
  <c r="BO18" i="2"/>
  <c r="BY18" i="2" s="1"/>
  <c r="BG18" i="2"/>
  <c r="BC18" i="2"/>
  <c r="AY18" i="2"/>
  <c r="AU18" i="2"/>
  <c r="AQ18" i="2"/>
  <c r="AM18" i="2"/>
  <c r="AE18" i="2"/>
  <c r="AA18" i="2"/>
  <c r="W18" i="2"/>
  <c r="AJ18" i="2" s="1"/>
  <c r="AX18" i="2" s="1"/>
  <c r="AC18" i="2"/>
  <c r="AK18" i="2"/>
  <c r="AS18" i="2"/>
  <c r="BA18" i="2"/>
  <c r="BI18" i="2"/>
  <c r="BQ18" i="2"/>
  <c r="CG18" i="2"/>
  <c r="CO18" i="2"/>
  <c r="CW18" i="2"/>
  <c r="DE18" i="2"/>
  <c r="DM18" i="2"/>
  <c r="DU18" i="2"/>
  <c r="EK18" i="2"/>
  <c r="ES18" i="2"/>
  <c r="FA18" i="2"/>
  <c r="FI18" i="2"/>
  <c r="AC19" i="2"/>
  <c r="AK19" i="2"/>
  <c r="AS19" i="2"/>
  <c r="BA19" i="2"/>
  <c r="BI19" i="2"/>
  <c r="BQ19" i="2"/>
  <c r="CG19" i="2"/>
  <c r="CO19" i="2"/>
  <c r="CW19" i="2"/>
  <c r="DE19" i="2"/>
  <c r="DM19" i="2"/>
  <c r="DU19" i="2"/>
  <c r="EK19" i="2"/>
  <c r="ES19" i="2"/>
  <c r="FA19" i="2"/>
  <c r="FI19" i="2"/>
  <c r="AJ20" i="2"/>
  <c r="CW21" i="2"/>
  <c r="DE21" i="2"/>
  <c r="DM21" i="2"/>
  <c r="DU21" i="2"/>
  <c r="EK21" i="2"/>
  <c r="ES21" i="2"/>
  <c r="FE21" i="2" s="1"/>
  <c r="FA21" i="2"/>
  <c r="FI21" i="2"/>
  <c r="EL23" i="2"/>
  <c r="ET23" i="2"/>
  <c r="FB23" i="2"/>
  <c r="EG24" i="2"/>
  <c r="EQ24" i="2" s="1"/>
  <c r="ER24" i="2" s="1"/>
  <c r="EO24" i="2"/>
  <c r="EW24" i="2"/>
  <c r="FI27" i="2"/>
  <c r="FA27" i="2"/>
  <c r="EW27" i="2"/>
  <c r="ES27" i="2"/>
  <c r="EO27" i="2"/>
  <c r="EK27" i="2"/>
  <c r="EG27" i="2"/>
  <c r="DY27" i="2"/>
  <c r="DY33" i="2" s="1"/>
  <c r="DU27" i="2"/>
  <c r="DQ27" i="2"/>
  <c r="DM27" i="2"/>
  <c r="DM33" i="2" s="1"/>
  <c r="DI27" i="2"/>
  <c r="DI33" i="2" s="1"/>
  <c r="DE27" i="2"/>
  <c r="CW27" i="2"/>
  <c r="CW33" i="2" s="1"/>
  <c r="CS27" i="2"/>
  <c r="CS33" i="2" s="1"/>
  <c r="CO27" i="2"/>
  <c r="CK27" i="2"/>
  <c r="CK33" i="2" s="1"/>
  <c r="CG27" i="2"/>
  <c r="CG33" i="2" s="1"/>
  <c r="CC27" i="2"/>
  <c r="CC33" i="2" s="1"/>
  <c r="BU27" i="2"/>
  <c r="BU33" i="2" s="1"/>
  <c r="BQ27" i="2"/>
  <c r="BQ33" i="2" s="1"/>
  <c r="BM27" i="2"/>
  <c r="BI27" i="2"/>
  <c r="BE27" i="2"/>
  <c r="BE33" i="2" s="1"/>
  <c r="BA27" i="2"/>
  <c r="AS27" i="2"/>
  <c r="AO27" i="2"/>
  <c r="AK27" i="2"/>
  <c r="AG27" i="2"/>
  <c r="AG33" i="2" s="1"/>
  <c r="AC27" i="2"/>
  <c r="H33" i="2"/>
  <c r="FH27" i="2"/>
  <c r="FD27" i="2"/>
  <c r="EZ27" i="2"/>
  <c r="EV27" i="2"/>
  <c r="EN27" i="2"/>
  <c r="EN33" i="2" s="1"/>
  <c r="EJ27" i="2"/>
  <c r="EF27" i="2"/>
  <c r="EB27" i="2"/>
  <c r="DX27" i="2"/>
  <c r="DX33" i="2" s="1"/>
  <c r="DT27" i="2"/>
  <c r="DL27" i="2"/>
  <c r="DH27" i="2"/>
  <c r="DD27" i="2"/>
  <c r="CZ27" i="2"/>
  <c r="CV27" i="2"/>
  <c r="CR27" i="2"/>
  <c r="CJ27" i="2"/>
  <c r="CF27" i="2"/>
  <c r="CB27" i="2"/>
  <c r="BX27" i="2"/>
  <c r="BT27" i="2"/>
  <c r="BP27" i="2"/>
  <c r="BP33" i="2" s="1"/>
  <c r="BH27" i="2"/>
  <c r="BH33" i="2" s="1"/>
  <c r="BD27" i="2"/>
  <c r="AZ27" i="2"/>
  <c r="AZ33" i="2" s="1"/>
  <c r="AV27" i="2"/>
  <c r="AV33" i="2" s="1"/>
  <c r="AR27" i="2"/>
  <c r="AR33" i="2" s="1"/>
  <c r="AN27" i="2"/>
  <c r="AN33" i="2" s="1"/>
  <c r="AF27" i="2"/>
  <c r="AF33" i="2" s="1"/>
  <c r="AH27" i="2"/>
  <c r="AP27" i="2"/>
  <c r="AP33" i="2" s="1"/>
  <c r="BF27" i="2"/>
  <c r="BF33" i="2" s="1"/>
  <c r="BN27" i="2"/>
  <c r="BN33" i="2" s="1"/>
  <c r="BV27" i="2"/>
  <c r="CD27" i="2"/>
  <c r="CL27" i="2"/>
  <c r="CT27" i="2"/>
  <c r="DJ27" i="2"/>
  <c r="DR27" i="2"/>
  <c r="DZ27" i="2"/>
  <c r="EH27" i="2"/>
  <c r="EP27" i="2"/>
  <c r="EX27" i="2"/>
  <c r="EX33" i="2" s="1"/>
  <c r="AK28" i="2"/>
  <c r="AS28" i="2"/>
  <c r="BA28" i="2"/>
  <c r="BI28" i="2"/>
  <c r="BT28" i="2"/>
  <c r="CJ28" i="2"/>
  <c r="CZ28" i="2"/>
  <c r="DQ28" i="2"/>
  <c r="EC28" i="2" s="1"/>
  <c r="ED28" i="2" s="1"/>
  <c r="EG28" i="2"/>
  <c r="EW28" i="2"/>
  <c r="EZ52" i="2"/>
  <c r="DY73" i="2"/>
  <c r="FH126" i="2"/>
  <c r="FD126" i="2"/>
  <c r="EZ126" i="2"/>
  <c r="EV126" i="2"/>
  <c r="EN126" i="2"/>
  <c r="EJ126" i="2"/>
  <c r="EF126" i="2"/>
  <c r="EB126" i="2"/>
  <c r="FA126" i="2"/>
  <c r="EU126" i="2"/>
  <c r="EP126" i="2"/>
  <c r="EK126" i="2"/>
  <c r="EE126" i="2"/>
  <c r="DZ126" i="2"/>
  <c r="DV126" i="2"/>
  <c r="FI126" i="2"/>
  <c r="FC126" i="2"/>
  <c r="EX126" i="2"/>
  <c r="ES126" i="2"/>
  <c r="EM126" i="2"/>
  <c r="EH126" i="2"/>
  <c r="DX126" i="2"/>
  <c r="DT126" i="2"/>
  <c r="ET126" i="2"/>
  <c r="EI126" i="2"/>
  <c r="DY126" i="2"/>
  <c r="FB126" i="2"/>
  <c r="EG126" i="2"/>
  <c r="DW126" i="2"/>
  <c r="EO126" i="2"/>
  <c r="DU126" i="2"/>
  <c r="EY126" i="2"/>
  <c r="EW126" i="2"/>
  <c r="EA126" i="2"/>
  <c r="EL126" i="2"/>
  <c r="FG126" i="2"/>
  <c r="Y16" i="2"/>
  <c r="AC16" i="2"/>
  <c r="AG16" i="2"/>
  <c r="AK16" i="2"/>
  <c r="AO16" i="2"/>
  <c r="AS16" i="2"/>
  <c r="BA16" i="2"/>
  <c r="BK16" i="2" s="1"/>
  <c r="BE16" i="2"/>
  <c r="BI16" i="2"/>
  <c r="BM16" i="2"/>
  <c r="BQ16" i="2"/>
  <c r="BU16" i="2"/>
  <c r="CC16" i="2"/>
  <c r="CM16" i="2" s="1"/>
  <c r="CG16" i="2"/>
  <c r="CK16" i="2"/>
  <c r="CO16" i="2"/>
  <c r="CS16" i="2"/>
  <c r="CW16" i="2"/>
  <c r="DE16" i="2"/>
  <c r="DO16" i="2" s="1"/>
  <c r="DI16" i="2"/>
  <c r="DM16" i="2"/>
  <c r="DQ16" i="2"/>
  <c r="DU16" i="2"/>
  <c r="DY16" i="2"/>
  <c r="EG16" i="2"/>
  <c r="EQ16" i="2" s="1"/>
  <c r="EK16" i="2"/>
  <c r="EO16" i="2"/>
  <c r="ES16" i="2"/>
  <c r="EW16" i="2"/>
  <c r="FA16" i="2"/>
  <c r="FI16" i="2"/>
  <c r="FJ16" i="2" s="1"/>
  <c r="AM20" i="2"/>
  <c r="AQ20" i="2"/>
  <c r="AU20" i="2"/>
  <c r="AY20" i="2"/>
  <c r="BC20" i="2"/>
  <c r="BG20" i="2"/>
  <c r="BO20" i="2"/>
  <c r="BY20" i="2" s="1"/>
  <c r="BS20" i="2"/>
  <c r="BW20" i="2"/>
  <c r="CA20" i="2"/>
  <c r="CE20" i="2"/>
  <c r="CI20" i="2"/>
  <c r="CQ20" i="2"/>
  <c r="CU20" i="2"/>
  <c r="CY20" i="2"/>
  <c r="DC20" i="2"/>
  <c r="DG20" i="2"/>
  <c r="DK20" i="2"/>
  <c r="DS20" i="2"/>
  <c r="DW20" i="2"/>
  <c r="EC20" i="2" s="1"/>
  <c r="EA20" i="2"/>
  <c r="EE20" i="2"/>
  <c r="EI20" i="2"/>
  <c r="EM20" i="2"/>
  <c r="EU20" i="2"/>
  <c r="EY20" i="2"/>
  <c r="FC20" i="2"/>
  <c r="FG20" i="2"/>
  <c r="FJ20" i="2" s="1"/>
  <c r="EE22" i="2"/>
  <c r="EI22" i="2"/>
  <c r="EM22" i="2"/>
  <c r="EU22" i="2"/>
  <c r="FE22" i="2" s="1"/>
  <c r="EY22" i="2"/>
  <c r="FC22" i="2"/>
  <c r="FG22" i="2"/>
  <c r="FJ22" i="2" s="1"/>
  <c r="V33" i="2"/>
  <c r="AJ27" i="2"/>
  <c r="FJ29" i="2"/>
  <c r="FI31" i="2"/>
  <c r="FA31" i="2"/>
  <c r="EW31" i="2"/>
  <c r="ES31" i="2"/>
  <c r="EO31" i="2"/>
  <c r="EK31" i="2"/>
  <c r="EG31" i="2"/>
  <c r="DY31" i="2"/>
  <c r="DU31" i="2"/>
  <c r="DQ31" i="2"/>
  <c r="DM31" i="2"/>
  <c r="DI31" i="2"/>
  <c r="DE31" i="2"/>
  <c r="FD31" i="2"/>
  <c r="EY31" i="2"/>
  <c r="ET31" i="2"/>
  <c r="EN31" i="2"/>
  <c r="EI31" i="2"/>
  <c r="DX31" i="2"/>
  <c r="DS31" i="2"/>
  <c r="DN31" i="2"/>
  <c r="DH31" i="2"/>
  <c r="DK31" i="2"/>
  <c r="DR31" i="2"/>
  <c r="DZ31" i="2"/>
  <c r="EF31" i="2"/>
  <c r="EM31" i="2"/>
  <c r="EU31" i="2"/>
  <c r="FB31" i="2"/>
  <c r="FH31" i="2"/>
  <c r="FH35" i="2"/>
  <c r="FD35" i="2"/>
  <c r="EZ35" i="2"/>
  <c r="EV35" i="2"/>
  <c r="EN35" i="2"/>
  <c r="EJ35" i="2"/>
  <c r="EF35" i="2"/>
  <c r="EB35" i="2"/>
  <c r="EB45" i="2" s="1"/>
  <c r="DX35" i="2"/>
  <c r="DT35" i="2"/>
  <c r="DL35" i="2"/>
  <c r="DL45" i="2" s="1"/>
  <c r="DH35" i="2"/>
  <c r="DH45" i="2" s="1"/>
  <c r="DD35" i="2"/>
  <c r="DD45" i="2" s="1"/>
  <c r="CZ35" i="2"/>
  <c r="CZ45" i="2" s="1"/>
  <c r="CV35" i="2"/>
  <c r="FA35" i="2"/>
  <c r="EU35" i="2"/>
  <c r="EP35" i="2"/>
  <c r="EK35" i="2"/>
  <c r="EE35" i="2"/>
  <c r="DZ35" i="2"/>
  <c r="DU35" i="2"/>
  <c r="DU45" i="2" s="1"/>
  <c r="DJ35" i="2"/>
  <c r="DJ45" i="2" s="1"/>
  <c r="DE35" i="2"/>
  <c r="DE45" i="2" s="1"/>
  <c r="CY35" i="2"/>
  <c r="CY45" i="2" s="1"/>
  <c r="DI35" i="2"/>
  <c r="DI45" i="2" s="1"/>
  <c r="DQ35" i="2"/>
  <c r="DW35" i="2"/>
  <c r="EL35" i="2"/>
  <c r="ES35" i="2"/>
  <c r="EY35" i="2"/>
  <c r="FG35" i="2"/>
  <c r="FG36" i="2"/>
  <c r="FC36" i="2"/>
  <c r="FC45" i="2" s="1"/>
  <c r="EY36" i="2"/>
  <c r="EU36" i="2"/>
  <c r="EM36" i="2"/>
  <c r="EI36" i="2"/>
  <c r="EE36" i="2"/>
  <c r="EA36" i="2"/>
  <c r="DW36" i="2"/>
  <c r="DS36" i="2"/>
  <c r="DS45" i="2" s="1"/>
  <c r="EZ36" i="2"/>
  <c r="ET36" i="2"/>
  <c r="EO36" i="2"/>
  <c r="EO45" i="2" s="1"/>
  <c r="EJ36" i="2"/>
  <c r="DY36" i="2"/>
  <c r="DT36" i="2"/>
  <c r="DX36" i="2"/>
  <c r="EF36" i="2"/>
  <c r="EL36" i="2"/>
  <c r="ES36" i="2"/>
  <c r="FA36" i="2"/>
  <c r="FH36" i="2"/>
  <c r="FB37" i="2"/>
  <c r="EX37" i="2"/>
  <c r="ET37" i="2"/>
  <c r="EP37" i="2"/>
  <c r="EL37" i="2"/>
  <c r="EH37" i="2"/>
  <c r="DZ37" i="2"/>
  <c r="DV37" i="2"/>
  <c r="DR37" i="2"/>
  <c r="FI37" i="2"/>
  <c r="FD37" i="2"/>
  <c r="EY37" i="2"/>
  <c r="ES37" i="2"/>
  <c r="EN37" i="2"/>
  <c r="EI37" i="2"/>
  <c r="DX37" i="2"/>
  <c r="DS37" i="2"/>
  <c r="DY37" i="2"/>
  <c r="EF37" i="2"/>
  <c r="EM37" i="2"/>
  <c r="EU37" i="2"/>
  <c r="FA37" i="2"/>
  <c r="FH37" i="2"/>
  <c r="FJ38" i="2"/>
  <c r="FI42" i="2"/>
  <c r="FG42" i="2"/>
  <c r="FG51" i="2"/>
  <c r="FC51" i="2"/>
  <c r="EY51" i="2"/>
  <c r="EU51" i="2"/>
  <c r="EM51" i="2"/>
  <c r="EI51" i="2"/>
  <c r="EE51" i="2"/>
  <c r="EA51" i="2"/>
  <c r="DW51" i="2"/>
  <c r="DS51" i="2"/>
  <c r="DK51" i="2"/>
  <c r="DG51" i="2"/>
  <c r="DC51" i="2"/>
  <c r="CY51" i="2"/>
  <c r="FI51" i="2"/>
  <c r="FA51" i="2"/>
  <c r="FA66" i="2" s="1"/>
  <c r="EW51" i="2"/>
  <c r="ES51" i="2"/>
  <c r="EO51" i="2"/>
  <c r="EK51" i="2"/>
  <c r="EG51" i="2"/>
  <c r="DY51" i="2"/>
  <c r="DU51" i="2"/>
  <c r="DQ51" i="2"/>
  <c r="DM51" i="2"/>
  <c r="DI51" i="2"/>
  <c r="DE51" i="2"/>
  <c r="EX51" i="2"/>
  <c r="EP51" i="2"/>
  <c r="EH51" i="2"/>
  <c r="DZ51" i="2"/>
  <c r="DR51" i="2"/>
  <c r="DJ51" i="2"/>
  <c r="FD51" i="2"/>
  <c r="EV51" i="2"/>
  <c r="EN51" i="2"/>
  <c r="EF51" i="2"/>
  <c r="DX51" i="2"/>
  <c r="DH51" i="2"/>
  <c r="CZ51" i="2"/>
  <c r="DN51" i="2"/>
  <c r="ET51" i="2"/>
  <c r="ET66" i="2" s="1"/>
  <c r="FH54" i="2"/>
  <c r="FD54" i="2"/>
  <c r="EZ54" i="2"/>
  <c r="EV54" i="2"/>
  <c r="EN54" i="2"/>
  <c r="EJ54" i="2"/>
  <c r="EF54" i="2"/>
  <c r="EB54" i="2"/>
  <c r="DX54" i="2"/>
  <c r="DT54" i="2"/>
  <c r="DL54" i="2"/>
  <c r="DH54" i="2"/>
  <c r="FB54" i="2"/>
  <c r="EX54" i="2"/>
  <c r="ET54" i="2"/>
  <c r="EP54" i="2"/>
  <c r="EL54" i="2"/>
  <c r="EH54" i="2"/>
  <c r="DZ54" i="2"/>
  <c r="DV54" i="2"/>
  <c r="DR54" i="2"/>
  <c r="DN54" i="2"/>
  <c r="DJ54" i="2"/>
  <c r="FI54" i="2"/>
  <c r="FA54" i="2"/>
  <c r="ES54" i="2"/>
  <c r="EK54" i="2"/>
  <c r="DU54" i="2"/>
  <c r="DM54" i="2"/>
  <c r="FG54" i="2"/>
  <c r="FJ54" i="2" s="1"/>
  <c r="EY54" i="2"/>
  <c r="EI54" i="2"/>
  <c r="EA54" i="2"/>
  <c r="DS54" i="2"/>
  <c r="DK54" i="2"/>
  <c r="DW54" i="2"/>
  <c r="EM54" i="2"/>
  <c r="FC54" i="2"/>
  <c r="FI88" i="2"/>
  <c r="FA88" i="2"/>
  <c r="EW88" i="2"/>
  <c r="ES88" i="2"/>
  <c r="EO88" i="2"/>
  <c r="EK88" i="2"/>
  <c r="EG88" i="2"/>
  <c r="DY88" i="2"/>
  <c r="DU88" i="2"/>
  <c r="DQ88" i="2"/>
  <c r="DM88" i="2"/>
  <c r="DI88" i="2"/>
  <c r="DE88" i="2"/>
  <c r="CW88" i="2"/>
  <c r="FG88" i="2"/>
  <c r="FC88" i="2"/>
  <c r="EY88" i="2"/>
  <c r="EU88" i="2"/>
  <c r="EM88" i="2"/>
  <c r="EI88" i="2"/>
  <c r="EE88" i="2"/>
  <c r="EA88" i="2"/>
  <c r="DW88" i="2"/>
  <c r="DS88" i="2"/>
  <c r="DK88" i="2"/>
  <c r="DG88" i="2"/>
  <c r="DC88" i="2"/>
  <c r="CY88" i="2"/>
  <c r="CU88" i="2"/>
  <c r="FD88" i="2"/>
  <c r="EV88" i="2"/>
  <c r="EN88" i="2"/>
  <c r="EF88" i="2"/>
  <c r="DX88" i="2"/>
  <c r="DH88" i="2"/>
  <c r="CZ88" i="2"/>
  <c r="FH88" i="2"/>
  <c r="EZ88" i="2"/>
  <c r="EJ88" i="2"/>
  <c r="EB88" i="2"/>
  <c r="DT88" i="2"/>
  <c r="DL88" i="2"/>
  <c r="DD88" i="2"/>
  <c r="CV88" i="2"/>
  <c r="EX88" i="2"/>
  <c r="EH88" i="2"/>
  <c r="DR88" i="2"/>
  <c r="ET88" i="2"/>
  <c r="DN88" i="2"/>
  <c r="CX88" i="2"/>
  <c r="DZ88" i="2"/>
  <c r="FI90" i="2"/>
  <c r="FA90" i="2"/>
  <c r="EW90" i="2"/>
  <c r="ES90" i="2"/>
  <c r="EO90" i="2"/>
  <c r="EK90" i="2"/>
  <c r="EG90" i="2"/>
  <c r="DY90" i="2"/>
  <c r="DU90" i="2"/>
  <c r="DQ90" i="2"/>
  <c r="DM90" i="2"/>
  <c r="DI90" i="2"/>
  <c r="DE90" i="2"/>
  <c r="CW90" i="2"/>
  <c r="FG90" i="2"/>
  <c r="FJ90" i="2" s="1"/>
  <c r="FC90" i="2"/>
  <c r="EY90" i="2"/>
  <c r="EU90" i="2"/>
  <c r="EM90" i="2"/>
  <c r="EI90" i="2"/>
  <c r="EE90" i="2"/>
  <c r="EA90" i="2"/>
  <c r="DW90" i="2"/>
  <c r="DS90" i="2"/>
  <c r="DK90" i="2"/>
  <c r="DG90" i="2"/>
  <c r="DC90" i="2"/>
  <c r="CY90" i="2"/>
  <c r="CU90" i="2"/>
  <c r="FH90" i="2"/>
  <c r="EZ90" i="2"/>
  <c r="EJ90" i="2"/>
  <c r="EB90" i="2"/>
  <c r="DT90" i="2"/>
  <c r="DL90" i="2"/>
  <c r="DD90" i="2"/>
  <c r="CV90" i="2"/>
  <c r="FD90" i="2"/>
  <c r="EV90" i="2"/>
  <c r="EN90" i="2"/>
  <c r="EF90" i="2"/>
  <c r="DX90" i="2"/>
  <c r="DH90" i="2"/>
  <c r="CZ90" i="2"/>
  <c r="FB90" i="2"/>
  <c r="EL90" i="2"/>
  <c r="DV90" i="2"/>
  <c r="DF90" i="2"/>
  <c r="EX90" i="2"/>
  <c r="EH90" i="2"/>
  <c r="DR90" i="2"/>
  <c r="DZ90" i="2"/>
  <c r="Y9" i="2"/>
  <c r="AI9" i="2" s="1"/>
  <c r="AC9" i="2"/>
  <c r="AG9" i="2"/>
  <c r="AK9" i="2"/>
  <c r="AO9" i="2"/>
  <c r="AS9" i="2"/>
  <c r="BA9" i="2"/>
  <c r="BK9" i="2" s="1"/>
  <c r="BE9" i="2"/>
  <c r="BI9" i="2"/>
  <c r="BM9" i="2"/>
  <c r="BQ9" i="2"/>
  <c r="BU9" i="2"/>
  <c r="CC9" i="2"/>
  <c r="CM9" i="2" s="1"/>
  <c r="CG9" i="2"/>
  <c r="CK9" i="2"/>
  <c r="CO9" i="2"/>
  <c r="CS9" i="2"/>
  <c r="CW9" i="2"/>
  <c r="DE9" i="2"/>
  <c r="DO9" i="2" s="1"/>
  <c r="DI9" i="2"/>
  <c r="DM9" i="2"/>
  <c r="DQ9" i="2"/>
  <c r="DU9" i="2"/>
  <c r="DY9" i="2"/>
  <c r="EG9" i="2"/>
  <c r="EQ9" i="2" s="1"/>
  <c r="EK9" i="2"/>
  <c r="EO9" i="2"/>
  <c r="ES9" i="2"/>
  <c r="EW9" i="2"/>
  <c r="FA9" i="2"/>
  <c r="Y13" i="2"/>
  <c r="AI13" i="2" s="1"/>
  <c r="AC13" i="2"/>
  <c r="AG13" i="2"/>
  <c r="AK13" i="2"/>
  <c r="AO13" i="2"/>
  <c r="AS13" i="2"/>
  <c r="BA13" i="2"/>
  <c r="BK13" i="2" s="1"/>
  <c r="BE13" i="2"/>
  <c r="BI13" i="2"/>
  <c r="BM13" i="2"/>
  <c r="BQ13" i="2"/>
  <c r="BU13" i="2"/>
  <c r="CC13" i="2"/>
  <c r="CM13" i="2" s="1"/>
  <c r="CG13" i="2"/>
  <c r="CK13" i="2"/>
  <c r="CO13" i="2"/>
  <c r="CS13" i="2"/>
  <c r="CW13" i="2"/>
  <c r="DE13" i="2"/>
  <c r="DO13" i="2" s="1"/>
  <c r="DI13" i="2"/>
  <c r="DM13" i="2"/>
  <c r="DQ13" i="2"/>
  <c r="DU13" i="2"/>
  <c r="DY13" i="2"/>
  <c r="EG13" i="2"/>
  <c r="EQ13" i="2" s="1"/>
  <c r="EK13" i="2"/>
  <c r="EO13" i="2"/>
  <c r="ES13" i="2"/>
  <c r="EW13" i="2"/>
  <c r="FA13" i="2"/>
  <c r="Z16" i="2"/>
  <c r="AD16" i="2"/>
  <c r="AH16" i="2"/>
  <c r="AL16" i="2"/>
  <c r="AP16" i="2"/>
  <c r="AT16" i="2"/>
  <c r="BB16" i="2"/>
  <c r="BF16" i="2"/>
  <c r="BJ16" i="2"/>
  <c r="BN16" i="2"/>
  <c r="BR16" i="2"/>
  <c r="BV16" i="2"/>
  <c r="CD16" i="2"/>
  <c r="CH16" i="2"/>
  <c r="CL16" i="2"/>
  <c r="CP16" i="2"/>
  <c r="CT16" i="2"/>
  <c r="CX16" i="2"/>
  <c r="DF16" i="2"/>
  <c r="DJ16" i="2"/>
  <c r="DN16" i="2"/>
  <c r="DR16" i="2"/>
  <c r="DV16" i="2"/>
  <c r="DZ16" i="2"/>
  <c r="EH16" i="2"/>
  <c r="EL16" i="2"/>
  <c r="EP16" i="2"/>
  <c r="ET16" i="2"/>
  <c r="EX16" i="2"/>
  <c r="Y17" i="2"/>
  <c r="AI17" i="2" s="1"/>
  <c r="AC17" i="2"/>
  <c r="AJ17" i="2" s="1"/>
  <c r="AX17" i="2" s="1"/>
  <c r="AG17" i="2"/>
  <c r="AK17" i="2"/>
  <c r="AO17" i="2"/>
  <c r="AS17" i="2"/>
  <c r="BA17" i="2"/>
  <c r="BK17" i="2" s="1"/>
  <c r="BE17" i="2"/>
  <c r="BI17" i="2"/>
  <c r="BM17" i="2"/>
  <c r="BY17" i="2" s="1"/>
  <c r="BQ17" i="2"/>
  <c r="BU17" i="2"/>
  <c r="CC17" i="2"/>
  <c r="CG17" i="2"/>
  <c r="CM17" i="2" s="1"/>
  <c r="CK17" i="2"/>
  <c r="CO17" i="2"/>
  <c r="CS17" i="2"/>
  <c r="CW17" i="2"/>
  <c r="DE17" i="2"/>
  <c r="DI17" i="2"/>
  <c r="DO17" i="2" s="1"/>
  <c r="DM17" i="2"/>
  <c r="DQ17" i="2"/>
  <c r="EC17" i="2" s="1"/>
  <c r="DU17" i="2"/>
  <c r="DY17" i="2"/>
  <c r="EG17" i="2"/>
  <c r="EQ17" i="2" s="1"/>
  <c r="EK17" i="2"/>
  <c r="EO17" i="2"/>
  <c r="ES17" i="2"/>
  <c r="EW17" i="2"/>
  <c r="FA17" i="2"/>
  <c r="AN20" i="2"/>
  <c r="AR20" i="2"/>
  <c r="AV20" i="2"/>
  <c r="AZ20" i="2"/>
  <c r="BD20" i="2"/>
  <c r="BH20" i="2"/>
  <c r="BP20" i="2"/>
  <c r="BT20" i="2"/>
  <c r="BX20" i="2"/>
  <c r="CB20" i="2"/>
  <c r="CF20" i="2"/>
  <c r="CJ20" i="2"/>
  <c r="CR20" i="2"/>
  <c r="CV20" i="2"/>
  <c r="CZ20" i="2"/>
  <c r="DD20" i="2"/>
  <c r="DH20" i="2"/>
  <c r="DL20" i="2"/>
  <c r="DT20" i="2"/>
  <c r="DX20" i="2"/>
  <c r="EB20" i="2"/>
  <c r="EF20" i="2"/>
  <c r="EJ20" i="2"/>
  <c r="EN20" i="2"/>
  <c r="EV20" i="2"/>
  <c r="EZ20" i="2"/>
  <c r="FD20" i="2"/>
  <c r="EB22" i="2"/>
  <c r="EC22" i="2" s="1"/>
  <c r="ED22" i="2" s="1"/>
  <c r="EF22" i="2"/>
  <c r="EJ22" i="2"/>
  <c r="EN22" i="2"/>
  <c r="EV22" i="2"/>
  <c r="EZ22" i="2"/>
  <c r="FD22" i="2"/>
  <c r="BT29" i="2"/>
  <c r="BY29" i="2" s="1"/>
  <c r="BZ29" i="2" s="1"/>
  <c r="BX29" i="2"/>
  <c r="CB29" i="2"/>
  <c r="CM29" i="2" s="1"/>
  <c r="CF29" i="2"/>
  <c r="CJ29" i="2"/>
  <c r="CR29" i="2"/>
  <c r="CV29" i="2"/>
  <c r="DG29" i="2"/>
  <c r="DG33" i="2" s="1"/>
  <c r="DL29" i="2"/>
  <c r="DQ29" i="2"/>
  <c r="DW29" i="2"/>
  <c r="EB29" i="2"/>
  <c r="EG29" i="2"/>
  <c r="EM29" i="2"/>
  <c r="EW29" i="2"/>
  <c r="FC29" i="2"/>
  <c r="FC33" i="2" s="1"/>
  <c r="DF31" i="2"/>
  <c r="DL31" i="2"/>
  <c r="DT31" i="2"/>
  <c r="EA31" i="2"/>
  <c r="EH31" i="2"/>
  <c r="EP31" i="2"/>
  <c r="EV31" i="2"/>
  <c r="FC31" i="2"/>
  <c r="CW35" i="2"/>
  <c r="CW45" i="2" s="1"/>
  <c r="DC35" i="2"/>
  <c r="DK35" i="2"/>
  <c r="DK45" i="2" s="1"/>
  <c r="DR35" i="2"/>
  <c r="DY35" i="2"/>
  <c r="DY45" i="2" s="1"/>
  <c r="EG35" i="2"/>
  <c r="EM35" i="2"/>
  <c r="EM45" i="2" s="1"/>
  <c r="ET35" i="2"/>
  <c r="FB35" i="2"/>
  <c r="FI35" i="2"/>
  <c r="DR36" i="2"/>
  <c r="EC36" i="2" s="1"/>
  <c r="ED36" i="2" s="1"/>
  <c r="DZ36" i="2"/>
  <c r="EG36" i="2"/>
  <c r="EN36" i="2"/>
  <c r="EV36" i="2"/>
  <c r="FB36" i="2"/>
  <c r="FI36" i="2"/>
  <c r="DT37" i="2"/>
  <c r="EA37" i="2"/>
  <c r="EA45" i="2" s="1"/>
  <c r="EG37" i="2"/>
  <c r="EO37" i="2"/>
  <c r="EV37" i="2"/>
  <c r="FC37" i="2"/>
  <c r="FH39" i="2"/>
  <c r="FD39" i="2"/>
  <c r="EZ39" i="2"/>
  <c r="EV39" i="2"/>
  <c r="EN39" i="2"/>
  <c r="EJ39" i="2"/>
  <c r="EF39" i="2"/>
  <c r="FG39" i="2"/>
  <c r="FB39" i="2"/>
  <c r="EW39" i="2"/>
  <c r="EW45" i="2" s="1"/>
  <c r="EL39" i="2"/>
  <c r="EG39" i="2"/>
  <c r="EM39" i="2"/>
  <c r="ET39" i="2"/>
  <c r="FE39" i="2" s="1"/>
  <c r="FA39" i="2"/>
  <c r="FI39" i="2"/>
  <c r="FI40" i="2"/>
  <c r="FA40" i="2"/>
  <c r="EW40" i="2"/>
  <c r="ES40" i="2"/>
  <c r="EO40" i="2"/>
  <c r="EK40" i="2"/>
  <c r="EG40" i="2"/>
  <c r="EQ40" i="2" s="1"/>
  <c r="ER40" i="2" s="1"/>
  <c r="FD40" i="2"/>
  <c r="EY40" i="2"/>
  <c r="ET40" i="2"/>
  <c r="EN40" i="2"/>
  <c r="EI40" i="2"/>
  <c r="EL40" i="2"/>
  <c r="EZ40" i="2"/>
  <c r="FG40" i="2"/>
  <c r="FJ40" i="2" s="1"/>
  <c r="FH42" i="2"/>
  <c r="FI43" i="2"/>
  <c r="FJ43" i="2" s="1"/>
  <c r="FK43" i="2" s="1"/>
  <c r="FL43" i="2" s="1"/>
  <c r="FH43" i="2"/>
  <c r="FH44" i="2"/>
  <c r="FJ44" i="2" s="1"/>
  <c r="FK44" i="2" s="1"/>
  <c r="FL44" i="2" s="1"/>
  <c r="H45" i="2"/>
  <c r="DD51" i="2"/>
  <c r="DT51" i="2"/>
  <c r="EJ51" i="2"/>
  <c r="EZ51" i="2"/>
  <c r="DL53" i="2"/>
  <c r="EB53" i="2"/>
  <c r="DI54" i="2"/>
  <c r="DY54" i="2"/>
  <c r="EO54" i="2"/>
  <c r="EF56" i="2"/>
  <c r="H66" i="2"/>
  <c r="FI84" i="2"/>
  <c r="FA84" i="2"/>
  <c r="EW84" i="2"/>
  <c r="ES84" i="2"/>
  <c r="EO84" i="2"/>
  <c r="EK84" i="2"/>
  <c r="EG84" i="2"/>
  <c r="DY84" i="2"/>
  <c r="DU84" i="2"/>
  <c r="DQ84" i="2"/>
  <c r="DM84" i="2"/>
  <c r="DI84" i="2"/>
  <c r="DE84" i="2"/>
  <c r="CW84" i="2"/>
  <c r="FG84" i="2"/>
  <c r="FJ84" i="2" s="1"/>
  <c r="FC84" i="2"/>
  <c r="EY84" i="2"/>
  <c r="EU84" i="2"/>
  <c r="EM84" i="2"/>
  <c r="EI84" i="2"/>
  <c r="EE84" i="2"/>
  <c r="EA84" i="2"/>
  <c r="DW84" i="2"/>
  <c r="DS84" i="2"/>
  <c r="DK84" i="2"/>
  <c r="DG84" i="2"/>
  <c r="DC84" i="2"/>
  <c r="CY84" i="2"/>
  <c r="CU84" i="2"/>
  <c r="FD84" i="2"/>
  <c r="EV84" i="2"/>
  <c r="EN84" i="2"/>
  <c r="EF84" i="2"/>
  <c r="DX84" i="2"/>
  <c r="DH84" i="2"/>
  <c r="CZ84" i="2"/>
  <c r="FH84" i="2"/>
  <c r="EZ84" i="2"/>
  <c r="EJ84" i="2"/>
  <c r="EB84" i="2"/>
  <c r="DT84" i="2"/>
  <c r="DL84" i="2"/>
  <c r="DD84" i="2"/>
  <c r="CV84" i="2"/>
  <c r="FB84" i="2"/>
  <c r="EL84" i="2"/>
  <c r="DV84" i="2"/>
  <c r="DF84" i="2"/>
  <c r="EX84" i="2"/>
  <c r="EH84" i="2"/>
  <c r="DR84" i="2"/>
  <c r="DZ84" i="2"/>
  <c r="DF88" i="2"/>
  <c r="EL88" i="2"/>
  <c r="CX90" i="2"/>
  <c r="FB29" i="2"/>
  <c r="FB33" i="2" s="1"/>
  <c r="EX29" i="2"/>
  <c r="ET29" i="2"/>
  <c r="FE29" i="2" s="1"/>
  <c r="EP29" i="2"/>
  <c r="EL29" i="2"/>
  <c r="EH29" i="2"/>
  <c r="DZ29" i="2"/>
  <c r="DV29" i="2"/>
  <c r="DV33" i="2" s="1"/>
  <c r="DR29" i="2"/>
  <c r="DN29" i="2"/>
  <c r="DJ29" i="2"/>
  <c r="DF29" i="2"/>
  <c r="CX29" i="2"/>
  <c r="CX33" i="2" s="1"/>
  <c r="BV29" i="2"/>
  <c r="CD29" i="2"/>
  <c r="CH29" i="2"/>
  <c r="CH33" i="2" s="1"/>
  <c r="CL29" i="2"/>
  <c r="CP29" i="2"/>
  <c r="DA29" i="2" s="1"/>
  <c r="CT29" i="2"/>
  <c r="CY29" i="2"/>
  <c r="DD29" i="2"/>
  <c r="DO29" i="2" s="1"/>
  <c r="DI29" i="2"/>
  <c r="DT29" i="2"/>
  <c r="DY29" i="2"/>
  <c r="EE29" i="2"/>
  <c r="EE33" i="2" s="1"/>
  <c r="EJ29" i="2"/>
  <c r="EO29" i="2"/>
  <c r="EU29" i="2"/>
  <c r="EZ29" i="2"/>
  <c r="DJ31" i="2"/>
  <c r="DW31" i="2"/>
  <c r="EE31" i="2"/>
  <c r="EL31" i="2"/>
  <c r="EZ31" i="2"/>
  <c r="FG31" i="2"/>
  <c r="FJ31" i="2" s="1"/>
  <c r="G45" i="2"/>
  <c r="DG35" i="2"/>
  <c r="DG45" i="2" s="1"/>
  <c r="DN35" i="2"/>
  <c r="DN45" i="2" s="1"/>
  <c r="DV35" i="2"/>
  <c r="DV45" i="2" s="1"/>
  <c r="EI35" i="2"/>
  <c r="EX35" i="2"/>
  <c r="EX45" i="2" s="1"/>
  <c r="DV36" i="2"/>
  <c r="EK36" i="2"/>
  <c r="EX36" i="2"/>
  <c r="DW37" i="2"/>
  <c r="EE37" i="2"/>
  <c r="EK37" i="2"/>
  <c r="EZ37" i="2"/>
  <c r="FG37" i="2"/>
  <c r="FJ37" i="2" s="1"/>
  <c r="DL51" i="2"/>
  <c r="EB51" i="2"/>
  <c r="FH51" i="2"/>
  <c r="FG53" i="2"/>
  <c r="FC53" i="2"/>
  <c r="EY53" i="2"/>
  <c r="EU53" i="2"/>
  <c r="EM53" i="2"/>
  <c r="EI53" i="2"/>
  <c r="EE53" i="2"/>
  <c r="EA53" i="2"/>
  <c r="DW53" i="2"/>
  <c r="DS53" i="2"/>
  <c r="DK53" i="2"/>
  <c r="DG53" i="2"/>
  <c r="FI53" i="2"/>
  <c r="FA53" i="2"/>
  <c r="EW53" i="2"/>
  <c r="ES53" i="2"/>
  <c r="EO53" i="2"/>
  <c r="EK53" i="2"/>
  <c r="EG53" i="2"/>
  <c r="DY53" i="2"/>
  <c r="DU53" i="2"/>
  <c r="DQ53" i="2"/>
  <c r="DM53" i="2"/>
  <c r="DI53" i="2"/>
  <c r="DE53" i="2"/>
  <c r="EX53" i="2"/>
  <c r="EP53" i="2"/>
  <c r="EH53" i="2"/>
  <c r="DZ53" i="2"/>
  <c r="DR53" i="2"/>
  <c r="DJ53" i="2"/>
  <c r="FD53" i="2"/>
  <c r="EV53" i="2"/>
  <c r="EN53" i="2"/>
  <c r="EF53" i="2"/>
  <c r="DX53" i="2"/>
  <c r="DH53" i="2"/>
  <c r="DT53" i="2"/>
  <c r="EJ53" i="2"/>
  <c r="EZ53" i="2"/>
  <c r="DQ54" i="2"/>
  <c r="EG54" i="2"/>
  <c r="EQ54" i="2" s="1"/>
  <c r="EW54" i="2"/>
  <c r="FG56" i="2"/>
  <c r="FC56" i="2"/>
  <c r="EY56" i="2"/>
  <c r="EU56" i="2"/>
  <c r="EM56" i="2"/>
  <c r="EI56" i="2"/>
  <c r="EE56" i="2"/>
  <c r="EA56" i="2"/>
  <c r="DW56" i="2"/>
  <c r="DS56" i="2"/>
  <c r="DN56" i="2"/>
  <c r="DJ56" i="2"/>
  <c r="FI56" i="2"/>
  <c r="FA56" i="2"/>
  <c r="EW56" i="2"/>
  <c r="ES56" i="2"/>
  <c r="EO56" i="2"/>
  <c r="EK56" i="2"/>
  <c r="EG56" i="2"/>
  <c r="DY56" i="2"/>
  <c r="DU56" i="2"/>
  <c r="DL56" i="2"/>
  <c r="DH56" i="2"/>
  <c r="FH56" i="2"/>
  <c r="EZ56" i="2"/>
  <c r="EJ56" i="2"/>
  <c r="EB56" i="2"/>
  <c r="DT56" i="2"/>
  <c r="DK56" i="2"/>
  <c r="EX56" i="2"/>
  <c r="EP56" i="2"/>
  <c r="EH56" i="2"/>
  <c r="DZ56" i="2"/>
  <c r="DR56" i="2"/>
  <c r="DI56" i="2"/>
  <c r="DX56" i="2"/>
  <c r="EN56" i="2"/>
  <c r="FD56" i="2"/>
  <c r="DJ84" i="2"/>
  <c r="EP84" i="2"/>
  <c r="DV88" i="2"/>
  <c r="FB88" i="2"/>
  <c r="DN90" i="2"/>
  <c r="ET90" i="2"/>
  <c r="FJ101" i="2"/>
  <c r="FG30" i="2"/>
  <c r="FC30" i="2"/>
  <c r="EY30" i="2"/>
  <c r="EU30" i="2"/>
  <c r="EM30" i="2"/>
  <c r="EI30" i="2"/>
  <c r="EI33" i="2" s="1"/>
  <c r="EE30" i="2"/>
  <c r="EA30" i="2"/>
  <c r="DW30" i="2"/>
  <c r="DS30" i="2"/>
  <c r="DK30" i="2"/>
  <c r="DG30" i="2"/>
  <c r="DC30" i="2"/>
  <c r="CY30" i="2"/>
  <c r="CY33" i="2" s="1"/>
  <c r="CU30" i="2"/>
  <c r="CQ30" i="2"/>
  <c r="CQ33" i="2" s="1"/>
  <c r="CL30" i="2"/>
  <c r="CM30" i="2" s="1"/>
  <c r="CN30" i="2" s="1"/>
  <c r="CP30" i="2"/>
  <c r="CP33" i="2" s="1"/>
  <c r="CV30" i="2"/>
  <c r="DF30" i="2"/>
  <c r="DF33" i="2" s="1"/>
  <c r="DL30" i="2"/>
  <c r="DQ30" i="2"/>
  <c r="EC30" i="2" s="1"/>
  <c r="DV30" i="2"/>
  <c r="EB30" i="2"/>
  <c r="EG30" i="2"/>
  <c r="EL30" i="2"/>
  <c r="EW30" i="2"/>
  <c r="FB30" i="2"/>
  <c r="FH30" i="2"/>
  <c r="FB32" i="2"/>
  <c r="EX32" i="2"/>
  <c r="ET32" i="2"/>
  <c r="FE32" i="2" s="1"/>
  <c r="EP32" i="2"/>
  <c r="EL32" i="2"/>
  <c r="EH32" i="2"/>
  <c r="DZ32" i="2"/>
  <c r="DV32" i="2"/>
  <c r="DR32" i="2"/>
  <c r="EC32" i="2" s="1"/>
  <c r="DN32" i="2"/>
  <c r="DO32" i="2" s="1"/>
  <c r="DP32" i="2" s="1"/>
  <c r="ED32" i="2" s="1"/>
  <c r="ER32" i="2" s="1"/>
  <c r="FF32" i="2" s="1"/>
  <c r="FK32" i="2" s="1"/>
  <c r="FL32" i="2" s="1"/>
  <c r="DU32" i="2"/>
  <c r="EA32" i="2"/>
  <c r="EF32" i="2"/>
  <c r="EQ32" i="2" s="1"/>
  <c r="EK32" i="2"/>
  <c r="EV32" i="2"/>
  <c r="FA32" i="2"/>
  <c r="FG32" i="2"/>
  <c r="FJ32" i="2" s="1"/>
  <c r="FH49" i="2"/>
  <c r="FJ49" i="2" s="1"/>
  <c r="FD49" i="2"/>
  <c r="EZ49" i="2"/>
  <c r="EV49" i="2"/>
  <c r="EN49" i="2"/>
  <c r="EJ49" i="2"/>
  <c r="EF49" i="2"/>
  <c r="EB49" i="2"/>
  <c r="DX49" i="2"/>
  <c r="DT49" i="2"/>
  <c r="DL49" i="2"/>
  <c r="DH49" i="2"/>
  <c r="DD49" i="2"/>
  <c r="CZ49" i="2"/>
  <c r="FB49" i="2"/>
  <c r="EX49" i="2"/>
  <c r="ET49" i="2"/>
  <c r="EP49" i="2"/>
  <c r="EL49" i="2"/>
  <c r="EH49" i="2"/>
  <c r="DZ49" i="2"/>
  <c r="DV49" i="2"/>
  <c r="DR49" i="2"/>
  <c r="EC49" i="2" s="1"/>
  <c r="DN49" i="2"/>
  <c r="DJ49" i="2"/>
  <c r="DF49" i="2"/>
  <c r="CX49" i="2"/>
  <c r="DE49" i="2"/>
  <c r="DO49" i="2" s="1"/>
  <c r="DM49" i="2"/>
  <c r="DU49" i="2"/>
  <c r="EK49" i="2"/>
  <c r="ES49" i="2"/>
  <c r="FA49" i="2"/>
  <c r="FI49" i="2"/>
  <c r="FI66" i="2" s="1"/>
  <c r="DW57" i="2"/>
  <c r="EE57" i="2"/>
  <c r="EM57" i="2"/>
  <c r="EU57" i="2"/>
  <c r="FJ58" i="2"/>
  <c r="FH71" i="2"/>
  <c r="FD71" i="2"/>
  <c r="EZ71" i="2"/>
  <c r="EV71" i="2"/>
  <c r="EN71" i="2"/>
  <c r="EJ71" i="2"/>
  <c r="EF71" i="2"/>
  <c r="EB71" i="2"/>
  <c r="DX71" i="2"/>
  <c r="DT71" i="2"/>
  <c r="DL71" i="2"/>
  <c r="DH71" i="2"/>
  <c r="DD71" i="2"/>
  <c r="CZ71" i="2"/>
  <c r="CV71" i="2"/>
  <c r="FB71" i="2"/>
  <c r="EX71" i="2"/>
  <c r="ET71" i="2"/>
  <c r="EP71" i="2"/>
  <c r="EL71" i="2"/>
  <c r="EH71" i="2"/>
  <c r="EH170" i="2" s="1"/>
  <c r="DZ71" i="2"/>
  <c r="DV71" i="2"/>
  <c r="DR71" i="2"/>
  <c r="EC71" i="2" s="1"/>
  <c r="DN71" i="2"/>
  <c r="DN170" i="2" s="1"/>
  <c r="DJ71" i="2"/>
  <c r="DF71" i="2"/>
  <c r="CX71" i="2"/>
  <c r="CT71" i="2"/>
  <c r="FG71" i="2"/>
  <c r="EY71" i="2"/>
  <c r="EI71" i="2"/>
  <c r="EA71" i="2"/>
  <c r="DS71" i="2"/>
  <c r="DK71" i="2"/>
  <c r="DK170" i="2" s="1"/>
  <c r="DC71" i="2"/>
  <c r="CU71" i="2"/>
  <c r="CU170" i="2" s="1"/>
  <c r="FC71" i="2"/>
  <c r="EU71" i="2"/>
  <c r="FE71" i="2" s="1"/>
  <c r="EM71" i="2"/>
  <c r="EE71" i="2"/>
  <c r="DW71" i="2"/>
  <c r="DG71" i="2"/>
  <c r="CY71" i="2"/>
  <c r="DI71" i="2"/>
  <c r="DY71" i="2"/>
  <c r="EO71" i="2"/>
  <c r="FI76" i="2"/>
  <c r="FA76" i="2"/>
  <c r="EW76" i="2"/>
  <c r="ES76" i="2"/>
  <c r="EO76" i="2"/>
  <c r="EK76" i="2"/>
  <c r="EG76" i="2"/>
  <c r="DY76" i="2"/>
  <c r="DU76" i="2"/>
  <c r="DQ76" i="2"/>
  <c r="DM76" i="2"/>
  <c r="DI76" i="2"/>
  <c r="DE76" i="2"/>
  <c r="CW76" i="2"/>
  <c r="FG76" i="2"/>
  <c r="FJ76" i="2" s="1"/>
  <c r="FC76" i="2"/>
  <c r="EY76" i="2"/>
  <c r="EU76" i="2"/>
  <c r="EM76" i="2"/>
  <c r="EI76" i="2"/>
  <c r="EE76" i="2"/>
  <c r="EA76" i="2"/>
  <c r="DW76" i="2"/>
  <c r="DS76" i="2"/>
  <c r="DK76" i="2"/>
  <c r="DG76" i="2"/>
  <c r="DC76" i="2"/>
  <c r="CY76" i="2"/>
  <c r="CU76" i="2"/>
  <c r="DA76" i="2" s="1"/>
  <c r="DB76" i="2" s="1"/>
  <c r="FD76" i="2"/>
  <c r="EV76" i="2"/>
  <c r="EN76" i="2"/>
  <c r="EF76" i="2"/>
  <c r="DX76" i="2"/>
  <c r="DH76" i="2"/>
  <c r="CZ76" i="2"/>
  <c r="FH76" i="2"/>
  <c r="EZ76" i="2"/>
  <c r="EJ76" i="2"/>
  <c r="EB76" i="2"/>
  <c r="DT76" i="2"/>
  <c r="DL76" i="2"/>
  <c r="DD76" i="2"/>
  <c r="CV76" i="2"/>
  <c r="DJ76" i="2"/>
  <c r="DZ76" i="2"/>
  <c r="EP76" i="2"/>
  <c r="DF80" i="2"/>
  <c r="DV80" i="2"/>
  <c r="EL80" i="2"/>
  <c r="FI82" i="2"/>
  <c r="FA82" i="2"/>
  <c r="EW82" i="2"/>
  <c r="ES82" i="2"/>
  <c r="EO82" i="2"/>
  <c r="EK82" i="2"/>
  <c r="EG82" i="2"/>
  <c r="DY82" i="2"/>
  <c r="DU82" i="2"/>
  <c r="DQ82" i="2"/>
  <c r="DM82" i="2"/>
  <c r="DI82" i="2"/>
  <c r="DE82" i="2"/>
  <c r="CW82" i="2"/>
  <c r="FG82" i="2"/>
  <c r="FC82" i="2"/>
  <c r="EY82" i="2"/>
  <c r="EU82" i="2"/>
  <c r="EM82" i="2"/>
  <c r="EI82" i="2"/>
  <c r="EE82" i="2"/>
  <c r="EA82" i="2"/>
  <c r="DW82" i="2"/>
  <c r="DS82" i="2"/>
  <c r="DK82" i="2"/>
  <c r="DG82" i="2"/>
  <c r="DC82" i="2"/>
  <c r="CY82" i="2"/>
  <c r="CU82" i="2"/>
  <c r="FH82" i="2"/>
  <c r="EZ82" i="2"/>
  <c r="EJ82" i="2"/>
  <c r="EB82" i="2"/>
  <c r="DT82" i="2"/>
  <c r="DL82" i="2"/>
  <c r="DD82" i="2"/>
  <c r="CV82" i="2"/>
  <c r="FD82" i="2"/>
  <c r="EV82" i="2"/>
  <c r="EN82" i="2"/>
  <c r="EF82" i="2"/>
  <c r="DX82" i="2"/>
  <c r="DH82" i="2"/>
  <c r="CZ82" i="2"/>
  <c r="DJ82" i="2"/>
  <c r="DZ82" i="2"/>
  <c r="EP82" i="2"/>
  <c r="DF86" i="2"/>
  <c r="DV86" i="2"/>
  <c r="EL86" i="2"/>
  <c r="FI92" i="2"/>
  <c r="FA92" i="2"/>
  <c r="EW92" i="2"/>
  <c r="ES92" i="2"/>
  <c r="EO92" i="2"/>
  <c r="EK92" i="2"/>
  <c r="EG92" i="2"/>
  <c r="DY92" i="2"/>
  <c r="DU92" i="2"/>
  <c r="DQ92" i="2"/>
  <c r="DM92" i="2"/>
  <c r="DI92" i="2"/>
  <c r="DE92" i="2"/>
  <c r="FG92" i="2"/>
  <c r="FB92" i="2"/>
  <c r="EV92" i="2"/>
  <c r="EL92" i="2"/>
  <c r="EF92" i="2"/>
  <c r="EA92" i="2"/>
  <c r="DV92" i="2"/>
  <c r="DK92" i="2"/>
  <c r="DF92" i="2"/>
  <c r="CW92" i="2"/>
  <c r="FD92" i="2"/>
  <c r="EY92" i="2"/>
  <c r="ET92" i="2"/>
  <c r="EN92" i="2"/>
  <c r="EI92" i="2"/>
  <c r="DX92" i="2"/>
  <c r="DS92" i="2"/>
  <c r="DN92" i="2"/>
  <c r="DH92" i="2"/>
  <c r="DC92" i="2"/>
  <c r="CY92" i="2"/>
  <c r="CU92" i="2"/>
  <c r="DA92" i="2" s="1"/>
  <c r="DB92" i="2" s="1"/>
  <c r="EZ92" i="2"/>
  <c r="EP92" i="2"/>
  <c r="EE92" i="2"/>
  <c r="DT92" i="2"/>
  <c r="DT170" i="2" s="1"/>
  <c r="DJ92" i="2"/>
  <c r="CZ92" i="2"/>
  <c r="EU92" i="2"/>
  <c r="EJ92" i="2"/>
  <c r="DZ92" i="2"/>
  <c r="DD92" i="2"/>
  <c r="CV92" i="2"/>
  <c r="DL92" i="2"/>
  <c r="EH92" i="2"/>
  <c r="FC92" i="2"/>
  <c r="DA104" i="2"/>
  <c r="DB104" i="2" s="1"/>
  <c r="G66" i="2"/>
  <c r="FB57" i="2"/>
  <c r="FB66" i="2" s="1"/>
  <c r="EX57" i="2"/>
  <c r="ET57" i="2"/>
  <c r="FE57" i="2" s="1"/>
  <c r="EP57" i="2"/>
  <c r="EL57" i="2"/>
  <c r="EH57" i="2"/>
  <c r="DZ57" i="2"/>
  <c r="DV57" i="2"/>
  <c r="DR57" i="2"/>
  <c r="FH57" i="2"/>
  <c r="FJ57" i="2" s="1"/>
  <c r="FD57" i="2"/>
  <c r="EZ57" i="2"/>
  <c r="EV57" i="2"/>
  <c r="EN57" i="2"/>
  <c r="EJ57" i="2"/>
  <c r="EF57" i="2"/>
  <c r="EB57" i="2"/>
  <c r="DX57" i="2"/>
  <c r="DT57" i="2"/>
  <c r="DY57" i="2"/>
  <c r="EG57" i="2"/>
  <c r="EO57" i="2"/>
  <c r="EW57" i="2"/>
  <c r="FI80" i="2"/>
  <c r="FA80" i="2"/>
  <c r="EW80" i="2"/>
  <c r="ES80" i="2"/>
  <c r="EO80" i="2"/>
  <c r="EK80" i="2"/>
  <c r="EG80" i="2"/>
  <c r="DY80" i="2"/>
  <c r="DU80" i="2"/>
  <c r="DQ80" i="2"/>
  <c r="DM80" i="2"/>
  <c r="DI80" i="2"/>
  <c r="DE80" i="2"/>
  <c r="CW80" i="2"/>
  <c r="FG80" i="2"/>
  <c r="FC80" i="2"/>
  <c r="EY80" i="2"/>
  <c r="EU80" i="2"/>
  <c r="EM80" i="2"/>
  <c r="EI80" i="2"/>
  <c r="EE80" i="2"/>
  <c r="EA80" i="2"/>
  <c r="DW80" i="2"/>
  <c r="DS80" i="2"/>
  <c r="DK80" i="2"/>
  <c r="DG80" i="2"/>
  <c r="DC80" i="2"/>
  <c r="CY80" i="2"/>
  <c r="CU80" i="2"/>
  <c r="FD80" i="2"/>
  <c r="EV80" i="2"/>
  <c r="EN80" i="2"/>
  <c r="EF80" i="2"/>
  <c r="DX80" i="2"/>
  <c r="DH80" i="2"/>
  <c r="CZ80" i="2"/>
  <c r="FH80" i="2"/>
  <c r="EZ80" i="2"/>
  <c r="EJ80" i="2"/>
  <c r="EB80" i="2"/>
  <c r="DT80" i="2"/>
  <c r="DL80" i="2"/>
  <c r="DD80" i="2"/>
  <c r="CV80" i="2"/>
  <c r="DJ80" i="2"/>
  <c r="DZ80" i="2"/>
  <c r="EP80" i="2"/>
  <c r="FI86" i="2"/>
  <c r="FA86" i="2"/>
  <c r="EW86" i="2"/>
  <c r="ES86" i="2"/>
  <c r="EO86" i="2"/>
  <c r="EK86" i="2"/>
  <c r="EG86" i="2"/>
  <c r="DY86" i="2"/>
  <c r="DU86" i="2"/>
  <c r="DQ86" i="2"/>
  <c r="DM86" i="2"/>
  <c r="DI86" i="2"/>
  <c r="DE86" i="2"/>
  <c r="CW86" i="2"/>
  <c r="FG86" i="2"/>
  <c r="FJ86" i="2" s="1"/>
  <c r="FC86" i="2"/>
  <c r="EY86" i="2"/>
  <c r="EU86" i="2"/>
  <c r="EM86" i="2"/>
  <c r="EI86" i="2"/>
  <c r="EE86" i="2"/>
  <c r="EA86" i="2"/>
  <c r="DW86" i="2"/>
  <c r="DS86" i="2"/>
  <c r="DK86" i="2"/>
  <c r="DG86" i="2"/>
  <c r="DC86" i="2"/>
  <c r="CY86" i="2"/>
  <c r="CU86" i="2"/>
  <c r="FH86" i="2"/>
  <c r="EZ86" i="2"/>
  <c r="EJ86" i="2"/>
  <c r="EB86" i="2"/>
  <c r="DT86" i="2"/>
  <c r="DL86" i="2"/>
  <c r="DD86" i="2"/>
  <c r="CV86" i="2"/>
  <c r="FD86" i="2"/>
  <c r="EV86" i="2"/>
  <c r="EN86" i="2"/>
  <c r="EF86" i="2"/>
  <c r="DX86" i="2"/>
  <c r="DH86" i="2"/>
  <c r="CZ86" i="2"/>
  <c r="DJ86" i="2"/>
  <c r="DZ86" i="2"/>
  <c r="EP86" i="2"/>
  <c r="FH124" i="2"/>
  <c r="FD124" i="2"/>
  <c r="EZ124" i="2"/>
  <c r="EV124" i="2"/>
  <c r="EN124" i="2"/>
  <c r="EJ124" i="2"/>
  <c r="EF124" i="2"/>
  <c r="EB124" i="2"/>
  <c r="DX124" i="2"/>
  <c r="DT124" i="2"/>
  <c r="FB124" i="2"/>
  <c r="EX124" i="2"/>
  <c r="ET124" i="2"/>
  <c r="EP124" i="2"/>
  <c r="EL124" i="2"/>
  <c r="EH124" i="2"/>
  <c r="DZ124" i="2"/>
  <c r="DV124" i="2"/>
  <c r="EW124" i="2"/>
  <c r="EO124" i="2"/>
  <c r="EG124" i="2"/>
  <c r="DY124" i="2"/>
  <c r="FG124" i="2"/>
  <c r="EU124" i="2"/>
  <c r="EK124" i="2"/>
  <c r="EA124" i="2"/>
  <c r="FA124" i="2"/>
  <c r="EE124" i="2"/>
  <c r="DU124" i="2"/>
  <c r="FC124" i="2"/>
  <c r="EI124" i="2"/>
  <c r="ES124" i="2"/>
  <c r="DW124" i="2"/>
  <c r="EY124" i="2"/>
  <c r="CY48" i="2"/>
  <c r="DC48" i="2"/>
  <c r="DG48" i="2"/>
  <c r="DK48" i="2"/>
  <c r="DS48" i="2"/>
  <c r="DW48" i="2"/>
  <c r="EA48" i="2"/>
  <c r="EE48" i="2"/>
  <c r="EI48" i="2"/>
  <c r="EM48" i="2"/>
  <c r="EU48" i="2"/>
  <c r="EU66" i="2" s="1"/>
  <c r="EY48" i="2"/>
  <c r="EY66" i="2" s="1"/>
  <c r="FC48" i="2"/>
  <c r="FG48" i="2"/>
  <c r="FJ48" i="2" s="1"/>
  <c r="DE50" i="2"/>
  <c r="DI50" i="2"/>
  <c r="DM50" i="2"/>
  <c r="DQ50" i="2"/>
  <c r="DU50" i="2"/>
  <c r="DY50" i="2"/>
  <c r="EG50" i="2"/>
  <c r="EK50" i="2"/>
  <c r="EO50" i="2"/>
  <c r="ES50" i="2"/>
  <c r="EW50" i="2"/>
  <c r="FA50" i="2"/>
  <c r="FI50" i="2"/>
  <c r="FJ50" i="2" s="1"/>
  <c r="DK55" i="2"/>
  <c r="DS55" i="2"/>
  <c r="DW55" i="2"/>
  <c r="EA55" i="2"/>
  <c r="EE55" i="2"/>
  <c r="EI55" i="2"/>
  <c r="EM55" i="2"/>
  <c r="EU55" i="2"/>
  <c r="EY55" i="2"/>
  <c r="FC55" i="2"/>
  <c r="FG55" i="2"/>
  <c r="FJ55" i="2" s="1"/>
  <c r="FB62" i="2"/>
  <c r="FE62" i="2" s="1"/>
  <c r="FF62" i="2" s="1"/>
  <c r="EX62" i="2"/>
  <c r="J62" i="2"/>
  <c r="EZ62" i="2"/>
  <c r="FE63" i="2"/>
  <c r="FF63" i="2" s="1"/>
  <c r="FK63" i="2" s="1"/>
  <c r="FL63" i="2" s="1"/>
  <c r="DA68" i="2"/>
  <c r="FI77" i="2"/>
  <c r="FA77" i="2"/>
  <c r="EW77" i="2"/>
  <c r="ES77" i="2"/>
  <c r="EO77" i="2"/>
  <c r="EK77" i="2"/>
  <c r="EG77" i="2"/>
  <c r="DY77" i="2"/>
  <c r="DU77" i="2"/>
  <c r="DQ77" i="2"/>
  <c r="DM77" i="2"/>
  <c r="DI77" i="2"/>
  <c r="DE77" i="2"/>
  <c r="CW77" i="2"/>
  <c r="FG77" i="2"/>
  <c r="FJ77" i="2" s="1"/>
  <c r="FC77" i="2"/>
  <c r="EY77" i="2"/>
  <c r="EU77" i="2"/>
  <c r="EM77" i="2"/>
  <c r="EI77" i="2"/>
  <c r="EE77" i="2"/>
  <c r="EA77" i="2"/>
  <c r="DW77" i="2"/>
  <c r="DS77" i="2"/>
  <c r="DK77" i="2"/>
  <c r="DG77" i="2"/>
  <c r="DC77" i="2"/>
  <c r="CY77" i="2"/>
  <c r="CU77" i="2"/>
  <c r="DJ77" i="2"/>
  <c r="DR77" i="2"/>
  <c r="DZ77" i="2"/>
  <c r="EH77" i="2"/>
  <c r="EP77" i="2"/>
  <c r="EX77" i="2"/>
  <c r="FI81" i="2"/>
  <c r="FA81" i="2"/>
  <c r="EW81" i="2"/>
  <c r="ES81" i="2"/>
  <c r="EO81" i="2"/>
  <c r="EK81" i="2"/>
  <c r="EG81" i="2"/>
  <c r="DY81" i="2"/>
  <c r="DU81" i="2"/>
  <c r="DQ81" i="2"/>
  <c r="DM81" i="2"/>
  <c r="DI81" i="2"/>
  <c r="DE81" i="2"/>
  <c r="CW81" i="2"/>
  <c r="FG81" i="2"/>
  <c r="FJ81" i="2" s="1"/>
  <c r="FC81" i="2"/>
  <c r="EY81" i="2"/>
  <c r="EU81" i="2"/>
  <c r="EM81" i="2"/>
  <c r="EI81" i="2"/>
  <c r="EE81" i="2"/>
  <c r="EA81" i="2"/>
  <c r="DW81" i="2"/>
  <c r="DS81" i="2"/>
  <c r="DK81" i="2"/>
  <c r="DG81" i="2"/>
  <c r="DC81" i="2"/>
  <c r="CY81" i="2"/>
  <c r="CU81" i="2"/>
  <c r="DJ81" i="2"/>
  <c r="DR81" i="2"/>
  <c r="DZ81" i="2"/>
  <c r="EH81" i="2"/>
  <c r="EP81" i="2"/>
  <c r="EX81" i="2"/>
  <c r="FI85" i="2"/>
  <c r="FA85" i="2"/>
  <c r="EW85" i="2"/>
  <c r="ES85" i="2"/>
  <c r="EO85" i="2"/>
  <c r="EK85" i="2"/>
  <c r="EG85" i="2"/>
  <c r="DY85" i="2"/>
  <c r="DU85" i="2"/>
  <c r="DQ85" i="2"/>
  <c r="DM85" i="2"/>
  <c r="DI85" i="2"/>
  <c r="DE85" i="2"/>
  <c r="CW85" i="2"/>
  <c r="FG85" i="2"/>
  <c r="FC85" i="2"/>
  <c r="EY85" i="2"/>
  <c r="EY170" i="2" s="1"/>
  <c r="EU85" i="2"/>
  <c r="EM85" i="2"/>
  <c r="EI85" i="2"/>
  <c r="EE85" i="2"/>
  <c r="EA85" i="2"/>
  <c r="DW85" i="2"/>
  <c r="DS85" i="2"/>
  <c r="DK85" i="2"/>
  <c r="DG85" i="2"/>
  <c r="DC85" i="2"/>
  <c r="CY85" i="2"/>
  <c r="CU85" i="2"/>
  <c r="DJ85" i="2"/>
  <c r="DR85" i="2"/>
  <c r="DZ85" i="2"/>
  <c r="EH85" i="2"/>
  <c r="EP85" i="2"/>
  <c r="EX85" i="2"/>
  <c r="FI89" i="2"/>
  <c r="FA89" i="2"/>
  <c r="EW89" i="2"/>
  <c r="ES89" i="2"/>
  <c r="EO89" i="2"/>
  <c r="EK89" i="2"/>
  <c r="EG89" i="2"/>
  <c r="DY89" i="2"/>
  <c r="DU89" i="2"/>
  <c r="DQ89" i="2"/>
  <c r="DM89" i="2"/>
  <c r="DI89" i="2"/>
  <c r="DE89" i="2"/>
  <c r="CW89" i="2"/>
  <c r="FG89" i="2"/>
  <c r="FC89" i="2"/>
  <c r="EY89" i="2"/>
  <c r="EU89" i="2"/>
  <c r="EM89" i="2"/>
  <c r="EI89" i="2"/>
  <c r="EE89" i="2"/>
  <c r="EA89" i="2"/>
  <c r="DW89" i="2"/>
  <c r="DS89" i="2"/>
  <c r="DK89" i="2"/>
  <c r="DG89" i="2"/>
  <c r="DC89" i="2"/>
  <c r="CY89" i="2"/>
  <c r="CU89" i="2"/>
  <c r="DJ89" i="2"/>
  <c r="DR89" i="2"/>
  <c r="DZ89" i="2"/>
  <c r="EH89" i="2"/>
  <c r="EP89" i="2"/>
  <c r="EX89" i="2"/>
  <c r="FB94" i="2"/>
  <c r="EX94" i="2"/>
  <c r="ET94" i="2"/>
  <c r="FE94" i="2" s="1"/>
  <c r="EP94" i="2"/>
  <c r="EL94" i="2"/>
  <c r="EH94" i="2"/>
  <c r="DZ94" i="2"/>
  <c r="DV94" i="2"/>
  <c r="DR94" i="2"/>
  <c r="DN94" i="2"/>
  <c r="DJ94" i="2"/>
  <c r="DF94" i="2"/>
  <c r="CX94" i="2"/>
  <c r="EZ94" i="2"/>
  <c r="EU94" i="2"/>
  <c r="EO94" i="2"/>
  <c r="EJ94" i="2"/>
  <c r="EE94" i="2"/>
  <c r="DY94" i="2"/>
  <c r="DT94" i="2"/>
  <c r="DI94" i="2"/>
  <c r="DD94" i="2"/>
  <c r="CY94" i="2"/>
  <c r="FH94" i="2"/>
  <c r="FC94" i="2"/>
  <c r="EW94" i="2"/>
  <c r="EM94" i="2"/>
  <c r="EG94" i="2"/>
  <c r="EB94" i="2"/>
  <c r="DW94" i="2"/>
  <c r="DQ94" i="2"/>
  <c r="DL94" i="2"/>
  <c r="DG94" i="2"/>
  <c r="CV94" i="2"/>
  <c r="DE94" i="2"/>
  <c r="DO94" i="2" s="1"/>
  <c r="EA94" i="2"/>
  <c r="EK94" i="2"/>
  <c r="EV94" i="2"/>
  <c r="FG94" i="2"/>
  <c r="FJ94" i="2" s="1"/>
  <c r="FH102" i="2"/>
  <c r="FD102" i="2"/>
  <c r="EZ102" i="2"/>
  <c r="EV102" i="2"/>
  <c r="EN102" i="2"/>
  <c r="EJ102" i="2"/>
  <c r="EQ102" i="2" s="1"/>
  <c r="EF102" i="2"/>
  <c r="EB102" i="2"/>
  <c r="EB170" i="2" s="1"/>
  <c r="DX102" i="2"/>
  <c r="DT102" i="2"/>
  <c r="DL102" i="2"/>
  <c r="DH102" i="2"/>
  <c r="DD102" i="2"/>
  <c r="CZ102" i="2"/>
  <c r="CV102" i="2"/>
  <c r="FB102" i="2"/>
  <c r="EX102" i="2"/>
  <c r="ET102" i="2"/>
  <c r="EP102" i="2"/>
  <c r="EL102" i="2"/>
  <c r="EH102" i="2"/>
  <c r="DZ102" i="2"/>
  <c r="DV102" i="2"/>
  <c r="DR102" i="2"/>
  <c r="DN102" i="2"/>
  <c r="DJ102" i="2"/>
  <c r="DF102" i="2"/>
  <c r="CX102" i="2"/>
  <c r="FI102" i="2"/>
  <c r="FA102" i="2"/>
  <c r="ES102" i="2"/>
  <c r="EK102" i="2"/>
  <c r="DU102" i="2"/>
  <c r="DM102" i="2"/>
  <c r="DE102" i="2"/>
  <c r="CW102" i="2"/>
  <c r="EW102" i="2"/>
  <c r="EO102" i="2"/>
  <c r="EG102" i="2"/>
  <c r="DY102" i="2"/>
  <c r="DQ102" i="2"/>
  <c r="DI102" i="2"/>
  <c r="DK102" i="2"/>
  <c r="EA102" i="2"/>
  <c r="FG102" i="2"/>
  <c r="FJ102" i="2" s="1"/>
  <c r="FI108" i="2"/>
  <c r="FA108" i="2"/>
  <c r="EW108" i="2"/>
  <c r="ES108" i="2"/>
  <c r="EO108" i="2"/>
  <c r="EK108" i="2"/>
  <c r="EG108" i="2"/>
  <c r="DY108" i="2"/>
  <c r="DU108" i="2"/>
  <c r="DQ108" i="2"/>
  <c r="DM108" i="2"/>
  <c r="DI108" i="2"/>
  <c r="FG108" i="2"/>
  <c r="FJ108" i="2" s="1"/>
  <c r="FB108" i="2"/>
  <c r="EV108" i="2"/>
  <c r="EL108" i="2"/>
  <c r="EF108" i="2"/>
  <c r="EA108" i="2"/>
  <c r="DV108" i="2"/>
  <c r="DK108" i="2"/>
  <c r="FD108" i="2"/>
  <c r="EX108" i="2"/>
  <c r="EP108" i="2"/>
  <c r="EI108" i="2"/>
  <c r="EB108" i="2"/>
  <c r="DT108" i="2"/>
  <c r="DN108" i="2"/>
  <c r="FH108" i="2"/>
  <c r="EZ108" i="2"/>
  <c r="ET108" i="2"/>
  <c r="EM108" i="2"/>
  <c r="EE108" i="2"/>
  <c r="DX108" i="2"/>
  <c r="DR108" i="2"/>
  <c r="DJ108" i="2"/>
  <c r="FC108" i="2"/>
  <c r="EN108" i="2"/>
  <c r="DZ108" i="2"/>
  <c r="DL108" i="2"/>
  <c r="EU108" i="2"/>
  <c r="EH108" i="2"/>
  <c r="DS108" i="2"/>
  <c r="EJ108" i="2"/>
  <c r="EI38" i="2"/>
  <c r="EQ38" i="2" s="1"/>
  <c r="ER38" i="2" s="1"/>
  <c r="FF38" i="2" s="1"/>
  <c r="FK38" i="2" s="1"/>
  <c r="FL38" i="2" s="1"/>
  <c r="EM38" i="2"/>
  <c r="EU38" i="2"/>
  <c r="FE38" i="2" s="1"/>
  <c r="EY38" i="2"/>
  <c r="FC38" i="2"/>
  <c r="CV47" i="2"/>
  <c r="CZ47" i="2"/>
  <c r="DD47" i="2"/>
  <c r="DH47" i="2"/>
  <c r="DL47" i="2"/>
  <c r="DT47" i="2"/>
  <c r="DX47" i="2"/>
  <c r="EB47" i="2"/>
  <c r="EF47" i="2"/>
  <c r="EJ47" i="2"/>
  <c r="EN47" i="2"/>
  <c r="EV47" i="2"/>
  <c r="EV66" i="2" s="1"/>
  <c r="EZ47" i="2"/>
  <c r="FD47" i="2"/>
  <c r="CW48" i="2"/>
  <c r="DE48" i="2"/>
  <c r="DI48" i="2"/>
  <c r="DM48" i="2"/>
  <c r="DQ48" i="2"/>
  <c r="DU48" i="2"/>
  <c r="DY48" i="2"/>
  <c r="EG48" i="2"/>
  <c r="EK48" i="2"/>
  <c r="EO48" i="2"/>
  <c r="ES48" i="2"/>
  <c r="EW48" i="2"/>
  <c r="EW66" i="2" s="1"/>
  <c r="FA48" i="2"/>
  <c r="CY50" i="2"/>
  <c r="DA50" i="2" s="1"/>
  <c r="DB50" i="2" s="1"/>
  <c r="DC50" i="2"/>
  <c r="DG50" i="2"/>
  <c r="DK50" i="2"/>
  <c r="DS50" i="2"/>
  <c r="DW50" i="2"/>
  <c r="EA50" i="2"/>
  <c r="EE50" i="2"/>
  <c r="EI50" i="2"/>
  <c r="EM50" i="2"/>
  <c r="EU50" i="2"/>
  <c r="EY50" i="2"/>
  <c r="FC50" i="2"/>
  <c r="FC66" i="2" s="1"/>
  <c r="DI55" i="2"/>
  <c r="DO55" i="2" s="1"/>
  <c r="DP55" i="2" s="1"/>
  <c r="DM55" i="2"/>
  <c r="DQ55" i="2"/>
  <c r="DU55" i="2"/>
  <c r="DY55" i="2"/>
  <c r="EG55" i="2"/>
  <c r="EK55" i="2"/>
  <c r="EO55" i="2"/>
  <c r="ES55" i="2"/>
  <c r="EW55" i="2"/>
  <c r="FA55" i="2"/>
  <c r="DV58" i="2"/>
  <c r="DZ58" i="2"/>
  <c r="EH58" i="2"/>
  <c r="EQ58" i="2" s="1"/>
  <c r="EL58" i="2"/>
  <c r="EP58" i="2"/>
  <c r="ET58" i="2"/>
  <c r="FE58" i="2" s="1"/>
  <c r="EX58" i="2"/>
  <c r="EX66" i="2" s="1"/>
  <c r="EB59" i="2"/>
  <c r="EC59" i="2" s="1"/>
  <c r="ED59" i="2" s="1"/>
  <c r="EF59" i="2"/>
  <c r="EJ59" i="2"/>
  <c r="EN59" i="2"/>
  <c r="EV59" i="2"/>
  <c r="FE59" i="2" s="1"/>
  <c r="EZ59" i="2"/>
  <c r="FD59" i="2"/>
  <c r="FG60" i="2"/>
  <c r="FJ60" i="2" s="1"/>
  <c r="FC60" i="2"/>
  <c r="EY60" i="2"/>
  <c r="EU60" i="2"/>
  <c r="EM60" i="2"/>
  <c r="EI60" i="2"/>
  <c r="EE60" i="2"/>
  <c r="EA60" i="2"/>
  <c r="EH60" i="2"/>
  <c r="EN60" i="2"/>
  <c r="ES60" i="2"/>
  <c r="EX60" i="2"/>
  <c r="FD60" i="2"/>
  <c r="FI60" i="2"/>
  <c r="FH61" i="2"/>
  <c r="FJ61" i="2" s="1"/>
  <c r="FD61" i="2"/>
  <c r="EZ61" i="2"/>
  <c r="EV61" i="2"/>
  <c r="EN61" i="2"/>
  <c r="EJ61" i="2"/>
  <c r="EF61" i="2"/>
  <c r="EQ61" i="2" s="1"/>
  <c r="ER61" i="2" s="1"/>
  <c r="EK61" i="2"/>
  <c r="EP61" i="2"/>
  <c r="EU61" i="2"/>
  <c r="FE61" i="2" s="1"/>
  <c r="FA61" i="2"/>
  <c r="EW62" i="2"/>
  <c r="FC62" i="2"/>
  <c r="FH62" i="2"/>
  <c r="FJ62" i="2" s="1"/>
  <c r="G170" i="2"/>
  <c r="FB69" i="2"/>
  <c r="FB170" i="2" s="1"/>
  <c r="EX69" i="2"/>
  <c r="EX170" i="2" s="1"/>
  <c r="ET69" i="2"/>
  <c r="FE69" i="2" s="1"/>
  <c r="EP69" i="2"/>
  <c r="EL69" i="2"/>
  <c r="EL170" i="2" s="1"/>
  <c r="EH69" i="2"/>
  <c r="DZ69" i="2"/>
  <c r="DZ170" i="2" s="1"/>
  <c r="DV69" i="2"/>
  <c r="DV170" i="2" s="1"/>
  <c r="DR69" i="2"/>
  <c r="DR170" i="2" s="1"/>
  <c r="DN69" i="2"/>
  <c r="DJ69" i="2"/>
  <c r="DJ170" i="2" s="1"/>
  <c r="DF69" i="2"/>
  <c r="DF170" i="2" s="1"/>
  <c r="CX69" i="2"/>
  <c r="CX170" i="2" s="1"/>
  <c r="CT69" i="2"/>
  <c r="FH69" i="2"/>
  <c r="FH170" i="2" s="1"/>
  <c r="FD69" i="2"/>
  <c r="FD170" i="2" s="1"/>
  <c r="EZ69" i="2"/>
  <c r="EZ170" i="2" s="1"/>
  <c r="EV69" i="2"/>
  <c r="EV170" i="2" s="1"/>
  <c r="EN69" i="2"/>
  <c r="EN170" i="2" s="1"/>
  <c r="EJ69" i="2"/>
  <c r="EJ170" i="2" s="1"/>
  <c r="EF69" i="2"/>
  <c r="EF170" i="2" s="1"/>
  <c r="EB69" i="2"/>
  <c r="DX69" i="2"/>
  <c r="DX170" i="2" s="1"/>
  <c r="DT69" i="2"/>
  <c r="DL69" i="2"/>
  <c r="DL170" i="2" s="1"/>
  <c r="DH69" i="2"/>
  <c r="DH170" i="2" s="1"/>
  <c r="DD69" i="2"/>
  <c r="DO69" i="2" s="1"/>
  <c r="CZ69" i="2"/>
  <c r="CZ170" i="2" s="1"/>
  <c r="CV69" i="2"/>
  <c r="CV170" i="2" s="1"/>
  <c r="DI69" i="2"/>
  <c r="DQ69" i="2"/>
  <c r="DY69" i="2"/>
  <c r="EG69" i="2"/>
  <c r="EO69" i="2"/>
  <c r="EW69" i="2"/>
  <c r="EQ72" i="2"/>
  <c r="FI75" i="2"/>
  <c r="FA75" i="2"/>
  <c r="EW75" i="2"/>
  <c r="ES75" i="2"/>
  <c r="EO75" i="2"/>
  <c r="EK75" i="2"/>
  <c r="EG75" i="2"/>
  <c r="DY75" i="2"/>
  <c r="DU75" i="2"/>
  <c r="DQ75" i="2"/>
  <c r="DM75" i="2"/>
  <c r="DI75" i="2"/>
  <c r="DE75" i="2"/>
  <c r="CW75" i="2"/>
  <c r="FG75" i="2"/>
  <c r="FJ75" i="2" s="1"/>
  <c r="FC75" i="2"/>
  <c r="EY75" i="2"/>
  <c r="EU75" i="2"/>
  <c r="EM75" i="2"/>
  <c r="EI75" i="2"/>
  <c r="EE75" i="2"/>
  <c r="EA75" i="2"/>
  <c r="DW75" i="2"/>
  <c r="DS75" i="2"/>
  <c r="DK75" i="2"/>
  <c r="DG75" i="2"/>
  <c r="DC75" i="2"/>
  <c r="CY75" i="2"/>
  <c r="CU75" i="2"/>
  <c r="DJ75" i="2"/>
  <c r="DR75" i="2"/>
  <c r="DZ75" i="2"/>
  <c r="EH75" i="2"/>
  <c r="EP75" i="2"/>
  <c r="EP170" i="2" s="1"/>
  <c r="EX75" i="2"/>
  <c r="CX77" i="2"/>
  <c r="DF77" i="2"/>
  <c r="DN77" i="2"/>
  <c r="DV77" i="2"/>
  <c r="EL77" i="2"/>
  <c r="ET77" i="2"/>
  <c r="FB77" i="2"/>
  <c r="FI79" i="2"/>
  <c r="FA79" i="2"/>
  <c r="EW79" i="2"/>
  <c r="ES79" i="2"/>
  <c r="EO79" i="2"/>
  <c r="EK79" i="2"/>
  <c r="EG79" i="2"/>
  <c r="DY79" i="2"/>
  <c r="DU79" i="2"/>
  <c r="DQ79" i="2"/>
  <c r="DM79" i="2"/>
  <c r="DI79" i="2"/>
  <c r="DE79" i="2"/>
  <c r="CW79" i="2"/>
  <c r="FG79" i="2"/>
  <c r="FC79" i="2"/>
  <c r="EY79" i="2"/>
  <c r="EU79" i="2"/>
  <c r="EM79" i="2"/>
  <c r="EI79" i="2"/>
  <c r="EE79" i="2"/>
  <c r="EA79" i="2"/>
  <c r="DW79" i="2"/>
  <c r="DS79" i="2"/>
  <c r="DK79" i="2"/>
  <c r="DG79" i="2"/>
  <c r="DC79" i="2"/>
  <c r="CY79" i="2"/>
  <c r="CU79" i="2"/>
  <c r="DJ79" i="2"/>
  <c r="DR79" i="2"/>
  <c r="DZ79" i="2"/>
  <c r="EH79" i="2"/>
  <c r="EP79" i="2"/>
  <c r="EX79" i="2"/>
  <c r="CX81" i="2"/>
  <c r="DF81" i="2"/>
  <c r="DN81" i="2"/>
  <c r="DV81" i="2"/>
  <c r="EL81" i="2"/>
  <c r="ET81" i="2"/>
  <c r="FB81" i="2"/>
  <c r="FI83" i="2"/>
  <c r="FA83" i="2"/>
  <c r="EW83" i="2"/>
  <c r="ES83" i="2"/>
  <c r="EO83" i="2"/>
  <c r="EK83" i="2"/>
  <c r="EG83" i="2"/>
  <c r="DY83" i="2"/>
  <c r="DU83" i="2"/>
  <c r="DQ83" i="2"/>
  <c r="DM83" i="2"/>
  <c r="DI83" i="2"/>
  <c r="DE83" i="2"/>
  <c r="CW83" i="2"/>
  <c r="FG83" i="2"/>
  <c r="FJ83" i="2" s="1"/>
  <c r="FC83" i="2"/>
  <c r="EY83" i="2"/>
  <c r="EU83" i="2"/>
  <c r="EM83" i="2"/>
  <c r="EI83" i="2"/>
  <c r="EE83" i="2"/>
  <c r="EA83" i="2"/>
  <c r="DW83" i="2"/>
  <c r="DS83" i="2"/>
  <c r="DK83" i="2"/>
  <c r="DG83" i="2"/>
  <c r="DC83" i="2"/>
  <c r="CY83" i="2"/>
  <c r="CU83" i="2"/>
  <c r="DJ83" i="2"/>
  <c r="DR83" i="2"/>
  <c r="DZ83" i="2"/>
  <c r="EH83" i="2"/>
  <c r="EP83" i="2"/>
  <c r="EX83" i="2"/>
  <c r="CX85" i="2"/>
  <c r="DF85" i="2"/>
  <c r="DN85" i="2"/>
  <c r="DV85" i="2"/>
  <c r="EL85" i="2"/>
  <c r="ET85" i="2"/>
  <c r="FB85" i="2"/>
  <c r="FI87" i="2"/>
  <c r="FA87" i="2"/>
  <c r="EW87" i="2"/>
  <c r="ES87" i="2"/>
  <c r="EO87" i="2"/>
  <c r="EK87" i="2"/>
  <c r="EG87" i="2"/>
  <c r="DY87" i="2"/>
  <c r="DU87" i="2"/>
  <c r="DQ87" i="2"/>
  <c r="DM87" i="2"/>
  <c r="DI87" i="2"/>
  <c r="DE87" i="2"/>
  <c r="CW87" i="2"/>
  <c r="FG87" i="2"/>
  <c r="FC87" i="2"/>
  <c r="EY87" i="2"/>
  <c r="EU87" i="2"/>
  <c r="EM87" i="2"/>
  <c r="EI87" i="2"/>
  <c r="EE87" i="2"/>
  <c r="EA87" i="2"/>
  <c r="DW87" i="2"/>
  <c r="DS87" i="2"/>
  <c r="DK87" i="2"/>
  <c r="DG87" i="2"/>
  <c r="DC87" i="2"/>
  <c r="CY87" i="2"/>
  <c r="CU87" i="2"/>
  <c r="DJ87" i="2"/>
  <c r="DR87" i="2"/>
  <c r="DZ87" i="2"/>
  <c r="EH87" i="2"/>
  <c r="EP87" i="2"/>
  <c r="EX87" i="2"/>
  <c r="CX89" i="2"/>
  <c r="DF89" i="2"/>
  <c r="DN89" i="2"/>
  <c r="DV89" i="2"/>
  <c r="EL89" i="2"/>
  <c r="ET89" i="2"/>
  <c r="FB89" i="2"/>
  <c r="FI91" i="2"/>
  <c r="FA91" i="2"/>
  <c r="EW91" i="2"/>
  <c r="ES91" i="2"/>
  <c r="EO91" i="2"/>
  <c r="EK91" i="2"/>
  <c r="EG91" i="2"/>
  <c r="DY91" i="2"/>
  <c r="DU91" i="2"/>
  <c r="DQ91" i="2"/>
  <c r="DM91" i="2"/>
  <c r="DI91" i="2"/>
  <c r="DE91" i="2"/>
  <c r="CW91" i="2"/>
  <c r="FG91" i="2"/>
  <c r="FJ91" i="2" s="1"/>
  <c r="FC91" i="2"/>
  <c r="EY91" i="2"/>
  <c r="EU91" i="2"/>
  <c r="EM91" i="2"/>
  <c r="EI91" i="2"/>
  <c r="EE91" i="2"/>
  <c r="EA91" i="2"/>
  <c r="DW91" i="2"/>
  <c r="DS91" i="2"/>
  <c r="DK91" i="2"/>
  <c r="DG91" i="2"/>
  <c r="DC91" i="2"/>
  <c r="CY91" i="2"/>
  <c r="CU91" i="2"/>
  <c r="DJ91" i="2"/>
  <c r="DR91" i="2"/>
  <c r="DZ91" i="2"/>
  <c r="EH91" i="2"/>
  <c r="EP91" i="2"/>
  <c r="EX91" i="2"/>
  <c r="CZ94" i="2"/>
  <c r="DK94" i="2"/>
  <c r="DU94" i="2"/>
  <c r="EF94" i="2"/>
  <c r="FA94" i="2"/>
  <c r="DC102" i="2"/>
  <c r="DS102" i="2"/>
  <c r="EI102" i="2"/>
  <c r="EY102" i="2"/>
  <c r="DW108" i="2"/>
  <c r="EY108" i="2"/>
  <c r="FG113" i="2"/>
  <c r="FC113" i="2"/>
  <c r="EY113" i="2"/>
  <c r="EU113" i="2"/>
  <c r="EM113" i="2"/>
  <c r="EI113" i="2"/>
  <c r="EE113" i="2"/>
  <c r="EA113" i="2"/>
  <c r="DW113" i="2"/>
  <c r="DS113" i="2"/>
  <c r="DK113" i="2"/>
  <c r="FI113" i="2"/>
  <c r="FA113" i="2"/>
  <c r="EW113" i="2"/>
  <c r="ES113" i="2"/>
  <c r="EO113" i="2"/>
  <c r="EK113" i="2"/>
  <c r="EG113" i="2"/>
  <c r="DY113" i="2"/>
  <c r="DU113" i="2"/>
  <c r="DQ113" i="2"/>
  <c r="DM113" i="2"/>
  <c r="DI113" i="2"/>
  <c r="EX113" i="2"/>
  <c r="EP113" i="2"/>
  <c r="EH113" i="2"/>
  <c r="DZ113" i="2"/>
  <c r="DR113" i="2"/>
  <c r="DJ113" i="2"/>
  <c r="FH113" i="2"/>
  <c r="EV113" i="2"/>
  <c r="EL113" i="2"/>
  <c r="EB113" i="2"/>
  <c r="FB113" i="2"/>
  <c r="EF113" i="2"/>
  <c r="DV113" i="2"/>
  <c r="DL113" i="2"/>
  <c r="ET113" i="2"/>
  <c r="DX113" i="2"/>
  <c r="FD113" i="2"/>
  <c r="EJ113" i="2"/>
  <c r="DN113" i="2"/>
  <c r="EZ113" i="2"/>
  <c r="FA63" i="2"/>
  <c r="H170" i="2"/>
  <c r="CW68" i="2"/>
  <c r="DE68" i="2"/>
  <c r="DI68" i="2"/>
  <c r="DM68" i="2"/>
  <c r="DQ68" i="2"/>
  <c r="DU68" i="2"/>
  <c r="DY68" i="2"/>
  <c r="EG68" i="2"/>
  <c r="EK68" i="2"/>
  <c r="EO68" i="2"/>
  <c r="ES68" i="2"/>
  <c r="EW68" i="2"/>
  <c r="FA68" i="2"/>
  <c r="FI68" i="2"/>
  <c r="CU70" i="2"/>
  <c r="DA70" i="2" s="1"/>
  <c r="DB70" i="2" s="1"/>
  <c r="CY70" i="2"/>
  <c r="CY170" i="2" s="1"/>
  <c r="DC70" i="2"/>
  <c r="DG70" i="2"/>
  <c r="DG170" i="2" s="1"/>
  <c r="DK70" i="2"/>
  <c r="DS70" i="2"/>
  <c r="DS170" i="2" s="1"/>
  <c r="DW70" i="2"/>
  <c r="DW170" i="2" s="1"/>
  <c r="EA70" i="2"/>
  <c r="EA170" i="2" s="1"/>
  <c r="EE70" i="2"/>
  <c r="EI70" i="2"/>
  <c r="EI170" i="2" s="1"/>
  <c r="EM70" i="2"/>
  <c r="EU70" i="2"/>
  <c r="EU170" i="2" s="1"/>
  <c r="EY70" i="2"/>
  <c r="FC70" i="2"/>
  <c r="FC170" i="2" s="1"/>
  <c r="FG70" i="2"/>
  <c r="FJ70" i="2" s="1"/>
  <c r="CW72" i="2"/>
  <c r="DA72" i="2" s="1"/>
  <c r="DB72" i="2" s="1"/>
  <c r="DE72" i="2"/>
  <c r="DO72" i="2" s="1"/>
  <c r="DI72" i="2"/>
  <c r="DM72" i="2"/>
  <c r="DQ72" i="2"/>
  <c r="DU72" i="2"/>
  <c r="DY72" i="2"/>
  <c r="EG72" i="2"/>
  <c r="EK72" i="2"/>
  <c r="EO72" i="2"/>
  <c r="ES72" i="2"/>
  <c r="FE72" i="2" s="1"/>
  <c r="EW72" i="2"/>
  <c r="FA72" i="2"/>
  <c r="CU74" i="2"/>
  <c r="CY74" i="2"/>
  <c r="DA74" i="2" s="1"/>
  <c r="DB74" i="2" s="1"/>
  <c r="DC74" i="2"/>
  <c r="DG74" i="2"/>
  <c r="DK74" i="2"/>
  <c r="DS74" i="2"/>
  <c r="DW74" i="2"/>
  <c r="EA74" i="2"/>
  <c r="EE74" i="2"/>
  <c r="EI74" i="2"/>
  <c r="EM74" i="2"/>
  <c r="EU74" i="2"/>
  <c r="EY74" i="2"/>
  <c r="FC74" i="2"/>
  <c r="FG74" i="2"/>
  <c r="FJ74" i="2" s="1"/>
  <c r="FI93" i="2"/>
  <c r="FJ93" i="2" s="1"/>
  <c r="FA93" i="2"/>
  <c r="EW93" i="2"/>
  <c r="ES93" i="2"/>
  <c r="EO93" i="2"/>
  <c r="EK93" i="2"/>
  <c r="EG93" i="2"/>
  <c r="DY93" i="2"/>
  <c r="DU93" i="2"/>
  <c r="DQ93" i="2"/>
  <c r="DM93" i="2"/>
  <c r="DI93" i="2"/>
  <c r="DE93" i="2"/>
  <c r="DO93" i="2" s="1"/>
  <c r="CW93" i="2"/>
  <c r="DA93" i="2" s="1"/>
  <c r="DB93" i="2" s="1"/>
  <c r="DP93" i="2" s="1"/>
  <c r="CY93" i="2"/>
  <c r="DD93" i="2"/>
  <c r="DJ93" i="2"/>
  <c r="DT93" i="2"/>
  <c r="DZ93" i="2"/>
  <c r="EE93" i="2"/>
  <c r="EJ93" i="2"/>
  <c r="EP93" i="2"/>
  <c r="EU93" i="2"/>
  <c r="EZ93" i="2"/>
  <c r="FI97" i="2"/>
  <c r="FA97" i="2"/>
  <c r="EW97" i="2"/>
  <c r="ES97" i="2"/>
  <c r="EO97" i="2"/>
  <c r="EK97" i="2"/>
  <c r="EG97" i="2"/>
  <c r="DY97" i="2"/>
  <c r="DU97" i="2"/>
  <c r="DQ97" i="2"/>
  <c r="DM97" i="2"/>
  <c r="DI97" i="2"/>
  <c r="DE97" i="2"/>
  <c r="CW97" i="2"/>
  <c r="DA97" i="2" s="1"/>
  <c r="DB97" i="2" s="1"/>
  <c r="CZ97" i="2"/>
  <c r="DF97" i="2"/>
  <c r="DK97" i="2"/>
  <c r="DV97" i="2"/>
  <c r="EA97" i="2"/>
  <c r="EF97" i="2"/>
  <c r="EQ97" i="2" s="1"/>
  <c r="EL97" i="2"/>
  <c r="EV97" i="2"/>
  <c r="FB97" i="2"/>
  <c r="FG97" i="2"/>
  <c r="CW98" i="2"/>
  <c r="DA98" i="2" s="1"/>
  <c r="DB98" i="2" s="1"/>
  <c r="DC98" i="2"/>
  <c r="DH98" i="2"/>
  <c r="DM98" i="2"/>
  <c r="DS98" i="2"/>
  <c r="DX98" i="2"/>
  <c r="EI98" i="2"/>
  <c r="EN98" i="2"/>
  <c r="ES98" i="2"/>
  <c r="EY98" i="2"/>
  <c r="FD98" i="2"/>
  <c r="FB100" i="2"/>
  <c r="EX100" i="2"/>
  <c r="ET100" i="2"/>
  <c r="FE100" i="2" s="1"/>
  <c r="EP100" i="2"/>
  <c r="EL100" i="2"/>
  <c r="EH100" i="2"/>
  <c r="DZ100" i="2"/>
  <c r="DV100" i="2"/>
  <c r="EC100" i="2" s="1"/>
  <c r="DR100" i="2"/>
  <c r="DN100" i="2"/>
  <c r="DJ100" i="2"/>
  <c r="DF100" i="2"/>
  <c r="CX100" i="2"/>
  <c r="FH100" i="2"/>
  <c r="FD100" i="2"/>
  <c r="EZ100" i="2"/>
  <c r="EV100" i="2"/>
  <c r="EN100" i="2"/>
  <c r="EJ100" i="2"/>
  <c r="EF100" i="2"/>
  <c r="EQ100" i="2" s="1"/>
  <c r="EB100" i="2"/>
  <c r="DX100" i="2"/>
  <c r="DT100" i="2"/>
  <c r="DL100" i="2"/>
  <c r="DH100" i="2"/>
  <c r="DD100" i="2"/>
  <c r="CZ100" i="2"/>
  <c r="CV100" i="2"/>
  <c r="DA100" i="2" s="1"/>
  <c r="DB100" i="2" s="1"/>
  <c r="DC100" i="2"/>
  <c r="DK100" i="2"/>
  <c r="DS100" i="2"/>
  <c r="EA100" i="2"/>
  <c r="EI100" i="2"/>
  <c r="EY100" i="2"/>
  <c r="FG100" i="2"/>
  <c r="FI106" i="2"/>
  <c r="FA106" i="2"/>
  <c r="EW106" i="2"/>
  <c r="ES106" i="2"/>
  <c r="EO106" i="2"/>
  <c r="EK106" i="2"/>
  <c r="EG106" i="2"/>
  <c r="FG106" i="2"/>
  <c r="FB106" i="2"/>
  <c r="EV106" i="2"/>
  <c r="EL106" i="2"/>
  <c r="EF106" i="2"/>
  <c r="EA106" i="2"/>
  <c r="DW106" i="2"/>
  <c r="DS106" i="2"/>
  <c r="DK106" i="2"/>
  <c r="FH106" i="2"/>
  <c r="EZ106" i="2"/>
  <c r="ET106" i="2"/>
  <c r="EM106" i="2"/>
  <c r="EE106" i="2"/>
  <c r="DY106" i="2"/>
  <c r="DT106" i="2"/>
  <c r="DN106" i="2"/>
  <c r="DI106" i="2"/>
  <c r="FD106" i="2"/>
  <c r="EX106" i="2"/>
  <c r="EP106" i="2"/>
  <c r="EI106" i="2"/>
  <c r="EB106" i="2"/>
  <c r="DV106" i="2"/>
  <c r="DQ106" i="2"/>
  <c r="DL106" i="2"/>
  <c r="DR106" i="2"/>
  <c r="DT111" i="2"/>
  <c r="FG115" i="2"/>
  <c r="FJ115" i="2" s="1"/>
  <c r="FC115" i="2"/>
  <c r="EY115" i="2"/>
  <c r="EU115" i="2"/>
  <c r="EM115" i="2"/>
  <c r="EI115" i="2"/>
  <c r="EE115" i="2"/>
  <c r="EA115" i="2"/>
  <c r="DW115" i="2"/>
  <c r="DS115" i="2"/>
  <c r="DK115" i="2"/>
  <c r="FI115" i="2"/>
  <c r="FA115" i="2"/>
  <c r="EW115" i="2"/>
  <c r="ES115" i="2"/>
  <c r="EO115" i="2"/>
  <c r="EK115" i="2"/>
  <c r="EG115" i="2"/>
  <c r="DY115" i="2"/>
  <c r="DU115" i="2"/>
  <c r="DQ115" i="2"/>
  <c r="DM115" i="2"/>
  <c r="DI115" i="2"/>
  <c r="EX115" i="2"/>
  <c r="EP115" i="2"/>
  <c r="EH115" i="2"/>
  <c r="DZ115" i="2"/>
  <c r="DR115" i="2"/>
  <c r="DJ115" i="2"/>
  <c r="FB115" i="2"/>
  <c r="EF115" i="2"/>
  <c r="DV115" i="2"/>
  <c r="DL115" i="2"/>
  <c r="FH115" i="2"/>
  <c r="EV115" i="2"/>
  <c r="EL115" i="2"/>
  <c r="EB115" i="2"/>
  <c r="EZ115" i="2"/>
  <c r="FI120" i="2"/>
  <c r="FA120" i="2"/>
  <c r="EW120" i="2"/>
  <c r="ES120" i="2"/>
  <c r="EO120" i="2"/>
  <c r="EK120" i="2"/>
  <c r="EG120" i="2"/>
  <c r="DY120" i="2"/>
  <c r="DU120" i="2"/>
  <c r="DQ120" i="2"/>
  <c r="DM120" i="2"/>
  <c r="FG120" i="2"/>
  <c r="FC120" i="2"/>
  <c r="EY120" i="2"/>
  <c r="EU120" i="2"/>
  <c r="EM120" i="2"/>
  <c r="EI120" i="2"/>
  <c r="EE120" i="2"/>
  <c r="EA120" i="2"/>
  <c r="DW120" i="2"/>
  <c r="DS120" i="2"/>
  <c r="DK120" i="2"/>
  <c r="FD120" i="2"/>
  <c r="EV120" i="2"/>
  <c r="EN120" i="2"/>
  <c r="EF120" i="2"/>
  <c r="DX120" i="2"/>
  <c r="FH120" i="2"/>
  <c r="EX120" i="2"/>
  <c r="EL120" i="2"/>
  <c r="EB120" i="2"/>
  <c r="DR120" i="2"/>
  <c r="FB120" i="2"/>
  <c r="EH120" i="2"/>
  <c r="DV120" i="2"/>
  <c r="DL120" i="2"/>
  <c r="EZ120" i="2"/>
  <c r="FI121" i="2"/>
  <c r="FA121" i="2"/>
  <c r="EW121" i="2"/>
  <c r="ES121" i="2"/>
  <c r="EO121" i="2"/>
  <c r="EK121" i="2"/>
  <c r="EG121" i="2"/>
  <c r="DY121" i="2"/>
  <c r="DU121" i="2"/>
  <c r="DQ121" i="2"/>
  <c r="DM121" i="2"/>
  <c r="FG121" i="2"/>
  <c r="FC121" i="2"/>
  <c r="EY121" i="2"/>
  <c r="EU121" i="2"/>
  <c r="EM121" i="2"/>
  <c r="EI121" i="2"/>
  <c r="EE121" i="2"/>
  <c r="EA121" i="2"/>
  <c r="DW121" i="2"/>
  <c r="DS121" i="2"/>
  <c r="DK121" i="2"/>
  <c r="DO121" i="2" s="1"/>
  <c r="DP121" i="2" s="1"/>
  <c r="FB121" i="2"/>
  <c r="ET121" i="2"/>
  <c r="EL121" i="2"/>
  <c r="DV121" i="2"/>
  <c r="DN121" i="2"/>
  <c r="FD121" i="2"/>
  <c r="EH121" i="2"/>
  <c r="DX121" i="2"/>
  <c r="DL121" i="2"/>
  <c r="FH121" i="2"/>
  <c r="EX121" i="2"/>
  <c r="EN121" i="2"/>
  <c r="EB121" i="2"/>
  <c r="DR121" i="2"/>
  <c r="EF121" i="2"/>
  <c r="EZ121" i="2"/>
  <c r="FB122" i="2"/>
  <c r="EX122" i="2"/>
  <c r="ET122" i="2"/>
  <c r="EP122" i="2"/>
  <c r="EL122" i="2"/>
  <c r="EH122" i="2"/>
  <c r="DZ122" i="2"/>
  <c r="DV122" i="2"/>
  <c r="FH122" i="2"/>
  <c r="FD122" i="2"/>
  <c r="EZ122" i="2"/>
  <c r="EV122" i="2"/>
  <c r="EN122" i="2"/>
  <c r="EJ122" i="2"/>
  <c r="EF122" i="2"/>
  <c r="EB122" i="2"/>
  <c r="DX122" i="2"/>
  <c r="DT122" i="2"/>
  <c r="FI122" i="2"/>
  <c r="FA122" i="2"/>
  <c r="ES122" i="2"/>
  <c r="EK122" i="2"/>
  <c r="DU122" i="2"/>
  <c r="FG122" i="2"/>
  <c r="FJ122" i="2" s="1"/>
  <c r="EW122" i="2"/>
  <c r="EM122" i="2"/>
  <c r="EA122" i="2"/>
  <c r="FC122" i="2"/>
  <c r="EG122" i="2"/>
  <c r="DW122" i="2"/>
  <c r="EO122" i="2"/>
  <c r="CW70" i="2"/>
  <c r="DE70" i="2"/>
  <c r="DI70" i="2"/>
  <c r="DM70" i="2"/>
  <c r="DQ70" i="2"/>
  <c r="EC70" i="2" s="1"/>
  <c r="DU70" i="2"/>
  <c r="DY70" i="2"/>
  <c r="EG70" i="2"/>
  <c r="EK70" i="2"/>
  <c r="EO70" i="2"/>
  <c r="ES70" i="2"/>
  <c r="EW70" i="2"/>
  <c r="FA70" i="2"/>
  <c r="CW74" i="2"/>
  <c r="DE74" i="2"/>
  <c r="DI74" i="2"/>
  <c r="DM74" i="2"/>
  <c r="DQ74" i="2"/>
  <c r="DU74" i="2"/>
  <c r="DY74" i="2"/>
  <c r="EG74" i="2"/>
  <c r="EK74" i="2"/>
  <c r="EO74" i="2"/>
  <c r="ES74" i="2"/>
  <c r="EW74" i="2"/>
  <c r="FA74" i="2"/>
  <c r="FB98" i="2"/>
  <c r="EX98" i="2"/>
  <c r="ET98" i="2"/>
  <c r="EP98" i="2"/>
  <c r="EL98" i="2"/>
  <c r="EH98" i="2"/>
  <c r="DZ98" i="2"/>
  <c r="DV98" i="2"/>
  <c r="DR98" i="2"/>
  <c r="EC98" i="2" s="1"/>
  <c r="DN98" i="2"/>
  <c r="DJ98" i="2"/>
  <c r="DF98" i="2"/>
  <c r="CX98" i="2"/>
  <c r="CZ98" i="2"/>
  <c r="DE98" i="2"/>
  <c r="DK98" i="2"/>
  <c r="DU98" i="2"/>
  <c r="EA98" i="2"/>
  <c r="EF98" i="2"/>
  <c r="EQ98" i="2" s="1"/>
  <c r="EK98" i="2"/>
  <c r="EV98" i="2"/>
  <c r="FA98" i="2"/>
  <c r="FG98" i="2"/>
  <c r="FJ98" i="2" s="1"/>
  <c r="FJ103" i="2"/>
  <c r="FG111" i="2"/>
  <c r="FC111" i="2"/>
  <c r="EY111" i="2"/>
  <c r="EU111" i="2"/>
  <c r="EM111" i="2"/>
  <c r="EI111" i="2"/>
  <c r="EE111" i="2"/>
  <c r="EA111" i="2"/>
  <c r="DW111" i="2"/>
  <c r="DS111" i="2"/>
  <c r="DK111" i="2"/>
  <c r="FI111" i="2"/>
  <c r="FA111" i="2"/>
  <c r="EW111" i="2"/>
  <c r="ES111" i="2"/>
  <c r="EO111" i="2"/>
  <c r="EK111" i="2"/>
  <c r="EG111" i="2"/>
  <c r="DY111" i="2"/>
  <c r="DU111" i="2"/>
  <c r="DQ111" i="2"/>
  <c r="DM111" i="2"/>
  <c r="DI111" i="2"/>
  <c r="EX111" i="2"/>
  <c r="EP111" i="2"/>
  <c r="EH111" i="2"/>
  <c r="DZ111" i="2"/>
  <c r="DR111" i="2"/>
  <c r="DJ111" i="2"/>
  <c r="FB111" i="2"/>
  <c r="EF111" i="2"/>
  <c r="DV111" i="2"/>
  <c r="DL111" i="2"/>
  <c r="FH111" i="2"/>
  <c r="EV111" i="2"/>
  <c r="EL111" i="2"/>
  <c r="EB111" i="2"/>
  <c r="EZ111" i="2"/>
  <c r="EQ122" i="2"/>
  <c r="FJ128" i="2"/>
  <c r="FI139" i="2"/>
  <c r="FA139" i="2"/>
  <c r="EW139" i="2"/>
  <c r="ES139" i="2"/>
  <c r="EO139" i="2"/>
  <c r="EK139" i="2"/>
  <c r="EG139" i="2"/>
  <c r="DY139" i="2"/>
  <c r="FG139" i="2"/>
  <c r="FJ139" i="2" s="1"/>
  <c r="FC139" i="2"/>
  <c r="EY139" i="2"/>
  <c r="EU139" i="2"/>
  <c r="FB139" i="2"/>
  <c r="ET139" i="2"/>
  <c r="EN139" i="2"/>
  <c r="EI139" i="2"/>
  <c r="DX139" i="2"/>
  <c r="EX139" i="2"/>
  <c r="EL139" i="2"/>
  <c r="EF139" i="2"/>
  <c r="EA139" i="2"/>
  <c r="FD139" i="2"/>
  <c r="EP139" i="2"/>
  <c r="EE139" i="2"/>
  <c r="EV139" i="2"/>
  <c r="EJ139" i="2"/>
  <c r="DZ139" i="2"/>
  <c r="FH139" i="2"/>
  <c r="EH139" i="2"/>
  <c r="EZ139" i="2"/>
  <c r="EB139" i="2"/>
  <c r="EM139" i="2"/>
  <c r="FG161" i="2"/>
  <c r="FC161" i="2"/>
  <c r="EY161" i="2"/>
  <c r="FI161" i="2"/>
  <c r="FA161" i="2"/>
  <c r="EW161" i="2"/>
  <c r="FE161" i="2" s="1"/>
  <c r="FF161" i="2" s="1"/>
  <c r="FB161" i="2"/>
  <c r="EX161" i="2"/>
  <c r="EZ161" i="2"/>
  <c r="FH161" i="2"/>
  <c r="FD161" i="2"/>
  <c r="CY95" i="2"/>
  <c r="DA95" i="2" s="1"/>
  <c r="DB95" i="2" s="1"/>
  <c r="DC95" i="2"/>
  <c r="DG95" i="2"/>
  <c r="DK95" i="2"/>
  <c r="DS95" i="2"/>
  <c r="EC95" i="2" s="1"/>
  <c r="DW95" i="2"/>
  <c r="EA95" i="2"/>
  <c r="EE95" i="2"/>
  <c r="EI95" i="2"/>
  <c r="EM95" i="2"/>
  <c r="EU95" i="2"/>
  <c r="FE95" i="2" s="1"/>
  <c r="EY95" i="2"/>
  <c r="FC95" i="2"/>
  <c r="CY99" i="2"/>
  <c r="DA99" i="2" s="1"/>
  <c r="DB99" i="2" s="1"/>
  <c r="DP99" i="2" s="1"/>
  <c r="DC99" i="2"/>
  <c r="DO99" i="2" s="1"/>
  <c r="DG99" i="2"/>
  <c r="DK99" i="2"/>
  <c r="DS99" i="2"/>
  <c r="EC99" i="2" s="1"/>
  <c r="DW99" i="2"/>
  <c r="EA99" i="2"/>
  <c r="EE99" i="2"/>
  <c r="EI99" i="2"/>
  <c r="EM99" i="2"/>
  <c r="EM170" i="2" s="1"/>
  <c r="EU99" i="2"/>
  <c r="FE99" i="2" s="1"/>
  <c r="EY99" i="2"/>
  <c r="FC99" i="2"/>
  <c r="CW101" i="2"/>
  <c r="DA101" i="2" s="1"/>
  <c r="DB101" i="2" s="1"/>
  <c r="DE101" i="2"/>
  <c r="DI101" i="2"/>
  <c r="DM101" i="2"/>
  <c r="DQ101" i="2"/>
  <c r="DU101" i="2"/>
  <c r="DY101" i="2"/>
  <c r="EG101" i="2"/>
  <c r="EK101" i="2"/>
  <c r="EO101" i="2"/>
  <c r="ES101" i="2"/>
  <c r="EW101" i="2"/>
  <c r="FA101" i="2"/>
  <c r="FI101" i="2"/>
  <c r="CZ103" i="2"/>
  <c r="DA103" i="2" s="1"/>
  <c r="DB103" i="2" s="1"/>
  <c r="DD103" i="2"/>
  <c r="DH103" i="2"/>
  <c r="DL103" i="2"/>
  <c r="DT103" i="2"/>
  <c r="DX103" i="2"/>
  <c r="EB103" i="2"/>
  <c r="EF103" i="2"/>
  <c r="EJ103" i="2"/>
  <c r="EN103" i="2"/>
  <c r="EV103" i="2"/>
  <c r="FE103" i="2" s="1"/>
  <c r="EZ103" i="2"/>
  <c r="FD103" i="2"/>
  <c r="CX104" i="2"/>
  <c r="DF104" i="2"/>
  <c r="DJ104" i="2"/>
  <c r="DN104" i="2"/>
  <c r="DR104" i="2"/>
  <c r="DV104" i="2"/>
  <c r="DZ104" i="2"/>
  <c r="EH104" i="2"/>
  <c r="EL104" i="2"/>
  <c r="EP104" i="2"/>
  <c r="ET104" i="2"/>
  <c r="EX104" i="2"/>
  <c r="FB104" i="2"/>
  <c r="DG105" i="2"/>
  <c r="DL105" i="2"/>
  <c r="DR105" i="2"/>
  <c r="DW105" i="2"/>
  <c r="EB105" i="2"/>
  <c r="EH105" i="2"/>
  <c r="EM105" i="2"/>
  <c r="EX105" i="2"/>
  <c r="FC105" i="2"/>
  <c r="DL107" i="2"/>
  <c r="DR107" i="2"/>
  <c r="EC107" i="2" s="1"/>
  <c r="DY107" i="2"/>
  <c r="EG107" i="2"/>
  <c r="EN107" i="2"/>
  <c r="ET107" i="2"/>
  <c r="FE107" i="2" s="1"/>
  <c r="FB107" i="2"/>
  <c r="FG109" i="2"/>
  <c r="FJ109" i="2" s="1"/>
  <c r="FC109" i="2"/>
  <c r="EY109" i="2"/>
  <c r="EU109" i="2"/>
  <c r="EM109" i="2"/>
  <c r="EI109" i="2"/>
  <c r="EE109" i="2"/>
  <c r="EA109" i="2"/>
  <c r="DW109" i="2"/>
  <c r="DS109" i="2"/>
  <c r="DK109" i="2"/>
  <c r="DO109" i="2" s="1"/>
  <c r="DP109" i="2" s="1"/>
  <c r="ED109" i="2" s="1"/>
  <c r="FI109" i="2"/>
  <c r="FA109" i="2"/>
  <c r="EW109" i="2"/>
  <c r="ES109" i="2"/>
  <c r="EX109" i="2"/>
  <c r="EP109" i="2"/>
  <c r="EK109" i="2"/>
  <c r="EF109" i="2"/>
  <c r="DZ109" i="2"/>
  <c r="DU109" i="2"/>
  <c r="EC109" i="2" s="1"/>
  <c r="DJ109" i="2"/>
  <c r="DN109" i="2"/>
  <c r="DV109" i="2"/>
  <c r="EJ109" i="2"/>
  <c r="FB109" i="2"/>
  <c r="DL110" i="2"/>
  <c r="DX110" i="2"/>
  <c r="EH110" i="2"/>
  <c r="FI112" i="2"/>
  <c r="FA112" i="2"/>
  <c r="EW112" i="2"/>
  <c r="ES112" i="2"/>
  <c r="EO112" i="2"/>
  <c r="EK112" i="2"/>
  <c r="EG112" i="2"/>
  <c r="DY112" i="2"/>
  <c r="DU112" i="2"/>
  <c r="DQ112" i="2"/>
  <c r="DM112" i="2"/>
  <c r="DI112" i="2"/>
  <c r="FG112" i="2"/>
  <c r="FC112" i="2"/>
  <c r="EY112" i="2"/>
  <c r="EU112" i="2"/>
  <c r="EM112" i="2"/>
  <c r="EI112" i="2"/>
  <c r="EE112" i="2"/>
  <c r="EA112" i="2"/>
  <c r="DW112" i="2"/>
  <c r="DS112" i="2"/>
  <c r="DK112" i="2"/>
  <c r="FB112" i="2"/>
  <c r="ET112" i="2"/>
  <c r="EL112" i="2"/>
  <c r="DV112" i="2"/>
  <c r="DN112" i="2"/>
  <c r="DR112" i="2"/>
  <c r="EB112" i="2"/>
  <c r="EN112" i="2"/>
  <c r="EX112" i="2"/>
  <c r="FH112" i="2"/>
  <c r="DL114" i="2"/>
  <c r="DX114" i="2"/>
  <c r="EH114" i="2"/>
  <c r="FB116" i="2"/>
  <c r="EX116" i="2"/>
  <c r="ET116" i="2"/>
  <c r="FE116" i="2" s="1"/>
  <c r="EP116" i="2"/>
  <c r="EL116" i="2"/>
  <c r="EH116" i="2"/>
  <c r="DZ116" i="2"/>
  <c r="DV116" i="2"/>
  <c r="DR116" i="2"/>
  <c r="EC116" i="2" s="1"/>
  <c r="DN116" i="2"/>
  <c r="DJ116" i="2"/>
  <c r="FH116" i="2"/>
  <c r="FJ116" i="2" s="1"/>
  <c r="FD116" i="2"/>
  <c r="EZ116" i="2"/>
  <c r="EV116" i="2"/>
  <c r="EN116" i="2"/>
  <c r="EJ116" i="2"/>
  <c r="EF116" i="2"/>
  <c r="EB116" i="2"/>
  <c r="DX116" i="2"/>
  <c r="DT116" i="2"/>
  <c r="DL116" i="2"/>
  <c r="FC116" i="2"/>
  <c r="EU116" i="2"/>
  <c r="EM116" i="2"/>
  <c r="EE116" i="2"/>
  <c r="DW116" i="2"/>
  <c r="DS116" i="2"/>
  <c r="EO116" i="2"/>
  <c r="EY116" i="2"/>
  <c r="FI116" i="2"/>
  <c r="DZ118" i="2"/>
  <c r="EL118" i="2"/>
  <c r="CY101" i="2"/>
  <c r="DC101" i="2"/>
  <c r="DG101" i="2"/>
  <c r="DK101" i="2"/>
  <c r="DS101" i="2"/>
  <c r="DW101" i="2"/>
  <c r="EA101" i="2"/>
  <c r="EE101" i="2"/>
  <c r="EI101" i="2"/>
  <c r="EM101" i="2"/>
  <c r="EU101" i="2"/>
  <c r="EY101" i="2"/>
  <c r="FC101" i="2"/>
  <c r="CZ104" i="2"/>
  <c r="DD104" i="2"/>
  <c r="DO104" i="2" s="1"/>
  <c r="DH104" i="2"/>
  <c r="DL104" i="2"/>
  <c r="DT104" i="2"/>
  <c r="DX104" i="2"/>
  <c r="EB104" i="2"/>
  <c r="EF104" i="2"/>
  <c r="EJ104" i="2"/>
  <c r="EN104" i="2"/>
  <c r="EV104" i="2"/>
  <c r="EZ104" i="2"/>
  <c r="FD104" i="2"/>
  <c r="FI104" i="2"/>
  <c r="FJ104" i="2" s="1"/>
  <c r="FI105" i="2"/>
  <c r="FJ105" i="2" s="1"/>
  <c r="FA105" i="2"/>
  <c r="EW105" i="2"/>
  <c r="ES105" i="2"/>
  <c r="FE105" i="2" s="1"/>
  <c r="EO105" i="2"/>
  <c r="EK105" i="2"/>
  <c r="EG105" i="2"/>
  <c r="DY105" i="2"/>
  <c r="DU105" i="2"/>
  <c r="DQ105" i="2"/>
  <c r="DM105" i="2"/>
  <c r="DI105" i="2"/>
  <c r="DE105" i="2"/>
  <c r="DD105" i="2"/>
  <c r="DO105" i="2" s="1"/>
  <c r="DP105" i="2" s="1"/>
  <c r="DJ105" i="2"/>
  <c r="DT105" i="2"/>
  <c r="DZ105" i="2"/>
  <c r="EE105" i="2"/>
  <c r="EJ105" i="2"/>
  <c r="EP105" i="2"/>
  <c r="EU105" i="2"/>
  <c r="EZ105" i="2"/>
  <c r="FG107" i="2"/>
  <c r="FJ107" i="2" s="1"/>
  <c r="FC107" i="2"/>
  <c r="EY107" i="2"/>
  <c r="EU107" i="2"/>
  <c r="EM107" i="2"/>
  <c r="EI107" i="2"/>
  <c r="EE107" i="2"/>
  <c r="EA107" i="2"/>
  <c r="DW107" i="2"/>
  <c r="DS107" i="2"/>
  <c r="DK107" i="2"/>
  <c r="FA107" i="2"/>
  <c r="EV107" i="2"/>
  <c r="EP107" i="2"/>
  <c r="EK107" i="2"/>
  <c r="EF107" i="2"/>
  <c r="DZ107" i="2"/>
  <c r="DU107" i="2"/>
  <c r="DJ107" i="2"/>
  <c r="DN107" i="2"/>
  <c r="DO107" i="2" s="1"/>
  <c r="DP107" i="2" s="1"/>
  <c r="ED107" i="2" s="1"/>
  <c r="DV107" i="2"/>
  <c r="EJ107" i="2"/>
  <c r="EX107" i="2"/>
  <c r="FI110" i="2"/>
  <c r="FA110" i="2"/>
  <c r="EW110" i="2"/>
  <c r="ES110" i="2"/>
  <c r="EO110" i="2"/>
  <c r="EK110" i="2"/>
  <c r="EG110" i="2"/>
  <c r="DY110" i="2"/>
  <c r="DU110" i="2"/>
  <c r="DQ110" i="2"/>
  <c r="DM110" i="2"/>
  <c r="DI110" i="2"/>
  <c r="FG110" i="2"/>
  <c r="FC110" i="2"/>
  <c r="EY110" i="2"/>
  <c r="EU110" i="2"/>
  <c r="EM110" i="2"/>
  <c r="EI110" i="2"/>
  <c r="EE110" i="2"/>
  <c r="EA110" i="2"/>
  <c r="DW110" i="2"/>
  <c r="DS110" i="2"/>
  <c r="DK110" i="2"/>
  <c r="FB110" i="2"/>
  <c r="ET110" i="2"/>
  <c r="EL110" i="2"/>
  <c r="DV110" i="2"/>
  <c r="DN110" i="2"/>
  <c r="DR110" i="2"/>
  <c r="EB110" i="2"/>
  <c r="EN110" i="2"/>
  <c r="EX110" i="2"/>
  <c r="FH110" i="2"/>
  <c r="FI114" i="2"/>
  <c r="FA114" i="2"/>
  <c r="EW114" i="2"/>
  <c r="ES114" i="2"/>
  <c r="EO114" i="2"/>
  <c r="EK114" i="2"/>
  <c r="EG114" i="2"/>
  <c r="DY114" i="2"/>
  <c r="DU114" i="2"/>
  <c r="DQ114" i="2"/>
  <c r="DM114" i="2"/>
  <c r="DI114" i="2"/>
  <c r="FG114" i="2"/>
  <c r="FC114" i="2"/>
  <c r="EY114" i="2"/>
  <c r="EU114" i="2"/>
  <c r="EM114" i="2"/>
  <c r="EI114" i="2"/>
  <c r="EE114" i="2"/>
  <c r="EA114" i="2"/>
  <c r="DW114" i="2"/>
  <c r="DS114" i="2"/>
  <c r="DK114" i="2"/>
  <c r="FB114" i="2"/>
  <c r="ET114" i="2"/>
  <c r="EL114" i="2"/>
  <c r="DV114" i="2"/>
  <c r="DN114" i="2"/>
  <c r="DR114" i="2"/>
  <c r="EB114" i="2"/>
  <c r="EN114" i="2"/>
  <c r="EX114" i="2"/>
  <c r="FH114" i="2"/>
  <c r="FI118" i="2"/>
  <c r="FA118" i="2"/>
  <c r="EW118" i="2"/>
  <c r="ES118" i="2"/>
  <c r="EO118" i="2"/>
  <c r="EK118" i="2"/>
  <c r="EG118" i="2"/>
  <c r="DY118" i="2"/>
  <c r="DU118" i="2"/>
  <c r="DQ118" i="2"/>
  <c r="DM118" i="2"/>
  <c r="FG118" i="2"/>
  <c r="FJ118" i="2" s="1"/>
  <c r="FC118" i="2"/>
  <c r="EY118" i="2"/>
  <c r="EU118" i="2"/>
  <c r="EM118" i="2"/>
  <c r="EI118" i="2"/>
  <c r="EE118" i="2"/>
  <c r="EA118" i="2"/>
  <c r="DW118" i="2"/>
  <c r="DS118" i="2"/>
  <c r="DK118" i="2"/>
  <c r="FH118" i="2"/>
  <c r="EZ118" i="2"/>
  <c r="EJ118" i="2"/>
  <c r="EB118" i="2"/>
  <c r="DT118" i="2"/>
  <c r="DL118" i="2"/>
  <c r="DV118" i="2"/>
  <c r="EF118" i="2"/>
  <c r="EP118" i="2"/>
  <c r="FB118" i="2"/>
  <c r="FI119" i="2"/>
  <c r="FA119" i="2"/>
  <c r="EW119" i="2"/>
  <c r="ES119" i="2"/>
  <c r="EO119" i="2"/>
  <c r="EK119" i="2"/>
  <c r="EG119" i="2"/>
  <c r="DY119" i="2"/>
  <c r="DU119" i="2"/>
  <c r="DQ119" i="2"/>
  <c r="EC119" i="2" s="1"/>
  <c r="DM119" i="2"/>
  <c r="FG119" i="2"/>
  <c r="FJ119" i="2" s="1"/>
  <c r="FC119" i="2"/>
  <c r="EY119" i="2"/>
  <c r="EU119" i="2"/>
  <c r="EM119" i="2"/>
  <c r="EI119" i="2"/>
  <c r="EE119" i="2"/>
  <c r="EA119" i="2"/>
  <c r="DW119" i="2"/>
  <c r="DS119" i="2"/>
  <c r="DK119" i="2"/>
  <c r="DO119" i="2" s="1"/>
  <c r="DP119" i="2" s="1"/>
  <c r="ED119" i="2" s="1"/>
  <c r="DR119" i="2"/>
  <c r="DZ119" i="2"/>
  <c r="EH119" i="2"/>
  <c r="EP119" i="2"/>
  <c r="EX119" i="2"/>
  <c r="EI132" i="2"/>
  <c r="FI160" i="2"/>
  <c r="FA160" i="2"/>
  <c r="EW160" i="2"/>
  <c r="FG160" i="2"/>
  <c r="FJ160" i="2" s="1"/>
  <c r="FC160" i="2"/>
  <c r="EY160" i="2"/>
  <c r="EX160" i="2"/>
  <c r="FB160" i="2"/>
  <c r="FH160" i="2"/>
  <c r="EZ160" i="2"/>
  <c r="FD160" i="2"/>
  <c r="FH132" i="2"/>
  <c r="FJ132" i="2" s="1"/>
  <c r="FD132" i="2"/>
  <c r="EZ132" i="2"/>
  <c r="EV132" i="2"/>
  <c r="EN132" i="2"/>
  <c r="EJ132" i="2"/>
  <c r="EF132" i="2"/>
  <c r="EQ132" i="2" s="1"/>
  <c r="EB132" i="2"/>
  <c r="DX132" i="2"/>
  <c r="EC132" i="2" s="1"/>
  <c r="ED132" i="2" s="1"/>
  <c r="FB132" i="2"/>
  <c r="EX132" i="2"/>
  <c r="ET132" i="2"/>
  <c r="EP132" i="2"/>
  <c r="EL132" i="2"/>
  <c r="EH132" i="2"/>
  <c r="DZ132" i="2"/>
  <c r="EW132" i="2"/>
  <c r="EO132" i="2"/>
  <c r="EG132" i="2"/>
  <c r="DY132" i="2"/>
  <c r="FI132" i="2"/>
  <c r="FA132" i="2"/>
  <c r="ES132" i="2"/>
  <c r="EK132" i="2"/>
  <c r="EM132" i="2"/>
  <c r="FC132" i="2"/>
  <c r="FG159" i="2"/>
  <c r="FC159" i="2"/>
  <c r="EY159" i="2"/>
  <c r="FI159" i="2"/>
  <c r="FA159" i="2"/>
  <c r="EW159" i="2"/>
  <c r="FE159" i="2" s="1"/>
  <c r="FF159" i="2" s="1"/>
  <c r="FB159" i="2"/>
  <c r="EX159" i="2"/>
  <c r="EZ159" i="2"/>
  <c r="FH159" i="2"/>
  <c r="FD159" i="2"/>
  <c r="EW175" i="2"/>
  <c r="DW125" i="2"/>
  <c r="EA125" i="2"/>
  <c r="EE125" i="2"/>
  <c r="EI125" i="2"/>
  <c r="EM125" i="2"/>
  <c r="EU125" i="2"/>
  <c r="EY125" i="2"/>
  <c r="FC125" i="2"/>
  <c r="FG125" i="2"/>
  <c r="FJ125" i="2" s="1"/>
  <c r="FI127" i="2"/>
  <c r="FA127" i="2"/>
  <c r="EW127" i="2"/>
  <c r="ES127" i="2"/>
  <c r="EO127" i="2"/>
  <c r="EK127" i="2"/>
  <c r="EG127" i="2"/>
  <c r="DY127" i="2"/>
  <c r="DU127" i="2"/>
  <c r="EC127" i="2" s="1"/>
  <c r="ED127" i="2" s="1"/>
  <c r="DX127" i="2"/>
  <c r="EI127" i="2"/>
  <c r="EN127" i="2"/>
  <c r="ET127" i="2"/>
  <c r="EY127" i="2"/>
  <c r="FD127" i="2"/>
  <c r="FB128" i="2"/>
  <c r="EX128" i="2"/>
  <c r="FE128" i="2" s="1"/>
  <c r="ET128" i="2"/>
  <c r="EP128" i="2"/>
  <c r="EL128" i="2"/>
  <c r="EH128" i="2"/>
  <c r="DZ128" i="2"/>
  <c r="EB128" i="2"/>
  <c r="EG128" i="2"/>
  <c r="EM128" i="2"/>
  <c r="EW128" i="2"/>
  <c r="FC128" i="2"/>
  <c r="FH128" i="2"/>
  <c r="FB130" i="2"/>
  <c r="EX130" i="2"/>
  <c r="ET130" i="2"/>
  <c r="FE130" i="2" s="1"/>
  <c r="EP130" i="2"/>
  <c r="EL130" i="2"/>
  <c r="EH130" i="2"/>
  <c r="DZ130" i="2"/>
  <c r="FH130" i="2"/>
  <c r="FD130" i="2"/>
  <c r="EZ130" i="2"/>
  <c r="EV130" i="2"/>
  <c r="EN130" i="2"/>
  <c r="EJ130" i="2"/>
  <c r="EF130" i="2"/>
  <c r="EB130" i="2"/>
  <c r="DX130" i="2"/>
  <c r="EE130" i="2"/>
  <c r="EQ130" i="2" s="1"/>
  <c r="EM130" i="2"/>
  <c r="EU130" i="2"/>
  <c r="FC130" i="2"/>
  <c r="EC133" i="2"/>
  <c r="ED133" i="2" s="1"/>
  <c r="FB136" i="2"/>
  <c r="EX136" i="2"/>
  <c r="ET136" i="2"/>
  <c r="EP136" i="2"/>
  <c r="EL136" i="2"/>
  <c r="EH136" i="2"/>
  <c r="DZ136" i="2"/>
  <c r="FG136" i="2"/>
  <c r="FA136" i="2"/>
  <c r="EV136" i="2"/>
  <c r="EK136" i="2"/>
  <c r="EF136" i="2"/>
  <c r="EA136" i="2"/>
  <c r="FI136" i="2"/>
  <c r="FD136" i="2"/>
  <c r="EY136" i="2"/>
  <c r="ES136" i="2"/>
  <c r="EN136" i="2"/>
  <c r="EI136" i="2"/>
  <c r="DX136" i="2"/>
  <c r="EG136" i="2"/>
  <c r="EQ136" i="2" s="1"/>
  <c r="FC136" i="2"/>
  <c r="FH144" i="2"/>
  <c r="FD144" i="2"/>
  <c r="EZ144" i="2"/>
  <c r="EV144" i="2"/>
  <c r="FB144" i="2"/>
  <c r="EX144" i="2"/>
  <c r="ET144" i="2"/>
  <c r="FE144" i="2" s="1"/>
  <c r="EP144" i="2"/>
  <c r="FC144" i="2"/>
  <c r="EU144" i="2"/>
  <c r="FG144" i="2"/>
  <c r="FJ144" i="2" s="1"/>
  <c r="EY144" i="2"/>
  <c r="EW144" i="2"/>
  <c r="FH166" i="2"/>
  <c r="FD166" i="2"/>
  <c r="FE166" i="2" s="1"/>
  <c r="FF166" i="2" s="1"/>
  <c r="FI166" i="2"/>
  <c r="FG166" i="2"/>
  <c r="DM117" i="2"/>
  <c r="DO117" i="2" s="1"/>
  <c r="DP117" i="2" s="1"/>
  <c r="DQ117" i="2"/>
  <c r="DU117" i="2"/>
  <c r="DY117" i="2"/>
  <c r="EG117" i="2"/>
  <c r="EK117" i="2"/>
  <c r="EO117" i="2"/>
  <c r="EQ117" i="2" s="1"/>
  <c r="ES117" i="2"/>
  <c r="EW117" i="2"/>
  <c r="FA117" i="2"/>
  <c r="DW123" i="2"/>
  <c r="EC123" i="2" s="1"/>
  <c r="ED123" i="2" s="1"/>
  <c r="EA123" i="2"/>
  <c r="EE123" i="2"/>
  <c r="EI123" i="2"/>
  <c r="EM123" i="2"/>
  <c r="EU123" i="2"/>
  <c r="EY123" i="2"/>
  <c r="FE123" i="2" s="1"/>
  <c r="FC123" i="2"/>
  <c r="DU125" i="2"/>
  <c r="EC125" i="2" s="1"/>
  <c r="ED125" i="2" s="1"/>
  <c r="DY125" i="2"/>
  <c r="EG125" i="2"/>
  <c r="EK125" i="2"/>
  <c r="EO125" i="2"/>
  <c r="ES125" i="2"/>
  <c r="EW125" i="2"/>
  <c r="FA125" i="2"/>
  <c r="DV127" i="2"/>
  <c r="EA127" i="2"/>
  <c r="EF127" i="2"/>
  <c r="EQ127" i="2" s="1"/>
  <c r="EL127" i="2"/>
  <c r="EV127" i="2"/>
  <c r="FB127" i="2"/>
  <c r="FG127" i="2"/>
  <c r="DY128" i="2"/>
  <c r="EE128" i="2"/>
  <c r="EQ128" i="2" s="1"/>
  <c r="EJ128" i="2"/>
  <c r="EO128" i="2"/>
  <c r="EU128" i="2"/>
  <c r="EZ128" i="2"/>
  <c r="EA130" i="2"/>
  <c r="EI130" i="2"/>
  <c r="EY130" i="2"/>
  <c r="FG130" i="2"/>
  <c r="FB134" i="2"/>
  <c r="EX134" i="2"/>
  <c r="ET134" i="2"/>
  <c r="FE134" i="2" s="1"/>
  <c r="EP134" i="2"/>
  <c r="EL134" i="2"/>
  <c r="EH134" i="2"/>
  <c r="DZ134" i="2"/>
  <c r="FH134" i="2"/>
  <c r="FJ134" i="2" s="1"/>
  <c r="FD134" i="2"/>
  <c r="EZ134" i="2"/>
  <c r="EV134" i="2"/>
  <c r="EN134" i="2"/>
  <c r="EJ134" i="2"/>
  <c r="EF134" i="2"/>
  <c r="EB134" i="2"/>
  <c r="DX134" i="2"/>
  <c r="EE134" i="2"/>
  <c r="EQ134" i="2" s="1"/>
  <c r="EM134" i="2"/>
  <c r="EU134" i="2"/>
  <c r="FC134" i="2"/>
  <c r="EB136" i="2"/>
  <c r="EM136" i="2"/>
  <c r="EW136" i="2"/>
  <c r="FH136" i="2"/>
  <c r="FH138" i="2"/>
  <c r="FD138" i="2"/>
  <c r="EZ138" i="2"/>
  <c r="EV138" i="2"/>
  <c r="EN138" i="2"/>
  <c r="EJ138" i="2"/>
  <c r="EF138" i="2"/>
  <c r="EQ138" i="2" s="1"/>
  <c r="EB138" i="2"/>
  <c r="DX138" i="2"/>
  <c r="EC138" i="2" s="1"/>
  <c r="ED138" i="2" s="1"/>
  <c r="EY138" i="2"/>
  <c r="ET138" i="2"/>
  <c r="EO138" i="2"/>
  <c r="EI138" i="2"/>
  <c r="DY138" i="2"/>
  <c r="FG138" i="2"/>
  <c r="FJ138" i="2" s="1"/>
  <c r="FB138" i="2"/>
  <c r="EW138" i="2"/>
  <c r="EL138" i="2"/>
  <c r="EG138" i="2"/>
  <c r="EA138" i="2"/>
  <c r="EH138" i="2"/>
  <c r="ES138" i="2"/>
  <c r="FC138" i="2"/>
  <c r="FH140" i="2"/>
  <c r="FD140" i="2"/>
  <c r="EZ140" i="2"/>
  <c r="EV140" i="2"/>
  <c r="FE140" i="2" s="1"/>
  <c r="EN140" i="2"/>
  <c r="EJ140" i="2"/>
  <c r="EF140" i="2"/>
  <c r="EB140" i="2"/>
  <c r="FB140" i="2"/>
  <c r="EX140" i="2"/>
  <c r="ET140" i="2"/>
  <c r="EP140" i="2"/>
  <c r="EL140" i="2"/>
  <c r="EH140" i="2"/>
  <c r="DZ140" i="2"/>
  <c r="FG140" i="2"/>
  <c r="FJ140" i="2" s="1"/>
  <c r="EY140" i="2"/>
  <c r="EI140" i="2"/>
  <c r="EA140" i="2"/>
  <c r="FC140" i="2"/>
  <c r="EU140" i="2"/>
  <c r="EM140" i="2"/>
  <c r="EE140" i="2"/>
  <c r="EO140" i="2"/>
  <c r="EO144" i="2"/>
  <c r="EQ144" i="2" s="1"/>
  <c r="FB146" i="2"/>
  <c r="EX146" i="2"/>
  <c r="ET146" i="2"/>
  <c r="EP146" i="2"/>
  <c r="EQ146" i="2" s="1"/>
  <c r="ER146" i="2" s="1"/>
  <c r="FH146" i="2"/>
  <c r="FD146" i="2"/>
  <c r="EZ146" i="2"/>
  <c r="EV146" i="2"/>
  <c r="FG146" i="2"/>
  <c r="FJ146" i="2" s="1"/>
  <c r="EY146" i="2"/>
  <c r="FC146" i="2"/>
  <c r="EU146" i="2"/>
  <c r="FE146" i="2" s="1"/>
  <c r="EW146" i="2"/>
  <c r="FJ148" i="2"/>
  <c r="EA129" i="2"/>
  <c r="EC129" i="2" s="1"/>
  <c r="ED129" i="2" s="1"/>
  <c r="EE129" i="2"/>
  <c r="EI129" i="2"/>
  <c r="EM129" i="2"/>
  <c r="EU129" i="2"/>
  <c r="FE129" i="2" s="1"/>
  <c r="EY129" i="2"/>
  <c r="FC129" i="2"/>
  <c r="DY131" i="2"/>
  <c r="EC131" i="2" s="1"/>
  <c r="ED131" i="2" s="1"/>
  <c r="EG131" i="2"/>
  <c r="EK131" i="2"/>
  <c r="EO131" i="2"/>
  <c r="ES131" i="2"/>
  <c r="EW131" i="2"/>
  <c r="FA131" i="2"/>
  <c r="FI131" i="2"/>
  <c r="FJ131" i="2" s="1"/>
  <c r="EA133" i="2"/>
  <c r="EE133" i="2"/>
  <c r="EI133" i="2"/>
  <c r="EM133" i="2"/>
  <c r="EU133" i="2"/>
  <c r="EY133" i="2"/>
  <c r="FE133" i="2" s="1"/>
  <c r="FC133" i="2"/>
  <c r="DY135" i="2"/>
  <c r="EC135" i="2" s="1"/>
  <c r="ED135" i="2" s="1"/>
  <c r="EG135" i="2"/>
  <c r="EK135" i="2"/>
  <c r="EP135" i="2"/>
  <c r="EU135" i="2"/>
  <c r="FB142" i="2"/>
  <c r="EX142" i="2"/>
  <c r="ET142" i="2"/>
  <c r="FE142" i="2" s="1"/>
  <c r="EP142" i="2"/>
  <c r="EL142" i="2"/>
  <c r="EH142" i="2"/>
  <c r="DZ142" i="2"/>
  <c r="FH142" i="2"/>
  <c r="FJ142" i="2" s="1"/>
  <c r="FD142" i="2"/>
  <c r="EZ142" i="2"/>
  <c r="EV142" i="2"/>
  <c r="EN142" i="2"/>
  <c r="EJ142" i="2"/>
  <c r="EF142" i="2"/>
  <c r="EQ142" i="2" s="1"/>
  <c r="EB142" i="2"/>
  <c r="EG142" i="2"/>
  <c r="EO142" i="2"/>
  <c r="EW142" i="2"/>
  <c r="EQ147" i="2"/>
  <c r="ER147" i="2" s="1"/>
  <c r="EO148" i="2"/>
  <c r="FJ149" i="2"/>
  <c r="EA131" i="2"/>
  <c r="EE131" i="2"/>
  <c r="EI131" i="2"/>
  <c r="EM131" i="2"/>
  <c r="EU131" i="2"/>
  <c r="EY131" i="2"/>
  <c r="FC131" i="2"/>
  <c r="FI135" i="2"/>
  <c r="FA135" i="2"/>
  <c r="EW135" i="2"/>
  <c r="ES135" i="2"/>
  <c r="EO135" i="2"/>
  <c r="EA135" i="2"/>
  <c r="EE135" i="2"/>
  <c r="EI135" i="2"/>
  <c r="EM135" i="2"/>
  <c r="EX135" i="2"/>
  <c r="FC135" i="2"/>
  <c r="FH135" i="2"/>
  <c r="FJ135" i="2" s="1"/>
  <c r="ER144" i="2"/>
  <c r="FH148" i="2"/>
  <c r="FD148" i="2"/>
  <c r="EZ148" i="2"/>
  <c r="EV148" i="2"/>
  <c r="FB148" i="2"/>
  <c r="EX148" i="2"/>
  <c r="ET148" i="2"/>
  <c r="EP148" i="2"/>
  <c r="ES148" i="2"/>
  <c r="FA148" i="2"/>
  <c r="FI148" i="2"/>
  <c r="EG141" i="2"/>
  <c r="EK141" i="2"/>
  <c r="EO141" i="2"/>
  <c r="ES141" i="2"/>
  <c r="EW141" i="2"/>
  <c r="FA141" i="2"/>
  <c r="FI141" i="2"/>
  <c r="FJ141" i="2" s="1"/>
  <c r="EU145" i="2"/>
  <c r="EY145" i="2"/>
  <c r="FC145" i="2"/>
  <c r="FG145" i="2"/>
  <c r="FJ145" i="2" s="1"/>
  <c r="EX149" i="2"/>
  <c r="FB149" i="2"/>
  <c r="EX150" i="2"/>
  <c r="FB150" i="2"/>
  <c r="EZ151" i="2"/>
  <c r="FD151" i="2"/>
  <c r="FG152" i="2"/>
  <c r="FC152" i="2"/>
  <c r="EY152" i="2"/>
  <c r="FA152" i="2"/>
  <c r="FG154" i="2"/>
  <c r="FC154" i="2"/>
  <c r="EY154" i="2"/>
  <c r="FA154" i="2"/>
  <c r="FE154" i="2" s="1"/>
  <c r="FF154" i="2" s="1"/>
  <c r="FG156" i="2"/>
  <c r="FC156" i="2"/>
  <c r="EY156" i="2"/>
  <c r="FA156" i="2"/>
  <c r="FE156" i="2" s="1"/>
  <c r="FF156" i="2" s="1"/>
  <c r="FI158" i="2"/>
  <c r="FA158" i="2"/>
  <c r="FG158" i="2"/>
  <c r="FJ158" i="2" s="1"/>
  <c r="FC158" i="2"/>
  <c r="EY158" i="2"/>
  <c r="FB158" i="2"/>
  <c r="DA175" i="2"/>
  <c r="DB173" i="2"/>
  <c r="EA137" i="2"/>
  <c r="EC137" i="2" s="1"/>
  <c r="ED137" i="2" s="1"/>
  <c r="EE137" i="2"/>
  <c r="EI137" i="2"/>
  <c r="EM137" i="2"/>
  <c r="EU137" i="2"/>
  <c r="EY137" i="2"/>
  <c r="FC137" i="2"/>
  <c r="FE137" i="2" s="1"/>
  <c r="EA141" i="2"/>
  <c r="EC141" i="2" s="1"/>
  <c r="ED141" i="2" s="1"/>
  <c r="EE141" i="2"/>
  <c r="EI141" i="2"/>
  <c r="EM141" i="2"/>
  <c r="EU141" i="2"/>
  <c r="EY141" i="2"/>
  <c r="FC141" i="2"/>
  <c r="EU143" i="2"/>
  <c r="FE143" i="2" s="1"/>
  <c r="FF143" i="2" s="1"/>
  <c r="FK143" i="2" s="1"/>
  <c r="FL143" i="2" s="1"/>
  <c r="EY143" i="2"/>
  <c r="FC143" i="2"/>
  <c r="EO145" i="2"/>
  <c r="EQ145" i="2" s="1"/>
  <c r="ER145" i="2" s="1"/>
  <c r="ES145" i="2"/>
  <c r="FE145" i="2" s="1"/>
  <c r="EW145" i="2"/>
  <c r="FA145" i="2"/>
  <c r="EU147" i="2"/>
  <c r="EY147" i="2"/>
  <c r="FE147" i="2" s="1"/>
  <c r="FC147" i="2"/>
  <c r="EV149" i="2"/>
  <c r="EZ149" i="2"/>
  <c r="FD149" i="2"/>
  <c r="EV150" i="2"/>
  <c r="FE150" i="2" s="1"/>
  <c r="FF150" i="2" s="1"/>
  <c r="FK150" i="2" s="1"/>
  <c r="FL150" i="2" s="1"/>
  <c r="EZ150" i="2"/>
  <c r="FD150" i="2"/>
  <c r="EX151" i="2"/>
  <c r="FE151" i="2" s="1"/>
  <c r="FF151" i="2" s="1"/>
  <c r="FK151" i="2" s="1"/>
  <c r="FL151" i="2" s="1"/>
  <c r="FB151" i="2"/>
  <c r="FG151" i="2"/>
  <c r="FJ151" i="2" s="1"/>
  <c r="EX152" i="2"/>
  <c r="FE152" i="2" s="1"/>
  <c r="FF152" i="2" s="1"/>
  <c r="FD152" i="2"/>
  <c r="FI152" i="2"/>
  <c r="FI153" i="2"/>
  <c r="FA153" i="2"/>
  <c r="EW153" i="2"/>
  <c r="FE153" i="2" s="1"/>
  <c r="FF153" i="2" s="1"/>
  <c r="FK153" i="2" s="1"/>
  <c r="FL153" i="2" s="1"/>
  <c r="FB153" i="2"/>
  <c r="FG153" i="2"/>
  <c r="FJ153" i="2" s="1"/>
  <c r="EX154" i="2"/>
  <c r="FD154" i="2"/>
  <c r="FI154" i="2"/>
  <c r="FI155" i="2"/>
  <c r="FA155" i="2"/>
  <c r="EW155" i="2"/>
  <c r="FE155" i="2" s="1"/>
  <c r="FF155" i="2" s="1"/>
  <c r="FK155" i="2" s="1"/>
  <c r="FL155" i="2" s="1"/>
  <c r="FB155" i="2"/>
  <c r="FG155" i="2"/>
  <c r="FJ155" i="2" s="1"/>
  <c r="EX156" i="2"/>
  <c r="FD156" i="2"/>
  <c r="FI156" i="2"/>
  <c r="FI157" i="2"/>
  <c r="FA157" i="2"/>
  <c r="EW157" i="2"/>
  <c r="FE157" i="2" s="1"/>
  <c r="FF157" i="2" s="1"/>
  <c r="FK157" i="2" s="1"/>
  <c r="FL157" i="2" s="1"/>
  <c r="FB157" i="2"/>
  <c r="FG157" i="2"/>
  <c r="FJ157" i="2" s="1"/>
  <c r="EX158" i="2"/>
  <c r="FE158" i="2" s="1"/>
  <c r="FF158" i="2" s="1"/>
  <c r="FK158" i="2" s="1"/>
  <c r="FL158" i="2" s="1"/>
  <c r="FJ173" i="2"/>
  <c r="FG175" i="2"/>
  <c r="DM175" i="2"/>
  <c r="FB162" i="2"/>
  <c r="EX162" i="2"/>
  <c r="FE162" i="2" s="1"/>
  <c r="FF162" i="2" s="1"/>
  <c r="FK162" i="2" s="1"/>
  <c r="FL162" i="2" s="1"/>
  <c r="FA162" i="2"/>
  <c r="FG162" i="2"/>
  <c r="FJ162" i="2" s="1"/>
  <c r="FD164" i="2"/>
  <c r="FE164" i="2" s="1"/>
  <c r="FF164" i="2" s="1"/>
  <c r="FI164" i="2"/>
  <c r="FJ168" i="2"/>
  <c r="FK168" i="2" s="1"/>
  <c r="FL168" i="2" s="1"/>
  <c r="EG175" i="2"/>
  <c r="FG164" i="2"/>
  <c r="DU175" i="2"/>
  <c r="FH179" i="2"/>
  <c r="FJ177" i="2"/>
  <c r="FC163" i="2"/>
  <c r="FE163" i="2" s="1"/>
  <c r="FF163" i="2" s="1"/>
  <c r="FK163" i="2" s="1"/>
  <c r="FL163" i="2" s="1"/>
  <c r="DF173" i="2"/>
  <c r="DF175" i="2" s="1"/>
  <c r="DJ173" i="2"/>
  <c r="DJ175" i="2" s="1"/>
  <c r="DN173" i="2"/>
  <c r="DN175" i="2" s="1"/>
  <c r="DR173" i="2"/>
  <c r="DV173" i="2"/>
  <c r="DV175" i="2" s="1"/>
  <c r="DZ173" i="2"/>
  <c r="DZ175" i="2" s="1"/>
  <c r="EH173" i="2"/>
  <c r="EH175" i="2" s="1"/>
  <c r="EL173" i="2"/>
  <c r="EL175" i="2" s="1"/>
  <c r="EP173" i="2"/>
  <c r="EP175" i="2" s="1"/>
  <c r="ET173" i="2"/>
  <c r="ET175" i="2" s="1"/>
  <c r="EX173" i="2"/>
  <c r="EX175" i="2" s="1"/>
  <c r="FB173" i="2"/>
  <c r="FB175" i="2" s="1"/>
  <c r="DD174" i="2"/>
  <c r="DD175" i="2" s="1"/>
  <c r="DH174" i="2"/>
  <c r="DH175" i="2" s="1"/>
  <c r="DL174" i="2"/>
  <c r="DL175" i="2" s="1"/>
  <c r="DT174" i="2"/>
  <c r="DT175" i="2" s="1"/>
  <c r="DX174" i="2"/>
  <c r="DX175" i="2" s="1"/>
  <c r="EB174" i="2"/>
  <c r="EB175" i="2" s="1"/>
  <c r="EF174" i="2"/>
  <c r="EJ174" i="2"/>
  <c r="EJ175" i="2" s="1"/>
  <c r="EN174" i="2"/>
  <c r="EN175" i="2" s="1"/>
  <c r="EV174" i="2"/>
  <c r="EV175" i="2" s="1"/>
  <c r="EZ174" i="2"/>
  <c r="EZ175" i="2" s="1"/>
  <c r="FD174" i="2"/>
  <c r="FD175" i="2" s="1"/>
  <c r="FH174" i="2"/>
  <c r="FH175" i="2" s="1"/>
  <c r="DC173" i="2"/>
  <c r="DG173" i="2"/>
  <c r="DG175" i="2" s="1"/>
  <c r="DK173" i="2"/>
  <c r="DK175" i="2" s="1"/>
  <c r="DS173" i="2"/>
  <c r="DS175" i="2" s="1"/>
  <c r="DW173" i="2"/>
  <c r="DW175" i="2" s="1"/>
  <c r="EA173" i="2"/>
  <c r="EA175" i="2" s="1"/>
  <c r="EE173" i="2"/>
  <c r="EI173" i="2"/>
  <c r="EI175" i="2" s="1"/>
  <c r="EM173" i="2"/>
  <c r="EM175" i="2" s="1"/>
  <c r="EU173" i="2"/>
  <c r="EU175" i="2" s="1"/>
  <c r="EY173" i="2"/>
  <c r="EY175" i="2" s="1"/>
  <c r="FC173" i="2"/>
  <c r="FC175" i="2" s="1"/>
  <c r="DM174" i="2"/>
  <c r="DQ174" i="2"/>
  <c r="EC174" i="2" s="1"/>
  <c r="DU174" i="2"/>
  <c r="DY174" i="2"/>
  <c r="DY175" i="2" s="1"/>
  <c r="EG174" i="2"/>
  <c r="EK174" i="2"/>
  <c r="EK175" i="2" s="1"/>
  <c r="EO174" i="2"/>
  <c r="EO175" i="2" s="1"/>
  <c r="ES174" i="2"/>
  <c r="ES175" i="2" s="1"/>
  <c r="EW174" i="2"/>
  <c r="FA174" i="2"/>
  <c r="FA175" i="2" s="1"/>
  <c r="AD119" i="1"/>
  <c r="AG119" i="1"/>
  <c r="AJ257" i="1"/>
  <c r="W119" i="1"/>
  <c r="F257" i="1"/>
  <c r="J257" i="1"/>
  <c r="V257" i="1"/>
  <c r="BQ61" i="1"/>
  <c r="BU61" i="1"/>
  <c r="CC61" i="1"/>
  <c r="CK61" i="1"/>
  <c r="CS61" i="1"/>
  <c r="CW61" i="1"/>
  <c r="DE61" i="1"/>
  <c r="DM61" i="1"/>
  <c r="DU61" i="1"/>
  <c r="EA63" i="1"/>
  <c r="DW63" i="1"/>
  <c r="DS63" i="1"/>
  <c r="DK63" i="1"/>
  <c r="DG63" i="1"/>
  <c r="BM63" i="1"/>
  <c r="BU63" i="1"/>
  <c r="CC63" i="1"/>
  <c r="CK63" i="1"/>
  <c r="CS63" i="1"/>
  <c r="CW63" i="1"/>
  <c r="DE63" i="1"/>
  <c r="AC97" i="1"/>
  <c r="DX104" i="1"/>
  <c r="DT104" i="1"/>
  <c r="DL104" i="1"/>
  <c r="DH104" i="1"/>
  <c r="DD104" i="1"/>
  <c r="CZ104" i="1"/>
  <c r="CV104" i="1"/>
  <c r="CR104" i="1"/>
  <c r="CJ104" i="1"/>
  <c r="CF104" i="1"/>
  <c r="CB104" i="1"/>
  <c r="BX104" i="1"/>
  <c r="BT104" i="1"/>
  <c r="BP104" i="1"/>
  <c r="EA104" i="1"/>
  <c r="DW104" i="1"/>
  <c r="DS104" i="1"/>
  <c r="DK104" i="1"/>
  <c r="DG104" i="1"/>
  <c r="DC104" i="1"/>
  <c r="CY104" i="1"/>
  <c r="CU104" i="1"/>
  <c r="CQ104" i="1"/>
  <c r="CI104" i="1"/>
  <c r="CE104" i="1"/>
  <c r="CA104" i="1"/>
  <c r="BW104" i="1"/>
  <c r="BS104" i="1"/>
  <c r="BO104" i="1"/>
  <c r="BQ104" i="1"/>
  <c r="CG104" i="1"/>
  <c r="CW104" i="1"/>
  <c r="DE104" i="1"/>
  <c r="DU104" i="1"/>
  <c r="DX106" i="1"/>
  <c r="DT106" i="1"/>
  <c r="DL106" i="1"/>
  <c r="DH106" i="1"/>
  <c r="DD106" i="1"/>
  <c r="CZ106" i="1"/>
  <c r="CV106" i="1"/>
  <c r="CR106" i="1"/>
  <c r="CJ106" i="1"/>
  <c r="CF106" i="1"/>
  <c r="CB106" i="1"/>
  <c r="BX106" i="1"/>
  <c r="BT106" i="1"/>
  <c r="BP106" i="1"/>
  <c r="EA106" i="1"/>
  <c r="DW106" i="1"/>
  <c r="DS106" i="1"/>
  <c r="DK106" i="1"/>
  <c r="DG106" i="1"/>
  <c r="DC106" i="1"/>
  <c r="CY106" i="1"/>
  <c r="CU106" i="1"/>
  <c r="CQ106" i="1"/>
  <c r="CI106" i="1"/>
  <c r="CE106" i="1"/>
  <c r="CA106" i="1"/>
  <c r="BW106" i="1"/>
  <c r="BS106" i="1"/>
  <c r="BO106" i="1"/>
  <c r="CO106" i="1"/>
  <c r="DE106" i="1"/>
  <c r="DU106" i="1"/>
  <c r="CD108" i="1"/>
  <c r="CL108" i="1"/>
  <c r="DJ108" i="1"/>
  <c r="DR108" i="1"/>
  <c r="DZ108" i="1"/>
  <c r="EH108" i="1"/>
  <c r="K257" i="1"/>
  <c r="S257" i="1"/>
  <c r="G45" i="1"/>
  <c r="G50" i="1"/>
  <c r="AD54" i="1"/>
  <c r="AD71" i="1" s="1"/>
  <c r="BJ61" i="1"/>
  <c r="BK61" i="1" s="1"/>
  <c r="BL61" i="1" s="1"/>
  <c r="BR61" i="1"/>
  <c r="CD61" i="1"/>
  <c r="CL61" i="1"/>
  <c r="CT61" i="1"/>
  <c r="CX61" i="1"/>
  <c r="DF61" i="1"/>
  <c r="DN61" i="1"/>
  <c r="DV61" i="1"/>
  <c r="DZ61" i="1"/>
  <c r="BN63" i="1"/>
  <c r="BR63" i="1"/>
  <c r="CH63" i="1"/>
  <c r="CP63" i="1"/>
  <c r="CX63" i="1"/>
  <c r="DF63" i="1"/>
  <c r="DL63" i="1"/>
  <c r="DV63" i="1"/>
  <c r="EU65" i="1"/>
  <c r="EM65" i="1"/>
  <c r="EI65" i="1"/>
  <c r="EE65" i="1"/>
  <c r="EA65" i="1"/>
  <c r="DW65" i="1"/>
  <c r="DS65" i="1"/>
  <c r="DK65" i="1"/>
  <c r="DG65" i="1"/>
  <c r="DC65" i="1"/>
  <c r="CY65" i="1"/>
  <c r="CU65" i="1"/>
  <c r="CQ65" i="1"/>
  <c r="CI65" i="1"/>
  <c r="CE65" i="1"/>
  <c r="CJ65" i="1"/>
  <c r="CT65" i="1"/>
  <c r="DE65" i="1"/>
  <c r="DJ65" i="1"/>
  <c r="DU65" i="1"/>
  <c r="EF65" i="1"/>
  <c r="EK65" i="1"/>
  <c r="EV65" i="1"/>
  <c r="CI66" i="1"/>
  <c r="CT66" i="1"/>
  <c r="DE66" i="1"/>
  <c r="DJ66" i="1"/>
  <c r="DU66" i="1"/>
  <c r="EE66" i="1"/>
  <c r="EP66" i="1"/>
  <c r="EU66" i="1"/>
  <c r="H75" i="1"/>
  <c r="H119" i="1" s="1"/>
  <c r="G75" i="1"/>
  <c r="G119" i="1" s="1"/>
  <c r="AE119" i="1"/>
  <c r="AD97" i="1"/>
  <c r="BJ104" i="1"/>
  <c r="BK104" i="1" s="1"/>
  <c r="BL104" i="1" s="1"/>
  <c r="CP104" i="1"/>
  <c r="DN104" i="1"/>
  <c r="BR106" i="1"/>
  <c r="CH106" i="1"/>
  <c r="CX106" i="1"/>
  <c r="DN106" i="1"/>
  <c r="DV106" i="1"/>
  <c r="BW108" i="1"/>
  <c r="BY108" i="1" s="1"/>
  <c r="BZ108" i="1" s="1"/>
  <c r="CE108" i="1"/>
  <c r="CU108" i="1"/>
  <c r="DK108" i="1"/>
  <c r="EA108" i="1"/>
  <c r="FC116" i="1"/>
  <c r="EY116" i="1"/>
  <c r="EU116" i="1"/>
  <c r="EM116" i="1"/>
  <c r="EI116" i="1"/>
  <c r="EE116" i="1"/>
  <c r="EA116" i="1"/>
  <c r="DW116" i="1"/>
  <c r="DS116" i="1"/>
  <c r="FB116" i="1"/>
  <c r="EW116" i="1"/>
  <c r="EL116" i="1"/>
  <c r="EG116" i="1"/>
  <c r="EB116" i="1"/>
  <c r="DV116" i="1"/>
  <c r="DQ116" i="1"/>
  <c r="DM116" i="1"/>
  <c r="DI116" i="1"/>
  <c r="DE116" i="1"/>
  <c r="CW116" i="1"/>
  <c r="CS116" i="1"/>
  <c r="CO116" i="1"/>
  <c r="FA116" i="1"/>
  <c r="EV116" i="1"/>
  <c r="EP116" i="1"/>
  <c r="EK116" i="1"/>
  <c r="EF116" i="1"/>
  <c r="DZ116" i="1"/>
  <c r="DU116" i="1"/>
  <c r="DL116" i="1"/>
  <c r="DH116" i="1"/>
  <c r="DD116" i="1"/>
  <c r="CZ116" i="1"/>
  <c r="CV116" i="1"/>
  <c r="CR116" i="1"/>
  <c r="DC116" i="1"/>
  <c r="EZ116" i="1"/>
  <c r="CY117" i="1"/>
  <c r="P257" i="1"/>
  <c r="T257" i="1"/>
  <c r="H45" i="1"/>
  <c r="G46" i="1"/>
  <c r="Y53" i="1"/>
  <c r="AC53" i="1"/>
  <c r="W54" i="1"/>
  <c r="W71" i="1" s="1"/>
  <c r="AA54" i="1"/>
  <c r="AA71" i="1" s="1"/>
  <c r="AE54" i="1"/>
  <c r="AE71" i="1" s="1"/>
  <c r="AE257" i="1" s="1"/>
  <c r="Z55" i="1"/>
  <c r="AD55" i="1"/>
  <c r="BO61" i="1"/>
  <c r="BS61" i="1"/>
  <c r="BW61" i="1"/>
  <c r="CA61" i="1"/>
  <c r="CE61" i="1"/>
  <c r="CI61" i="1"/>
  <c r="CQ61" i="1"/>
  <c r="CU61" i="1"/>
  <c r="CY61" i="1"/>
  <c r="DC61" i="1"/>
  <c r="DG61" i="1"/>
  <c r="DK61" i="1"/>
  <c r="DS61" i="1"/>
  <c r="DW61" i="1"/>
  <c r="EA61" i="1"/>
  <c r="BM62" i="1"/>
  <c r="BY62" i="1" s="1"/>
  <c r="BZ62" i="1" s="1"/>
  <c r="BQ62" i="1"/>
  <c r="BU62" i="1"/>
  <c r="CC62" i="1"/>
  <c r="CG62" i="1"/>
  <c r="CM62" i="1" s="1"/>
  <c r="CK62" i="1"/>
  <c r="CO62" i="1"/>
  <c r="CS62" i="1"/>
  <c r="CW62" i="1"/>
  <c r="DE62" i="1"/>
  <c r="DO62" i="1" s="1"/>
  <c r="DI62" i="1"/>
  <c r="DM62" i="1"/>
  <c r="DQ62" i="1"/>
  <c r="EC62" i="1" s="1"/>
  <c r="DU62" i="1"/>
  <c r="BO63" i="1"/>
  <c r="BS63" i="1"/>
  <c r="BW63" i="1"/>
  <c r="CA63" i="1"/>
  <c r="CE63" i="1"/>
  <c r="CI63" i="1"/>
  <c r="CQ63" i="1"/>
  <c r="CU63" i="1"/>
  <c r="CY63" i="1"/>
  <c r="DC63" i="1"/>
  <c r="DH63" i="1"/>
  <c r="DM63" i="1"/>
  <c r="DR63" i="1"/>
  <c r="DX63" i="1"/>
  <c r="CF65" i="1"/>
  <c r="CK65" i="1"/>
  <c r="CP65" i="1"/>
  <c r="CV65" i="1"/>
  <c r="DF65" i="1"/>
  <c r="DL65" i="1"/>
  <c r="DQ65" i="1"/>
  <c r="DV65" i="1"/>
  <c r="EB65" i="1"/>
  <c r="EG65" i="1"/>
  <c r="EL65" i="1"/>
  <c r="CE66" i="1"/>
  <c r="CK66" i="1"/>
  <c r="CP66" i="1"/>
  <c r="CU66" i="1"/>
  <c r="DF66" i="1"/>
  <c r="DK66" i="1"/>
  <c r="DQ66" i="1"/>
  <c r="DV66" i="1"/>
  <c r="EA66" i="1"/>
  <c r="EG66" i="1"/>
  <c r="ES67" i="1"/>
  <c r="EO67" i="1"/>
  <c r="EK67" i="1"/>
  <c r="EG67" i="1"/>
  <c r="DY67" i="1"/>
  <c r="DU67" i="1"/>
  <c r="DQ67" i="1"/>
  <c r="DM67" i="1"/>
  <c r="DI67" i="1"/>
  <c r="DE67" i="1"/>
  <c r="DO67" i="1" s="1"/>
  <c r="CW67" i="1"/>
  <c r="CS67" i="1"/>
  <c r="CO67" i="1"/>
  <c r="CK67" i="1"/>
  <c r="CG67" i="1"/>
  <c r="CM67" i="1" s="1"/>
  <c r="CN67" i="1" s="1"/>
  <c r="CI67" i="1"/>
  <c r="CT67" i="1"/>
  <c r="CY67" i="1"/>
  <c r="DD67" i="1"/>
  <c r="DJ67" i="1"/>
  <c r="DT67" i="1"/>
  <c r="DZ67" i="1"/>
  <c r="EE67" i="1"/>
  <c r="EJ67" i="1"/>
  <c r="EP67" i="1"/>
  <c r="EU67" i="1"/>
  <c r="AN119" i="1"/>
  <c r="Y96" i="1"/>
  <c r="Y97" i="1"/>
  <c r="BM104" i="1"/>
  <c r="BU104" i="1"/>
  <c r="CC104" i="1"/>
  <c r="CK104" i="1"/>
  <c r="CS104" i="1"/>
  <c r="DI104" i="1"/>
  <c r="DQ104" i="1"/>
  <c r="DY104" i="1"/>
  <c r="BM106" i="1"/>
  <c r="BU106" i="1"/>
  <c r="CC106" i="1"/>
  <c r="CK106" i="1"/>
  <c r="CS106" i="1"/>
  <c r="DI106" i="1"/>
  <c r="DQ106" i="1"/>
  <c r="DY106" i="1"/>
  <c r="CH108" i="1"/>
  <c r="CP108" i="1"/>
  <c r="CX108" i="1"/>
  <c r="DF108" i="1"/>
  <c r="DN108" i="1"/>
  <c r="DV108" i="1"/>
  <c r="CL114" i="1"/>
  <c r="CM114" i="1" s="1"/>
  <c r="CN114" i="1" s="1"/>
  <c r="CT114" i="1"/>
  <c r="DJ114" i="1"/>
  <c r="DR114" i="1"/>
  <c r="DZ114" i="1"/>
  <c r="EH114" i="1"/>
  <c r="EP114" i="1"/>
  <c r="CP116" i="1"/>
  <c r="CX116" i="1"/>
  <c r="DF116" i="1"/>
  <c r="DN116" i="1"/>
  <c r="DX116" i="1"/>
  <c r="EH116" i="1"/>
  <c r="ES116" i="1"/>
  <c r="FE116" i="1" s="1"/>
  <c r="CR117" i="1"/>
  <c r="DC117" i="1"/>
  <c r="DN117" i="1"/>
  <c r="DX117" i="1"/>
  <c r="EI117" i="1"/>
  <c r="AD155" i="1"/>
  <c r="Z155" i="1"/>
  <c r="AF155" i="1"/>
  <c r="AB155" i="1"/>
  <c r="X155" i="1"/>
  <c r="AE155" i="1"/>
  <c r="AE249" i="1" s="1"/>
  <c r="W155" i="1"/>
  <c r="Y155" i="1"/>
  <c r="AF160" i="1"/>
  <c r="AB160" i="1"/>
  <c r="X160" i="1"/>
  <c r="AD160" i="1"/>
  <c r="Z160" i="1"/>
  <c r="AE160" i="1"/>
  <c r="W160" i="1"/>
  <c r="AC160" i="1"/>
  <c r="Y160" i="1"/>
  <c r="DZ225" i="1"/>
  <c r="DV225" i="1"/>
  <c r="DR225" i="1"/>
  <c r="EC225" i="1" s="1"/>
  <c r="DN225" i="1"/>
  <c r="DJ225" i="1"/>
  <c r="DF225" i="1"/>
  <c r="CX225" i="1"/>
  <c r="CT225" i="1"/>
  <c r="CP225" i="1"/>
  <c r="CL225" i="1"/>
  <c r="CH225" i="1"/>
  <c r="CD225" i="1"/>
  <c r="BV225" i="1"/>
  <c r="BR225" i="1"/>
  <c r="BN225" i="1"/>
  <c r="EA225" i="1"/>
  <c r="DU225" i="1"/>
  <c r="DK225" i="1"/>
  <c r="DE225" i="1"/>
  <c r="CZ225" i="1"/>
  <c r="CU225" i="1"/>
  <c r="CO225" i="1"/>
  <c r="CJ225" i="1"/>
  <c r="CE225" i="1"/>
  <c r="BT225" i="1"/>
  <c r="BO225" i="1"/>
  <c r="DX225" i="1"/>
  <c r="DS225" i="1"/>
  <c r="DM225" i="1"/>
  <c r="DH225" i="1"/>
  <c r="DC225" i="1"/>
  <c r="CW225" i="1"/>
  <c r="CR225" i="1"/>
  <c r="CG225" i="1"/>
  <c r="CB225" i="1"/>
  <c r="CM225" i="1" s="1"/>
  <c r="BW225" i="1"/>
  <c r="BQ225" i="1"/>
  <c r="DY225" i="1"/>
  <c r="DD225" i="1"/>
  <c r="CS225" i="1"/>
  <c r="CI225" i="1"/>
  <c r="BX225" i="1"/>
  <c r="BM225" i="1"/>
  <c r="BY225" i="1" s="1"/>
  <c r="DW225" i="1"/>
  <c r="DL225" i="1"/>
  <c r="CQ225" i="1"/>
  <c r="CF225" i="1"/>
  <c r="BU225" i="1"/>
  <c r="EB225" i="1"/>
  <c r="DG225" i="1"/>
  <c r="CK225" i="1"/>
  <c r="BP225" i="1"/>
  <c r="DT225" i="1"/>
  <c r="CY225" i="1"/>
  <c r="CC225" i="1"/>
  <c r="EJ241" i="1"/>
  <c r="EL241" i="1"/>
  <c r="EH241" i="1"/>
  <c r="DZ241" i="1"/>
  <c r="DV241" i="1"/>
  <c r="DR241" i="1"/>
  <c r="DN241" i="1"/>
  <c r="DJ241" i="1"/>
  <c r="DF241" i="1"/>
  <c r="CX241" i="1"/>
  <c r="CT241" i="1"/>
  <c r="CP241" i="1"/>
  <c r="CL241" i="1"/>
  <c r="CH241" i="1"/>
  <c r="CD241" i="1"/>
  <c r="BV241" i="1"/>
  <c r="EG241" i="1"/>
  <c r="EB241" i="1"/>
  <c r="DW241" i="1"/>
  <c r="DQ241" i="1"/>
  <c r="DL241" i="1"/>
  <c r="DG241" i="1"/>
  <c r="CV241" i="1"/>
  <c r="CQ241" i="1"/>
  <c r="CK241" i="1"/>
  <c r="CF241" i="1"/>
  <c r="CA241" i="1"/>
  <c r="BU241" i="1"/>
  <c r="EK241" i="1"/>
  <c r="EE241" i="1"/>
  <c r="EQ241" i="1" s="1"/>
  <c r="DY241" i="1"/>
  <c r="DT241" i="1"/>
  <c r="DI241" i="1"/>
  <c r="DD241" i="1"/>
  <c r="CY241" i="1"/>
  <c r="CS241" i="1"/>
  <c r="CI241" i="1"/>
  <c r="CC241" i="1"/>
  <c r="BX241" i="1"/>
  <c r="EI241" i="1"/>
  <c r="DX241" i="1"/>
  <c r="DM241" i="1"/>
  <c r="DC241" i="1"/>
  <c r="CR241" i="1"/>
  <c r="CG241" i="1"/>
  <c r="BW241" i="1"/>
  <c r="DS241" i="1"/>
  <c r="DH241" i="1"/>
  <c r="CW241" i="1"/>
  <c r="CB241" i="1"/>
  <c r="CU241" i="1"/>
  <c r="EA241" i="1"/>
  <c r="DE241" i="1"/>
  <c r="CJ241" i="1"/>
  <c r="CZ241" i="1"/>
  <c r="EF241" i="1"/>
  <c r="CO241" i="1"/>
  <c r="DU241" i="1"/>
  <c r="DK241" i="1"/>
  <c r="Y54" i="1"/>
  <c r="AC54" i="1"/>
  <c r="AG54" i="1"/>
  <c r="AG71" i="1" s="1"/>
  <c r="BM61" i="1"/>
  <c r="CG61" i="1"/>
  <c r="CO61" i="1"/>
  <c r="DI61" i="1"/>
  <c r="DQ61" i="1"/>
  <c r="DY61" i="1"/>
  <c r="BQ63" i="1"/>
  <c r="CG63" i="1"/>
  <c r="CO63" i="1"/>
  <c r="DJ63" i="1"/>
  <c r="DU63" i="1"/>
  <c r="DZ63" i="1"/>
  <c r="AF97" i="1"/>
  <c r="AB97" i="1"/>
  <c r="X97" i="1"/>
  <c r="AE97" i="1"/>
  <c r="AA97" i="1"/>
  <c r="W97" i="1"/>
  <c r="CO104" i="1"/>
  <c r="DM104" i="1"/>
  <c r="BQ106" i="1"/>
  <c r="CG106" i="1"/>
  <c r="CW106" i="1"/>
  <c r="DM106" i="1"/>
  <c r="EK108" i="1"/>
  <c r="EG108" i="1"/>
  <c r="DY108" i="1"/>
  <c r="DU108" i="1"/>
  <c r="DQ108" i="1"/>
  <c r="EC108" i="1" s="1"/>
  <c r="DM108" i="1"/>
  <c r="DI108" i="1"/>
  <c r="DE108" i="1"/>
  <c r="CW108" i="1"/>
  <c r="CS108" i="1"/>
  <c r="CO108" i="1"/>
  <c r="CK108" i="1"/>
  <c r="CG108" i="1"/>
  <c r="CC108" i="1"/>
  <c r="EN108" i="1"/>
  <c r="EJ108" i="1"/>
  <c r="EF108" i="1"/>
  <c r="EB108" i="1"/>
  <c r="DX108" i="1"/>
  <c r="DT108" i="1"/>
  <c r="DL108" i="1"/>
  <c r="DH108" i="1"/>
  <c r="DD108" i="1"/>
  <c r="CZ108" i="1"/>
  <c r="CV108" i="1"/>
  <c r="CR108" i="1"/>
  <c r="CJ108" i="1"/>
  <c r="CF108" i="1"/>
  <c r="CB108" i="1"/>
  <c r="BX108" i="1"/>
  <c r="CT108" i="1"/>
  <c r="AF153" i="1"/>
  <c r="AB153" i="1"/>
  <c r="X153" i="1"/>
  <c r="AA153" i="1"/>
  <c r="AD153" i="1"/>
  <c r="W153" i="1"/>
  <c r="AC153" i="1"/>
  <c r="AC249" i="1" s="1"/>
  <c r="AE153" i="1"/>
  <c r="AF156" i="1"/>
  <c r="AB156" i="1"/>
  <c r="X156" i="1"/>
  <c r="AD156" i="1"/>
  <c r="Z156" i="1"/>
  <c r="AC156" i="1"/>
  <c r="Y156" i="1"/>
  <c r="W156" i="1"/>
  <c r="AF164" i="1"/>
  <c r="AB164" i="1"/>
  <c r="X164" i="1"/>
  <c r="AD164" i="1"/>
  <c r="Z164" i="1"/>
  <c r="AE164" i="1"/>
  <c r="W164" i="1"/>
  <c r="AC164" i="1"/>
  <c r="AA164" i="1"/>
  <c r="Y164" i="1"/>
  <c r="AF71" i="1"/>
  <c r="Z54" i="1"/>
  <c r="Z71" i="1" s="1"/>
  <c r="BN61" i="1"/>
  <c r="BV61" i="1"/>
  <c r="CH61" i="1"/>
  <c r="CP61" i="1"/>
  <c r="DJ61" i="1"/>
  <c r="DR61" i="1"/>
  <c r="BJ63" i="1"/>
  <c r="BK63" i="1" s="1"/>
  <c r="BL63" i="1" s="1"/>
  <c r="BV63" i="1"/>
  <c r="CD63" i="1"/>
  <c r="CL63" i="1"/>
  <c r="CT63" i="1"/>
  <c r="DQ63" i="1"/>
  <c r="EC63" i="1" s="1"/>
  <c r="CO65" i="1"/>
  <c r="CZ65" i="1"/>
  <c r="DZ65" i="1"/>
  <c r="EP65" i="1"/>
  <c r="EV66" i="1"/>
  <c r="EN66" i="1"/>
  <c r="EJ66" i="1"/>
  <c r="EF66" i="1"/>
  <c r="EB66" i="1"/>
  <c r="DX66" i="1"/>
  <c r="DT66" i="1"/>
  <c r="DL66" i="1"/>
  <c r="DH66" i="1"/>
  <c r="DD66" i="1"/>
  <c r="DO66" i="1" s="1"/>
  <c r="CZ66" i="1"/>
  <c r="CV66" i="1"/>
  <c r="CR66" i="1"/>
  <c r="CJ66" i="1"/>
  <c r="CF66" i="1"/>
  <c r="CO66" i="1"/>
  <c r="CY66" i="1"/>
  <c r="DZ66" i="1"/>
  <c r="EK66" i="1"/>
  <c r="O74" i="1"/>
  <c r="K74" i="1"/>
  <c r="N74" i="1"/>
  <c r="J74" i="1"/>
  <c r="J119" i="1" s="1"/>
  <c r="H76" i="1"/>
  <c r="N76" i="1" s="1"/>
  <c r="G76" i="1"/>
  <c r="BR104" i="1"/>
  <c r="CH104" i="1"/>
  <c r="CX104" i="1"/>
  <c r="DF104" i="1"/>
  <c r="DV104" i="1"/>
  <c r="BJ106" i="1"/>
  <c r="BK106" i="1" s="1"/>
  <c r="BL106" i="1" s="1"/>
  <c r="CP106" i="1"/>
  <c r="DF106" i="1"/>
  <c r="DC108" i="1"/>
  <c r="DS108" i="1"/>
  <c r="EI108" i="1"/>
  <c r="CU116" i="1"/>
  <c r="DK116" i="1"/>
  <c r="DT116" i="1"/>
  <c r="EO116" i="1"/>
  <c r="FA117" i="1"/>
  <c r="EW117" i="1"/>
  <c r="ES117" i="1"/>
  <c r="EO117" i="1"/>
  <c r="EK117" i="1"/>
  <c r="EG117" i="1"/>
  <c r="DY117" i="1"/>
  <c r="DU117" i="1"/>
  <c r="DQ117" i="1"/>
  <c r="DM117" i="1"/>
  <c r="DI117" i="1"/>
  <c r="DE117" i="1"/>
  <c r="CW117" i="1"/>
  <c r="CS117" i="1"/>
  <c r="CO117" i="1"/>
  <c r="FC117" i="1"/>
  <c r="EX117" i="1"/>
  <c r="EM117" i="1"/>
  <c r="EH117" i="1"/>
  <c r="EB117" i="1"/>
  <c r="DW117" i="1"/>
  <c r="DR117" i="1"/>
  <c r="DL117" i="1"/>
  <c r="DG117" i="1"/>
  <c r="CV117" i="1"/>
  <c r="CQ117" i="1"/>
  <c r="CL117" i="1"/>
  <c r="CM117" i="1" s="1"/>
  <c r="CN117" i="1" s="1"/>
  <c r="FB117" i="1"/>
  <c r="EV117" i="1"/>
  <c r="EL117" i="1"/>
  <c r="EF117" i="1"/>
  <c r="EA117" i="1"/>
  <c r="DV117" i="1"/>
  <c r="DK117" i="1"/>
  <c r="DF117" i="1"/>
  <c r="CZ117" i="1"/>
  <c r="CU117" i="1"/>
  <c r="CP117" i="1"/>
  <c r="DJ117" i="1"/>
  <c r="DT117" i="1"/>
  <c r="EE117" i="1"/>
  <c r="EP117" i="1"/>
  <c r="EZ117" i="1"/>
  <c r="AN12" i="1"/>
  <c r="AN21" i="1" s="1"/>
  <c r="AN257" i="1" s="1"/>
  <c r="I257" i="1"/>
  <c r="Q257" i="1"/>
  <c r="U257" i="1"/>
  <c r="AH23" i="1"/>
  <c r="X54" i="1"/>
  <c r="X71" i="1" s="1"/>
  <c r="AB54" i="1"/>
  <c r="AB71" i="1" s="1"/>
  <c r="BP61" i="1"/>
  <c r="BT61" i="1"/>
  <c r="BX61" i="1"/>
  <c r="CB61" i="1"/>
  <c r="CF61" i="1"/>
  <c r="CJ61" i="1"/>
  <c r="CR61" i="1"/>
  <c r="CV61" i="1"/>
  <c r="CZ61" i="1"/>
  <c r="DD61" i="1"/>
  <c r="DH61" i="1"/>
  <c r="DL61" i="1"/>
  <c r="DT61" i="1"/>
  <c r="BP63" i="1"/>
  <c r="BT63" i="1"/>
  <c r="BX63" i="1"/>
  <c r="CB63" i="1"/>
  <c r="CF63" i="1"/>
  <c r="CJ63" i="1"/>
  <c r="CR63" i="1"/>
  <c r="CV63" i="1"/>
  <c r="CZ63" i="1"/>
  <c r="DD63" i="1"/>
  <c r="DI63" i="1"/>
  <c r="DN63" i="1"/>
  <c r="DT63" i="1"/>
  <c r="DY63" i="1"/>
  <c r="CG65" i="1"/>
  <c r="CL65" i="1"/>
  <c r="CR65" i="1"/>
  <c r="CW65" i="1"/>
  <c r="DH65" i="1"/>
  <c r="DM65" i="1"/>
  <c r="DR65" i="1"/>
  <c r="DX65" i="1"/>
  <c r="EH65" i="1"/>
  <c r="EN65" i="1"/>
  <c r="ES65" i="1"/>
  <c r="FE65" i="1" s="1"/>
  <c r="CG66" i="1"/>
  <c r="CL66" i="1"/>
  <c r="CQ66" i="1"/>
  <c r="CW66" i="1"/>
  <c r="DG66" i="1"/>
  <c r="DM66" i="1"/>
  <c r="DR66" i="1"/>
  <c r="DW66" i="1"/>
  <c r="EH66" i="1"/>
  <c r="EM66" i="1"/>
  <c r="ES66" i="1"/>
  <c r="FE66" i="1" s="1"/>
  <c r="L73" i="1"/>
  <c r="K73" i="1"/>
  <c r="K119" i="1" s="1"/>
  <c r="M74" i="1"/>
  <c r="AE96" i="1"/>
  <c r="AA96" i="1"/>
  <c r="AA119" i="1" s="1"/>
  <c r="W96" i="1"/>
  <c r="AH96" i="1"/>
  <c r="AH119" i="1" s="1"/>
  <c r="AD96" i="1"/>
  <c r="Z96" i="1"/>
  <c r="Z119" i="1" s="1"/>
  <c r="AB96" i="1"/>
  <c r="Z97" i="1"/>
  <c r="AH97" i="1"/>
  <c r="BN104" i="1"/>
  <c r="BV104" i="1"/>
  <c r="CD104" i="1"/>
  <c r="CL104" i="1"/>
  <c r="CT104" i="1"/>
  <c r="DJ104" i="1"/>
  <c r="DR104" i="1"/>
  <c r="DZ104" i="1"/>
  <c r="BN106" i="1"/>
  <c r="BV106" i="1"/>
  <c r="CD106" i="1"/>
  <c r="CL106" i="1"/>
  <c r="CT106" i="1"/>
  <c r="DJ106" i="1"/>
  <c r="DR106" i="1"/>
  <c r="DZ106" i="1"/>
  <c r="CA108" i="1"/>
  <c r="CM108" i="1" s="1"/>
  <c r="CI108" i="1"/>
  <c r="CQ108" i="1"/>
  <c r="CY108" i="1"/>
  <c r="DG108" i="1"/>
  <c r="DW108" i="1"/>
  <c r="EE108" i="1"/>
  <c r="EM108" i="1"/>
  <c r="FA114" i="1"/>
  <c r="EW114" i="1"/>
  <c r="ES114" i="1"/>
  <c r="EO114" i="1"/>
  <c r="EK114" i="1"/>
  <c r="EG114" i="1"/>
  <c r="DY114" i="1"/>
  <c r="DU114" i="1"/>
  <c r="DQ114" i="1"/>
  <c r="DM114" i="1"/>
  <c r="DI114" i="1"/>
  <c r="DE114" i="1"/>
  <c r="CW114" i="1"/>
  <c r="CS114" i="1"/>
  <c r="CO114" i="1"/>
  <c r="EZ114" i="1"/>
  <c r="EV114" i="1"/>
  <c r="EN114" i="1"/>
  <c r="EJ114" i="1"/>
  <c r="EF114" i="1"/>
  <c r="EQ114" i="1" s="1"/>
  <c r="EB114" i="1"/>
  <c r="DX114" i="1"/>
  <c r="DT114" i="1"/>
  <c r="DL114" i="1"/>
  <c r="DH114" i="1"/>
  <c r="DD114" i="1"/>
  <c r="CZ114" i="1"/>
  <c r="CV114" i="1"/>
  <c r="CR114" i="1"/>
  <c r="CU114" i="1"/>
  <c r="DC114" i="1"/>
  <c r="DK114" i="1"/>
  <c r="DS114" i="1"/>
  <c r="EA114" i="1"/>
  <c r="EI114" i="1"/>
  <c r="EY114" i="1"/>
  <c r="CQ116" i="1"/>
  <c r="CY116" i="1"/>
  <c r="DG116" i="1"/>
  <c r="DY116" i="1"/>
  <c r="EJ116" i="1"/>
  <c r="ET116" i="1"/>
  <c r="CT117" i="1"/>
  <c r="DD117" i="1"/>
  <c r="DZ117" i="1"/>
  <c r="EJ117" i="1"/>
  <c r="EU117" i="1"/>
  <c r="G249" i="1"/>
  <c r="Z153" i="1"/>
  <c r="AE156" i="1"/>
  <c r="AH188" i="1"/>
  <c r="AD188" i="1"/>
  <c r="AF188" i="1"/>
  <c r="AG188" i="1"/>
  <c r="AG249" i="1" s="1"/>
  <c r="AE188" i="1"/>
  <c r="EH230" i="1"/>
  <c r="DZ230" i="1"/>
  <c r="DV230" i="1"/>
  <c r="DR230" i="1"/>
  <c r="EC230" i="1" s="1"/>
  <c r="DN230" i="1"/>
  <c r="DJ230" i="1"/>
  <c r="DF230" i="1"/>
  <c r="CX230" i="1"/>
  <c r="CT230" i="1"/>
  <c r="CP230" i="1"/>
  <c r="CL230" i="1"/>
  <c r="CH230" i="1"/>
  <c r="CD230" i="1"/>
  <c r="BV230" i="1"/>
  <c r="BR230" i="1"/>
  <c r="EK230" i="1"/>
  <c r="EF230" i="1"/>
  <c r="EB230" i="1"/>
  <c r="DX230" i="1"/>
  <c r="DT230" i="1"/>
  <c r="DL230" i="1"/>
  <c r="DH230" i="1"/>
  <c r="DD230" i="1"/>
  <c r="CZ230" i="1"/>
  <c r="CV230" i="1"/>
  <c r="CR230" i="1"/>
  <c r="CJ230" i="1"/>
  <c r="CF230" i="1"/>
  <c r="CB230" i="1"/>
  <c r="BX230" i="1"/>
  <c r="BT230" i="1"/>
  <c r="EI230" i="1"/>
  <c r="EA230" i="1"/>
  <c r="DS230" i="1"/>
  <c r="DK230" i="1"/>
  <c r="DC230" i="1"/>
  <c r="DO230" i="1" s="1"/>
  <c r="CU230" i="1"/>
  <c r="CE230" i="1"/>
  <c r="BW230" i="1"/>
  <c r="EE230" i="1"/>
  <c r="EQ230" i="1" s="1"/>
  <c r="DW230" i="1"/>
  <c r="DG230" i="1"/>
  <c r="CY230" i="1"/>
  <c r="CQ230" i="1"/>
  <c r="CI230" i="1"/>
  <c r="CA230" i="1"/>
  <c r="BS230" i="1"/>
  <c r="DY230" i="1"/>
  <c r="DI230" i="1"/>
  <c r="CS230" i="1"/>
  <c r="CC230" i="1"/>
  <c r="DU230" i="1"/>
  <c r="DE230" i="1"/>
  <c r="CO230" i="1"/>
  <c r="DM230" i="1"/>
  <c r="CG230" i="1"/>
  <c r="EG230" i="1"/>
  <c r="BU230" i="1"/>
  <c r="CH64" i="1"/>
  <c r="CL64" i="1"/>
  <c r="CM64" i="1" s="1"/>
  <c r="CN64" i="1" s="1"/>
  <c r="CP64" i="1"/>
  <c r="CT64" i="1"/>
  <c r="DA64" i="1" s="1"/>
  <c r="CX64" i="1"/>
  <c r="DF64" i="1"/>
  <c r="DO64" i="1" s="1"/>
  <c r="DJ64" i="1"/>
  <c r="DN64" i="1"/>
  <c r="DR64" i="1"/>
  <c r="DV64" i="1"/>
  <c r="DZ64" i="1"/>
  <c r="EH64" i="1"/>
  <c r="EQ64" i="1" s="1"/>
  <c r="EL64" i="1"/>
  <c r="EP64" i="1"/>
  <c r="CH68" i="1"/>
  <c r="CM68" i="1" s="1"/>
  <c r="CN68" i="1" s="1"/>
  <c r="DB68" i="1" s="1"/>
  <c r="CL68" i="1"/>
  <c r="CP68" i="1"/>
  <c r="DA68" i="1" s="1"/>
  <c r="CT68" i="1"/>
  <c r="CX68" i="1"/>
  <c r="DF68" i="1"/>
  <c r="DO68" i="1" s="1"/>
  <c r="DJ68" i="1"/>
  <c r="DN68" i="1"/>
  <c r="DR68" i="1"/>
  <c r="DV68" i="1"/>
  <c r="EC68" i="1" s="1"/>
  <c r="DZ68" i="1"/>
  <c r="EH68" i="1"/>
  <c r="EQ68" i="1" s="1"/>
  <c r="EL68" i="1"/>
  <c r="EP68" i="1"/>
  <c r="AJ119" i="1"/>
  <c r="X86" i="1"/>
  <c r="X119" i="1" s="1"/>
  <c r="AB86" i="1"/>
  <c r="AF86" i="1"/>
  <c r="AF119" i="1" s="1"/>
  <c r="X98" i="1"/>
  <c r="AB98" i="1"/>
  <c r="AF98" i="1"/>
  <c r="BM105" i="1"/>
  <c r="BQ105" i="1"/>
  <c r="BU105" i="1"/>
  <c r="CC105" i="1"/>
  <c r="CG105" i="1"/>
  <c r="CM105" i="1" s="1"/>
  <c r="CK105" i="1"/>
  <c r="CO105" i="1"/>
  <c r="DA105" i="1" s="1"/>
  <c r="CS105" i="1"/>
  <c r="CW105" i="1"/>
  <c r="DE105" i="1"/>
  <c r="DI105" i="1"/>
  <c r="DO105" i="1" s="1"/>
  <c r="DM105" i="1"/>
  <c r="DQ105" i="1"/>
  <c r="EC105" i="1" s="1"/>
  <c r="DU105" i="1"/>
  <c r="CL113" i="1"/>
  <c r="CM113" i="1" s="1"/>
  <c r="CN113" i="1" s="1"/>
  <c r="CP113" i="1"/>
  <c r="CT113" i="1"/>
  <c r="CX113" i="1"/>
  <c r="DF113" i="1"/>
  <c r="DJ113" i="1"/>
  <c r="DN113" i="1"/>
  <c r="DR113" i="1"/>
  <c r="EC113" i="1" s="1"/>
  <c r="DV113" i="1"/>
  <c r="DZ113" i="1"/>
  <c r="EH113" i="1"/>
  <c r="EL113" i="1"/>
  <c r="EP113" i="1"/>
  <c r="ET113" i="1"/>
  <c r="EX113" i="1"/>
  <c r="FB113" i="1"/>
  <c r="CL115" i="1"/>
  <c r="CM115" i="1" s="1"/>
  <c r="CN115" i="1" s="1"/>
  <c r="CP115" i="1"/>
  <c r="CT115" i="1"/>
  <c r="DA115" i="1" s="1"/>
  <c r="CX115" i="1"/>
  <c r="DF115" i="1"/>
  <c r="DJ115" i="1"/>
  <c r="DN115" i="1"/>
  <c r="DR115" i="1"/>
  <c r="DV115" i="1"/>
  <c r="DZ115" i="1"/>
  <c r="EH115" i="1"/>
  <c r="EL115" i="1"/>
  <c r="EP115" i="1"/>
  <c r="ET115" i="1"/>
  <c r="FE115" i="1" s="1"/>
  <c r="EX115" i="1"/>
  <c r="FB115" i="1"/>
  <c r="H249" i="1"/>
  <c r="X152" i="1"/>
  <c r="Y154" i="1"/>
  <c r="AD163" i="1"/>
  <c r="Z163" i="1"/>
  <c r="AF163" i="1"/>
  <c r="AB163" i="1"/>
  <c r="X163" i="1"/>
  <c r="Y163" i="1"/>
  <c r="AE163" i="1"/>
  <c r="W163" i="1"/>
  <c r="DX219" i="1"/>
  <c r="DT219" i="1"/>
  <c r="DL219" i="1"/>
  <c r="DH219" i="1"/>
  <c r="DD219" i="1"/>
  <c r="DO219" i="1" s="1"/>
  <c r="CZ219" i="1"/>
  <c r="CV219" i="1"/>
  <c r="CR219" i="1"/>
  <c r="CJ219" i="1"/>
  <c r="CF219" i="1"/>
  <c r="CB219" i="1"/>
  <c r="BX219" i="1"/>
  <c r="BT219" i="1"/>
  <c r="BP219" i="1"/>
  <c r="DZ219" i="1"/>
  <c r="DV219" i="1"/>
  <c r="DR219" i="1"/>
  <c r="DN219" i="1"/>
  <c r="DJ219" i="1"/>
  <c r="DF219" i="1"/>
  <c r="CX219" i="1"/>
  <c r="CT219" i="1"/>
  <c r="CP219" i="1"/>
  <c r="CL219" i="1"/>
  <c r="CH219" i="1"/>
  <c r="CD219" i="1"/>
  <c r="BV219" i="1"/>
  <c r="BR219" i="1"/>
  <c r="BN219" i="1"/>
  <c r="BJ219" i="1"/>
  <c r="BK219" i="1" s="1"/>
  <c r="BL219" i="1" s="1"/>
  <c r="DY219" i="1"/>
  <c r="DQ219" i="1"/>
  <c r="DI219" i="1"/>
  <c r="CS219" i="1"/>
  <c r="CK219" i="1"/>
  <c r="CC219" i="1"/>
  <c r="BU219" i="1"/>
  <c r="BM219" i="1"/>
  <c r="DW219" i="1"/>
  <c r="DG219" i="1"/>
  <c r="CY219" i="1"/>
  <c r="CQ219" i="1"/>
  <c r="CI219" i="1"/>
  <c r="CA219" i="1"/>
  <c r="BS219" i="1"/>
  <c r="CO219" i="1"/>
  <c r="DE219" i="1"/>
  <c r="DU219" i="1"/>
  <c r="DX221" i="1"/>
  <c r="DT221" i="1"/>
  <c r="DL221" i="1"/>
  <c r="DH221" i="1"/>
  <c r="DD221" i="1"/>
  <c r="CZ221" i="1"/>
  <c r="CV221" i="1"/>
  <c r="CR221" i="1"/>
  <c r="CJ221" i="1"/>
  <c r="CF221" i="1"/>
  <c r="CB221" i="1"/>
  <c r="BX221" i="1"/>
  <c r="BT221" i="1"/>
  <c r="BP221" i="1"/>
  <c r="DZ221" i="1"/>
  <c r="DV221" i="1"/>
  <c r="DR221" i="1"/>
  <c r="DN221" i="1"/>
  <c r="DJ221" i="1"/>
  <c r="DF221" i="1"/>
  <c r="DO221" i="1" s="1"/>
  <c r="CX221" i="1"/>
  <c r="CT221" i="1"/>
  <c r="CP221" i="1"/>
  <c r="CL221" i="1"/>
  <c r="CH221" i="1"/>
  <c r="CD221" i="1"/>
  <c r="BV221" i="1"/>
  <c r="BR221" i="1"/>
  <c r="BN221" i="1"/>
  <c r="BJ221" i="1"/>
  <c r="BK221" i="1" s="1"/>
  <c r="BL221" i="1" s="1"/>
  <c r="DY221" i="1"/>
  <c r="DQ221" i="1"/>
  <c r="DI221" i="1"/>
  <c r="CS221" i="1"/>
  <c r="CK221" i="1"/>
  <c r="CC221" i="1"/>
  <c r="BU221" i="1"/>
  <c r="BM221" i="1"/>
  <c r="DW221" i="1"/>
  <c r="DG221" i="1"/>
  <c r="CY221" i="1"/>
  <c r="CQ221" i="1"/>
  <c r="CI221" i="1"/>
  <c r="CA221" i="1"/>
  <c r="CM221" i="1" s="1"/>
  <c r="BS221" i="1"/>
  <c r="CO221" i="1"/>
  <c r="DE221" i="1"/>
  <c r="DU221" i="1"/>
  <c r="DX223" i="1"/>
  <c r="DT223" i="1"/>
  <c r="DL223" i="1"/>
  <c r="DH223" i="1"/>
  <c r="DD223" i="1"/>
  <c r="CZ223" i="1"/>
  <c r="CV223" i="1"/>
  <c r="CR223" i="1"/>
  <c r="CJ223" i="1"/>
  <c r="CF223" i="1"/>
  <c r="CB223" i="1"/>
  <c r="DY223" i="1"/>
  <c r="DS223" i="1"/>
  <c r="DN223" i="1"/>
  <c r="DI223" i="1"/>
  <c r="DC223" i="1"/>
  <c r="CX223" i="1"/>
  <c r="CS223" i="1"/>
  <c r="CH223" i="1"/>
  <c r="CC223" i="1"/>
  <c r="BX223" i="1"/>
  <c r="BT223" i="1"/>
  <c r="BP223" i="1"/>
  <c r="EA223" i="1"/>
  <c r="DV223" i="1"/>
  <c r="DQ223" i="1"/>
  <c r="DK223" i="1"/>
  <c r="DF223" i="1"/>
  <c r="CU223" i="1"/>
  <c r="CP223" i="1"/>
  <c r="CK223" i="1"/>
  <c r="CE223" i="1"/>
  <c r="BV223" i="1"/>
  <c r="BR223" i="1"/>
  <c r="BN223" i="1"/>
  <c r="BJ223" i="1"/>
  <c r="BK223" i="1" s="1"/>
  <c r="BL223" i="1" s="1"/>
  <c r="DU223" i="1"/>
  <c r="DJ223" i="1"/>
  <c r="CY223" i="1"/>
  <c r="CO223" i="1"/>
  <c r="CD223" i="1"/>
  <c r="BU223" i="1"/>
  <c r="BM223" i="1"/>
  <c r="BY223" i="1" s="1"/>
  <c r="DR223" i="1"/>
  <c r="DG223" i="1"/>
  <c r="CW223" i="1"/>
  <c r="CL223" i="1"/>
  <c r="CA223" i="1"/>
  <c r="BS223" i="1"/>
  <c r="CT223" i="1"/>
  <c r="DZ224" i="1"/>
  <c r="DV224" i="1"/>
  <c r="DR224" i="1"/>
  <c r="DN224" i="1"/>
  <c r="DJ224" i="1"/>
  <c r="DF224" i="1"/>
  <c r="CX224" i="1"/>
  <c r="CT224" i="1"/>
  <c r="CP224" i="1"/>
  <c r="DA224" i="1" s="1"/>
  <c r="CL224" i="1"/>
  <c r="CH224" i="1"/>
  <c r="CD224" i="1"/>
  <c r="BV224" i="1"/>
  <c r="BR224" i="1"/>
  <c r="BN224" i="1"/>
  <c r="BJ224" i="1"/>
  <c r="BK224" i="1" s="1"/>
  <c r="BL224" i="1" s="1"/>
  <c r="DY224" i="1"/>
  <c r="DT224" i="1"/>
  <c r="DI224" i="1"/>
  <c r="DD224" i="1"/>
  <c r="CY224" i="1"/>
  <c r="CS224" i="1"/>
  <c r="CI224" i="1"/>
  <c r="CC224" i="1"/>
  <c r="BX224" i="1"/>
  <c r="BS224" i="1"/>
  <c r="BM224" i="1"/>
  <c r="DW224" i="1"/>
  <c r="DQ224" i="1"/>
  <c r="EC224" i="1" s="1"/>
  <c r="DL224" i="1"/>
  <c r="DG224" i="1"/>
  <c r="CV224" i="1"/>
  <c r="CQ224" i="1"/>
  <c r="CK224" i="1"/>
  <c r="CF224" i="1"/>
  <c r="CA224" i="1"/>
  <c r="BU224" i="1"/>
  <c r="BP224" i="1"/>
  <c r="DS224" i="1"/>
  <c r="DH224" i="1"/>
  <c r="CW224" i="1"/>
  <c r="CB224" i="1"/>
  <c r="BQ224" i="1"/>
  <c r="EA224" i="1"/>
  <c r="DE224" i="1"/>
  <c r="DO224" i="1" s="1"/>
  <c r="CU224" i="1"/>
  <c r="CJ224" i="1"/>
  <c r="BO224" i="1"/>
  <c r="CE224" i="1"/>
  <c r="CZ224" i="1"/>
  <c r="DU224" i="1"/>
  <c r="CS232" i="1"/>
  <c r="AK119" i="1"/>
  <c r="Y86" i="1"/>
  <c r="Y119" i="1" s="1"/>
  <c r="Y98" i="1"/>
  <c r="AC98" i="1"/>
  <c r="AC119" i="1" s="1"/>
  <c r="CQ113" i="1"/>
  <c r="CU113" i="1"/>
  <c r="CY113" i="1"/>
  <c r="DC113" i="1"/>
  <c r="DO113" i="1" s="1"/>
  <c r="DG113" i="1"/>
  <c r="DK113" i="1"/>
  <c r="DS113" i="1"/>
  <c r="DW113" i="1"/>
  <c r="EA113" i="1"/>
  <c r="EE113" i="1"/>
  <c r="EI113" i="1"/>
  <c r="EM113" i="1"/>
  <c r="EU113" i="1"/>
  <c r="EY113" i="1"/>
  <c r="CQ115" i="1"/>
  <c r="CU115" i="1"/>
  <c r="CY115" i="1"/>
  <c r="DC115" i="1"/>
  <c r="DG115" i="1"/>
  <c r="DK115" i="1"/>
  <c r="DS115" i="1"/>
  <c r="DW115" i="1"/>
  <c r="EA115" i="1"/>
  <c r="EE115" i="1"/>
  <c r="EQ115" i="1" s="1"/>
  <c r="EI115" i="1"/>
  <c r="EM115" i="1"/>
  <c r="EU115" i="1"/>
  <c r="EY115" i="1"/>
  <c r="AN249" i="1"/>
  <c r="AD152" i="1"/>
  <c r="Z152" i="1"/>
  <c r="AF152" i="1"/>
  <c r="AA152" i="1"/>
  <c r="Y152" i="1"/>
  <c r="AD154" i="1"/>
  <c r="Z154" i="1"/>
  <c r="AB154" i="1"/>
  <c r="AB249" i="1" s="1"/>
  <c r="W154" i="1"/>
  <c r="W249" i="1" s="1"/>
  <c r="AA154" i="1"/>
  <c r="AD159" i="1"/>
  <c r="Z159" i="1"/>
  <c r="AF159" i="1"/>
  <c r="AB159" i="1"/>
  <c r="X159" i="1"/>
  <c r="Y159" i="1"/>
  <c r="AE159" i="1"/>
  <c r="W159" i="1"/>
  <c r="AI197" i="1"/>
  <c r="EH232" i="1"/>
  <c r="DZ232" i="1"/>
  <c r="DV232" i="1"/>
  <c r="DR232" i="1"/>
  <c r="DN232" i="1"/>
  <c r="DJ232" i="1"/>
  <c r="DF232" i="1"/>
  <c r="CX232" i="1"/>
  <c r="CT232" i="1"/>
  <c r="CP232" i="1"/>
  <c r="CL232" i="1"/>
  <c r="CH232" i="1"/>
  <c r="CD232" i="1"/>
  <c r="BV232" i="1"/>
  <c r="BR232" i="1"/>
  <c r="EK232" i="1"/>
  <c r="EF232" i="1"/>
  <c r="EB232" i="1"/>
  <c r="DX232" i="1"/>
  <c r="DT232" i="1"/>
  <c r="DL232" i="1"/>
  <c r="DH232" i="1"/>
  <c r="DD232" i="1"/>
  <c r="CZ232" i="1"/>
  <c r="CV232" i="1"/>
  <c r="CR232" i="1"/>
  <c r="CJ232" i="1"/>
  <c r="CF232" i="1"/>
  <c r="CB232" i="1"/>
  <c r="BX232" i="1"/>
  <c r="BT232" i="1"/>
  <c r="EE232" i="1"/>
  <c r="DW232" i="1"/>
  <c r="DG232" i="1"/>
  <c r="CY232" i="1"/>
  <c r="CQ232" i="1"/>
  <c r="CI232" i="1"/>
  <c r="CA232" i="1"/>
  <c r="BS232" i="1"/>
  <c r="EI232" i="1"/>
  <c r="EA232" i="1"/>
  <c r="DS232" i="1"/>
  <c r="DK232" i="1"/>
  <c r="DC232" i="1"/>
  <c r="CU232" i="1"/>
  <c r="CE232" i="1"/>
  <c r="BW232" i="1"/>
  <c r="DU232" i="1"/>
  <c r="DE232" i="1"/>
  <c r="CO232" i="1"/>
  <c r="EG232" i="1"/>
  <c r="DQ232" i="1"/>
  <c r="CK232" i="1"/>
  <c r="BU232" i="1"/>
  <c r="CW232" i="1"/>
  <c r="FC118" i="1"/>
  <c r="EY118" i="1"/>
  <c r="EU118" i="1"/>
  <c r="EM118" i="1"/>
  <c r="EI118" i="1"/>
  <c r="EE118" i="1"/>
  <c r="EA118" i="1"/>
  <c r="DW118" i="1"/>
  <c r="EC118" i="1" s="1"/>
  <c r="DS118" i="1"/>
  <c r="DK118" i="1"/>
  <c r="DG118" i="1"/>
  <c r="DC118" i="1"/>
  <c r="CQ118" i="1"/>
  <c r="CU118" i="1"/>
  <c r="DA118" i="1" s="1"/>
  <c r="DB118" i="1" s="1"/>
  <c r="CY118" i="1"/>
  <c r="DD118" i="1"/>
  <c r="DI118" i="1"/>
  <c r="DN118" i="1"/>
  <c r="DT118" i="1"/>
  <c r="DY118" i="1"/>
  <c r="EJ118" i="1"/>
  <c r="EO118" i="1"/>
  <c r="ET118" i="1"/>
  <c r="EZ118" i="1"/>
  <c r="AD157" i="1"/>
  <c r="Z157" i="1"/>
  <c r="AF157" i="1"/>
  <c r="AB157" i="1"/>
  <c r="X157" i="1"/>
  <c r="AA157" i="1"/>
  <c r="AD161" i="1"/>
  <c r="Z161" i="1"/>
  <c r="AF161" i="1"/>
  <c r="AB161" i="1"/>
  <c r="X161" i="1"/>
  <c r="AA161" i="1"/>
  <c r="AD165" i="1"/>
  <c r="Z165" i="1"/>
  <c r="AF165" i="1"/>
  <c r="AB165" i="1"/>
  <c r="X165" i="1"/>
  <c r="AA165" i="1"/>
  <c r="AF190" i="1"/>
  <c r="AH190" i="1"/>
  <c r="AD190" i="1"/>
  <c r="AG195" i="1"/>
  <c r="AE195" i="1"/>
  <c r="AI195" i="1" s="1"/>
  <c r="AI249" i="1" s="1"/>
  <c r="BO220" i="1"/>
  <c r="BY220" i="1" s="1"/>
  <c r="BW220" i="1"/>
  <c r="CE220" i="1"/>
  <c r="CU220" i="1"/>
  <c r="DC220" i="1"/>
  <c r="DK220" i="1"/>
  <c r="DS220" i="1"/>
  <c r="EC220" i="1" s="1"/>
  <c r="BO222" i="1"/>
  <c r="BW222" i="1"/>
  <c r="CE222" i="1"/>
  <c r="CU222" i="1"/>
  <c r="DC222" i="1"/>
  <c r="DK222" i="1"/>
  <c r="DS222" i="1"/>
  <c r="EH234" i="1"/>
  <c r="DZ234" i="1"/>
  <c r="DV234" i="1"/>
  <c r="DR234" i="1"/>
  <c r="EC234" i="1" s="1"/>
  <c r="DN234" i="1"/>
  <c r="DJ234" i="1"/>
  <c r="DF234" i="1"/>
  <c r="CX234" i="1"/>
  <c r="CT234" i="1"/>
  <c r="CP234" i="1"/>
  <c r="DA234" i="1" s="1"/>
  <c r="CL234" i="1"/>
  <c r="CH234" i="1"/>
  <c r="CD234" i="1"/>
  <c r="BV234" i="1"/>
  <c r="BR234" i="1"/>
  <c r="EK234" i="1"/>
  <c r="EF234" i="1"/>
  <c r="EB234" i="1"/>
  <c r="DX234" i="1"/>
  <c r="DT234" i="1"/>
  <c r="DL234" i="1"/>
  <c r="DH234" i="1"/>
  <c r="DD234" i="1"/>
  <c r="CZ234" i="1"/>
  <c r="CV234" i="1"/>
  <c r="CR234" i="1"/>
  <c r="CJ234" i="1"/>
  <c r="CF234" i="1"/>
  <c r="CB234" i="1"/>
  <c r="BX234" i="1"/>
  <c r="BT234" i="1"/>
  <c r="EI234" i="1"/>
  <c r="EA234" i="1"/>
  <c r="DS234" i="1"/>
  <c r="DK234" i="1"/>
  <c r="DC234" i="1"/>
  <c r="DO234" i="1" s="1"/>
  <c r="CU234" i="1"/>
  <c r="CE234" i="1"/>
  <c r="BW234" i="1"/>
  <c r="EE234" i="1"/>
  <c r="EQ234" i="1" s="1"/>
  <c r="DW234" i="1"/>
  <c r="DG234" i="1"/>
  <c r="CY234" i="1"/>
  <c r="CQ234" i="1"/>
  <c r="CI234" i="1"/>
  <c r="CA234" i="1"/>
  <c r="BS234" i="1"/>
  <c r="CG234" i="1"/>
  <c r="CW234" i="1"/>
  <c r="DM234" i="1"/>
  <c r="CC236" i="1"/>
  <c r="AF158" i="1"/>
  <c r="AB158" i="1"/>
  <c r="X158" i="1"/>
  <c r="AD158" i="1"/>
  <c r="Z158" i="1"/>
  <c r="AA158" i="1"/>
  <c r="AF162" i="1"/>
  <c r="AB162" i="1"/>
  <c r="X162" i="1"/>
  <c r="AD162" i="1"/>
  <c r="Z162" i="1"/>
  <c r="AA162" i="1"/>
  <c r="AF166" i="1"/>
  <c r="AB166" i="1"/>
  <c r="X166" i="1"/>
  <c r="AD166" i="1"/>
  <c r="Z166" i="1"/>
  <c r="AA166" i="1"/>
  <c r="AF186" i="1"/>
  <c r="AH186" i="1"/>
  <c r="AH249" i="1" s="1"/>
  <c r="AD186" i="1"/>
  <c r="AH192" i="1"/>
  <c r="AD192" i="1"/>
  <c r="AF192" i="1"/>
  <c r="AH197" i="1"/>
  <c r="DZ220" i="1"/>
  <c r="DV220" i="1"/>
  <c r="DR220" i="1"/>
  <c r="DN220" i="1"/>
  <c r="DJ220" i="1"/>
  <c r="DF220" i="1"/>
  <c r="CX220" i="1"/>
  <c r="CT220" i="1"/>
  <c r="CP220" i="1"/>
  <c r="CL220" i="1"/>
  <c r="CH220" i="1"/>
  <c r="CD220" i="1"/>
  <c r="BV220" i="1"/>
  <c r="BR220" i="1"/>
  <c r="BN220" i="1"/>
  <c r="BJ220" i="1"/>
  <c r="BK220" i="1" s="1"/>
  <c r="BL220" i="1" s="1"/>
  <c r="DX220" i="1"/>
  <c r="DT220" i="1"/>
  <c r="DL220" i="1"/>
  <c r="DH220" i="1"/>
  <c r="DD220" i="1"/>
  <c r="CZ220" i="1"/>
  <c r="CV220" i="1"/>
  <c r="CR220" i="1"/>
  <c r="CJ220" i="1"/>
  <c r="CF220" i="1"/>
  <c r="CB220" i="1"/>
  <c r="CM220" i="1" s="1"/>
  <c r="BX220" i="1"/>
  <c r="BT220" i="1"/>
  <c r="BP220" i="1"/>
  <c r="BQ220" i="1"/>
  <c r="CG220" i="1"/>
  <c r="CO220" i="1"/>
  <c r="CW220" i="1"/>
  <c r="DE220" i="1"/>
  <c r="DM220" i="1"/>
  <c r="DU220" i="1"/>
  <c r="DZ222" i="1"/>
  <c r="DV222" i="1"/>
  <c r="DR222" i="1"/>
  <c r="EC222" i="1" s="1"/>
  <c r="DN222" i="1"/>
  <c r="DJ222" i="1"/>
  <c r="DF222" i="1"/>
  <c r="CX222" i="1"/>
  <c r="CT222" i="1"/>
  <c r="CP222" i="1"/>
  <c r="CL222" i="1"/>
  <c r="CH222" i="1"/>
  <c r="CD222" i="1"/>
  <c r="BV222" i="1"/>
  <c r="BR222" i="1"/>
  <c r="BN222" i="1"/>
  <c r="BY222" i="1" s="1"/>
  <c r="BJ222" i="1"/>
  <c r="BK222" i="1" s="1"/>
  <c r="BL222" i="1" s="1"/>
  <c r="DX222" i="1"/>
  <c r="DT222" i="1"/>
  <c r="DL222" i="1"/>
  <c r="DH222" i="1"/>
  <c r="DD222" i="1"/>
  <c r="CZ222" i="1"/>
  <c r="CV222" i="1"/>
  <c r="CR222" i="1"/>
  <c r="CJ222" i="1"/>
  <c r="CF222" i="1"/>
  <c r="CB222" i="1"/>
  <c r="CM222" i="1" s="1"/>
  <c r="BX222" i="1"/>
  <c r="BT222" i="1"/>
  <c r="BP222" i="1"/>
  <c r="BQ222" i="1"/>
  <c r="CG222" i="1"/>
  <c r="CO222" i="1"/>
  <c r="CW222" i="1"/>
  <c r="DE222" i="1"/>
  <c r="DM222" i="1"/>
  <c r="DU222" i="1"/>
  <c r="EH236" i="1"/>
  <c r="DZ236" i="1"/>
  <c r="DV236" i="1"/>
  <c r="DR236" i="1"/>
  <c r="DN236" i="1"/>
  <c r="DJ236" i="1"/>
  <c r="DF236" i="1"/>
  <c r="CX236" i="1"/>
  <c r="CT236" i="1"/>
  <c r="CP236" i="1"/>
  <c r="DA236" i="1" s="1"/>
  <c r="EG236" i="1"/>
  <c r="EB236" i="1"/>
  <c r="DW236" i="1"/>
  <c r="DQ236" i="1"/>
  <c r="DL236" i="1"/>
  <c r="DG236" i="1"/>
  <c r="CV236" i="1"/>
  <c r="CQ236" i="1"/>
  <c r="CL236" i="1"/>
  <c r="CH236" i="1"/>
  <c r="CD236" i="1"/>
  <c r="BV236" i="1"/>
  <c r="BR236" i="1"/>
  <c r="EK236" i="1"/>
  <c r="EE236" i="1"/>
  <c r="DY236" i="1"/>
  <c r="DT236" i="1"/>
  <c r="DI236" i="1"/>
  <c r="DD236" i="1"/>
  <c r="CY236" i="1"/>
  <c r="CS236" i="1"/>
  <c r="CJ236" i="1"/>
  <c r="CF236" i="1"/>
  <c r="CB236" i="1"/>
  <c r="BX236" i="1"/>
  <c r="BT236" i="1"/>
  <c r="EI236" i="1"/>
  <c r="DX236" i="1"/>
  <c r="DM236" i="1"/>
  <c r="DC236" i="1"/>
  <c r="DO236" i="1" s="1"/>
  <c r="CR236" i="1"/>
  <c r="CI236" i="1"/>
  <c r="CA236" i="1"/>
  <c r="BS236" i="1"/>
  <c r="DS236" i="1"/>
  <c r="DH236" i="1"/>
  <c r="CW236" i="1"/>
  <c r="CE236" i="1"/>
  <c r="BW236" i="1"/>
  <c r="CG236" i="1"/>
  <c r="CZ236" i="1"/>
  <c r="DU236" i="1"/>
  <c r="V249" i="1"/>
  <c r="AK249" i="1"/>
  <c r="AK257" i="1" s="1"/>
  <c r="Y172" i="1"/>
  <c r="AC172" i="1"/>
  <c r="W173" i="1"/>
  <c r="AA173" i="1"/>
  <c r="AE173" i="1"/>
  <c r="Y174" i="1"/>
  <c r="AC174" i="1"/>
  <c r="W175" i="1"/>
  <c r="AA175" i="1"/>
  <c r="AE175" i="1"/>
  <c r="Y176" i="1"/>
  <c r="AC176" i="1"/>
  <c r="W177" i="1"/>
  <c r="AA177" i="1"/>
  <c r="AE177" i="1"/>
  <c r="Y185" i="1"/>
  <c r="AC185" i="1"/>
  <c r="AE187" i="1"/>
  <c r="AE191" i="1"/>
  <c r="BZ225" i="1"/>
  <c r="BP226" i="1"/>
  <c r="BU226" i="1"/>
  <c r="CF226" i="1"/>
  <c r="CK226" i="1"/>
  <c r="CP226" i="1"/>
  <c r="CV226" i="1"/>
  <c r="DF226" i="1"/>
  <c r="DL226" i="1"/>
  <c r="DQ226" i="1"/>
  <c r="DV226" i="1"/>
  <c r="EK227" i="1"/>
  <c r="EF227" i="1"/>
  <c r="EQ227" i="1" s="1"/>
  <c r="EB227" i="1"/>
  <c r="DX227" i="1"/>
  <c r="DT227" i="1"/>
  <c r="DL227" i="1"/>
  <c r="DH227" i="1"/>
  <c r="DD227" i="1"/>
  <c r="DO227" i="1" s="1"/>
  <c r="CZ227" i="1"/>
  <c r="CV227" i="1"/>
  <c r="DA227" i="1" s="1"/>
  <c r="CR227" i="1"/>
  <c r="CJ227" i="1"/>
  <c r="CF227" i="1"/>
  <c r="CB227" i="1"/>
  <c r="BX227" i="1"/>
  <c r="BT227" i="1"/>
  <c r="BY227" i="1" s="1"/>
  <c r="BZ227" i="1" s="1"/>
  <c r="BV227" i="1"/>
  <c r="CA227" i="1"/>
  <c r="CG227" i="1"/>
  <c r="CL227" i="1"/>
  <c r="CQ227" i="1"/>
  <c r="CW227" i="1"/>
  <c r="DG227" i="1"/>
  <c r="DM227" i="1"/>
  <c r="DR227" i="1"/>
  <c r="DW227" i="1"/>
  <c r="EC227" i="1" s="1"/>
  <c r="EH227" i="1"/>
  <c r="BS228" i="1"/>
  <c r="BY228" i="1" s="1"/>
  <c r="BZ228" i="1" s="1"/>
  <c r="CD228" i="1"/>
  <c r="CI228" i="1"/>
  <c r="CO228" i="1"/>
  <c r="CT228" i="1"/>
  <c r="CY228" i="1"/>
  <c r="DE228" i="1"/>
  <c r="DJ228" i="1"/>
  <c r="DU228" i="1"/>
  <c r="EC228" i="1" s="1"/>
  <c r="DZ228" i="1"/>
  <c r="EH229" i="1"/>
  <c r="DZ229" i="1"/>
  <c r="DV229" i="1"/>
  <c r="DR229" i="1"/>
  <c r="DN229" i="1"/>
  <c r="DJ229" i="1"/>
  <c r="DF229" i="1"/>
  <c r="CX229" i="1"/>
  <c r="CT229" i="1"/>
  <c r="CP229" i="1"/>
  <c r="CL229" i="1"/>
  <c r="CH229" i="1"/>
  <c r="EK229" i="1"/>
  <c r="EF229" i="1"/>
  <c r="EQ229" i="1" s="1"/>
  <c r="EB229" i="1"/>
  <c r="DX229" i="1"/>
  <c r="DT229" i="1"/>
  <c r="EC229" i="1" s="1"/>
  <c r="DL229" i="1"/>
  <c r="DH229" i="1"/>
  <c r="DD229" i="1"/>
  <c r="DO229" i="1" s="1"/>
  <c r="CZ229" i="1"/>
  <c r="CV229" i="1"/>
  <c r="CR229" i="1"/>
  <c r="CJ229" i="1"/>
  <c r="CF229" i="1"/>
  <c r="CB229" i="1"/>
  <c r="BX229" i="1"/>
  <c r="BT229" i="1"/>
  <c r="BY229" i="1" s="1"/>
  <c r="BZ229" i="1" s="1"/>
  <c r="BV229" i="1"/>
  <c r="CA229" i="1"/>
  <c r="CG229" i="1"/>
  <c r="CO229" i="1"/>
  <c r="CW229" i="1"/>
  <c r="DE229" i="1"/>
  <c r="DM229" i="1"/>
  <c r="DU229" i="1"/>
  <c r="BU231" i="1"/>
  <c r="CC231" i="1"/>
  <c r="CK231" i="1"/>
  <c r="CS231" i="1"/>
  <c r="DI231" i="1"/>
  <c r="DQ231" i="1"/>
  <c r="DY231" i="1"/>
  <c r="EH233" i="1"/>
  <c r="DZ233" i="1"/>
  <c r="DV233" i="1"/>
  <c r="DR233" i="1"/>
  <c r="EC233" i="1" s="1"/>
  <c r="DN233" i="1"/>
  <c r="DJ233" i="1"/>
  <c r="DF233" i="1"/>
  <c r="CX233" i="1"/>
  <c r="CT233" i="1"/>
  <c r="CP233" i="1"/>
  <c r="CL233" i="1"/>
  <c r="CH233" i="1"/>
  <c r="CD233" i="1"/>
  <c r="BV233" i="1"/>
  <c r="BR233" i="1"/>
  <c r="EK233" i="1"/>
  <c r="EF233" i="1"/>
  <c r="EQ233" i="1" s="1"/>
  <c r="EB233" i="1"/>
  <c r="DX233" i="1"/>
  <c r="DT233" i="1"/>
  <c r="DL233" i="1"/>
  <c r="DH233" i="1"/>
  <c r="DO233" i="1" s="1"/>
  <c r="DD233" i="1"/>
  <c r="CZ233" i="1"/>
  <c r="CV233" i="1"/>
  <c r="CR233" i="1"/>
  <c r="CJ233" i="1"/>
  <c r="CF233" i="1"/>
  <c r="CM233" i="1" s="1"/>
  <c r="CB233" i="1"/>
  <c r="BX233" i="1"/>
  <c r="BT233" i="1"/>
  <c r="CG233" i="1"/>
  <c r="CO233" i="1"/>
  <c r="CW233" i="1"/>
  <c r="DE233" i="1"/>
  <c r="DM233" i="1"/>
  <c r="DU233" i="1"/>
  <c r="BU235" i="1"/>
  <c r="CC235" i="1"/>
  <c r="CK235" i="1"/>
  <c r="CS235" i="1"/>
  <c r="DI235" i="1"/>
  <c r="DQ235" i="1"/>
  <c r="DY235" i="1"/>
  <c r="EY244" i="1"/>
  <c r="EU244" i="1"/>
  <c r="FA244" i="1"/>
  <c r="EV244" i="1"/>
  <c r="EM244" i="1"/>
  <c r="EI244" i="1"/>
  <c r="EE244" i="1"/>
  <c r="EA244" i="1"/>
  <c r="DW244" i="1"/>
  <c r="DS244" i="1"/>
  <c r="DK244" i="1"/>
  <c r="DG244" i="1"/>
  <c r="DC244" i="1"/>
  <c r="CY244" i="1"/>
  <c r="CU244" i="1"/>
  <c r="CQ244" i="1"/>
  <c r="EX244" i="1"/>
  <c r="ES244" i="1"/>
  <c r="EO244" i="1"/>
  <c r="EK244" i="1"/>
  <c r="EG244" i="1"/>
  <c r="DY244" i="1"/>
  <c r="DU244" i="1"/>
  <c r="DQ244" i="1"/>
  <c r="DM244" i="1"/>
  <c r="DI244" i="1"/>
  <c r="DE244" i="1"/>
  <c r="CW244" i="1"/>
  <c r="CS244" i="1"/>
  <c r="CO244" i="1"/>
  <c r="CK244" i="1"/>
  <c r="EZ244" i="1"/>
  <c r="EP244" i="1"/>
  <c r="EH244" i="1"/>
  <c r="DZ244" i="1"/>
  <c r="DR244" i="1"/>
  <c r="DJ244" i="1"/>
  <c r="CT244" i="1"/>
  <c r="CL244" i="1"/>
  <c r="ET244" i="1"/>
  <c r="EL244" i="1"/>
  <c r="DV244" i="1"/>
  <c r="DN244" i="1"/>
  <c r="DF244" i="1"/>
  <c r="CX244" i="1"/>
  <c r="CP244" i="1"/>
  <c r="EB244" i="1"/>
  <c r="DL244" i="1"/>
  <c r="CV244" i="1"/>
  <c r="FB244" i="1"/>
  <c r="EJ244" i="1"/>
  <c r="DT244" i="1"/>
  <c r="DD244" i="1"/>
  <c r="EW244" i="1"/>
  <c r="Y173" i="1"/>
  <c r="AC173" i="1"/>
  <c r="Y175" i="1"/>
  <c r="AC175" i="1"/>
  <c r="Y177" i="1"/>
  <c r="AC177" i="1"/>
  <c r="EA226" i="1"/>
  <c r="DW226" i="1"/>
  <c r="DS226" i="1"/>
  <c r="DK226" i="1"/>
  <c r="DG226" i="1"/>
  <c r="DC226" i="1"/>
  <c r="CY226" i="1"/>
  <c r="CU226" i="1"/>
  <c r="CQ226" i="1"/>
  <c r="CI226" i="1"/>
  <c r="CE226" i="1"/>
  <c r="CA226" i="1"/>
  <c r="BW226" i="1"/>
  <c r="BS226" i="1"/>
  <c r="BO226" i="1"/>
  <c r="BY226" i="1" s="1"/>
  <c r="BZ226" i="1" s="1"/>
  <c r="BR226" i="1"/>
  <c r="BX226" i="1"/>
  <c r="CC226" i="1"/>
  <c r="CH226" i="1"/>
  <c r="CS226" i="1"/>
  <c r="DA226" i="1" s="1"/>
  <c r="CX226" i="1"/>
  <c r="DD226" i="1"/>
  <c r="DI226" i="1"/>
  <c r="DN226" i="1"/>
  <c r="DT226" i="1"/>
  <c r="DY226" i="1"/>
  <c r="EK228" i="1"/>
  <c r="EF228" i="1"/>
  <c r="EQ228" i="1" s="1"/>
  <c r="EB228" i="1"/>
  <c r="DX228" i="1"/>
  <c r="DT228" i="1"/>
  <c r="DL228" i="1"/>
  <c r="DH228" i="1"/>
  <c r="DD228" i="1"/>
  <c r="DO228" i="1" s="1"/>
  <c r="CZ228" i="1"/>
  <c r="CV228" i="1"/>
  <c r="CR228" i="1"/>
  <c r="CJ228" i="1"/>
  <c r="CF228" i="1"/>
  <c r="CB228" i="1"/>
  <c r="BX228" i="1"/>
  <c r="BT228" i="1"/>
  <c r="BV228" i="1"/>
  <c r="CA228" i="1"/>
  <c r="CG228" i="1"/>
  <c r="CL228" i="1"/>
  <c r="CQ228" i="1"/>
  <c r="CW228" i="1"/>
  <c r="DG228" i="1"/>
  <c r="DM228" i="1"/>
  <c r="DR228" i="1"/>
  <c r="DW228" i="1"/>
  <c r="EH228" i="1"/>
  <c r="EH231" i="1"/>
  <c r="DZ231" i="1"/>
  <c r="DV231" i="1"/>
  <c r="DR231" i="1"/>
  <c r="DN231" i="1"/>
  <c r="DJ231" i="1"/>
  <c r="DF231" i="1"/>
  <c r="CX231" i="1"/>
  <c r="CT231" i="1"/>
  <c r="CP231" i="1"/>
  <c r="CL231" i="1"/>
  <c r="CH231" i="1"/>
  <c r="CD231" i="1"/>
  <c r="BV231" i="1"/>
  <c r="BR231" i="1"/>
  <c r="EK231" i="1"/>
  <c r="EF231" i="1"/>
  <c r="EQ231" i="1" s="1"/>
  <c r="EB231" i="1"/>
  <c r="DX231" i="1"/>
  <c r="DT231" i="1"/>
  <c r="DL231" i="1"/>
  <c r="DH231" i="1"/>
  <c r="DD231" i="1"/>
  <c r="CZ231" i="1"/>
  <c r="CV231" i="1"/>
  <c r="CR231" i="1"/>
  <c r="CJ231" i="1"/>
  <c r="CF231" i="1"/>
  <c r="CB231" i="1"/>
  <c r="CM231" i="1" s="1"/>
  <c r="BX231" i="1"/>
  <c r="BT231" i="1"/>
  <c r="CG231" i="1"/>
  <c r="CO231" i="1"/>
  <c r="DA231" i="1" s="1"/>
  <c r="CW231" i="1"/>
  <c r="DE231" i="1"/>
  <c r="DM231" i="1"/>
  <c r="DU231" i="1"/>
  <c r="EH235" i="1"/>
  <c r="DZ235" i="1"/>
  <c r="DV235" i="1"/>
  <c r="DR235" i="1"/>
  <c r="DN235" i="1"/>
  <c r="DJ235" i="1"/>
  <c r="DF235" i="1"/>
  <c r="CX235" i="1"/>
  <c r="CT235" i="1"/>
  <c r="CP235" i="1"/>
  <c r="CL235" i="1"/>
  <c r="CH235" i="1"/>
  <c r="CD235" i="1"/>
  <c r="BV235" i="1"/>
  <c r="BR235" i="1"/>
  <c r="EK235" i="1"/>
  <c r="EQ235" i="1" s="1"/>
  <c r="EF235" i="1"/>
  <c r="EB235" i="1"/>
  <c r="DX235" i="1"/>
  <c r="DT235" i="1"/>
  <c r="DL235" i="1"/>
  <c r="DH235" i="1"/>
  <c r="DO235" i="1" s="1"/>
  <c r="DD235" i="1"/>
  <c r="CZ235" i="1"/>
  <c r="CV235" i="1"/>
  <c r="CR235" i="1"/>
  <c r="CJ235" i="1"/>
  <c r="CF235" i="1"/>
  <c r="CB235" i="1"/>
  <c r="BX235" i="1"/>
  <c r="BT235" i="1"/>
  <c r="CG235" i="1"/>
  <c r="CO235" i="1"/>
  <c r="CW235" i="1"/>
  <c r="DE235" i="1"/>
  <c r="DM235" i="1"/>
  <c r="DU235" i="1"/>
  <c r="BY238" i="1"/>
  <c r="BZ238" i="1" s="1"/>
  <c r="EG237" i="1"/>
  <c r="DY237" i="1"/>
  <c r="DU237" i="1"/>
  <c r="DQ237" i="1"/>
  <c r="DM237" i="1"/>
  <c r="DI237" i="1"/>
  <c r="DE237" i="1"/>
  <c r="DO237" i="1" s="1"/>
  <c r="CW237" i="1"/>
  <c r="EK237" i="1"/>
  <c r="EE237" i="1"/>
  <c r="DZ237" i="1"/>
  <c r="DT237" i="1"/>
  <c r="DJ237" i="1"/>
  <c r="DD237" i="1"/>
  <c r="CY237" i="1"/>
  <c r="CT237" i="1"/>
  <c r="CP237" i="1"/>
  <c r="DA237" i="1" s="1"/>
  <c r="CL237" i="1"/>
  <c r="CH237" i="1"/>
  <c r="CD237" i="1"/>
  <c r="BV237" i="1"/>
  <c r="BR237" i="1"/>
  <c r="EH237" i="1"/>
  <c r="EB237" i="1"/>
  <c r="DW237" i="1"/>
  <c r="DR237" i="1"/>
  <c r="DL237" i="1"/>
  <c r="DG237" i="1"/>
  <c r="CV237" i="1"/>
  <c r="CR237" i="1"/>
  <c r="BW237" i="1"/>
  <c r="CB237" i="1"/>
  <c r="CG237" i="1"/>
  <c r="CM237" i="1" s="1"/>
  <c r="CU237" i="1"/>
  <c r="DF237" i="1"/>
  <c r="EA237" i="1"/>
  <c r="EQ239" i="1"/>
  <c r="EK240" i="1"/>
  <c r="EG240" i="1"/>
  <c r="DY240" i="1"/>
  <c r="DU240" i="1"/>
  <c r="DQ240" i="1"/>
  <c r="DM240" i="1"/>
  <c r="DI240" i="1"/>
  <c r="DE240" i="1"/>
  <c r="DO240" i="1" s="1"/>
  <c r="CW240" i="1"/>
  <c r="CS240" i="1"/>
  <c r="CO240" i="1"/>
  <c r="CK240" i="1"/>
  <c r="CG240" i="1"/>
  <c r="CC240" i="1"/>
  <c r="BU240" i="1"/>
  <c r="EH240" i="1"/>
  <c r="EB240" i="1"/>
  <c r="DW240" i="1"/>
  <c r="DR240" i="1"/>
  <c r="DL240" i="1"/>
  <c r="DG240" i="1"/>
  <c r="CV240" i="1"/>
  <c r="CQ240" i="1"/>
  <c r="CL240" i="1"/>
  <c r="CF240" i="1"/>
  <c r="CA240" i="1"/>
  <c r="BV240" i="1"/>
  <c r="EJ240" i="1"/>
  <c r="EE240" i="1"/>
  <c r="DZ240" i="1"/>
  <c r="DT240" i="1"/>
  <c r="DJ240" i="1"/>
  <c r="DD240" i="1"/>
  <c r="CY240" i="1"/>
  <c r="CT240" i="1"/>
  <c r="CI240" i="1"/>
  <c r="CD240" i="1"/>
  <c r="BX240" i="1"/>
  <c r="CE240" i="1"/>
  <c r="CP240" i="1"/>
  <c r="CZ240" i="1"/>
  <c r="DK240" i="1"/>
  <c r="DV240" i="1"/>
  <c r="EF240" i="1"/>
  <c r="EQ238" i="1"/>
  <c r="EM242" i="1"/>
  <c r="EI242" i="1"/>
  <c r="EE242" i="1"/>
  <c r="EA242" i="1"/>
  <c r="DW242" i="1"/>
  <c r="DS242" i="1"/>
  <c r="DK242" i="1"/>
  <c r="DG242" i="1"/>
  <c r="DC242" i="1"/>
  <c r="CY242" i="1"/>
  <c r="CU242" i="1"/>
  <c r="CQ242" i="1"/>
  <c r="CI242" i="1"/>
  <c r="CE242" i="1"/>
  <c r="CA242" i="1"/>
  <c r="BW242" i="1"/>
  <c r="BY242" i="1" s="1"/>
  <c r="BZ242" i="1" s="1"/>
  <c r="EK242" i="1"/>
  <c r="EG242" i="1"/>
  <c r="DY242" i="1"/>
  <c r="DU242" i="1"/>
  <c r="DQ242" i="1"/>
  <c r="DM242" i="1"/>
  <c r="DI242" i="1"/>
  <c r="DE242" i="1"/>
  <c r="CW242" i="1"/>
  <c r="CS242" i="1"/>
  <c r="CO242" i="1"/>
  <c r="CK242" i="1"/>
  <c r="CG242" i="1"/>
  <c r="CC242" i="1"/>
  <c r="CD242" i="1"/>
  <c r="CL242" i="1"/>
  <c r="CT242" i="1"/>
  <c r="DJ242" i="1"/>
  <c r="DR242" i="1"/>
  <c r="DZ242" i="1"/>
  <c r="EH242" i="1"/>
  <c r="CH242" i="1"/>
  <c r="CP242" i="1"/>
  <c r="CX242" i="1"/>
  <c r="DF242" i="1"/>
  <c r="DN242" i="1"/>
  <c r="DV242" i="1"/>
  <c r="EL242" i="1"/>
  <c r="BU238" i="1"/>
  <c r="CC238" i="1"/>
  <c r="CM238" i="1" s="1"/>
  <c r="CG238" i="1"/>
  <c r="CK238" i="1"/>
  <c r="CO238" i="1"/>
  <c r="CS238" i="1"/>
  <c r="CW238" i="1"/>
  <c r="DE238" i="1"/>
  <c r="DO238" i="1" s="1"/>
  <c r="DI238" i="1"/>
  <c r="DM238" i="1"/>
  <c r="DQ238" i="1"/>
  <c r="DU238" i="1"/>
  <c r="DY238" i="1"/>
  <c r="BX239" i="1"/>
  <c r="BY239" i="1" s="1"/>
  <c r="BZ239" i="1" s="1"/>
  <c r="CB239" i="1"/>
  <c r="CF239" i="1"/>
  <c r="CJ239" i="1"/>
  <c r="CR239" i="1"/>
  <c r="DA239" i="1" s="1"/>
  <c r="CV239" i="1"/>
  <c r="CZ239" i="1"/>
  <c r="DD239" i="1"/>
  <c r="DH239" i="1"/>
  <c r="DO239" i="1" s="1"/>
  <c r="DL239" i="1"/>
  <c r="DT239" i="1"/>
  <c r="EC239" i="1" s="1"/>
  <c r="DX239" i="1"/>
  <c r="EB239" i="1"/>
  <c r="EF239" i="1"/>
  <c r="CR243" i="1"/>
  <c r="DA243" i="1" s="1"/>
  <c r="DB243" i="1" s="1"/>
  <c r="CV243" i="1"/>
  <c r="CZ243" i="1"/>
  <c r="DD243" i="1"/>
  <c r="DH243" i="1"/>
  <c r="DL243" i="1"/>
  <c r="DT243" i="1"/>
  <c r="DX243" i="1"/>
  <c r="EB243" i="1"/>
  <c r="EF243" i="1"/>
  <c r="EJ243" i="1"/>
  <c r="EN243" i="1"/>
  <c r="EV243" i="1"/>
  <c r="FE243" i="1" s="1"/>
  <c r="FC246" i="1"/>
  <c r="EY246" i="1"/>
  <c r="EU246" i="1"/>
  <c r="EM246" i="1"/>
  <c r="EI246" i="1"/>
  <c r="EE246" i="1"/>
  <c r="EA246" i="1"/>
  <c r="DW246" i="1"/>
  <c r="DS246" i="1"/>
  <c r="DK246" i="1"/>
  <c r="DG246" i="1"/>
  <c r="DC246" i="1"/>
  <c r="CY246" i="1"/>
  <c r="CU246" i="1"/>
  <c r="CQ246" i="1"/>
  <c r="DA246" i="1" s="1"/>
  <c r="FB246" i="1"/>
  <c r="EX246" i="1"/>
  <c r="ET246" i="1"/>
  <c r="EP246" i="1"/>
  <c r="EL246" i="1"/>
  <c r="EH246" i="1"/>
  <c r="DZ246" i="1"/>
  <c r="DV246" i="1"/>
  <c r="DR246" i="1"/>
  <c r="DN246" i="1"/>
  <c r="DJ246" i="1"/>
  <c r="DF246" i="1"/>
  <c r="CX246" i="1"/>
  <c r="CT246" i="1"/>
  <c r="CP246" i="1"/>
  <c r="CL246" i="1"/>
  <c r="CM246" i="1" s="1"/>
  <c r="CN246" i="1" s="1"/>
  <c r="CS246" i="1"/>
  <c r="DI246" i="1"/>
  <c r="DQ246" i="1"/>
  <c r="DY246" i="1"/>
  <c r="EG246" i="1"/>
  <c r="EO246" i="1"/>
  <c r="EW246" i="1"/>
  <c r="CO247" i="1"/>
  <c r="CX247" i="1"/>
  <c r="DI247" i="1"/>
  <c r="DS247" i="1"/>
  <c r="EO247" i="1"/>
  <c r="FC248" i="1"/>
  <c r="EY248" i="1"/>
  <c r="EU248" i="1"/>
  <c r="EM248" i="1"/>
  <c r="EI248" i="1"/>
  <c r="EE248" i="1"/>
  <c r="EA248" i="1"/>
  <c r="DW248" i="1"/>
  <c r="DS248" i="1"/>
  <c r="DK248" i="1"/>
  <c r="DG248" i="1"/>
  <c r="DC248" i="1"/>
  <c r="CY248" i="1"/>
  <c r="CU248" i="1"/>
  <c r="CQ248" i="1"/>
  <c r="EX248" i="1"/>
  <c r="ES248" i="1"/>
  <c r="EN248" i="1"/>
  <c r="EH248" i="1"/>
  <c r="DX248" i="1"/>
  <c r="DR248" i="1"/>
  <c r="DM248" i="1"/>
  <c r="DH248" i="1"/>
  <c r="CW248" i="1"/>
  <c r="CR248" i="1"/>
  <c r="CL248" i="1"/>
  <c r="CM248" i="1" s="1"/>
  <c r="CN248" i="1" s="1"/>
  <c r="FB248" i="1"/>
  <c r="EW248" i="1"/>
  <c r="EL248" i="1"/>
  <c r="EG248" i="1"/>
  <c r="EB248" i="1"/>
  <c r="DV248" i="1"/>
  <c r="DQ248" i="1"/>
  <c r="DL248" i="1"/>
  <c r="DF248" i="1"/>
  <c r="CV248" i="1"/>
  <c r="CP248" i="1"/>
  <c r="DA248" i="1" s="1"/>
  <c r="CS248" i="1"/>
  <c r="DD248" i="1"/>
  <c r="DN248" i="1"/>
  <c r="DY248" i="1"/>
  <c r="EJ248" i="1"/>
  <c r="ET248" i="1"/>
  <c r="EZ247" i="1"/>
  <c r="EV247" i="1"/>
  <c r="EN247" i="1"/>
  <c r="EJ247" i="1"/>
  <c r="EF247" i="1"/>
  <c r="EB247" i="1"/>
  <c r="DX247" i="1"/>
  <c r="DT247" i="1"/>
  <c r="DL247" i="1"/>
  <c r="DH247" i="1"/>
  <c r="DD247" i="1"/>
  <c r="CZ247" i="1"/>
  <c r="CV247" i="1"/>
  <c r="FB247" i="1"/>
  <c r="EW247" i="1"/>
  <c r="EL247" i="1"/>
  <c r="EG247" i="1"/>
  <c r="EA247" i="1"/>
  <c r="DV247" i="1"/>
  <c r="DQ247" i="1"/>
  <c r="DK247" i="1"/>
  <c r="DF247" i="1"/>
  <c r="CU247" i="1"/>
  <c r="CQ247" i="1"/>
  <c r="FA247" i="1"/>
  <c r="EU247" i="1"/>
  <c r="EP247" i="1"/>
  <c r="EK247" i="1"/>
  <c r="EE247" i="1"/>
  <c r="DZ247" i="1"/>
  <c r="DU247" i="1"/>
  <c r="DJ247" i="1"/>
  <c r="DE247" i="1"/>
  <c r="CY247" i="1"/>
  <c r="CT247" i="1"/>
  <c r="CP247" i="1"/>
  <c r="CL247" i="1"/>
  <c r="CM247" i="1" s="1"/>
  <c r="CN247" i="1" s="1"/>
  <c r="CS247" i="1"/>
  <c r="DC247" i="1"/>
  <c r="DO247" i="1" s="1"/>
  <c r="DN247" i="1"/>
  <c r="DY247" i="1"/>
  <c r="EI247" i="1"/>
  <c r="ET247" i="1"/>
  <c r="FE247" i="1" s="1"/>
  <c r="CR245" i="1"/>
  <c r="DA245" i="1" s="1"/>
  <c r="DB245" i="1" s="1"/>
  <c r="DP245" i="1" s="1"/>
  <c r="ED245" i="1" s="1"/>
  <c r="ER245" i="1" s="1"/>
  <c r="FF245" i="1" s="1"/>
  <c r="FG245" i="1" s="1"/>
  <c r="CV245" i="1"/>
  <c r="CZ245" i="1"/>
  <c r="DD245" i="1"/>
  <c r="DO245" i="1" s="1"/>
  <c r="DH245" i="1"/>
  <c r="DL245" i="1"/>
  <c r="DT245" i="1"/>
  <c r="EC245" i="1" s="1"/>
  <c r="DX245" i="1"/>
  <c r="EB245" i="1"/>
  <c r="EF245" i="1"/>
  <c r="EQ245" i="1" s="1"/>
  <c r="EJ245" i="1"/>
  <c r="EN245" i="1"/>
  <c r="EV245" i="1"/>
  <c r="EZ245" i="1"/>
  <c r="CU255" i="1"/>
  <c r="DC255" i="1"/>
  <c r="DK255" i="1"/>
  <c r="DS255" i="1"/>
  <c r="EA255" i="1"/>
  <c r="EI255" i="1"/>
  <c r="EG245" i="1"/>
  <c r="EK245" i="1"/>
  <c r="EO245" i="1"/>
  <c r="ES245" i="1"/>
  <c r="FE245" i="1" s="1"/>
  <c r="EW245" i="1"/>
  <c r="EZ255" i="1"/>
  <c r="EV255" i="1"/>
  <c r="EN255" i="1"/>
  <c r="EJ255" i="1"/>
  <c r="EF255" i="1"/>
  <c r="EQ255" i="1" s="1"/>
  <c r="EB255" i="1"/>
  <c r="DX255" i="1"/>
  <c r="DT255" i="1"/>
  <c r="DL255" i="1"/>
  <c r="DH255" i="1"/>
  <c r="DD255" i="1"/>
  <c r="CZ255" i="1"/>
  <c r="CV255" i="1"/>
  <c r="CR255" i="1"/>
  <c r="FB255" i="1"/>
  <c r="EX255" i="1"/>
  <c r="ET255" i="1"/>
  <c r="EP255" i="1"/>
  <c r="EL255" i="1"/>
  <c r="EH255" i="1"/>
  <c r="DZ255" i="1"/>
  <c r="DV255" i="1"/>
  <c r="DR255" i="1"/>
  <c r="EC255" i="1" s="1"/>
  <c r="DN255" i="1"/>
  <c r="DJ255" i="1"/>
  <c r="DF255" i="1"/>
  <c r="CX255" i="1"/>
  <c r="CT255" i="1"/>
  <c r="CP255" i="1"/>
  <c r="CL255" i="1"/>
  <c r="CM255" i="1" s="1"/>
  <c r="CN255" i="1" s="1"/>
  <c r="CO255" i="1"/>
  <c r="DA255" i="1" s="1"/>
  <c r="CW255" i="1"/>
  <c r="DE255" i="1"/>
  <c r="DM255" i="1"/>
  <c r="DU255" i="1"/>
  <c r="EK255" i="1"/>
  <c r="ES255" i="1"/>
  <c r="FA255" i="1"/>
  <c r="CQ254" i="1"/>
  <c r="DA254" i="1" s="1"/>
  <c r="DB254" i="1" s="1"/>
  <c r="CU254" i="1"/>
  <c r="CY254" i="1"/>
  <c r="DC254" i="1"/>
  <c r="DG254" i="1"/>
  <c r="DK254" i="1"/>
  <c r="DS254" i="1"/>
  <c r="DW254" i="1"/>
  <c r="EA254" i="1"/>
  <c r="EC254" i="1" s="1"/>
  <c r="EE254" i="1"/>
  <c r="EI254" i="1"/>
  <c r="EM254" i="1"/>
  <c r="EU254" i="1"/>
  <c r="FE254" i="1" s="1"/>
  <c r="EY254" i="1"/>
  <c r="ER127" i="2" l="1"/>
  <c r="ED105" i="2"/>
  <c r="ER105" i="2" s="1"/>
  <c r="FF105" i="2" s="1"/>
  <c r="FK105" i="2" s="1"/>
  <c r="FL105" i="2" s="1"/>
  <c r="ER135" i="2"/>
  <c r="FF135" i="2" s="1"/>
  <c r="FK135" i="2" s="1"/>
  <c r="FL135" i="2" s="1"/>
  <c r="BL12" i="2"/>
  <c r="BZ12" i="2" s="1"/>
  <c r="FK152" i="2"/>
  <c r="FL152" i="2" s="1"/>
  <c r="FF147" i="2"/>
  <c r="FK147" i="2" s="1"/>
  <c r="FL147" i="2" s="1"/>
  <c r="FF146" i="2"/>
  <c r="FK146" i="2" s="1"/>
  <c r="FL146" i="2" s="1"/>
  <c r="ER125" i="2"/>
  <c r="FF125" i="2" s="1"/>
  <c r="FK125" i="2" s="1"/>
  <c r="FL125" i="2" s="1"/>
  <c r="ER123" i="2"/>
  <c r="FF123" i="2" s="1"/>
  <c r="FK123" i="2" s="1"/>
  <c r="FL123" i="2" s="1"/>
  <c r="DP72" i="2"/>
  <c r="ED72" i="2" s="1"/>
  <c r="ER72" i="2" s="1"/>
  <c r="FF72" i="2" s="1"/>
  <c r="FK72" i="2" s="1"/>
  <c r="FL72" i="2" s="1"/>
  <c r="FK62" i="2"/>
  <c r="FL62" i="2" s="1"/>
  <c r="BL17" i="2"/>
  <c r="BZ17" i="2" s="1"/>
  <c r="CN17" i="2" s="1"/>
  <c r="ED99" i="2"/>
  <c r="EF175" i="2"/>
  <c r="EQ174" i="2"/>
  <c r="FF144" i="2"/>
  <c r="FK144" i="2" s="1"/>
  <c r="FL144" i="2" s="1"/>
  <c r="ER132" i="2"/>
  <c r="EQ119" i="2"/>
  <c r="ER119" i="2" s="1"/>
  <c r="FF119" i="2" s="1"/>
  <c r="FK119" i="2" s="1"/>
  <c r="FL119" i="2" s="1"/>
  <c r="FE118" i="2"/>
  <c r="EC114" i="2"/>
  <c r="EQ110" i="2"/>
  <c r="DO112" i="2"/>
  <c r="DP112" i="2" s="1"/>
  <c r="ED112" i="2" s="1"/>
  <c r="ER112" i="2" s="1"/>
  <c r="FE112" i="2"/>
  <c r="EC101" i="2"/>
  <c r="ED121" i="2"/>
  <c r="EQ121" i="2"/>
  <c r="EC121" i="2"/>
  <c r="EC115" i="2"/>
  <c r="DO106" i="2"/>
  <c r="DP106" i="2" s="1"/>
  <c r="ED106" i="2" s="1"/>
  <c r="EQ106" i="2"/>
  <c r="EW170" i="2"/>
  <c r="EG170" i="2"/>
  <c r="DM170" i="2"/>
  <c r="FE91" i="2"/>
  <c r="EC87" i="2"/>
  <c r="FE83" i="2"/>
  <c r="EC79" i="2"/>
  <c r="FE75" i="2"/>
  <c r="FF61" i="2"/>
  <c r="FK61" i="2" s="1"/>
  <c r="FL61" i="2" s="1"/>
  <c r="FD66" i="2"/>
  <c r="EC47" i="2"/>
  <c r="EC94" i="2"/>
  <c r="EC89" i="2"/>
  <c r="DA85" i="2"/>
  <c r="DB85" i="2" s="1"/>
  <c r="DP85" i="2" s="1"/>
  <c r="EQ85" i="2"/>
  <c r="FE81" i="2"/>
  <c r="DO77" i="2"/>
  <c r="EE170" i="2"/>
  <c r="DD170" i="2"/>
  <c r="DO86" i="2"/>
  <c r="EC80" i="2"/>
  <c r="DP92" i="2"/>
  <c r="ED92" i="2" s="1"/>
  <c r="ER92" i="2" s="1"/>
  <c r="FF92" i="2" s="1"/>
  <c r="DA82" i="2"/>
  <c r="DB82" i="2" s="1"/>
  <c r="EQ82" i="2"/>
  <c r="DO76" i="2"/>
  <c r="FJ69" i="2"/>
  <c r="DO56" i="2"/>
  <c r="DP56" i="2" s="1"/>
  <c r="EQ56" i="2"/>
  <c r="EC53" i="2"/>
  <c r="FE84" i="2"/>
  <c r="EQ39" i="2"/>
  <c r="ER39" i="2" s="1"/>
  <c r="FF39" i="2" s="1"/>
  <c r="ER22" i="2"/>
  <c r="FF22" i="2" s="1"/>
  <c r="FK22" i="2" s="1"/>
  <c r="FL22" i="2" s="1"/>
  <c r="DO90" i="2"/>
  <c r="EC88" i="2"/>
  <c r="FE54" i="2"/>
  <c r="EC51" i="2"/>
  <c r="FE37" i="2"/>
  <c r="EC37" i="2"/>
  <c r="ED37" i="2" s="1"/>
  <c r="EQ36" i="2"/>
  <c r="ER36" i="2" s="1"/>
  <c r="FF36" i="2" s="1"/>
  <c r="FK36" i="2" s="1"/>
  <c r="FL36" i="2" s="1"/>
  <c r="EY45" i="2"/>
  <c r="EC35" i="2"/>
  <c r="EC45" i="2" s="1"/>
  <c r="DQ45" i="2"/>
  <c r="EK45" i="2"/>
  <c r="DA35" i="2"/>
  <c r="CV45" i="2"/>
  <c r="EF45" i="2"/>
  <c r="EZ45" i="2"/>
  <c r="EC31" i="2"/>
  <c r="AX27" i="2"/>
  <c r="DO20" i="2"/>
  <c r="BK20" i="2"/>
  <c r="EC126" i="2"/>
  <c r="ED126" i="2" s="1"/>
  <c r="FE126" i="2"/>
  <c r="EQ69" i="2"/>
  <c r="EH33" i="2"/>
  <c r="CT33" i="2"/>
  <c r="BT33" i="2"/>
  <c r="CJ33" i="2"/>
  <c r="DD33" i="2"/>
  <c r="FH33" i="2"/>
  <c r="AW27" i="2"/>
  <c r="AK33" i="2"/>
  <c r="DA27" i="2"/>
  <c r="CO33" i="2"/>
  <c r="ES33" i="2"/>
  <c r="FE27" i="2"/>
  <c r="FE33" i="2" s="1"/>
  <c r="EW25" i="2"/>
  <c r="DV25" i="2"/>
  <c r="CU25" i="2"/>
  <c r="BU25" i="2"/>
  <c r="AY25" i="2"/>
  <c r="BK6" i="2"/>
  <c r="Y25" i="2"/>
  <c r="BY15" i="2"/>
  <c r="CM12" i="2"/>
  <c r="AW11" i="2"/>
  <c r="CM10" i="2"/>
  <c r="BY8" i="2"/>
  <c r="EU25" i="2"/>
  <c r="DZ25" i="2"/>
  <c r="CY25" i="2"/>
  <c r="CD25" i="2"/>
  <c r="BC25" i="2"/>
  <c r="AC25" i="2"/>
  <c r="DO78" i="2"/>
  <c r="FG66" i="2"/>
  <c r="EI25" i="2"/>
  <c r="CH25" i="2"/>
  <c r="AQ25" i="2"/>
  <c r="FJ28" i="2"/>
  <c r="BK28" i="2"/>
  <c r="DO28" i="2"/>
  <c r="DC33" i="2"/>
  <c r="FE15" i="2"/>
  <c r="AI15" i="2"/>
  <c r="CM15" i="2"/>
  <c r="EQ15" i="2"/>
  <c r="FE14" i="2"/>
  <c r="BK7" i="2"/>
  <c r="DO7" i="2"/>
  <c r="FJ7" i="2"/>
  <c r="DR25" i="2"/>
  <c r="BV25" i="2"/>
  <c r="EY25" i="2"/>
  <c r="DC25" i="2"/>
  <c r="DO6" i="2"/>
  <c r="BG25" i="2"/>
  <c r="FG33" i="2"/>
  <c r="FI25" i="2"/>
  <c r="DM25" i="2"/>
  <c r="BQ25" i="2"/>
  <c r="AE25" i="2"/>
  <c r="BD25" i="2"/>
  <c r="BX25" i="2"/>
  <c r="CR25" i="2"/>
  <c r="DH25" i="2"/>
  <c r="EB25" i="2"/>
  <c r="EV25" i="2"/>
  <c r="H171" i="2"/>
  <c r="AJ13" i="2"/>
  <c r="AX13" i="2" s="1"/>
  <c r="BL13" i="2" s="1"/>
  <c r="BZ13" i="2" s="1"/>
  <c r="CN13" i="2" s="1"/>
  <c r="DB13" i="2" s="1"/>
  <c r="DP13" i="2" s="1"/>
  <c r="AJ28" i="2"/>
  <c r="AX28" i="2" s="1"/>
  <c r="DO173" i="2"/>
  <c r="DC175" i="2"/>
  <c r="FK177" i="2"/>
  <c r="FJ179" i="2"/>
  <c r="FF145" i="2"/>
  <c r="FK145" i="2" s="1"/>
  <c r="FL145" i="2" s="1"/>
  <c r="EQ137" i="2"/>
  <c r="ER137" i="2" s="1"/>
  <c r="FF137" i="2" s="1"/>
  <c r="FK137" i="2" s="1"/>
  <c r="FL137" i="2" s="1"/>
  <c r="FE141" i="2"/>
  <c r="EC142" i="2"/>
  <c r="ED142" i="2" s="1"/>
  <c r="ER142" i="2" s="1"/>
  <c r="FF142" i="2" s="1"/>
  <c r="FK142" i="2" s="1"/>
  <c r="FL142" i="2" s="1"/>
  <c r="EQ129" i="2"/>
  <c r="ER129" i="2" s="1"/>
  <c r="FF129" i="2" s="1"/>
  <c r="FK129" i="2" s="1"/>
  <c r="FL129" i="2" s="1"/>
  <c r="EQ140" i="2"/>
  <c r="EC140" i="2"/>
  <c r="ED140" i="2" s="1"/>
  <c r="FE138" i="2"/>
  <c r="EC128" i="2"/>
  <c r="ED128" i="2" s="1"/>
  <c r="ER128" i="2" s="1"/>
  <c r="FF128" i="2" s="1"/>
  <c r="FK128" i="2" s="1"/>
  <c r="FL128" i="2" s="1"/>
  <c r="EC117" i="2"/>
  <c r="ED117" i="2" s="1"/>
  <c r="ER117" i="2" s="1"/>
  <c r="FF117" i="2" s="1"/>
  <c r="FK117" i="2" s="1"/>
  <c r="FL117" i="2" s="1"/>
  <c r="EC130" i="2"/>
  <c r="ED130" i="2" s="1"/>
  <c r="ER130" i="2" s="1"/>
  <c r="FF130" i="2" s="1"/>
  <c r="FE127" i="2"/>
  <c r="FJ159" i="2"/>
  <c r="FK159" i="2" s="1"/>
  <c r="FL159" i="2" s="1"/>
  <c r="FJ114" i="2"/>
  <c r="EC110" i="2"/>
  <c r="DO101" i="2"/>
  <c r="DP101" i="2" s="1"/>
  <c r="ED101" i="2" s="1"/>
  <c r="ER101" i="2" s="1"/>
  <c r="FF101" i="2" s="1"/>
  <c r="FK101" i="2" s="1"/>
  <c r="FL101" i="2" s="1"/>
  <c r="DO116" i="2"/>
  <c r="DP116" i="2" s="1"/>
  <c r="ED116" i="2" s="1"/>
  <c r="EQ112" i="2"/>
  <c r="EC104" i="2"/>
  <c r="DO103" i="2"/>
  <c r="DP103" i="2" s="1"/>
  <c r="ED103" i="2" s="1"/>
  <c r="ER103" i="2" s="1"/>
  <c r="FF103" i="2" s="1"/>
  <c r="FK103" i="2" s="1"/>
  <c r="FL103" i="2" s="1"/>
  <c r="DO95" i="2"/>
  <c r="DP95" i="2" s="1"/>
  <c r="ED95" i="2" s="1"/>
  <c r="ER95" i="2" s="1"/>
  <c r="FF95" i="2" s="1"/>
  <c r="FK95" i="2" s="1"/>
  <c r="FL95" i="2" s="1"/>
  <c r="FJ161" i="2"/>
  <c r="FK161" i="2" s="1"/>
  <c r="FL161" i="2" s="1"/>
  <c r="DO111" i="2"/>
  <c r="DP111" i="2" s="1"/>
  <c r="FE111" i="2"/>
  <c r="EQ111" i="2"/>
  <c r="FE74" i="2"/>
  <c r="FG170" i="2"/>
  <c r="DO120" i="2"/>
  <c r="DP120" i="2" s="1"/>
  <c r="ED120" i="2" s="1"/>
  <c r="EQ120" i="2"/>
  <c r="EC120" i="2"/>
  <c r="EC106" i="2"/>
  <c r="FJ106" i="2"/>
  <c r="FE106" i="2"/>
  <c r="FJ100" i="2"/>
  <c r="DO98" i="2"/>
  <c r="DP98" i="2" s="1"/>
  <c r="ED98" i="2" s="1"/>
  <c r="ER98" i="2" s="1"/>
  <c r="FF98" i="2" s="1"/>
  <c r="FK98" i="2" s="1"/>
  <c r="FL98" i="2" s="1"/>
  <c r="EC97" i="2"/>
  <c r="EC93" i="2"/>
  <c r="ED93" i="2" s="1"/>
  <c r="ER93" i="2" s="1"/>
  <c r="FF93" i="2" s="1"/>
  <c r="FK93" i="2" s="1"/>
  <c r="FL93" i="2" s="1"/>
  <c r="EQ74" i="2"/>
  <c r="EQ70" i="2"/>
  <c r="ES170" i="2"/>
  <c r="FE68" i="2"/>
  <c r="DY170" i="2"/>
  <c r="DI170" i="2"/>
  <c r="EC113" i="2"/>
  <c r="FJ113" i="2"/>
  <c r="DO102" i="2"/>
  <c r="DO91" i="2"/>
  <c r="DA87" i="2"/>
  <c r="DB87" i="2" s="1"/>
  <c r="EQ87" i="2"/>
  <c r="DO83" i="2"/>
  <c r="DA79" i="2"/>
  <c r="DB79" i="2" s="1"/>
  <c r="EQ79" i="2"/>
  <c r="DO75" i="2"/>
  <c r="FE55" i="2"/>
  <c r="DO50" i="2"/>
  <c r="DP50" i="2" s="1"/>
  <c r="ED50" i="2" s="1"/>
  <c r="ER50" i="2" s="1"/>
  <c r="FF50" i="2" s="1"/>
  <c r="FK50" i="2" s="1"/>
  <c r="FL50" i="2" s="1"/>
  <c r="FE48" i="2"/>
  <c r="ES66" i="2"/>
  <c r="EZ66" i="2"/>
  <c r="EC108" i="2"/>
  <c r="FE102" i="2"/>
  <c r="DA102" i="2"/>
  <c r="DB102" i="2" s="1"/>
  <c r="DP102" i="2" s="1"/>
  <c r="ED102" i="2" s="1"/>
  <c r="ER102" i="2" s="1"/>
  <c r="FF102" i="2" s="1"/>
  <c r="FK102" i="2" s="1"/>
  <c r="FL102" i="2" s="1"/>
  <c r="DA94" i="2"/>
  <c r="DB94" i="2" s="1"/>
  <c r="DP94" i="2" s="1"/>
  <c r="ED94" i="2" s="1"/>
  <c r="ER94" i="2" s="1"/>
  <c r="FF94" i="2" s="1"/>
  <c r="FK94" i="2" s="1"/>
  <c r="FL94" i="2" s="1"/>
  <c r="EQ94" i="2"/>
  <c r="DA89" i="2"/>
  <c r="DB89" i="2" s="1"/>
  <c r="EQ89" i="2"/>
  <c r="FE85" i="2"/>
  <c r="DO81" i="2"/>
  <c r="EC77" i="2"/>
  <c r="EC50" i="2"/>
  <c r="DO48" i="2"/>
  <c r="FE124" i="2"/>
  <c r="EQ124" i="2"/>
  <c r="EC86" i="2"/>
  <c r="DA80" i="2"/>
  <c r="DB80" i="2" s="1"/>
  <c r="DP80" i="2" s="1"/>
  <c r="ED80" i="2" s="1"/>
  <c r="ER80" i="2" s="1"/>
  <c r="FF80" i="2" s="1"/>
  <c r="EQ80" i="2"/>
  <c r="ET170" i="2"/>
  <c r="EQ92" i="2"/>
  <c r="FJ92" i="2"/>
  <c r="EC92" i="2"/>
  <c r="FE82" i="2"/>
  <c r="EC76" i="2"/>
  <c r="FJ71" i="2"/>
  <c r="EQ57" i="2"/>
  <c r="DO30" i="2"/>
  <c r="FJ30" i="2"/>
  <c r="EC56" i="2"/>
  <c r="EC54" i="2"/>
  <c r="DO53" i="2"/>
  <c r="DP53" i="2" s="1"/>
  <c r="ED53" i="2" s="1"/>
  <c r="ER53" i="2" s="1"/>
  <c r="FJ53" i="2"/>
  <c r="EQ37" i="2"/>
  <c r="DO84" i="2"/>
  <c r="DA47" i="2"/>
  <c r="FI45" i="2"/>
  <c r="EG45" i="2"/>
  <c r="DO35" i="2"/>
  <c r="DO45" i="2" s="1"/>
  <c r="DC45" i="2"/>
  <c r="EC29" i="2"/>
  <c r="FE13" i="2"/>
  <c r="DA13" i="2"/>
  <c r="AW13" i="2"/>
  <c r="EC9" i="2"/>
  <c r="BY9" i="2"/>
  <c r="EC90" i="2"/>
  <c r="DA88" i="2"/>
  <c r="DB88" i="2" s="1"/>
  <c r="DP88" i="2" s="1"/>
  <c r="ED88" i="2" s="1"/>
  <c r="EQ88" i="2"/>
  <c r="EQ51" i="2"/>
  <c r="FH66" i="2"/>
  <c r="ES45" i="2"/>
  <c r="FE35" i="2"/>
  <c r="EP45" i="2"/>
  <c r="DT45" i="2"/>
  <c r="EJ45" i="2"/>
  <c r="FD45" i="2"/>
  <c r="DO31" i="2"/>
  <c r="DP31" i="2" s="1"/>
  <c r="EC16" i="2"/>
  <c r="BY16" i="2"/>
  <c r="AW28" i="2"/>
  <c r="DZ33" i="2"/>
  <c r="CL33" i="2"/>
  <c r="BD33" i="2"/>
  <c r="BX33" i="2"/>
  <c r="CR33" i="2"/>
  <c r="DH33" i="2"/>
  <c r="EB33" i="2"/>
  <c r="EV33" i="2"/>
  <c r="AO33" i="2"/>
  <c r="BI33" i="2"/>
  <c r="EG33" i="2"/>
  <c r="EW33" i="2"/>
  <c r="FE19" i="2"/>
  <c r="AW19" i="2"/>
  <c r="FE18" i="2"/>
  <c r="AW18" i="2"/>
  <c r="BK18" i="2"/>
  <c r="BL18" i="2" s="1"/>
  <c r="BZ18" i="2" s="1"/>
  <c r="CN18" i="2" s="1"/>
  <c r="DB18" i="2" s="1"/>
  <c r="DP18" i="2" s="1"/>
  <c r="ED18" i="2" s="1"/>
  <c r="ER18" i="2" s="1"/>
  <c r="FF18" i="2" s="1"/>
  <c r="FK18" i="2" s="1"/>
  <c r="FL18" i="2" s="1"/>
  <c r="DO18" i="2"/>
  <c r="FJ18" i="2"/>
  <c r="BK14" i="2"/>
  <c r="FE12" i="2"/>
  <c r="BY11" i="2"/>
  <c r="BK8" i="2"/>
  <c r="EC7" i="2"/>
  <c r="G171" i="2"/>
  <c r="EL25" i="2"/>
  <c r="DQ25" i="2"/>
  <c r="EC6" i="2"/>
  <c r="CP25" i="2"/>
  <c r="BO25" i="2"/>
  <c r="AT25" i="2"/>
  <c r="FE47" i="2"/>
  <c r="FE28" i="2"/>
  <c r="BK27" i="2"/>
  <c r="BK19" i="2"/>
  <c r="DO19" i="2"/>
  <c r="FJ19" i="2"/>
  <c r="AI14" i="2"/>
  <c r="EC12" i="2"/>
  <c r="BK11" i="2"/>
  <c r="DO11" i="2"/>
  <c r="FE10" i="2"/>
  <c r="EQ8" i="2"/>
  <c r="EP25" i="2"/>
  <c r="DU25" i="2"/>
  <c r="CT25" i="2"/>
  <c r="BS25" i="2"/>
  <c r="AS25" i="2"/>
  <c r="W25" i="2"/>
  <c r="AI6" i="2"/>
  <c r="FE96" i="2"/>
  <c r="EC78" i="2"/>
  <c r="DA21" i="2"/>
  <c r="DB21" i="2" s="1"/>
  <c r="DO21" i="2"/>
  <c r="FJ21" i="2"/>
  <c r="DY25" i="2"/>
  <c r="CC25" i="2"/>
  <c r="AL25" i="2"/>
  <c r="AW7" i="2"/>
  <c r="EX25" i="2"/>
  <c r="EX171" i="2" s="1"/>
  <c r="DG25" i="2"/>
  <c r="AU25" i="2"/>
  <c r="AI12" i="2"/>
  <c r="DO8" i="2"/>
  <c r="BY7" i="2"/>
  <c r="EO25" i="2"/>
  <c r="CX25" i="2"/>
  <c r="AG25" i="2"/>
  <c r="FJ52" i="2"/>
  <c r="EC52" i="2"/>
  <c r="DA15" i="2"/>
  <c r="EC8" i="2"/>
  <c r="FC25" i="2"/>
  <c r="FC171" i="2" s="1"/>
  <c r="CQ25" i="2"/>
  <c r="BF25" i="2"/>
  <c r="X25" i="2"/>
  <c r="AR25" i="2"/>
  <c r="BH25" i="2"/>
  <c r="CB25" i="2"/>
  <c r="CV25" i="2"/>
  <c r="DL25" i="2"/>
  <c r="EF25" i="2"/>
  <c r="EZ25" i="2"/>
  <c r="EC58" i="2"/>
  <c r="ED58" i="2" s="1"/>
  <c r="ER58" i="2" s="1"/>
  <c r="FF58" i="2" s="1"/>
  <c r="FK58" i="2" s="1"/>
  <c r="FL58" i="2" s="1"/>
  <c r="AJ9" i="2"/>
  <c r="AX9" i="2" s="1"/>
  <c r="BL9" i="2" s="1"/>
  <c r="BZ9" i="2" s="1"/>
  <c r="CN9" i="2" s="1"/>
  <c r="DB175" i="2"/>
  <c r="DP173" i="2"/>
  <c r="FE174" i="2"/>
  <c r="FJ164" i="2"/>
  <c r="FK164" i="2" s="1"/>
  <c r="FL164" i="2" s="1"/>
  <c r="DQ175" i="2"/>
  <c r="FE149" i="2"/>
  <c r="FF149" i="2" s="1"/>
  <c r="FK149" i="2" s="1"/>
  <c r="FL149" i="2" s="1"/>
  <c r="EQ141" i="2"/>
  <c r="ER141" i="2" s="1"/>
  <c r="FF141" i="2" s="1"/>
  <c r="FK141" i="2" s="1"/>
  <c r="FL141" i="2" s="1"/>
  <c r="FE135" i="2"/>
  <c r="EQ133" i="2"/>
  <c r="ER133" i="2" s="1"/>
  <c r="FF133" i="2" s="1"/>
  <c r="FK133" i="2" s="1"/>
  <c r="FL133" i="2" s="1"/>
  <c r="ER138" i="2"/>
  <c r="FF138" i="2" s="1"/>
  <c r="FK138" i="2" s="1"/>
  <c r="FL138" i="2" s="1"/>
  <c r="FJ127" i="2"/>
  <c r="EQ123" i="2"/>
  <c r="FE136" i="2"/>
  <c r="FE132" i="2"/>
  <c r="FE119" i="2"/>
  <c r="DO118" i="2"/>
  <c r="DP118" i="2" s="1"/>
  <c r="ED118" i="2" s="1"/>
  <c r="EQ118" i="2"/>
  <c r="EC118" i="2"/>
  <c r="DO114" i="2"/>
  <c r="DP114" i="2" s="1"/>
  <c r="ED114" i="2" s="1"/>
  <c r="FE114" i="2"/>
  <c r="FJ110" i="2"/>
  <c r="EQ105" i="2"/>
  <c r="EC105" i="2"/>
  <c r="EQ104" i="2"/>
  <c r="EQ116" i="2"/>
  <c r="EC112" i="2"/>
  <c r="FE109" i="2"/>
  <c r="EQ109" i="2"/>
  <c r="ER109" i="2" s="1"/>
  <c r="FF109" i="2" s="1"/>
  <c r="FK109" i="2" s="1"/>
  <c r="FL109" i="2" s="1"/>
  <c r="EC103" i="2"/>
  <c r="FE101" i="2"/>
  <c r="EQ99" i="2"/>
  <c r="EC139" i="2"/>
  <c r="ED139" i="2" s="1"/>
  <c r="ER139" i="2" s="1"/>
  <c r="FF139" i="2" s="1"/>
  <c r="FK139" i="2" s="1"/>
  <c r="FL139" i="2" s="1"/>
  <c r="FE70" i="2"/>
  <c r="EC122" i="2"/>
  <c r="ED122" i="2" s="1"/>
  <c r="ER122" i="2" s="1"/>
  <c r="FJ121" i="2"/>
  <c r="FE121" i="2"/>
  <c r="DO115" i="2"/>
  <c r="DP115" i="2" s="1"/>
  <c r="ED115" i="2" s="1"/>
  <c r="FE115" i="2"/>
  <c r="EQ115" i="2"/>
  <c r="FE98" i="2"/>
  <c r="DO97" i="2"/>
  <c r="DP97" i="2" s="1"/>
  <c r="ED97" i="2" s="1"/>
  <c r="ER97" i="2" s="1"/>
  <c r="FF97" i="2" s="1"/>
  <c r="FK97" i="2" s="1"/>
  <c r="FL97" i="2" s="1"/>
  <c r="EC72" i="2"/>
  <c r="FI170" i="2"/>
  <c r="FJ68" i="2"/>
  <c r="EO170" i="2"/>
  <c r="DU170" i="2"/>
  <c r="DE170" i="2"/>
  <c r="EC91" i="2"/>
  <c r="FE87" i="2"/>
  <c r="EC83" i="2"/>
  <c r="FE79" i="2"/>
  <c r="EC75" i="2"/>
  <c r="EC69" i="2"/>
  <c r="FE60" i="2"/>
  <c r="EQ60" i="2"/>
  <c r="ER60" i="2" s="1"/>
  <c r="FF60" i="2" s="1"/>
  <c r="FK60" i="2" s="1"/>
  <c r="FL60" i="2" s="1"/>
  <c r="EQ59" i="2"/>
  <c r="ER59" i="2" s="1"/>
  <c r="FF59" i="2" s="1"/>
  <c r="FK59" i="2" s="1"/>
  <c r="FL59" i="2" s="1"/>
  <c r="FE89" i="2"/>
  <c r="DO85" i="2"/>
  <c r="FJ85" i="2"/>
  <c r="EC81" i="2"/>
  <c r="DA77" i="2"/>
  <c r="DB77" i="2" s="1"/>
  <c r="DP77" i="2" s="1"/>
  <c r="ED77" i="2" s="1"/>
  <c r="ER77" i="2" s="1"/>
  <c r="FF77" i="2" s="1"/>
  <c r="FK77" i="2" s="1"/>
  <c r="FL77" i="2" s="1"/>
  <c r="EQ77" i="2"/>
  <c r="DB68" i="2"/>
  <c r="J66" i="2"/>
  <c r="J171" i="2" s="1"/>
  <c r="L62" i="2"/>
  <c r="FJ124" i="2"/>
  <c r="DA86" i="2"/>
  <c r="DB86" i="2" s="1"/>
  <c r="DP86" i="2" s="1"/>
  <c r="ED86" i="2" s="1"/>
  <c r="ER86" i="2" s="1"/>
  <c r="FF86" i="2" s="1"/>
  <c r="FK86" i="2" s="1"/>
  <c r="FL86" i="2" s="1"/>
  <c r="EQ86" i="2"/>
  <c r="FE80" i="2"/>
  <c r="EC57" i="2"/>
  <c r="ED57" i="2" s="1"/>
  <c r="ER57" i="2" s="1"/>
  <c r="FF57" i="2" s="1"/>
  <c r="FK57" i="2" s="1"/>
  <c r="FL57" i="2" s="1"/>
  <c r="DP104" i="2"/>
  <c r="ED104" i="2" s="1"/>
  <c r="ER104" i="2" s="1"/>
  <c r="FF104" i="2" s="1"/>
  <c r="FK104" i="2" s="1"/>
  <c r="FL104" i="2" s="1"/>
  <c r="DO92" i="2"/>
  <c r="DO82" i="2"/>
  <c r="FJ82" i="2"/>
  <c r="DP76" i="2"/>
  <c r="ED76" i="2" s="1"/>
  <c r="ER76" i="2" s="1"/>
  <c r="FF76" i="2" s="1"/>
  <c r="FK76" i="2" s="1"/>
  <c r="FL76" i="2" s="1"/>
  <c r="EQ76" i="2"/>
  <c r="EQ71" i="2"/>
  <c r="DA71" i="2"/>
  <c r="DB71" i="2" s="1"/>
  <c r="FE49" i="2"/>
  <c r="DA48" i="2"/>
  <c r="DB48" i="2" s="1"/>
  <c r="FE30" i="2"/>
  <c r="FJ56" i="2"/>
  <c r="FE53" i="2"/>
  <c r="EQ29" i="2"/>
  <c r="EC84" i="2"/>
  <c r="FB45" i="2"/>
  <c r="CN29" i="2"/>
  <c r="DB29" i="2" s="1"/>
  <c r="DP29" i="2" s="1"/>
  <c r="ED29" i="2" s="1"/>
  <c r="ER29" i="2" s="1"/>
  <c r="FF29" i="2" s="1"/>
  <c r="FK29" i="2" s="1"/>
  <c r="FL29" i="2" s="1"/>
  <c r="FE17" i="2"/>
  <c r="DA17" i="2"/>
  <c r="AW17" i="2"/>
  <c r="DA90" i="2"/>
  <c r="DB90" i="2" s="1"/>
  <c r="DP90" i="2" s="1"/>
  <c r="ED90" i="2" s="1"/>
  <c r="ER90" i="2" s="1"/>
  <c r="FF90" i="2" s="1"/>
  <c r="FK90" i="2" s="1"/>
  <c r="FL90" i="2" s="1"/>
  <c r="EQ90" i="2"/>
  <c r="FE88" i="2"/>
  <c r="DO68" i="2"/>
  <c r="DO54" i="2"/>
  <c r="DP54" i="2" s="1"/>
  <c r="ED54" i="2" s="1"/>
  <c r="ER54" i="2" s="1"/>
  <c r="FF54" i="2" s="1"/>
  <c r="FK54" i="2" s="1"/>
  <c r="FL54" i="2" s="1"/>
  <c r="FE51" i="2"/>
  <c r="DA51" i="2"/>
  <c r="DB51" i="2" s="1"/>
  <c r="FJ36" i="2"/>
  <c r="EL45" i="2"/>
  <c r="DZ45" i="2"/>
  <c r="EU45" i="2"/>
  <c r="DX45" i="2"/>
  <c r="EN45" i="2"/>
  <c r="FH45" i="2"/>
  <c r="FE31" i="2"/>
  <c r="DA30" i="2"/>
  <c r="DB30" i="2" s="1"/>
  <c r="DP30" i="2" s="1"/>
  <c r="ED30" i="2" s="1"/>
  <c r="ER30" i="2" s="1"/>
  <c r="FF30" i="2" s="1"/>
  <c r="FK30" i="2" s="1"/>
  <c r="FL30" i="2" s="1"/>
  <c r="EQ20" i="2"/>
  <c r="CM20" i="2"/>
  <c r="AJ16" i="2"/>
  <c r="AX16" i="2" s="1"/>
  <c r="BL16" i="2" s="1"/>
  <c r="EQ126" i="2"/>
  <c r="ER28" i="2"/>
  <c r="FF28" i="2" s="1"/>
  <c r="FK28" i="2" s="1"/>
  <c r="FL28" i="2" s="1"/>
  <c r="DR33" i="2"/>
  <c r="CD33" i="2"/>
  <c r="CB33" i="2"/>
  <c r="CM27" i="2"/>
  <c r="CM33" i="2" s="1"/>
  <c r="CV33" i="2"/>
  <c r="DL33" i="2"/>
  <c r="EF33" i="2"/>
  <c r="EQ27" i="2"/>
  <c r="EZ33" i="2"/>
  <c r="AC33" i="2"/>
  <c r="AI27" i="2"/>
  <c r="AI33" i="2" s="1"/>
  <c r="AS33" i="2"/>
  <c r="BY27" i="2"/>
  <c r="BY33" i="2" s="1"/>
  <c r="BM33" i="2"/>
  <c r="DQ33" i="2"/>
  <c r="EC27" i="2"/>
  <c r="EC33" i="2" s="1"/>
  <c r="EK33" i="2"/>
  <c r="FA33" i="2"/>
  <c r="FF24" i="2"/>
  <c r="FK24" i="2" s="1"/>
  <c r="FL24" i="2" s="1"/>
  <c r="AX20" i="2"/>
  <c r="BL20" i="2" s="1"/>
  <c r="BZ20" i="2" s="1"/>
  <c r="CN20" i="2" s="1"/>
  <c r="DB20" i="2" s="1"/>
  <c r="DP20" i="2" s="1"/>
  <c r="ED20" i="2" s="1"/>
  <c r="ER20" i="2" s="1"/>
  <c r="FF20" i="2" s="1"/>
  <c r="FK20" i="2" s="1"/>
  <c r="FL20" i="2" s="1"/>
  <c r="EC14" i="2"/>
  <c r="DA8" i="2"/>
  <c r="FG25" i="2"/>
  <c r="FG171" i="2" s="1"/>
  <c r="FJ6" i="2"/>
  <c r="EG25" i="2"/>
  <c r="DK25" i="2"/>
  <c r="CK25" i="2"/>
  <c r="BJ25" i="2"/>
  <c r="AO25" i="2"/>
  <c r="EC73" i="2"/>
  <c r="DO73" i="2"/>
  <c r="EU33" i="2"/>
  <c r="DO27" i="2"/>
  <c r="FE23" i="2"/>
  <c r="EC15" i="2"/>
  <c r="DA14" i="2"/>
  <c r="FE11" i="2"/>
  <c r="EK25" i="2"/>
  <c r="DJ25" i="2"/>
  <c r="DA6" i="2"/>
  <c r="CO25" i="2"/>
  <c r="BN25" i="2"/>
  <c r="AM25" i="2"/>
  <c r="EQ96" i="2"/>
  <c r="DA78" i="2"/>
  <c r="DB78" i="2" s="1"/>
  <c r="DP78" i="2" s="1"/>
  <c r="ED78" i="2" s="1"/>
  <c r="ER78" i="2" s="1"/>
  <c r="EQ78" i="2"/>
  <c r="DI25" i="2"/>
  <c r="BR25" i="2"/>
  <c r="AA25" i="2"/>
  <c r="EQ28" i="2"/>
  <c r="CM28" i="2"/>
  <c r="DA28" i="2"/>
  <c r="BK15" i="2"/>
  <c r="DO15" i="2"/>
  <c r="FJ15" i="2"/>
  <c r="AI7" i="2"/>
  <c r="CM7" i="2"/>
  <c r="EQ7" i="2"/>
  <c r="EM25" i="2"/>
  <c r="CW25" i="2"/>
  <c r="AK25" i="2"/>
  <c r="AW6" i="2"/>
  <c r="DO14" i="2"/>
  <c r="DS25" i="2"/>
  <c r="BW25" i="2"/>
  <c r="AJ6" i="2"/>
  <c r="M62" i="2"/>
  <c r="K66" i="2"/>
  <c r="K171" i="2" s="1"/>
  <c r="DO52" i="2"/>
  <c r="DP52" i="2" s="1"/>
  <c r="CM8" i="2"/>
  <c r="FE6" i="2"/>
  <c r="ES25" i="2"/>
  <c r="ES171" i="2" s="1"/>
  <c r="CG25" i="2"/>
  <c r="BA25" i="2"/>
  <c r="AB25" i="2"/>
  <c r="AV25" i="2"/>
  <c r="BP25" i="2"/>
  <c r="CF25" i="2"/>
  <c r="CZ25" i="2"/>
  <c r="DT25" i="2"/>
  <c r="EJ25" i="2"/>
  <c r="FD25" i="2"/>
  <c r="AJ7" i="2"/>
  <c r="AX7" i="2" s="1"/>
  <c r="AI16" i="2"/>
  <c r="EQ173" i="2"/>
  <c r="EE175" i="2"/>
  <c r="DR175" i="2"/>
  <c r="EC173" i="2"/>
  <c r="EC175" i="2" s="1"/>
  <c r="FJ174" i="2"/>
  <c r="FJ175" i="2" s="1"/>
  <c r="DO174" i="2"/>
  <c r="DP174" i="2" s="1"/>
  <c r="ED174" i="2" s="1"/>
  <c r="FJ156" i="2"/>
  <c r="FK156" i="2" s="1"/>
  <c r="FL156" i="2" s="1"/>
  <c r="FJ154" i="2"/>
  <c r="FK154" i="2" s="1"/>
  <c r="FL154" i="2" s="1"/>
  <c r="FJ152" i="2"/>
  <c r="FE148" i="2"/>
  <c r="EQ135" i="2"/>
  <c r="EQ131" i="2"/>
  <c r="ER131" i="2" s="1"/>
  <c r="FF131" i="2" s="1"/>
  <c r="FK131" i="2" s="1"/>
  <c r="FL131" i="2" s="1"/>
  <c r="EQ148" i="2"/>
  <c r="ER148" i="2" s="1"/>
  <c r="FF148" i="2" s="1"/>
  <c r="FK148" i="2" s="1"/>
  <c r="FL148" i="2" s="1"/>
  <c r="FE131" i="2"/>
  <c r="EC134" i="2"/>
  <c r="ED134" i="2" s="1"/>
  <c r="ER134" i="2" s="1"/>
  <c r="FF134" i="2" s="1"/>
  <c r="FK134" i="2" s="1"/>
  <c r="FL134" i="2" s="1"/>
  <c r="FJ130" i="2"/>
  <c r="FE125" i="2"/>
  <c r="FE117" i="2"/>
  <c r="FJ166" i="2"/>
  <c r="FK166" i="2" s="1"/>
  <c r="FL166" i="2" s="1"/>
  <c r="EC136" i="2"/>
  <c r="ED136" i="2" s="1"/>
  <c r="ER136" i="2" s="1"/>
  <c r="FF136" i="2" s="1"/>
  <c r="FK136" i="2" s="1"/>
  <c r="FL136" i="2" s="1"/>
  <c r="FJ136" i="2"/>
  <c r="EQ125" i="2"/>
  <c r="FE160" i="2"/>
  <c r="FF160" i="2" s="1"/>
  <c r="FK160" i="2" s="1"/>
  <c r="FL160" i="2" s="1"/>
  <c r="FE173" i="2"/>
  <c r="FE175" i="2" s="1"/>
  <c r="EQ114" i="2"/>
  <c r="DO110" i="2"/>
  <c r="DP110" i="2" s="1"/>
  <c r="ED110" i="2" s="1"/>
  <c r="ER110" i="2" s="1"/>
  <c r="FE110" i="2"/>
  <c r="EQ107" i="2"/>
  <c r="ER107" i="2" s="1"/>
  <c r="FF107" i="2" s="1"/>
  <c r="FK107" i="2" s="1"/>
  <c r="FL107" i="2" s="1"/>
  <c r="EQ101" i="2"/>
  <c r="FJ112" i="2"/>
  <c r="FE104" i="2"/>
  <c r="EQ103" i="2"/>
  <c r="EQ95" i="2"/>
  <c r="EQ139" i="2"/>
  <c r="FE139" i="2"/>
  <c r="EC111" i="2"/>
  <c r="FJ111" i="2"/>
  <c r="EC74" i="2"/>
  <c r="FE122" i="2"/>
  <c r="FJ120" i="2"/>
  <c r="FE120" i="2"/>
  <c r="DO100" i="2"/>
  <c r="DP100" i="2" s="1"/>
  <c r="ED100" i="2" s="1"/>
  <c r="ER100" i="2" s="1"/>
  <c r="FF100" i="2" s="1"/>
  <c r="FK100" i="2" s="1"/>
  <c r="FL100" i="2" s="1"/>
  <c r="FJ97" i="2"/>
  <c r="FE97" i="2"/>
  <c r="EQ93" i="2"/>
  <c r="FE93" i="2"/>
  <c r="DO74" i="2"/>
  <c r="DP74" i="2" s="1"/>
  <c r="ED74" i="2" s="1"/>
  <c r="ER74" i="2" s="1"/>
  <c r="FF74" i="2" s="1"/>
  <c r="FK74" i="2" s="1"/>
  <c r="FL74" i="2" s="1"/>
  <c r="DO70" i="2"/>
  <c r="DP70" i="2" s="1"/>
  <c r="ED70" i="2" s="1"/>
  <c r="ER70" i="2" s="1"/>
  <c r="FF70" i="2" s="1"/>
  <c r="FK70" i="2" s="1"/>
  <c r="FL70" i="2" s="1"/>
  <c r="FA170" i="2"/>
  <c r="EK170" i="2"/>
  <c r="DQ170" i="2"/>
  <c r="EC68" i="2"/>
  <c r="CW170" i="2"/>
  <c r="DO113" i="2"/>
  <c r="DP113" i="2" s="1"/>
  <c r="FE113" i="2"/>
  <c r="EQ113" i="2"/>
  <c r="DA91" i="2"/>
  <c r="DB91" i="2" s="1"/>
  <c r="DP91" i="2" s="1"/>
  <c r="EQ91" i="2"/>
  <c r="DO87" i="2"/>
  <c r="FJ87" i="2"/>
  <c r="DA83" i="2"/>
  <c r="DB83" i="2" s="1"/>
  <c r="DP83" i="2" s="1"/>
  <c r="ED83" i="2" s="1"/>
  <c r="ER83" i="2" s="1"/>
  <c r="EQ83" i="2"/>
  <c r="DO79" i="2"/>
  <c r="FJ79" i="2"/>
  <c r="DA75" i="2"/>
  <c r="DB75" i="2" s="1"/>
  <c r="EQ75" i="2"/>
  <c r="DA69" i="2"/>
  <c r="DB69" i="2" s="1"/>
  <c r="DP69" i="2" s="1"/>
  <c r="ED69" i="2" s="1"/>
  <c r="ER69" i="2" s="1"/>
  <c r="FF69" i="2" s="1"/>
  <c r="EC55" i="2"/>
  <c r="ED55" i="2" s="1"/>
  <c r="ER55" i="2" s="1"/>
  <c r="FF55" i="2" s="1"/>
  <c r="FK55" i="2" s="1"/>
  <c r="FL55" i="2" s="1"/>
  <c r="EQ50" i="2"/>
  <c r="EC48" i="2"/>
  <c r="EQ108" i="2"/>
  <c r="DO108" i="2"/>
  <c r="DP108" i="2" s="1"/>
  <c r="ED108" i="2" s="1"/>
  <c r="ER108" i="2" s="1"/>
  <c r="FE108" i="2"/>
  <c r="EC102" i="2"/>
  <c r="DO89" i="2"/>
  <c r="FJ89" i="2"/>
  <c r="EC85" i="2"/>
  <c r="DA81" i="2"/>
  <c r="DB81" i="2" s="1"/>
  <c r="DP81" i="2" s="1"/>
  <c r="EQ81" i="2"/>
  <c r="FE77" i="2"/>
  <c r="CT170" i="2"/>
  <c r="EQ55" i="2"/>
  <c r="FE50" i="2"/>
  <c r="EQ48" i="2"/>
  <c r="EC124" i="2"/>
  <c r="ED124" i="2" s="1"/>
  <c r="ER124" i="2" s="1"/>
  <c r="FF124" i="2" s="1"/>
  <c r="FE86" i="2"/>
  <c r="DO80" i="2"/>
  <c r="FJ80" i="2"/>
  <c r="FE92" i="2"/>
  <c r="EC82" i="2"/>
  <c r="FE76" i="2"/>
  <c r="DO71" i="2"/>
  <c r="EQ68" i="2"/>
  <c r="DA49" i="2"/>
  <c r="DB49" i="2" s="1"/>
  <c r="DP49" i="2" s="1"/>
  <c r="ED49" i="2" s="1"/>
  <c r="EQ49" i="2"/>
  <c r="EQ30" i="2"/>
  <c r="FE56" i="2"/>
  <c r="EQ53" i="2"/>
  <c r="EQ47" i="2"/>
  <c r="EI45" i="2"/>
  <c r="EQ31" i="2"/>
  <c r="DA84" i="2"/>
  <c r="DB84" i="2" s="1"/>
  <c r="DP84" i="2" s="1"/>
  <c r="ED84" i="2" s="1"/>
  <c r="EQ84" i="2"/>
  <c r="FE40" i="2"/>
  <c r="FF40" i="2" s="1"/>
  <c r="FK40" i="2" s="1"/>
  <c r="FL40" i="2" s="1"/>
  <c r="FJ39" i="2"/>
  <c r="ET45" i="2"/>
  <c r="DR45" i="2"/>
  <c r="EC13" i="2"/>
  <c r="BY13" i="2"/>
  <c r="FE9" i="2"/>
  <c r="DA9" i="2"/>
  <c r="AW9" i="2"/>
  <c r="FE90" i="2"/>
  <c r="DO88" i="2"/>
  <c r="FJ88" i="2"/>
  <c r="DC170" i="2"/>
  <c r="DO51" i="2"/>
  <c r="FJ51" i="2"/>
  <c r="FJ66" i="2" s="1"/>
  <c r="DO47" i="2"/>
  <c r="FJ42" i="2"/>
  <c r="FK42" i="2" s="1"/>
  <c r="FL42" i="2" s="1"/>
  <c r="FE36" i="2"/>
  <c r="FG45" i="2"/>
  <c r="FJ35" i="2"/>
  <c r="DW45" i="2"/>
  <c r="EQ35" i="2"/>
  <c r="EE45" i="2"/>
  <c r="FA45" i="2"/>
  <c r="EV45" i="2"/>
  <c r="EQ22" i="2"/>
  <c r="FE20" i="2"/>
  <c r="DA20" i="2"/>
  <c r="AW20" i="2"/>
  <c r="FE16" i="2"/>
  <c r="DA16" i="2"/>
  <c r="AW16" i="2"/>
  <c r="FJ126" i="2"/>
  <c r="EP33" i="2"/>
  <c r="DJ33" i="2"/>
  <c r="BV33" i="2"/>
  <c r="AH33" i="2"/>
  <c r="CF33" i="2"/>
  <c r="CZ33" i="2"/>
  <c r="DT33" i="2"/>
  <c r="EJ33" i="2"/>
  <c r="FD33" i="2"/>
  <c r="BA33" i="2"/>
  <c r="DE33" i="2"/>
  <c r="DU33" i="2"/>
  <c r="EO33" i="2"/>
  <c r="FI33" i="2"/>
  <c r="DA19" i="2"/>
  <c r="DA18" i="2"/>
  <c r="AI18" i="2"/>
  <c r="CM18" i="2"/>
  <c r="EQ18" i="2"/>
  <c r="FJ14" i="2"/>
  <c r="AW12" i="2"/>
  <c r="BY10" i="2"/>
  <c r="BZ10" i="2" s="1"/>
  <c r="CN10" i="2" s="1"/>
  <c r="DB10" i="2" s="1"/>
  <c r="DP10" i="2" s="1"/>
  <c r="ED10" i="2" s="1"/>
  <c r="ER10" i="2" s="1"/>
  <c r="FF10" i="2" s="1"/>
  <c r="FK10" i="2" s="1"/>
  <c r="FL10" i="2" s="1"/>
  <c r="FB25" i="2"/>
  <c r="FB171" i="2" s="1"/>
  <c r="EA25" i="2"/>
  <c r="DF25" i="2"/>
  <c r="CE25" i="2"/>
  <c r="BE25" i="2"/>
  <c r="AD25" i="2"/>
  <c r="DA73" i="2"/>
  <c r="DB73" i="2" s="1"/>
  <c r="CA33" i="2"/>
  <c r="ER23" i="2"/>
  <c r="FF23" i="2" s="1"/>
  <c r="FK23" i="2" s="1"/>
  <c r="FL23" i="2" s="1"/>
  <c r="AI19" i="2"/>
  <c r="AJ19" i="2"/>
  <c r="AX19" i="2" s="1"/>
  <c r="CM19" i="2"/>
  <c r="EQ19" i="2"/>
  <c r="EQ14" i="2"/>
  <c r="AI11" i="2"/>
  <c r="AJ11" i="2"/>
  <c r="AX11" i="2" s="1"/>
  <c r="BL11" i="2" s="1"/>
  <c r="BZ11" i="2" s="1"/>
  <c r="CM11" i="2"/>
  <c r="EQ11" i="2"/>
  <c r="AW10" i="2"/>
  <c r="AI8" i="2"/>
  <c r="AJ8" i="2"/>
  <c r="AX8" i="2" s="1"/>
  <c r="BL8" i="2" s="1"/>
  <c r="BZ8" i="2" s="1"/>
  <c r="CN8" i="2" s="1"/>
  <c r="DB8" i="2" s="1"/>
  <c r="DP8" i="2" s="1"/>
  <c r="ED8" i="2" s="1"/>
  <c r="DA7" i="2"/>
  <c r="FA25" i="2"/>
  <c r="EE25" i="2"/>
  <c r="EQ6" i="2"/>
  <c r="DE25" i="2"/>
  <c r="CI25" i="2"/>
  <c r="BI25" i="2"/>
  <c r="AH25" i="2"/>
  <c r="EC96" i="2"/>
  <c r="DA96" i="2"/>
  <c r="DB96" i="2" s="1"/>
  <c r="DP96" i="2" s="1"/>
  <c r="FE78" i="2"/>
  <c r="FJ27" i="2"/>
  <c r="EQ21" i="2"/>
  <c r="AW8" i="2"/>
  <c r="ET25" i="2"/>
  <c r="ET171" i="2" s="1"/>
  <c r="CS25" i="2"/>
  <c r="BB25" i="2"/>
  <c r="AY33" i="2"/>
  <c r="AW15" i="2"/>
  <c r="AW14" i="2"/>
  <c r="DW25" i="2"/>
  <c r="CL25" i="2"/>
  <c r="Z25" i="2"/>
  <c r="EC21" i="2"/>
  <c r="BY14" i="2"/>
  <c r="AJ14" i="2"/>
  <c r="AX14" i="2" s="1"/>
  <c r="DN25" i="2"/>
  <c r="BM25" i="2"/>
  <c r="BY6" i="2"/>
  <c r="BY25" i="2" s="1"/>
  <c r="EQ52" i="2"/>
  <c r="FE52" i="2"/>
  <c r="CM14" i="2"/>
  <c r="FE7" i="2"/>
  <c r="EH25" i="2"/>
  <c r="CA25" i="2"/>
  <c r="CM6" i="2"/>
  <c r="AP25" i="2"/>
  <c r="AF25" i="2"/>
  <c r="AZ25" i="2"/>
  <c r="BT25" i="2"/>
  <c r="CJ25" i="2"/>
  <c r="DD25" i="2"/>
  <c r="DX25" i="2"/>
  <c r="EN25" i="2"/>
  <c r="FH25" i="2"/>
  <c r="FH171" i="2" s="1"/>
  <c r="AJ15" i="2"/>
  <c r="AX15" i="2" s="1"/>
  <c r="BL15" i="2" s="1"/>
  <c r="CN227" i="1"/>
  <c r="DB227" i="1" s="1"/>
  <c r="DP227" i="1" s="1"/>
  <c r="ED227" i="1" s="1"/>
  <c r="ER227" i="1" s="1"/>
  <c r="ES227" i="1" s="1"/>
  <c r="DP118" i="1"/>
  <c r="ED118" i="1" s="1"/>
  <c r="DP68" i="1"/>
  <c r="ED68" i="1" s="1"/>
  <c r="ER68" i="1" s="1"/>
  <c r="FF68" i="1" s="1"/>
  <c r="FG68" i="1" s="1"/>
  <c r="DB64" i="1"/>
  <c r="DP64" i="1" s="1"/>
  <c r="ED64" i="1" s="1"/>
  <c r="ER64" i="1" s="1"/>
  <c r="FF64" i="1" s="1"/>
  <c r="FG64" i="1" s="1"/>
  <c r="AD257" i="1"/>
  <c r="AG257" i="1"/>
  <c r="CN62" i="1"/>
  <c r="W257" i="1"/>
  <c r="DO255" i="1"/>
  <c r="DB246" i="1"/>
  <c r="FE255" i="1"/>
  <c r="DB247" i="1"/>
  <c r="DP247" i="1" s="1"/>
  <c r="EQ247" i="1"/>
  <c r="DB248" i="1"/>
  <c r="EQ248" i="1"/>
  <c r="EC243" i="1"/>
  <c r="CM240" i="1"/>
  <c r="DO231" i="1"/>
  <c r="BY231" i="1"/>
  <c r="BZ231" i="1" s="1"/>
  <c r="CN231" i="1" s="1"/>
  <c r="DB231" i="1" s="1"/>
  <c r="CM228" i="1"/>
  <c r="CN228" i="1" s="1"/>
  <c r="DB228" i="1" s="1"/>
  <c r="DP228" i="1" s="1"/>
  <c r="ED228" i="1" s="1"/>
  <c r="ER228" i="1" s="1"/>
  <c r="ES228" i="1" s="1"/>
  <c r="CM226" i="1"/>
  <c r="CN226" i="1" s="1"/>
  <c r="DB226" i="1" s="1"/>
  <c r="DP226" i="1" s="1"/>
  <c r="ED226" i="1" s="1"/>
  <c r="EC244" i="1"/>
  <c r="CM227" i="1"/>
  <c r="CN225" i="1"/>
  <c r="EC236" i="1"/>
  <c r="DA222" i="1"/>
  <c r="CM234" i="1"/>
  <c r="DO220" i="1"/>
  <c r="DO118" i="1"/>
  <c r="Y249" i="1"/>
  <c r="AD249" i="1"/>
  <c r="DO115" i="1"/>
  <c r="EQ113" i="1"/>
  <c r="BY224" i="1"/>
  <c r="BZ224" i="1" s="1"/>
  <c r="CN224" i="1" s="1"/>
  <c r="DB224" i="1" s="1"/>
  <c r="DP224" i="1" s="1"/>
  <c r="ED224" i="1" s="1"/>
  <c r="DA221" i="1"/>
  <c r="BY221" i="1"/>
  <c r="BZ221" i="1"/>
  <c r="CN221" i="1" s="1"/>
  <c r="DB221" i="1" s="1"/>
  <c r="DP221" i="1" s="1"/>
  <c r="BY105" i="1"/>
  <c r="BZ105" i="1" s="1"/>
  <c r="CN105" i="1" s="1"/>
  <c r="DB105" i="1" s="1"/>
  <c r="DP105" i="1" s="1"/>
  <c r="ED105" i="1" s="1"/>
  <c r="DA230" i="1"/>
  <c r="CM230" i="1"/>
  <c r="DO114" i="1"/>
  <c r="DA114" i="1"/>
  <c r="DB114" i="1" s="1"/>
  <c r="DP114" i="1" s="1"/>
  <c r="ED114" i="1" s="1"/>
  <c r="ER114" i="1" s="1"/>
  <c r="FE114" i="1"/>
  <c r="EQ108" i="1"/>
  <c r="DO108" i="1"/>
  <c r="N119" i="1"/>
  <c r="N257" i="1" s="1"/>
  <c r="DA108" i="1"/>
  <c r="DA104" i="1"/>
  <c r="BY241" i="1"/>
  <c r="BZ241" i="1" s="1"/>
  <c r="CN241" i="1" s="1"/>
  <c r="DB241" i="1" s="1"/>
  <c r="DP241" i="1" s="1"/>
  <c r="ED241" i="1" s="1"/>
  <c r="ER241" i="1" s="1"/>
  <c r="ES241" i="1" s="1"/>
  <c r="EC241" i="1"/>
  <c r="DO117" i="1"/>
  <c r="EC65" i="1"/>
  <c r="DA62" i="1"/>
  <c r="DO61" i="1"/>
  <c r="Y71" i="1"/>
  <c r="DA116" i="1"/>
  <c r="DB116" i="1" s="1"/>
  <c r="DP116" i="1" s="1"/>
  <c r="ED116" i="1" s="1"/>
  <c r="EQ116" i="1"/>
  <c r="DO65" i="1"/>
  <c r="BY63" i="1"/>
  <c r="EQ254" i="1"/>
  <c r="EC247" i="1"/>
  <c r="EC248" i="1"/>
  <c r="FE248" i="1"/>
  <c r="DO246" i="1"/>
  <c r="EQ243" i="1"/>
  <c r="DA238" i="1"/>
  <c r="DA242" i="1"/>
  <c r="CM242" i="1"/>
  <c r="CN242" i="1" s="1"/>
  <c r="DB242" i="1" s="1"/>
  <c r="DP242" i="1" s="1"/>
  <c r="ED242" i="1" s="1"/>
  <c r="ER242" i="1" s="1"/>
  <c r="ES242" i="1" s="1"/>
  <c r="EQ242" i="1"/>
  <c r="EQ240" i="1"/>
  <c r="EC240" i="1"/>
  <c r="BY237" i="1"/>
  <c r="BZ237" i="1" s="1"/>
  <c r="CN237" i="1" s="1"/>
  <c r="DB237" i="1" s="1"/>
  <c r="DP237" i="1" s="1"/>
  <c r="ED237" i="1" s="1"/>
  <c r="EQ237" i="1"/>
  <c r="DA235" i="1"/>
  <c r="CM235" i="1"/>
  <c r="CM244" i="1"/>
  <c r="CN244" i="1" s="1"/>
  <c r="DB244" i="1" s="1"/>
  <c r="EQ244" i="1"/>
  <c r="DA233" i="1"/>
  <c r="DA229" i="1"/>
  <c r="EQ236" i="1"/>
  <c r="BZ222" i="1"/>
  <c r="CN222" i="1" s="1"/>
  <c r="DB222" i="1" s="1"/>
  <c r="DP222" i="1" s="1"/>
  <c r="ED222" i="1" s="1"/>
  <c r="DA220" i="1"/>
  <c r="DO222" i="1"/>
  <c r="FE118" i="1"/>
  <c r="EC232" i="1"/>
  <c r="DO232" i="1"/>
  <c r="EQ232" i="1"/>
  <c r="AA249" i="1"/>
  <c r="AA257" i="1" s="1"/>
  <c r="CM223" i="1"/>
  <c r="DA223" i="1"/>
  <c r="BZ223" i="1"/>
  <c r="DO223" i="1"/>
  <c r="DA219" i="1"/>
  <c r="BY219" i="1"/>
  <c r="BZ219" i="1" s="1"/>
  <c r="CN219" i="1" s="1"/>
  <c r="DB219" i="1" s="1"/>
  <c r="DP219" i="1" s="1"/>
  <c r="ED219" i="1" s="1"/>
  <c r="X249" i="1"/>
  <c r="X257" i="1" s="1"/>
  <c r="FE113" i="1"/>
  <c r="DA113" i="1"/>
  <c r="AB119" i="1"/>
  <c r="AB257" i="1" s="1"/>
  <c r="AI23" i="1"/>
  <c r="AI43" i="1" s="1"/>
  <c r="AI257" i="1" s="1"/>
  <c r="AH43" i="1"/>
  <c r="AH257" i="1" s="1"/>
  <c r="EQ117" i="1"/>
  <c r="EC117" i="1"/>
  <c r="DA65" i="1"/>
  <c r="DA61" i="1"/>
  <c r="DO241" i="1"/>
  <c r="CM241" i="1"/>
  <c r="BY106" i="1"/>
  <c r="BY104" i="1"/>
  <c r="DA67" i="1"/>
  <c r="DB67" i="1" s="1"/>
  <c r="DP67" i="1" s="1"/>
  <c r="ED67" i="1" s="1"/>
  <c r="ER67" i="1" s="1"/>
  <c r="FF67" i="1" s="1"/>
  <c r="FG67" i="1" s="1"/>
  <c r="FE67" i="1"/>
  <c r="EC66" i="1"/>
  <c r="CM63" i="1"/>
  <c r="EQ66" i="1"/>
  <c r="DA106" i="1"/>
  <c r="CM106" i="1"/>
  <c r="DO104" i="1"/>
  <c r="DO248" i="1"/>
  <c r="DA247" i="1"/>
  <c r="CN238" i="1"/>
  <c r="DB238" i="1" s="1"/>
  <c r="DP238" i="1" s="1"/>
  <c r="ED238" i="1" s="1"/>
  <c r="ER238" i="1" s="1"/>
  <c r="ES238" i="1" s="1"/>
  <c r="DO226" i="1"/>
  <c r="DA244" i="1"/>
  <c r="FE244" i="1"/>
  <c r="BZ220" i="1"/>
  <c r="CN220" i="1" s="1"/>
  <c r="DB220" i="1" s="1"/>
  <c r="DP220" i="1" s="1"/>
  <c r="ED220" i="1" s="1"/>
  <c r="EQ118" i="1"/>
  <c r="BY232" i="1"/>
  <c r="BZ232" i="1" s="1"/>
  <c r="AF249" i="1"/>
  <c r="AF257" i="1" s="1"/>
  <c r="EC221" i="1"/>
  <c r="DB115" i="1"/>
  <c r="DP115" i="1" s="1"/>
  <c r="ED115" i="1" s="1"/>
  <c r="ER115" i="1" s="1"/>
  <c r="DB113" i="1"/>
  <c r="DP113" i="1" s="1"/>
  <c r="ED113" i="1" s="1"/>
  <c r="ER113" i="1" s="1"/>
  <c r="EC114" i="1"/>
  <c r="O119" i="1"/>
  <c r="DA66" i="1"/>
  <c r="DO225" i="1"/>
  <c r="CM61" i="1"/>
  <c r="H71" i="1"/>
  <c r="H257" i="1" s="1"/>
  <c r="O45" i="1"/>
  <c r="O71" i="1" s="1"/>
  <c r="O257" i="1" s="1"/>
  <c r="DO116" i="1"/>
  <c r="EC116" i="1"/>
  <c r="CN108" i="1"/>
  <c r="DB108" i="1" s="1"/>
  <c r="BZ104" i="1"/>
  <c r="CN104" i="1" s="1"/>
  <c r="DB104" i="1" s="1"/>
  <c r="DP104" i="1" s="1"/>
  <c r="ED104" i="1" s="1"/>
  <c r="O75" i="1"/>
  <c r="N75" i="1"/>
  <c r="M75" i="1"/>
  <c r="M119" i="1" s="1"/>
  <c r="M257" i="1" s="1"/>
  <c r="L75" i="1"/>
  <c r="L119" i="1" s="1"/>
  <c r="L257" i="1" s="1"/>
  <c r="EQ65" i="1"/>
  <c r="DO254" i="1"/>
  <c r="DP254" i="1" s="1"/>
  <c r="ED254" i="1" s="1"/>
  <c r="ER254" i="1" s="1"/>
  <c r="FF254" i="1" s="1"/>
  <c r="DB255" i="1"/>
  <c r="DP255" i="1" s="1"/>
  <c r="ED255" i="1" s="1"/>
  <c r="ER255" i="1" s="1"/>
  <c r="EC246" i="1"/>
  <c r="FE246" i="1"/>
  <c r="EQ246" i="1"/>
  <c r="DO243" i="1"/>
  <c r="DP243" i="1" s="1"/>
  <c r="ED243" i="1" s="1"/>
  <c r="ER243" i="1" s="1"/>
  <c r="FF243" i="1" s="1"/>
  <c r="FG243" i="1" s="1"/>
  <c r="CM239" i="1"/>
  <c r="CN239" i="1" s="1"/>
  <c r="DB239" i="1" s="1"/>
  <c r="DP239" i="1" s="1"/>
  <c r="ED239" i="1" s="1"/>
  <c r="ER239" i="1" s="1"/>
  <c r="ES239" i="1" s="1"/>
  <c r="EC238" i="1"/>
  <c r="EC242" i="1"/>
  <c r="DO242" i="1"/>
  <c r="BY240" i="1"/>
  <c r="BZ240" i="1" s="1"/>
  <c r="CN240" i="1" s="1"/>
  <c r="DB240" i="1" s="1"/>
  <c r="DP240" i="1" s="1"/>
  <c r="ED240" i="1" s="1"/>
  <c r="ER240" i="1" s="1"/>
  <c r="ES240" i="1" s="1"/>
  <c r="DA240" i="1"/>
  <c r="EC237" i="1"/>
  <c r="BY235" i="1"/>
  <c r="BZ235" i="1" s="1"/>
  <c r="CN235" i="1" s="1"/>
  <c r="DB235" i="1" s="1"/>
  <c r="DP235" i="1" s="1"/>
  <c r="ED235" i="1" s="1"/>
  <c r="ER235" i="1" s="1"/>
  <c r="ES235" i="1" s="1"/>
  <c r="DO244" i="1"/>
  <c r="EC235" i="1"/>
  <c r="BY233" i="1"/>
  <c r="BZ233" i="1" s="1"/>
  <c r="CN233" i="1" s="1"/>
  <c r="EC231" i="1"/>
  <c r="CM229" i="1"/>
  <c r="CN229" i="1" s="1"/>
  <c r="DB229" i="1" s="1"/>
  <c r="DP229" i="1" s="1"/>
  <c r="ED229" i="1" s="1"/>
  <c r="ER229" i="1" s="1"/>
  <c r="ES229" i="1" s="1"/>
  <c r="DA228" i="1"/>
  <c r="EC226" i="1"/>
  <c r="CM236" i="1"/>
  <c r="BY236" i="1"/>
  <c r="BZ236" i="1" s="1"/>
  <c r="CN236" i="1" s="1"/>
  <c r="DB236" i="1" s="1"/>
  <c r="DP236" i="1" s="1"/>
  <c r="ED236" i="1" s="1"/>
  <c r="ER236" i="1" s="1"/>
  <c r="ES236" i="1" s="1"/>
  <c r="BY234" i="1"/>
  <c r="BZ234" i="1" s="1"/>
  <c r="CN234" i="1" s="1"/>
  <c r="DB234" i="1" s="1"/>
  <c r="DP234" i="1" s="1"/>
  <c r="ED234" i="1" s="1"/>
  <c r="ER234" i="1" s="1"/>
  <c r="ES234" i="1" s="1"/>
  <c r="DA232" i="1"/>
  <c r="CM232" i="1"/>
  <c r="Z249" i="1"/>
  <c r="Z257" i="1" s="1"/>
  <c r="CM224" i="1"/>
  <c r="EC223" i="1"/>
  <c r="CM219" i="1"/>
  <c r="EC219" i="1"/>
  <c r="EC115" i="1"/>
  <c r="EC64" i="1"/>
  <c r="BY230" i="1"/>
  <c r="BZ230" i="1" s="1"/>
  <c r="CN230" i="1" s="1"/>
  <c r="DB230" i="1" s="1"/>
  <c r="DP230" i="1" s="1"/>
  <c r="ED230" i="1" s="1"/>
  <c r="ER230" i="1" s="1"/>
  <c r="ES230" i="1" s="1"/>
  <c r="DB117" i="1"/>
  <c r="DP117" i="1" s="1"/>
  <c r="ED117" i="1" s="1"/>
  <c r="ER117" i="1" s="1"/>
  <c r="DA117" i="1"/>
  <c r="FE117" i="1"/>
  <c r="BZ106" i="1"/>
  <c r="CN106" i="1" s="1"/>
  <c r="DB106" i="1" s="1"/>
  <c r="DP106" i="1" s="1"/>
  <c r="BZ63" i="1"/>
  <c r="DA63" i="1"/>
  <c r="EC61" i="1"/>
  <c r="BY61" i="1"/>
  <c r="DA241" i="1"/>
  <c r="DA225" i="1"/>
  <c r="EC106" i="1"/>
  <c r="EC104" i="1"/>
  <c r="EQ67" i="1"/>
  <c r="EC67" i="1"/>
  <c r="CM66" i="1"/>
  <c r="CN66" i="1" s="1"/>
  <c r="DB66" i="1" s="1"/>
  <c r="DP66" i="1" s="1"/>
  <c r="ED66" i="1" s="1"/>
  <c r="ER66" i="1" s="1"/>
  <c r="FF66" i="1" s="1"/>
  <c r="FG66" i="1" s="1"/>
  <c r="DO63" i="1"/>
  <c r="AC71" i="1"/>
  <c r="AC257" i="1" s="1"/>
  <c r="CM65" i="1"/>
  <c r="CN65" i="1" s="1"/>
  <c r="DB65" i="1" s="1"/>
  <c r="DP65" i="1" s="1"/>
  <c r="ED65" i="1" s="1"/>
  <c r="ER65" i="1" s="1"/>
  <c r="FF65" i="1" s="1"/>
  <c r="FG65" i="1" s="1"/>
  <c r="BZ61" i="1"/>
  <c r="CN61" i="1" s="1"/>
  <c r="DB61" i="1" s="1"/>
  <c r="DP61" i="1" s="1"/>
  <c r="ED61" i="1" s="1"/>
  <c r="G71" i="1"/>
  <c r="G257" i="1" s="1"/>
  <c r="DO106" i="1"/>
  <c r="CM104" i="1"/>
  <c r="DA25" i="2" l="1"/>
  <c r="FJ25" i="2"/>
  <c r="FJ170" i="2"/>
  <c r="EC25" i="2"/>
  <c r="FE45" i="2"/>
  <c r="FK80" i="2"/>
  <c r="FL80" i="2" s="1"/>
  <c r="ED13" i="2"/>
  <c r="ER13" i="2" s="1"/>
  <c r="FF13" i="2" s="1"/>
  <c r="FK13" i="2" s="1"/>
  <c r="FL13" i="2" s="1"/>
  <c r="FI171" i="2"/>
  <c r="EW171" i="2"/>
  <c r="FK92" i="2"/>
  <c r="FL92" i="2" s="1"/>
  <c r="CM25" i="2"/>
  <c r="FJ33" i="2"/>
  <c r="EQ25" i="2"/>
  <c r="FF108" i="2"/>
  <c r="FK108" i="2" s="1"/>
  <c r="FL108" i="2" s="1"/>
  <c r="BL7" i="2"/>
  <c r="BZ7" i="2" s="1"/>
  <c r="CN7" i="2" s="1"/>
  <c r="DB7" i="2" s="1"/>
  <c r="DP7" i="2" s="1"/>
  <c r="ED7" i="2" s="1"/>
  <c r="ER7" i="2" s="1"/>
  <c r="FF7" i="2" s="1"/>
  <c r="FK7" i="2" s="1"/>
  <c r="FL7" i="2" s="1"/>
  <c r="DB170" i="2"/>
  <c r="DP68" i="2"/>
  <c r="DB9" i="2"/>
  <c r="DP9" i="2" s="1"/>
  <c r="ED9" i="2" s="1"/>
  <c r="ER9" i="2" s="1"/>
  <c r="FF9" i="2" s="1"/>
  <c r="FK9" i="2" s="1"/>
  <c r="FL9" i="2" s="1"/>
  <c r="DP21" i="2"/>
  <c r="ED21" i="2" s="1"/>
  <c r="ER21" i="2" s="1"/>
  <c r="FF21" i="2" s="1"/>
  <c r="FK21" i="2" s="1"/>
  <c r="FL21" i="2" s="1"/>
  <c r="BK33" i="2"/>
  <c r="ER88" i="2"/>
  <c r="FF88" i="2" s="1"/>
  <c r="FK88" i="2" s="1"/>
  <c r="FL88" i="2" s="1"/>
  <c r="FF53" i="2"/>
  <c r="FK53" i="2" s="1"/>
  <c r="FL53" i="2" s="1"/>
  <c r="DP87" i="2"/>
  <c r="ED87" i="2" s="1"/>
  <c r="ER87" i="2" s="1"/>
  <c r="FF87" i="2" s="1"/>
  <c r="FK87" i="2" s="1"/>
  <c r="FL87" i="2" s="1"/>
  <c r="ER120" i="2"/>
  <c r="FF120" i="2" s="1"/>
  <c r="FK120" i="2" s="1"/>
  <c r="FL120" i="2" s="1"/>
  <c r="ED85" i="2"/>
  <c r="ER85" i="2" s="1"/>
  <c r="FF85" i="2" s="1"/>
  <c r="FK85" i="2" s="1"/>
  <c r="FL85" i="2" s="1"/>
  <c r="ER106" i="2"/>
  <c r="FF106" i="2" s="1"/>
  <c r="FK106" i="2" s="1"/>
  <c r="FL106" i="2" s="1"/>
  <c r="ER121" i="2"/>
  <c r="FF121" i="2" s="1"/>
  <c r="FK121" i="2" s="1"/>
  <c r="FL121" i="2" s="1"/>
  <c r="FF112" i="2"/>
  <c r="FK112" i="2" s="1"/>
  <c r="FL112" i="2" s="1"/>
  <c r="ER99" i="2"/>
  <c r="FF99" i="2" s="1"/>
  <c r="FK99" i="2" s="1"/>
  <c r="FL99" i="2" s="1"/>
  <c r="CN12" i="2"/>
  <c r="DB12" i="2" s="1"/>
  <c r="DP12" i="2" s="1"/>
  <c r="ED12" i="2" s="1"/>
  <c r="ER12" i="2" s="1"/>
  <c r="FF12" i="2" s="1"/>
  <c r="FK12" i="2" s="1"/>
  <c r="FL12" i="2" s="1"/>
  <c r="CN11" i="2"/>
  <c r="DB11" i="2" s="1"/>
  <c r="DP11" i="2" s="1"/>
  <c r="ED11" i="2" s="1"/>
  <c r="ER11" i="2" s="1"/>
  <c r="FF11" i="2" s="1"/>
  <c r="FK11" i="2" s="1"/>
  <c r="FL11" i="2" s="1"/>
  <c r="ER84" i="2"/>
  <c r="FF84" i="2" s="1"/>
  <c r="FK84" i="2" s="1"/>
  <c r="FL84" i="2" s="1"/>
  <c r="ER49" i="2"/>
  <c r="FF49" i="2" s="1"/>
  <c r="FK49" i="2" s="1"/>
  <c r="FL49" i="2" s="1"/>
  <c r="ED113" i="2"/>
  <c r="ER113" i="2" s="1"/>
  <c r="FF113" i="2" s="1"/>
  <c r="FK113" i="2" s="1"/>
  <c r="FL113" i="2" s="1"/>
  <c r="FF110" i="2"/>
  <c r="FK110" i="2" s="1"/>
  <c r="FL110" i="2" s="1"/>
  <c r="ER174" i="2"/>
  <c r="FF174" i="2" s="1"/>
  <c r="FK174" i="2" s="1"/>
  <c r="FL174" i="2" s="1"/>
  <c r="FD171" i="2"/>
  <c r="AJ25" i="2"/>
  <c r="AX6" i="2"/>
  <c r="AW25" i="2"/>
  <c r="BZ16" i="2"/>
  <c r="CN16" i="2" s="1"/>
  <c r="DB16" i="2" s="1"/>
  <c r="DP16" i="2" s="1"/>
  <c r="ED16" i="2" s="1"/>
  <c r="ER16" i="2" s="1"/>
  <c r="FF16" i="2" s="1"/>
  <c r="FK16" i="2" s="1"/>
  <c r="FL16" i="2" s="1"/>
  <c r="DP51" i="2"/>
  <c r="ED51" i="2" s="1"/>
  <c r="ER51" i="2" s="1"/>
  <c r="FF51" i="2" s="1"/>
  <c r="FK51" i="2" s="1"/>
  <c r="FL51" i="2" s="1"/>
  <c r="DA170" i="2"/>
  <c r="FF122" i="2"/>
  <c r="FK122" i="2" s="1"/>
  <c r="FL122" i="2" s="1"/>
  <c r="ER114" i="2"/>
  <c r="FF114" i="2" s="1"/>
  <c r="FK114" i="2" s="1"/>
  <c r="FL114" i="2" s="1"/>
  <c r="DP89" i="2"/>
  <c r="ED89" i="2" s="1"/>
  <c r="ER89" i="2" s="1"/>
  <c r="FF89" i="2" s="1"/>
  <c r="FK89" i="2" s="1"/>
  <c r="FL89" i="2" s="1"/>
  <c r="DP79" i="2"/>
  <c r="ED79" i="2" s="1"/>
  <c r="ER79" i="2" s="1"/>
  <c r="FF79" i="2" s="1"/>
  <c r="FK79" i="2" s="1"/>
  <c r="FL79" i="2" s="1"/>
  <c r="ED111" i="2"/>
  <c r="ER111" i="2" s="1"/>
  <c r="FF111" i="2" s="1"/>
  <c r="FK111" i="2" s="1"/>
  <c r="FL111" i="2" s="1"/>
  <c r="FK130" i="2"/>
  <c r="FL130" i="2" s="1"/>
  <c r="DO175" i="2"/>
  <c r="EV171" i="2"/>
  <c r="EY171" i="2"/>
  <c r="AW33" i="2"/>
  <c r="AX33" i="2"/>
  <c r="BL27" i="2"/>
  <c r="ER37" i="2"/>
  <c r="FF37" i="2" s="1"/>
  <c r="FK37" i="2" s="1"/>
  <c r="FL37" i="2" s="1"/>
  <c r="FK39" i="2"/>
  <c r="FL39" i="2" s="1"/>
  <c r="FF127" i="2"/>
  <c r="FK127" i="2" s="1"/>
  <c r="FL127" i="2" s="1"/>
  <c r="EC170" i="2"/>
  <c r="EQ33" i="2"/>
  <c r="FE66" i="2"/>
  <c r="FE170" i="2"/>
  <c r="ER116" i="2"/>
  <c r="FF116" i="2" s="1"/>
  <c r="FK116" i="2" s="1"/>
  <c r="FL116" i="2" s="1"/>
  <c r="FK179" i="2"/>
  <c r="FL177" i="2"/>
  <c r="FL179" i="2" s="1"/>
  <c r="DO25" i="2"/>
  <c r="EU171" i="2"/>
  <c r="DA33" i="2"/>
  <c r="DA45" i="2"/>
  <c r="DB35" i="2"/>
  <c r="ER8" i="2"/>
  <c r="FF8" i="2" s="1"/>
  <c r="FK8" i="2" s="1"/>
  <c r="FL8" i="2" s="1"/>
  <c r="FJ45" i="2"/>
  <c r="FK69" i="2"/>
  <c r="FL69" i="2" s="1"/>
  <c r="FE25" i="2"/>
  <c r="M66" i="2"/>
  <c r="M171" i="2" s="1"/>
  <c r="O62" i="2"/>
  <c r="DO170" i="2"/>
  <c r="DP71" i="2"/>
  <c r="ED71" i="2" s="1"/>
  <c r="ER71" i="2" s="1"/>
  <c r="FF71" i="2" s="1"/>
  <c r="FK71" i="2" s="1"/>
  <c r="FL71" i="2" s="1"/>
  <c r="ER118" i="2"/>
  <c r="FF118" i="2" s="1"/>
  <c r="FK118" i="2" s="1"/>
  <c r="FL118" i="2" s="1"/>
  <c r="AI25" i="2"/>
  <c r="DB47" i="2"/>
  <c r="BZ15" i="2"/>
  <c r="CN15" i="2" s="1"/>
  <c r="DB15" i="2" s="1"/>
  <c r="DP15" i="2" s="1"/>
  <c r="ED15" i="2" s="1"/>
  <c r="ER15" i="2" s="1"/>
  <c r="FF15" i="2" s="1"/>
  <c r="FK15" i="2" s="1"/>
  <c r="FL15" i="2" s="1"/>
  <c r="BL14" i="2"/>
  <c r="BZ14" i="2" s="1"/>
  <c r="CN14" i="2" s="1"/>
  <c r="DB14" i="2" s="1"/>
  <c r="DP14" i="2" s="1"/>
  <c r="ED14" i="2" s="1"/>
  <c r="ER14" i="2" s="1"/>
  <c r="FF14" i="2" s="1"/>
  <c r="FK14" i="2" s="1"/>
  <c r="FL14" i="2" s="1"/>
  <c r="ED96" i="2"/>
  <c r="ER96" i="2" s="1"/>
  <c r="FF96" i="2" s="1"/>
  <c r="FK96" i="2" s="1"/>
  <c r="FL96" i="2" s="1"/>
  <c r="FA171" i="2"/>
  <c r="BL19" i="2"/>
  <c r="BZ19" i="2" s="1"/>
  <c r="CN19" i="2" s="1"/>
  <c r="DB19" i="2" s="1"/>
  <c r="DP19" i="2" s="1"/>
  <c r="ED19" i="2" s="1"/>
  <c r="ER19" i="2" s="1"/>
  <c r="FF19" i="2" s="1"/>
  <c r="FK19" i="2" s="1"/>
  <c r="FL19" i="2" s="1"/>
  <c r="DP73" i="2"/>
  <c r="ED73" i="2" s="1"/>
  <c r="ER73" i="2" s="1"/>
  <c r="FF73" i="2" s="1"/>
  <c r="FK73" i="2" s="1"/>
  <c r="FL73" i="2" s="1"/>
  <c r="EQ45" i="2"/>
  <c r="EQ170" i="2"/>
  <c r="FK124" i="2"/>
  <c r="FL124" i="2" s="1"/>
  <c r="ED81" i="2"/>
  <c r="ER81" i="2" s="1"/>
  <c r="FF81" i="2" s="1"/>
  <c r="FK81" i="2" s="1"/>
  <c r="FL81" i="2" s="1"/>
  <c r="DP75" i="2"/>
  <c r="ED75" i="2" s="1"/>
  <c r="ER75" i="2" s="1"/>
  <c r="FF75" i="2" s="1"/>
  <c r="FK75" i="2" s="1"/>
  <c r="FL75" i="2" s="1"/>
  <c r="FF83" i="2"/>
  <c r="FK83" i="2" s="1"/>
  <c r="FL83" i="2" s="1"/>
  <c r="ED91" i="2"/>
  <c r="ER91" i="2" s="1"/>
  <c r="FF91" i="2" s="1"/>
  <c r="FK91" i="2" s="1"/>
  <c r="FL91" i="2" s="1"/>
  <c r="EQ175" i="2"/>
  <c r="ED52" i="2"/>
  <c r="ER52" i="2" s="1"/>
  <c r="FF52" i="2" s="1"/>
  <c r="FK52" i="2" s="1"/>
  <c r="FL52" i="2" s="1"/>
  <c r="FF78" i="2"/>
  <c r="FK78" i="2" s="1"/>
  <c r="FL78" i="2" s="1"/>
  <c r="DO33" i="2"/>
  <c r="DP48" i="2"/>
  <c r="ED48" i="2" s="1"/>
  <c r="ER48" i="2" s="1"/>
  <c r="FF48" i="2" s="1"/>
  <c r="FK48" i="2" s="1"/>
  <c r="FL48" i="2" s="1"/>
  <c r="N62" i="2"/>
  <c r="L66" i="2"/>
  <c r="L171" i="2" s="1"/>
  <c r="ER115" i="2"/>
  <c r="FF115" i="2" s="1"/>
  <c r="FK115" i="2" s="1"/>
  <c r="FL115" i="2" s="1"/>
  <c r="ED173" i="2"/>
  <c r="DP175" i="2"/>
  <c r="EZ171" i="2"/>
  <c r="ED31" i="2"/>
  <c r="ER31" i="2" s="1"/>
  <c r="FF31" i="2" s="1"/>
  <c r="FK31" i="2" s="1"/>
  <c r="FL31" i="2" s="1"/>
  <c r="ER140" i="2"/>
  <c r="FF140" i="2" s="1"/>
  <c r="FK140" i="2" s="1"/>
  <c r="FL140" i="2" s="1"/>
  <c r="BL28" i="2"/>
  <c r="BZ28" i="2" s="1"/>
  <c r="CN28" i="2" s="1"/>
  <c r="DB28" i="2" s="1"/>
  <c r="BK25" i="2"/>
  <c r="ER126" i="2"/>
  <c r="FF126" i="2" s="1"/>
  <c r="FK126" i="2" s="1"/>
  <c r="FL126" i="2" s="1"/>
  <c r="AJ33" i="2"/>
  <c r="ED56" i="2"/>
  <c r="ER56" i="2" s="1"/>
  <c r="FF56" i="2" s="1"/>
  <c r="FK56" i="2" s="1"/>
  <c r="FL56" i="2" s="1"/>
  <c r="DP82" i="2"/>
  <c r="ED82" i="2" s="1"/>
  <c r="ER82" i="2" s="1"/>
  <c r="FF82" i="2" s="1"/>
  <c r="FK82" i="2" s="1"/>
  <c r="FL82" i="2" s="1"/>
  <c r="FF132" i="2"/>
  <c r="FK132" i="2" s="1"/>
  <c r="FL132" i="2" s="1"/>
  <c r="DB17" i="2"/>
  <c r="DP17" i="2" s="1"/>
  <c r="ED17" i="2" s="1"/>
  <c r="ER17" i="2" s="1"/>
  <c r="FF17" i="2" s="1"/>
  <c r="FK17" i="2" s="1"/>
  <c r="FL17" i="2" s="1"/>
  <c r="FF114" i="1"/>
  <c r="FI114" i="1"/>
  <c r="FJ114" i="1" s="1"/>
  <c r="FI115" i="1"/>
  <c r="FJ115" i="1" s="1"/>
  <c r="FF115" i="1"/>
  <c r="ER118" i="1"/>
  <c r="DP108" i="1"/>
  <c r="ED108" i="1" s="1"/>
  <c r="ER108" i="1" s="1"/>
  <c r="ES108" i="1" s="1"/>
  <c r="DP244" i="1"/>
  <c r="ED244" i="1" s="1"/>
  <c r="ER244" i="1" s="1"/>
  <c r="FF244" i="1" s="1"/>
  <c r="FG244" i="1" s="1"/>
  <c r="ER237" i="1"/>
  <c r="ES237" i="1" s="1"/>
  <c r="ER116" i="1"/>
  <c r="ED221" i="1"/>
  <c r="DP248" i="1"/>
  <c r="ED248" i="1" s="1"/>
  <c r="ER248" i="1" s="1"/>
  <c r="DP246" i="1"/>
  <c r="ED246" i="1" s="1"/>
  <c r="ER246" i="1" s="1"/>
  <c r="DB233" i="1"/>
  <c r="DP233" i="1" s="1"/>
  <c r="ED233" i="1" s="1"/>
  <c r="ER233" i="1" s="1"/>
  <c r="ES233" i="1" s="1"/>
  <c r="CN223" i="1"/>
  <c r="DB223" i="1" s="1"/>
  <c r="DP223" i="1" s="1"/>
  <c r="ED223" i="1" s="1"/>
  <c r="Y257" i="1"/>
  <c r="DB225" i="1"/>
  <c r="DP225" i="1" s="1"/>
  <c r="ED225" i="1" s="1"/>
  <c r="ED106" i="1"/>
  <c r="DB62" i="1"/>
  <c r="DP62" i="1" s="1"/>
  <c r="ED62" i="1" s="1"/>
  <c r="FF255" i="1"/>
  <c r="CN63" i="1"/>
  <c r="DB63" i="1" s="1"/>
  <c r="DP63" i="1" s="1"/>
  <c r="ED63" i="1" s="1"/>
  <c r="FF117" i="1"/>
  <c r="FI117" i="1"/>
  <c r="FJ117" i="1" s="1"/>
  <c r="FI113" i="1"/>
  <c r="FJ113" i="1" s="1"/>
  <c r="FF113" i="1"/>
  <c r="CN232" i="1"/>
  <c r="DB232" i="1" s="1"/>
  <c r="DP232" i="1" s="1"/>
  <c r="ED232" i="1" s="1"/>
  <c r="ER232" i="1" s="1"/>
  <c r="ES232" i="1" s="1"/>
  <c r="DP231" i="1"/>
  <c r="ED231" i="1" s="1"/>
  <c r="ER231" i="1" s="1"/>
  <c r="ES231" i="1" s="1"/>
  <c r="ED247" i="1"/>
  <c r="ER247" i="1" s="1"/>
  <c r="BL6" i="2" l="1"/>
  <c r="AX25" i="2"/>
  <c r="N66" i="2"/>
  <c r="N171" i="2" s="1"/>
  <c r="P62" i="2"/>
  <c r="DP47" i="2"/>
  <c r="FJ171" i="2"/>
  <c r="DP170" i="2"/>
  <c r="ED68" i="2"/>
  <c r="O66" i="2"/>
  <c r="O171" i="2" s="1"/>
  <c r="Q62" i="2"/>
  <c r="ED175" i="2"/>
  <c r="ER173" i="2"/>
  <c r="FE171" i="2"/>
  <c r="DB45" i="2"/>
  <c r="DP35" i="2"/>
  <c r="BL33" i="2"/>
  <c r="BZ27" i="2"/>
  <c r="FI247" i="1"/>
  <c r="FJ247" i="1" s="1"/>
  <c r="FF247" i="1"/>
  <c r="FF248" i="1"/>
  <c r="FI248" i="1"/>
  <c r="FJ248" i="1" s="1"/>
  <c r="FI246" i="1"/>
  <c r="FJ246" i="1" s="1"/>
  <c r="FF246" i="1"/>
  <c r="FI116" i="1"/>
  <c r="FJ116" i="1" s="1"/>
  <c r="FF116" i="1"/>
  <c r="FF118" i="1"/>
  <c r="FI118" i="1"/>
  <c r="FJ118" i="1" s="1"/>
  <c r="FF173" i="2" l="1"/>
  <c r="FK173" i="2" s="1"/>
  <c r="ER175" i="2"/>
  <c r="FF175" i="2" s="1"/>
  <c r="ED170" i="2"/>
  <c r="ER68" i="2"/>
  <c r="ED47" i="2"/>
  <c r="DP45" i="2"/>
  <c r="ED35" i="2"/>
  <c r="Q66" i="2"/>
  <c r="Q171" i="2" s="1"/>
  <c r="S62" i="2"/>
  <c r="R62" i="2"/>
  <c r="P66" i="2"/>
  <c r="P171" i="2" s="1"/>
  <c r="BL25" i="2"/>
  <c r="BZ6" i="2"/>
  <c r="BZ33" i="2"/>
  <c r="CN27" i="2"/>
  <c r="R66" i="2" l="1"/>
  <c r="R171" i="2" s="1"/>
  <c r="T62" i="2"/>
  <c r="ED45" i="2"/>
  <c r="ER35" i="2"/>
  <c r="ER170" i="2"/>
  <c r="FF170" i="2" s="1"/>
  <c r="FF68" i="2"/>
  <c r="FK68" i="2" s="1"/>
  <c r="CN6" i="2"/>
  <c r="BZ25" i="2"/>
  <c r="U62" i="2"/>
  <c r="S66" i="2"/>
  <c r="S171" i="2" s="1"/>
  <c r="CN33" i="2"/>
  <c r="DB27" i="2"/>
  <c r="ER47" i="2"/>
  <c r="FL173" i="2"/>
  <c r="FL175" i="2" s="1"/>
  <c r="FK175" i="2"/>
  <c r="ER45" i="2" l="1"/>
  <c r="FF45" i="2" s="1"/>
  <c r="FF35" i="2"/>
  <c r="FK35" i="2" s="1"/>
  <c r="ER66" i="2"/>
  <c r="FF66" i="2" s="1"/>
  <c r="FF47" i="2"/>
  <c r="FK47" i="2" s="1"/>
  <c r="CN25" i="2"/>
  <c r="DB6" i="2"/>
  <c r="FK170" i="2"/>
  <c r="FL68" i="2"/>
  <c r="FL170" i="2" s="1"/>
  <c r="V62" i="2"/>
  <c r="T66" i="2"/>
  <c r="T171" i="2" s="1"/>
  <c r="DB33" i="2"/>
  <c r="DP27" i="2"/>
  <c r="W62" i="2"/>
  <c r="U66" i="2"/>
  <c r="U171" i="2" s="1"/>
  <c r="DP6" i="2" l="1"/>
  <c r="DB25" i="2"/>
  <c r="FL35" i="2"/>
  <c r="FL45" i="2" s="1"/>
  <c r="FK45" i="2"/>
  <c r="W66" i="2"/>
  <c r="W171" i="2" s="1"/>
  <c r="Y62" i="2"/>
  <c r="V66" i="2"/>
  <c r="V171" i="2" s="1"/>
  <c r="X62" i="2"/>
  <c r="DP33" i="2"/>
  <c r="ED27" i="2"/>
  <c r="FL47" i="2"/>
  <c r="FL66" i="2" s="1"/>
  <c r="FK66" i="2"/>
  <c r="Z62" i="2" l="1"/>
  <c r="X66" i="2"/>
  <c r="X171" i="2" s="1"/>
  <c r="ED33" i="2"/>
  <c r="ER27" i="2"/>
  <c r="Y66" i="2"/>
  <c r="Y171" i="2" s="1"/>
  <c r="AA62" i="2"/>
  <c r="DP25" i="2"/>
  <c r="ED6" i="2"/>
  <c r="ER33" i="2" l="1"/>
  <c r="FF33" i="2" s="1"/>
  <c r="FF27" i="2"/>
  <c r="FK27" i="2" s="1"/>
  <c r="AC62" i="2"/>
  <c r="AA66" i="2"/>
  <c r="AA171" i="2" s="1"/>
  <c r="ER6" i="2"/>
  <c r="ED25" i="2"/>
  <c r="Z66" i="2"/>
  <c r="Z171" i="2" s="1"/>
  <c r="AB62" i="2"/>
  <c r="AC66" i="2" l="1"/>
  <c r="AC171" i="2" s="1"/>
  <c r="AE62" i="2"/>
  <c r="FK33" i="2"/>
  <c r="FL27" i="2"/>
  <c r="FL33" i="2" s="1"/>
  <c r="ER25" i="2"/>
  <c r="FF6" i="2"/>
  <c r="FK6" i="2" s="1"/>
  <c r="AD62" i="2"/>
  <c r="AB66" i="2"/>
  <c r="AB171" i="2" s="1"/>
  <c r="AD66" i="2" l="1"/>
  <c r="AD171" i="2" s="1"/>
  <c r="AF62" i="2"/>
  <c r="FL6" i="2"/>
  <c r="FL25" i="2" s="1"/>
  <c r="FL171" i="2" s="1"/>
  <c r="FK25" i="2"/>
  <c r="FK171" i="2" s="1"/>
  <c r="ER171" i="2"/>
  <c r="FF25" i="2"/>
  <c r="FF171" i="2" s="1"/>
  <c r="AE66" i="2"/>
  <c r="AE171" i="2" s="1"/>
  <c r="AG62" i="2"/>
  <c r="AG66" i="2" l="1"/>
  <c r="AG171" i="2" s="1"/>
  <c r="AI62" i="2"/>
  <c r="AH62" i="2"/>
  <c r="AF66" i="2"/>
  <c r="AF171" i="2" s="1"/>
  <c r="AH66" i="2" l="1"/>
  <c r="AH171" i="2" s="1"/>
  <c r="AJ62" i="2"/>
  <c r="AK62" i="2"/>
  <c r="AI66" i="2"/>
  <c r="AI171" i="2" s="1"/>
  <c r="AK66" i="2" l="1"/>
  <c r="AK171" i="2" s="1"/>
  <c r="AM62" i="2"/>
  <c r="AL62" i="2"/>
  <c r="AJ66" i="2"/>
  <c r="AJ171" i="2" s="1"/>
  <c r="AL66" i="2" l="1"/>
  <c r="AL171" i="2" s="1"/>
  <c r="AN62" i="2"/>
  <c r="AM66" i="2"/>
  <c r="AM171" i="2" s="1"/>
  <c r="AO62" i="2"/>
  <c r="AP62" i="2" l="1"/>
  <c r="AN66" i="2"/>
  <c r="AN171" i="2" s="1"/>
  <c r="AO66" i="2"/>
  <c r="AO171" i="2" s="1"/>
  <c r="AQ62" i="2"/>
  <c r="AS62" i="2" l="1"/>
  <c r="AQ66" i="2"/>
  <c r="AQ171" i="2" s="1"/>
  <c r="AP66" i="2"/>
  <c r="AP171" i="2" s="1"/>
  <c r="AR62" i="2"/>
  <c r="AT62" i="2" l="1"/>
  <c r="AR66" i="2"/>
  <c r="AR171" i="2" s="1"/>
  <c r="AS66" i="2"/>
  <c r="AS171" i="2" s="1"/>
  <c r="AU62" i="2"/>
  <c r="AU66" i="2" l="1"/>
  <c r="AU171" i="2" s="1"/>
  <c r="AW62" i="2"/>
  <c r="AT66" i="2"/>
  <c r="AT171" i="2" s="1"/>
  <c r="AV62" i="2"/>
  <c r="AX62" i="2" l="1"/>
  <c r="AV66" i="2"/>
  <c r="AV171" i="2" s="1"/>
  <c r="AW66" i="2"/>
  <c r="AW171" i="2" s="1"/>
  <c r="AY62" i="2"/>
  <c r="BA62" i="2" l="1"/>
  <c r="AY66" i="2"/>
  <c r="AY171" i="2" s="1"/>
  <c r="AX66" i="2"/>
  <c r="AX171" i="2" s="1"/>
  <c r="AZ62" i="2"/>
  <c r="BB62" i="2" l="1"/>
  <c r="AZ66" i="2"/>
  <c r="AZ171" i="2" s="1"/>
  <c r="BC62" i="2"/>
  <c r="BA66" i="2"/>
  <c r="BA171" i="2" s="1"/>
  <c r="BC66" i="2" l="1"/>
  <c r="BC171" i="2" s="1"/>
  <c r="BE62" i="2"/>
  <c r="BB66" i="2"/>
  <c r="BB171" i="2" s="1"/>
  <c r="BD62" i="2"/>
  <c r="BF62" i="2" l="1"/>
  <c r="BD66" i="2"/>
  <c r="BD171" i="2" s="1"/>
  <c r="BE66" i="2"/>
  <c r="BE171" i="2" s="1"/>
  <c r="BG62" i="2"/>
  <c r="BI62" i="2" l="1"/>
  <c r="BG66" i="2"/>
  <c r="BG171" i="2" s="1"/>
  <c r="BF66" i="2"/>
  <c r="BF171" i="2" s="1"/>
  <c r="BH62" i="2"/>
  <c r="BJ62" i="2" l="1"/>
  <c r="BH66" i="2"/>
  <c r="BH171" i="2" s="1"/>
  <c r="BI66" i="2"/>
  <c r="BI171" i="2" s="1"/>
  <c r="BK62" i="2"/>
  <c r="BK66" i="2" l="1"/>
  <c r="BK171" i="2" s="1"/>
  <c r="BM62" i="2"/>
  <c r="BJ66" i="2"/>
  <c r="BJ171" i="2" s="1"/>
  <c r="BL62" i="2"/>
  <c r="BN62" i="2" l="1"/>
  <c r="BL66" i="2"/>
  <c r="BL171" i="2" s="1"/>
  <c r="BM66" i="2"/>
  <c r="BM171" i="2" s="1"/>
  <c r="BO62" i="2"/>
  <c r="BQ62" i="2" l="1"/>
  <c r="BO66" i="2"/>
  <c r="BO171" i="2" s="1"/>
  <c r="BN66" i="2"/>
  <c r="BN171" i="2" s="1"/>
  <c r="BP62" i="2"/>
  <c r="BR62" i="2" l="1"/>
  <c r="BP66" i="2"/>
  <c r="BP171" i="2" s="1"/>
  <c r="BQ66" i="2"/>
  <c r="BQ171" i="2" s="1"/>
  <c r="BS62" i="2"/>
  <c r="BS66" i="2" l="1"/>
  <c r="BS171" i="2" s="1"/>
  <c r="BU62" i="2"/>
  <c r="BR66" i="2"/>
  <c r="BR171" i="2" s="1"/>
  <c r="BT62" i="2"/>
  <c r="BV62" i="2" l="1"/>
  <c r="BT66" i="2"/>
  <c r="BT171" i="2" s="1"/>
  <c r="BU66" i="2"/>
  <c r="BU171" i="2" s="1"/>
  <c r="BW62" i="2"/>
  <c r="BY62" i="2" l="1"/>
  <c r="BW66" i="2"/>
  <c r="BW171" i="2" s="1"/>
  <c r="BV66" i="2"/>
  <c r="BV171" i="2" s="1"/>
  <c r="BX62" i="2"/>
  <c r="BZ62" i="2" l="1"/>
  <c r="BX66" i="2"/>
  <c r="BX171" i="2" s="1"/>
  <c r="BY66" i="2"/>
  <c r="BY171" i="2" s="1"/>
  <c r="CA62" i="2"/>
  <c r="CA66" i="2" l="1"/>
  <c r="CA171" i="2" s="1"/>
  <c r="CC62" i="2"/>
  <c r="BZ66" i="2"/>
  <c r="BZ171" i="2" s="1"/>
  <c r="CB62" i="2"/>
  <c r="CD62" i="2" l="1"/>
  <c r="CB66" i="2"/>
  <c r="CB171" i="2" s="1"/>
  <c r="CC66" i="2"/>
  <c r="CC171" i="2" s="1"/>
  <c r="CE62" i="2"/>
  <c r="CG62" i="2" l="1"/>
  <c r="CE66" i="2"/>
  <c r="CE171" i="2" s="1"/>
  <c r="CD66" i="2"/>
  <c r="CD171" i="2" s="1"/>
  <c r="CF62" i="2"/>
  <c r="CH62" i="2" l="1"/>
  <c r="CF66" i="2"/>
  <c r="CF171" i="2" s="1"/>
  <c r="CI62" i="2"/>
  <c r="CG66" i="2"/>
  <c r="CG171" i="2" s="1"/>
  <c r="CI66" i="2" l="1"/>
  <c r="CI171" i="2" s="1"/>
  <c r="CK62" i="2"/>
  <c r="CH66" i="2"/>
  <c r="CH171" i="2" s="1"/>
  <c r="CJ62" i="2"/>
  <c r="CL62" i="2" l="1"/>
  <c r="CJ66" i="2"/>
  <c r="CJ171" i="2" s="1"/>
  <c r="CK66" i="2"/>
  <c r="CK171" i="2" s="1"/>
  <c r="CM62" i="2"/>
  <c r="CO62" i="2" l="1"/>
  <c r="CM66" i="2"/>
  <c r="CM171" i="2" s="1"/>
  <c r="CL66" i="2"/>
  <c r="CL171" i="2" s="1"/>
  <c r="CN62" i="2"/>
  <c r="CP62" i="2" l="1"/>
  <c r="CN66" i="2"/>
  <c r="CN171" i="2" s="1"/>
  <c r="CO66" i="2"/>
  <c r="CO171" i="2" s="1"/>
  <c r="CQ62" i="2"/>
  <c r="CQ66" i="2" l="1"/>
  <c r="CQ171" i="2" s="1"/>
  <c r="CS62" i="2"/>
  <c r="CP66" i="2"/>
  <c r="CP171" i="2" s="1"/>
  <c r="CR62" i="2"/>
  <c r="CT62" i="2" l="1"/>
  <c r="CR66" i="2"/>
  <c r="CR171" i="2" s="1"/>
  <c r="CU62" i="2"/>
  <c r="CS66" i="2"/>
  <c r="CS171" i="2" s="1"/>
  <c r="CW62" i="2" l="1"/>
  <c r="CU66" i="2"/>
  <c r="CU171" i="2" s="1"/>
  <c r="CV62" i="2"/>
  <c r="CT66" i="2"/>
  <c r="CT171" i="2" s="1"/>
  <c r="CX62" i="2" l="1"/>
  <c r="CV66" i="2"/>
  <c r="CV171" i="2" s="1"/>
  <c r="CY62" i="2"/>
  <c r="CW66" i="2"/>
  <c r="CW171" i="2" s="1"/>
  <c r="DA62" i="2" l="1"/>
  <c r="CY66" i="2"/>
  <c r="CY171" i="2" s="1"/>
  <c r="CZ62" i="2"/>
  <c r="CX66" i="2"/>
  <c r="CX171" i="2" s="1"/>
  <c r="DB62" i="2" l="1"/>
  <c r="CZ66" i="2"/>
  <c r="CZ171" i="2" s="1"/>
  <c r="DC62" i="2"/>
  <c r="DA66" i="2"/>
  <c r="DA171" i="2" s="1"/>
  <c r="DE62" i="2" l="1"/>
  <c r="DC66" i="2"/>
  <c r="DC171" i="2" s="1"/>
  <c r="DD62" i="2"/>
  <c r="DB66" i="2"/>
  <c r="DB171" i="2" s="1"/>
  <c r="DF62" i="2" l="1"/>
  <c r="DD66" i="2"/>
  <c r="DD171" i="2" s="1"/>
  <c r="DG62" i="2"/>
  <c r="DE66" i="2"/>
  <c r="DE171" i="2" s="1"/>
  <c r="DI62" i="2" l="1"/>
  <c r="DG66" i="2"/>
  <c r="DG171" i="2" s="1"/>
  <c r="DH62" i="2"/>
  <c r="DF66" i="2"/>
  <c r="DF171" i="2" s="1"/>
  <c r="DJ62" i="2" l="1"/>
  <c r="DH66" i="2"/>
  <c r="DH171" i="2" s="1"/>
  <c r="DK62" i="2"/>
  <c r="DI66" i="2"/>
  <c r="DI171" i="2" s="1"/>
  <c r="DM62" i="2" l="1"/>
  <c r="DK66" i="2"/>
  <c r="DK171" i="2" s="1"/>
  <c r="DL62" i="2"/>
  <c r="DJ66" i="2"/>
  <c r="DJ171" i="2" s="1"/>
  <c r="DN62" i="2" l="1"/>
  <c r="DL66" i="2"/>
  <c r="DL171" i="2" s="1"/>
  <c r="DO62" i="2"/>
  <c r="DM66" i="2"/>
  <c r="DM171" i="2" s="1"/>
  <c r="DQ62" i="2" l="1"/>
  <c r="DO66" i="2"/>
  <c r="DO171" i="2" s="1"/>
  <c r="DP62" i="2"/>
  <c r="DN66" i="2"/>
  <c r="DN171" i="2" s="1"/>
  <c r="DR62" i="2" l="1"/>
  <c r="DP66" i="2"/>
  <c r="DP171" i="2" s="1"/>
  <c r="DS62" i="2"/>
  <c r="DQ66" i="2"/>
  <c r="DQ171" i="2" s="1"/>
  <c r="DU62" i="2" l="1"/>
  <c r="DS66" i="2"/>
  <c r="DS171" i="2" s="1"/>
  <c r="DT62" i="2"/>
  <c r="DR66" i="2"/>
  <c r="DR171" i="2" s="1"/>
  <c r="DV62" i="2" l="1"/>
  <c r="DT66" i="2"/>
  <c r="DT171" i="2" s="1"/>
  <c r="DW62" i="2"/>
  <c r="DU66" i="2"/>
  <c r="DU171" i="2" s="1"/>
  <c r="DY62" i="2" l="1"/>
  <c r="DW66" i="2"/>
  <c r="DW171" i="2" s="1"/>
  <c r="DX62" i="2"/>
  <c r="DV66" i="2"/>
  <c r="DV171" i="2" s="1"/>
  <c r="DZ62" i="2" l="1"/>
  <c r="DX66" i="2"/>
  <c r="DX171" i="2" s="1"/>
  <c r="EA62" i="2"/>
  <c r="DY66" i="2"/>
  <c r="DY171" i="2" s="1"/>
  <c r="EC62" i="2" l="1"/>
  <c r="EA66" i="2"/>
  <c r="EA171" i="2" s="1"/>
  <c r="EB62" i="2"/>
  <c r="DZ66" i="2"/>
  <c r="DZ171" i="2" s="1"/>
  <c r="ED62" i="2" l="1"/>
  <c r="EB66" i="2"/>
  <c r="EB171" i="2" s="1"/>
  <c r="EE62" i="2"/>
  <c r="EC66" i="2"/>
  <c r="EC171" i="2" s="1"/>
  <c r="EG62" i="2" l="1"/>
  <c r="EE66" i="2"/>
  <c r="EE171" i="2" s="1"/>
  <c r="EF62" i="2"/>
  <c r="ED66" i="2"/>
  <c r="ED171" i="2" s="1"/>
  <c r="EH62" i="2" l="1"/>
  <c r="EF66" i="2"/>
  <c r="EF171" i="2" s="1"/>
  <c r="EI62" i="2"/>
  <c r="EG66" i="2"/>
  <c r="EG171" i="2" s="1"/>
  <c r="EK62" i="2" l="1"/>
  <c r="EI66" i="2"/>
  <c r="EI171" i="2" s="1"/>
  <c r="EJ62" i="2"/>
  <c r="EH66" i="2"/>
  <c r="EH171" i="2" s="1"/>
  <c r="EL62" i="2" l="1"/>
  <c r="EJ66" i="2"/>
  <c r="EJ171" i="2" s="1"/>
  <c r="EM62" i="2"/>
  <c r="EK66" i="2"/>
  <c r="EK171" i="2" s="1"/>
  <c r="EO62" i="2" l="1"/>
  <c r="EM66" i="2"/>
  <c r="EM171" i="2" s="1"/>
  <c r="EN62" i="2"/>
  <c r="EL66" i="2"/>
  <c r="EL171" i="2" s="1"/>
  <c r="EP62" i="2" l="1"/>
  <c r="EP66" i="2" s="1"/>
  <c r="EP171" i="2" s="1"/>
  <c r="EN66" i="2"/>
  <c r="EN171" i="2" s="1"/>
  <c r="EQ62" i="2"/>
  <c r="EQ66" i="2" s="1"/>
  <c r="EQ171" i="2" s="1"/>
  <c r="EO66" i="2"/>
  <c r="EO171" i="2" s="1"/>
</calcChain>
</file>

<file path=xl/sharedStrings.xml><?xml version="1.0" encoding="utf-8"?>
<sst xmlns="http://schemas.openxmlformats.org/spreadsheetml/2006/main" count="1882" uniqueCount="1096">
  <si>
    <t>INVENTARIO DE  ACTIVO FIJO E INTANGIBLES YA DEPRECIADOS  AL 31 DE MARZO 2022</t>
  </si>
  <si>
    <t>FECHA</t>
  </si>
  <si>
    <t>CLASE</t>
  </si>
  <si>
    <t>CARACTERISTICAS</t>
  </si>
  <si>
    <t>UBICACIÓN</t>
  </si>
  <si>
    <t>MUEBLE</t>
  </si>
  <si>
    <t>VALOR DE ADQUISICIÓN</t>
  </si>
  <si>
    <t>VALOR RESIDUAL</t>
  </si>
  <si>
    <t>VALOR A DEPRECIAR</t>
  </si>
  <si>
    <t>$</t>
  </si>
  <si>
    <t>TOTAL 1999-2022</t>
  </si>
  <si>
    <t>TOTAL ACUMULADO</t>
  </si>
  <si>
    <t>22615003  DERECHOS DE PROPIEDAD INTELECTUAL</t>
  </si>
  <si>
    <t>* 11/03/97</t>
  </si>
  <si>
    <t>SOTWARE DE MAGIC</t>
  </si>
  <si>
    <t xml:space="preserve">2 LICENCIAS </t>
  </si>
  <si>
    <t>12/08/99</t>
  </si>
  <si>
    <t>MICROSOFT OFFICE 2000 PROFESIONAL</t>
  </si>
  <si>
    <t>MOLP GOES MICROSOF OFFICE 2000 PROF.</t>
  </si>
  <si>
    <t>MICROSOFT VISUAL FOX PRO 6,0</t>
  </si>
  <si>
    <t>23/11/2000</t>
  </si>
  <si>
    <t xml:space="preserve">WINDOWS 2000 SERVER EN ENG, </t>
  </si>
  <si>
    <t>02/12/2002</t>
  </si>
  <si>
    <t>DESARROLLADOR DE MAGIC VER. 9.30</t>
  </si>
  <si>
    <t>13/12/2004</t>
  </si>
  <si>
    <t xml:space="preserve">OFFICE 2003 PRO.WIN32 SPANISH  </t>
  </si>
  <si>
    <t>16 OFFICE 2003 PRO.WIN32 SPANISH LIC/SA PACK OLP NL LOCL GOVT PARTE # 269-05503, 1 CD DE INSTAL</t>
  </si>
  <si>
    <t>02/03/2005</t>
  </si>
  <si>
    <t>BASE DE DATOS IBM DB2 UDB 8.2</t>
  </si>
  <si>
    <t>24/09/2009</t>
  </si>
  <si>
    <t>VMWARE V13 FOUNDATION</t>
  </si>
  <si>
    <t>(1 LICENCIA)</t>
  </si>
  <si>
    <t>WINDOWS SERVER 2008</t>
  </si>
  <si>
    <t>STANDARD ( 5 LICENCIAS )</t>
  </si>
  <si>
    <t>SOFTWARE DE RESPALDO</t>
  </si>
  <si>
    <t>TIVOLI STOREGE MANAGER ( 1 )</t>
  </si>
  <si>
    <t>04/01/2010</t>
  </si>
  <si>
    <t>LICENCIA ADOBE CREATIVE SUITE 4 MASTER COLLECTION</t>
  </si>
  <si>
    <t>( 1 LICENCIA )</t>
  </si>
  <si>
    <t>16/12/2010</t>
  </si>
  <si>
    <t>MAGIC (ACTUALIZACION DE LICENCIAS)</t>
  </si>
  <si>
    <t>1 ACTUALIZACION MAGIC P/ENTERPRISE STUDIO SINGLE SEAT UNIPAAS 1.9; ($5,182.94);                               ACTUALIZACION DE MAGIC P/ENTERPRISE OPEN CLIENT DEPLOYMENT VERSION SEAT UNIPASAS 1.9 PARA 50 USUARIOS SINGLE SEAT UNIPASS 1.9; ($ 11,392.06)</t>
  </si>
  <si>
    <t>23/12/2010</t>
  </si>
  <si>
    <t>DB2 ( ACTUALIZACION DE LICENCIAS )</t>
  </si>
  <si>
    <t xml:space="preserve">1 ACTUALIZACION DE LICENCIA IBM DB2 WORKGROUP SERVER EDITION PROCESOR VALUS UNIT (PVUS) </t>
  </si>
  <si>
    <t>SUB-TOTAL</t>
  </si>
  <si>
    <t xml:space="preserve">24113001 MAQUINARIA Y EQUIPO DE PRODUCCIÓN </t>
  </si>
  <si>
    <t>AIRE ACONDICIONADO</t>
  </si>
  <si>
    <t>MARCA PANASONIC;TIPO PARED; CAPACIDAD: 18,000BTU/HR ; MODELO : CS-PS18MKQ ; REFRIGERANTE R 410A, EFICIENCIA SERR 13</t>
  </si>
  <si>
    <t>455-173G</t>
  </si>
  <si>
    <t>30301-53</t>
  </si>
  <si>
    <t>MARCA PANASONIC;TIPO PARED; CAPACIDAD: 18,000BTU/HR ; MODELO : CS-PS18MKQ ; REFRIGERANTE R 410A, EFICIENCIA SERR 13. No. DE SERIE 2441205236.</t>
  </si>
  <si>
    <t>455-173M</t>
  </si>
  <si>
    <t>30301-54</t>
  </si>
  <si>
    <t>REFRIGERADORA</t>
  </si>
  <si>
    <t>MARCA 1FRIGIDAIRE , MODELO FFTR1814LM, CONGELADOR SECO SUPERIOR, COLOR BLANCO DE 18 PIES CÚBICOS , DOS PUERTAS, DOS GAVETAS .</t>
  </si>
  <si>
    <t>455-181-01</t>
  </si>
  <si>
    <t>30310-05</t>
  </si>
  <si>
    <t>MARCA LENNOX; CAPACIDAD: UNO PUNTO CINCO TONELADAS, MINI SPLIT MONOFASICO; MODELO CONDENSADOR: LXG AHTC118130P4; MODELO EVAPORADOR: LXG AHTC018130P4; SERIE CONDENSADOR: 1233500C2200155; SERIE EVAPORADOR: 123350019300C2200105, EFICIENCIA 410A 13.0.</t>
  </si>
  <si>
    <t>455-192</t>
  </si>
  <si>
    <t>30301-42</t>
  </si>
  <si>
    <t>MARCA LENNOX; CAPACIDAD: UNO PUNTO CINCO TONELADAS, MINI SPLIT MONOFASICO; MODELO CONDENSADOR: LXG AHTC118130P4; MODELO EVAPORADOR: LXG AHTC018130P4; SERIE CONDENSADOR: 12350054900C8080012; SERIE EVAPORADOR: 123350055000C8090004, EFICIENCIA 410A 13.0.</t>
  </si>
  <si>
    <t>455-184</t>
  </si>
  <si>
    <t>30301-43</t>
  </si>
  <si>
    <t>MARCA LENNOX; CAPACIDAD: UNO PUNTO CINCO TONELADAS, MINI SPLIT MONOFASICO; MODELO CONDENSADOR: LXG AHTC118130P4; MODELO EVAPORADOR: LXG AHTC018130P4;  EFICIENCIA 410A 13.0.</t>
  </si>
  <si>
    <t>455-191</t>
  </si>
  <si>
    <t>30301-44</t>
  </si>
  <si>
    <t>MARCA LENNOX; CAPACIDAD:  CINCO TONELADAS, CENTRAL,TRIFÁSICO; MODELO CONDENSADOR: TSA060S4; MODELO EVAPORADOR: CBX26UH-60;  EFICIENCIA 410A 13.0.</t>
  </si>
  <si>
    <t>455-182</t>
  </si>
  <si>
    <t>30301-45</t>
  </si>
  <si>
    <t>30301-46</t>
  </si>
  <si>
    <t>MARCA LENNOX; CAPACIDAD: UNO PUNTO CINCO TONELADAS, MINI SPLIT MONOFASICO; MODELO CONDENSADOR: LXG SCTCO18130P4; MODELO EVAPORADOR: LXG AHTC018130P4; EFICIENCIA 410A 13.0.</t>
  </si>
  <si>
    <t>30301-47</t>
  </si>
  <si>
    <t>30301-48</t>
  </si>
  <si>
    <t>30301-49</t>
  </si>
  <si>
    <t>MARCA LENNOX; CAPACIDAD:  CUATRO TONELADAS, CENTRAL,MONOFÁSICO MODELO CONDENSADOR: 13ACX-048; MODELO EVAPORADOR: LXGUCGRO48100U2; EFICIENCIA 410A 13.0.</t>
  </si>
  <si>
    <t>30301-50</t>
  </si>
  <si>
    <t>MARCA LENNOX; CAPACIDAD:  CUATRO TONELADAS, CENTRAL,MONOFÁSICO MODELO CONDENSADOR: 13ACX-048; MODELO EVAPORADOR: LXGUCGRO48100U2; SERIE CONDENSADOR: 1912J12849; SERIE EVAPORADOR: C9266220000064, EFICIENCIA 410A 13.0.</t>
  </si>
  <si>
    <t>30301-51</t>
  </si>
  <si>
    <t>MARCA LENNOX; CAPACIDAD:  CUATRO TONELADAS, CENTRAL,MONOFÁSICO MODELO CONDENSADOR: 13ACX-048; MODELO EVAPORADOR: LXGUCGRO48100U2;EFICIENCIA 410A 13.0.</t>
  </si>
  <si>
    <t>30301-52</t>
  </si>
  <si>
    <t>MARCA: WESTTINGHOUSE; TIPO MINI SPLIT; CAPACIDAD DE 60,000BTU;EFICIENCIA SEER 13; REFRIGERANTE ECOLOGICO410A. MODELO: VSX130601BA, SERIE CONDENSADOR No. 1301512735; SERIE EVAPORADOR No.D202021100113110160009.</t>
  </si>
  <si>
    <t>30301-55</t>
  </si>
  <si>
    <t>MARCA: WESTTINGHOUSE; TIPO MINI SPLIT; CAPACIDAD DE 60,000BTU;EFICIENCIA SEER 13; REFRIGERANTE ECOLOGICO410A. MODELO: VSX130601BA, SERIE CONDENSADOR No. 1301512768; SERIE EVAPORADOR No.D202021100113110160008.</t>
  </si>
  <si>
    <t>30301-56</t>
  </si>
  <si>
    <t>MARCA: WESTTINGHOUSE; TIPO MINI SPLIT; CAPACIDAD DE 60,000BTU;EFICIENCIA SEER 13; REFRIGERANTE ECOLOGICO410A. MODELO: VSX130601BA, SERIE CONDENSADOR  No. 1301512769, SERIE EVAPORADOR No.D202021100113110160067.</t>
  </si>
  <si>
    <t>455-150</t>
  </si>
  <si>
    <t>30301-57</t>
  </si>
  <si>
    <t>MARCA: WESTTINGHOUSE; TIPO MINI SPLIT; CAPACIDAD DE 60,000BTU;EFICIENCIA SEER 13; REFRIGERANTE ECOLOGICO410A. MODELO: VSX130601BA, SERIE CONDENSADOR No. 1301512720, SERIE EVAPORADOR No. D202021100113110160024.</t>
  </si>
  <si>
    <t>455-181</t>
  </si>
  <si>
    <t>30301-58</t>
  </si>
  <si>
    <t>TANQUE ELEVADO</t>
  </si>
  <si>
    <t>TANQUE ELEVADO PARA CENTRO CULTURAL Y RECREATIVO DE LA CAJA (CASA DE SAN MIGUEL).</t>
  </si>
  <si>
    <t>35503-01</t>
  </si>
  <si>
    <t>REFRIGERADORA DE 18 PIES CUBICOS, MARCA FRIGIDAIRE, MODELO FFTR1814LM. NÈMERO DE PUERTAS :2 PUERTAS, GAVETAS PARA VERDURAS Y FRUTAS.</t>
  </si>
  <si>
    <t>30310-06</t>
  </si>
  <si>
    <t>24119001  MOBILIARIOS</t>
  </si>
  <si>
    <t>09/02/96</t>
  </si>
  <si>
    <t>ESCRITORIO EJECUTIVO</t>
  </si>
  <si>
    <t>EN CEDRO, CON ALA</t>
  </si>
  <si>
    <t>455-110</t>
  </si>
  <si>
    <t>30114-09</t>
  </si>
  <si>
    <t>LIBRERA DE MADERA</t>
  </si>
  <si>
    <t xml:space="preserve"> ELABORADA EN CEDRO</t>
  </si>
  <si>
    <t>455-170</t>
  </si>
  <si>
    <t>31104-01</t>
  </si>
  <si>
    <t>25/03/96</t>
  </si>
  <si>
    <t>MUEBLE PARA APARATOS DE SONIDO</t>
  </si>
  <si>
    <t>DE MADERA, CON RODOS</t>
  </si>
  <si>
    <t>455-180</t>
  </si>
  <si>
    <t>31133-01</t>
  </si>
  <si>
    <t>01/04/96</t>
  </si>
  <si>
    <t>JUEGO DE SALA</t>
  </si>
  <si>
    <t>DE 3 PIEZAS: SOFA P/3 PERSONAS,SOFA P/2 PERSONAS Y UN SILLON</t>
  </si>
  <si>
    <t>31131-01</t>
  </si>
  <si>
    <t xml:space="preserve"> 22/05/96</t>
  </si>
  <si>
    <t xml:space="preserve">LIBRERA </t>
  </si>
  <si>
    <t>DE MADERA, EN FORMA DE L</t>
  </si>
  <si>
    <t>455-140</t>
  </si>
  <si>
    <t>31104-02</t>
  </si>
  <si>
    <t xml:space="preserve"> 05/12/96</t>
  </si>
  <si>
    <t>LINEA DE ORO,FTE 2.1 MTS.,ALTO 2 MT., FONDO 0.35 MTS</t>
  </si>
  <si>
    <t>31104-04</t>
  </si>
  <si>
    <t>09/02/2009</t>
  </si>
  <si>
    <t>CREDENZA</t>
  </si>
  <si>
    <t>CREDENZA MODULAR, CONSTA DE 2 MUEBLES</t>
  </si>
  <si>
    <t>31110-06</t>
  </si>
  <si>
    <t>03/12/2001</t>
  </si>
  <si>
    <t>MODULO MUEBLE COMPUTADORA Y ESCRITORIO</t>
  </si>
  <si>
    <t>CON ARCHIVO DE 2 GAVETAS INCORP.COLOR AZUL NEGRO Y AMARILLO</t>
  </si>
  <si>
    <t>455-173B</t>
  </si>
  <si>
    <t>31140-01</t>
  </si>
  <si>
    <t>MUEBLE DE MADERA TIPO LIBRERA</t>
  </si>
  <si>
    <t>MUEBLE DE ESCTRUCTURA DE MADERA DE CEDRO,BASE DE PLYWOOD FORRADO CON  FORMICA,RESPALDO DE FIBRAN,CINCO ENTREPAÑOS,3 PUERTAS CON BISAGRAS,HALADERAS Y CHAPA CON LLAVE.UNA PUERTA DE VIDRIO DE 5MM DE GROSOR CON CHAPA Y LLAVE MEDIDAS 1.75 METROS DE LARGO X 2.25 METROS DE ALTO Y 0.55 METROS DE ANCHO;SUJETO A PARED O PISO.</t>
  </si>
  <si>
    <t>31104-07</t>
  </si>
  <si>
    <t>MUEBLE DE ESCTRUCTURA DE MADERA DE CEDRO,BASE DE PLYWOOD FORRADO CON  FORMICA,RESPALDO DE FIBRAN, 2 ENTREPAÑOS, PUERTAS CORREDIZAS CON RIELES,HALADERAS Y CHAPA CON LLAVE  MEDIDAS 3.00 METROS DE LARGO X 1.40 METROS DE ALTO Y 0.70 METROS DE ANCHO</t>
  </si>
  <si>
    <t>455-120</t>
  </si>
  <si>
    <t>31104-08</t>
  </si>
  <si>
    <t>JUEGO DE MUEBLES DE SALA</t>
  </si>
  <si>
    <t>DE 3 PIEZAS,COLOR CAFÉ OSCURO MOD:IPANEMA; MARCA:BOAL</t>
  </si>
  <si>
    <t>31131-02</t>
  </si>
  <si>
    <t>STAND PARA RECEPCIÓN</t>
  </si>
  <si>
    <t>MATERIAL : ESTRUCTURA DE MADERA AGLOMERADA, FORROS DE PLÁSTICOS LAMINADOS, BISAGRAS OCULTAS,LLAVINES Y PASADORES, TORNILLERIS CON TAPONES,MEDIDAS MÍNIMAS 2.00 METROS DE LARGO</t>
  </si>
  <si>
    <t>31142-01</t>
  </si>
  <si>
    <t>09/03/2006</t>
  </si>
  <si>
    <t>MESA DE CONFERENCIA</t>
  </si>
  <si>
    <t>PARA 6 PERSONAS,COLOR CHERRY,MADERA LAMINADA, FORMA OVALADA</t>
  </si>
  <si>
    <t>31107-03</t>
  </si>
  <si>
    <t>24/05/2006</t>
  </si>
  <si>
    <t xml:space="preserve">MESA DE REUNIONES MODULAR </t>
  </si>
  <si>
    <t>EN CHAPA DE MADERA FINA BARNIZADA, 4 MODULOS RECTOS Y 1 SEMI CIRCULAR</t>
  </si>
  <si>
    <t>31107-04</t>
  </si>
  <si>
    <t>MESA DE REUNIONES</t>
  </si>
  <si>
    <t xml:space="preserve">MUEBLE DE MADERA CON CAPACIDAD PARA 18 PERSONAS, EL MUEBLE CUENTA CON UN ÁREA DE 6.50 METROS DE LARGO Y 2.20 METROS DE ANCHO, CADA MESA CUENTA CON 0.75 METROS DE PROFUNDIDAD, TIENE AL CENTRO ABERTURA DE 0.70 METROS , CUENTA CON OCHO MODULOS: SEIS DE 1.66 METROS X 0.75 METROS,  Y DOS DE 2.20 METROS X 0.75 METROS. </t>
  </si>
  <si>
    <t>31107-05</t>
  </si>
  <si>
    <t>RACK  PARA SERVER</t>
  </si>
  <si>
    <t>RACK PARA SERVER, MARCA NEW LINK; MODELO:  NEW-09785014</t>
  </si>
  <si>
    <t>31141-02</t>
  </si>
  <si>
    <t>ARCHIVO DE ALTA DENSIDAD</t>
  </si>
  <si>
    <t>ARCHIVO DE ALTA DENSIDAD PARA RESGUARDO DE INFORMACIÓN CONTABLE.</t>
  </si>
  <si>
    <t>455-162</t>
  </si>
  <si>
    <t>30105-130</t>
  </si>
  <si>
    <t>30105-131</t>
  </si>
  <si>
    <t>30105-132</t>
  </si>
  <si>
    <t>ARCHIVO DE ALTA DENSIDAD PARA RESGUARDO DE INFORMACIÓN CONTABLE:  UN CARRO MÓVIL DE 3.30m DE LONGITUD(/1.20/0.9/1.20) y 2.4m ALTURA PARA BANDEJAS TAMAÑO OFICIO(15"), CINCO NIVELES.</t>
  </si>
  <si>
    <t>30105-139</t>
  </si>
  <si>
    <t>30105-140</t>
  </si>
  <si>
    <t>ARCHIVO DE ALTA DENSIDAD PARA RESGUARDO DE INFORMACIÓN  DE AFILIACIÓN:   UN CARRO MÓVIL DE 3.90m DE LONGITUD(/1.3/1.3/1.3) y 2.0m ALTURA PARA BANDEJAS TAMAÑO OFICIO(15"), CON RESPALDO,CINCO NIVELES.</t>
  </si>
  <si>
    <t>455-171</t>
  </si>
  <si>
    <t>30105-141</t>
  </si>
  <si>
    <t>30105-142</t>
  </si>
  <si>
    <t>30105-143</t>
  </si>
  <si>
    <t>30105-144</t>
  </si>
  <si>
    <t>30105-145</t>
  </si>
  <si>
    <t>24119002 MAQUINARIA Y EQUIPOS</t>
  </si>
  <si>
    <t>09/11/91</t>
  </si>
  <si>
    <t>MAQUINA DE ESCRIBIR ELECTRONICA</t>
  </si>
  <si>
    <t>CANON AP7500 SERIE BB 2310083</t>
  </si>
  <si>
    <t>30109-06</t>
  </si>
  <si>
    <t>CAJA FUERTE</t>
  </si>
  <si>
    <t>CENTINELA MODELO 507 SERIE 1208,DE HIERRO</t>
  </si>
  <si>
    <t>455-161</t>
  </si>
  <si>
    <t>30118-01</t>
  </si>
  <si>
    <t>ARMA DE FUEGO</t>
  </si>
  <si>
    <t>PISTOLA SMITH &amp; WESSON 357 MAGNUN SPRINFIELD MASS,MOD 356-3</t>
  </si>
  <si>
    <t>31301-02</t>
  </si>
  <si>
    <t>11/10/95</t>
  </si>
  <si>
    <t>APARATOS DE SONIDO</t>
  </si>
  <si>
    <t>CD PIOONER, RADIO PIOONER, CONSOLA PEAVEY,DOBLE CASETERA</t>
  </si>
  <si>
    <t>30319-01</t>
  </si>
  <si>
    <t>07/05/2001</t>
  </si>
  <si>
    <t>PROTECTORA DE CHEQUES</t>
  </si>
  <si>
    <t>M/UCHIDA,MODELO P-15 MULTIMONEDA,SERIE P15230103129</t>
  </si>
  <si>
    <t>30110-02</t>
  </si>
  <si>
    <t>13/05/2003</t>
  </si>
  <si>
    <t>TEMPSTAR, TIPO MINI SPLIT, 18,000 BTU, CONTROL REMOTO</t>
  </si>
  <si>
    <t>455-173I</t>
  </si>
  <si>
    <t>30301-22</t>
  </si>
  <si>
    <t>19/07/2006</t>
  </si>
  <si>
    <t>PROYECTOR DE CAÑON</t>
  </si>
  <si>
    <t>MARCA DELL MODELO 2400MP,SERIE DTW4081</t>
  </si>
  <si>
    <t>30324-02</t>
  </si>
  <si>
    <t>24/08/2007</t>
  </si>
  <si>
    <t>MARCA CARRIER,DE 60000 BTU,EVAPORADOR  MOD 42XQ-060M-30125,SERIE MFUO 7121714,CONDENSADOR MOD.38 CKS 060-X-5,SERIE 2407X82093</t>
  </si>
  <si>
    <t>30301-25</t>
  </si>
  <si>
    <t>MARCA CARRIER,DE 60000 BTU,EVAPORADOR  MOD 42XQ-060M-30125,SERIE MFUO 7121653,CONDENSADOR MOD.38 CKS 060-X-5,SERIE 2407X82077</t>
  </si>
  <si>
    <t>30301-26</t>
  </si>
  <si>
    <t>MARCA CARRIER,DE 60000 BTU,EVAPORADOR  MOD 42XQ-060M-30125,SERIE MFUO 7121677,CONDENSADOR MOD.38 CKS 060-X-5,SERIE 2407X82026</t>
  </si>
  <si>
    <t>30301.-27</t>
  </si>
  <si>
    <t>MARCA CARRIER,DE 60000 BTU,EVAPORADOR  MOD 42XQ-060M-30125,SERIE MFUO 7162951,CONDENSADOR MOD.38 CKS 060-X-5,SERIE 2407X82067</t>
  </si>
  <si>
    <t>455-172</t>
  </si>
  <si>
    <t>30301-28</t>
  </si>
  <si>
    <t>MARCA CARRIER,DE 60000 BTU,EVAPORADOR  MOD 42XQ-060M-30125,SERIE MFUO 7162907,CONDENSADOR MOD.38 CKC036-X-5,SERIE 2407X82114</t>
  </si>
  <si>
    <t>455-173</t>
  </si>
  <si>
    <t>30301-29</t>
  </si>
  <si>
    <t>MARCA CARRIER,DE 60000 BTU,EVAPORADOR  MOD 42XQ-060M-30125,SERIE MFUO 7101766,CONDENSADOR MOD.38 CKC036-X-5,SERIE 4106X77379</t>
  </si>
  <si>
    <t>30301-30</t>
  </si>
  <si>
    <t>01/11/2008</t>
  </si>
  <si>
    <t>MARCA MILLER,DE 60,000 BTU,EVAPORADOR MODELO NUMBER NFX7060SW2,SERIAL, NUMBER EBU5100891;CONDENSADOR MODELO NUMBER JS4BD-060CA,SERIE JSA080800224</t>
  </si>
  <si>
    <t>455-160</t>
  </si>
  <si>
    <t>30301-31</t>
  </si>
  <si>
    <t>MARCA MILLER,DE 60,000 BTU,EVAPORADOR MODELO NUMBER NFX7060SW2,SERIAL, NUMBER EBU5101394;CONDENSADOR MODELO NUMBER JS4BD-060CA,SERIE JSA080703811</t>
  </si>
  <si>
    <t>455-183</t>
  </si>
  <si>
    <t>30301-32</t>
  </si>
  <si>
    <t>MARCA MILLER,DE 60,000 BTU,EVAPORADOR MODELO NUMBER NFX7060SVW2,SERIAL, NUMBER EBU5100911;CONDENSADOR MODELO NUMBER JS4BD-060CA,SERIE JSA080800221</t>
  </si>
  <si>
    <t>455-130</t>
  </si>
  <si>
    <t>30301-34</t>
  </si>
  <si>
    <t>MARCA MILLER,DE 36,000 BTU,EVAPORADOR MODELO NUMBER NFX7036SVW2,SERIAL, NUMBER EBU5010269;CONDENSADOR MODELO NUMBER JS4BD-036CA,SERIE JSA080702963</t>
  </si>
  <si>
    <t>30301-35</t>
  </si>
  <si>
    <t>MARCA MILLER,DE 60,000 BTU,EVAPORADOR MODELO NUMBER NFX7060SVW2,SERIAL, NUMBER EBU5101378;CONDENSADOR MODELO NUMBER JS4BD-060CA,SERIE JSA080800222</t>
  </si>
  <si>
    <t>30301-36</t>
  </si>
  <si>
    <t>15/10/2009</t>
  </si>
  <si>
    <t>MARCA WESTINGHOUSE, TIPO CASSETTE DE 48,000 BTU, MODELO CONDESADOR JS4BD-048CA;MODELO EVAPORADOR WICXF-48KVW2.SERIE DE CONDESADOR Nº JSA090706799,SERIE  EVAPORADOR Nº WIGO90800311</t>
  </si>
  <si>
    <t>30301-37</t>
  </si>
  <si>
    <t>MARCA WESTINGHOUSE, TIPO CASSETTE DE 48,000 BTU, MODELO CONDESADOR JS4BD-048CA;MODELO EVAPORADOR WICXF-48KVW2.SERIE DE CONDESADOR Nº JSA090704479,SERIE  EVAPORADOR Nº WIGO90800309</t>
  </si>
  <si>
    <t>30301-38</t>
  </si>
  <si>
    <t>MARCA WESTINGHOUSE,TIPO CASSETTE DE 48,000 BTU, MODELO CONDENSADOR JS4BD-048CA;MODELO EVAPORADOR WICXD-48KVW2.SERIE DE CONDESADOR NºJSA090800233,SERIE EVAPORADOR NºWIGO90800310</t>
  </si>
  <si>
    <t>30301-39</t>
  </si>
  <si>
    <t>MARCA LENNOX - TIPO SPLIT-DUCTO DE 5 TONELADAS CONDENSADOR:MODELO TSA060S43Y, SERIE 5810G14701;EVAPORAODR:MODELO CBX26UH-060-230-2,SERIE 6010J16886.</t>
  </si>
  <si>
    <t>30301-40</t>
  </si>
  <si>
    <t>MARCA LENNOX - TIPO SPLIT-DUCTO DE 5 TONELADAS CONDENSADOR:MODELO TSA060S43Y, SERIE 5810G14698;EVAPORAODR:MODELO CBX26UH-060-230-2,SERIE 6010J16899.</t>
  </si>
  <si>
    <t>30301-41</t>
  </si>
  <si>
    <t>PLASMA</t>
  </si>
  <si>
    <t>SONY C1,CLD, MODELO:KDL 40BX420,SERIE Nº5302631</t>
  </si>
  <si>
    <t>30308-05</t>
  </si>
  <si>
    <t>SONY C1,CLD, MODELO:KDL 40BX420,SERIE Nº 5303725</t>
  </si>
  <si>
    <t>30308-06</t>
  </si>
  <si>
    <t>PLANTA TELEFONICA</t>
  </si>
  <si>
    <t xml:space="preserve">INCLUYE 2 TARJETAS P/SERVICIOS DE E1, 4 TK ANALOGAS, 8 EXTS,DIGITALES, 60 EXTS, ANALOGAS, 20 USARIOS IP, 1 TELEFONO DIGITAL ALCATEL-LUCENT 4029, 3 TLEONOS DIGITALES 4019, 15 TELEFONOS IP TOUCH 4018, 23 TELEFONOS SENC 1 LLOS TC50, OPERADORA AUTOMATICA ESTANDAR DE 2 ACCESOS SIMULTANEOS, 1 GUARNICION PLANTRONICS S12, 1 TARIFICADOR SOFTWARE TELEFAX PARA 85 EXTS, 1 BATEIA PARA 4 HORAS, 75 LICENCIAS SOFTPHONE PIMPHONY PC TELEFONIA LICENCIAS Y SOFTWARE </t>
  </si>
  <si>
    <t>35301-02</t>
  </si>
  <si>
    <t xml:space="preserve">MARCA: LENNOX, TIPO MINI SPLIT, CAPACIDAD DE 12,000BTU EFICIENCIA SEER 13, REFRIGERANTE ECOLOGICO 410A. MODELO DE EVAPORADOR AHGR12130P4, SERIE : 3A70320000224. MODELO DE CONDENSADOR MCGRO12130, </t>
  </si>
  <si>
    <t>455-173H</t>
  </si>
  <si>
    <t>30301-59</t>
  </si>
  <si>
    <t xml:space="preserve">MARCA: LENNOX, TIPO MINI SPLIT, CAPACIDAD DE 12,000BTU EFICIENCIA SEER 13, REFRIGERANTE ECOLOGICO 410A. MODELO DE EVAPORADOR AHGR12130P4, SERIE : 3A70320000308. MODELO DE CONDENSADOR MCGRO12130, </t>
  </si>
  <si>
    <t>455-173N</t>
  </si>
  <si>
    <t>30301-60</t>
  </si>
  <si>
    <t>MARCA: LENNOX, TIPO MINI SPLIT, CAPACIDAD DE 12,000BTU EFICIENCIA SEER 13, REFRIGERANTE ECOLOGICO 410A. MODELO DE EVAPORADOR AHGR12130P4, SERIE : 3A70320000319. MODELO DE CONDENSADOR MCGRO12130, SERIE:</t>
  </si>
  <si>
    <t>30301-61</t>
  </si>
  <si>
    <t xml:space="preserve">MARCA: LENNOX, TIPO MINI SPLIT, CAPACIDAD DE 12,000BTU EFICIENCIA SEER 13, REFRIGERANTE ECOLOGICO 410A. MODELO DE EVAPORADOR AHGR12130P4, SERIE : 3A70320000314. MODELO DE CONDENSADOR MCGRO12130, </t>
  </si>
  <si>
    <t>455-173K</t>
  </si>
  <si>
    <t>30301-62</t>
  </si>
  <si>
    <t xml:space="preserve">MARCA: LENNOX, TIPO MINI SPLIT, CAPACIDAD DE 12,000BTU EFICIENCIA SEER 13, REFRIGERANTE ECOLOGICO 410A. MODELO DE EVAPORADOR AHGR12130P4, SERIE :MODELO DE CONDENSADOR MCGRO12130, </t>
  </si>
  <si>
    <t>455-173L</t>
  </si>
  <si>
    <t>30301-63</t>
  </si>
  <si>
    <t>GRABADOR DE VIDEO DIGITAL, INCLUYE 16 CAMARAS( DVR)</t>
  </si>
  <si>
    <t>MARCA HIKVISIÓN, MODELO DS-7216HVI-SV, SERIE 486240932</t>
  </si>
  <si>
    <t>30305-02</t>
  </si>
  <si>
    <t>CONDENSADOR: MARCA INNOVAR, MODELO HOE24C2MR83, SERIE HOE202115130413903150056; EVAPORADOR: MARCA INNOVAR, MODELO EV1302DB6, SERIE D202115130213903120249. CAPACIDAD 24,000 BTU.  UBICADO EN AREA DE REUNIONES DE COMISIONES DE CONSEJO DIRECTIVO EN TERCER NIVEL.</t>
  </si>
  <si>
    <t>30301-64</t>
  </si>
  <si>
    <t>CONDENSADOR: MARCA INNOVAR, MODELO C70C2AB1, SERIE C703154750513729400152; EVAPORADOR: MARCA INNOVAR, MODELO C70C2AB1, SERIE 105170101121100052. CAPACIDAD 60,000BTU. UBICADO EN SALA DE REUNIONES DE CONSEJO DIRECTIVO EN EL TERCER NIVEL.</t>
  </si>
  <si>
    <t>30301-65</t>
  </si>
  <si>
    <t>EQUIPO DE AIRE ACONDICIONADO MARCA CONFORTSTAR, 220-230/1PH/60HZ CON GAS REFRIGERANTE. MODELO CCI18CD(0) CONDENSADOR Y  CCI18CD(2) EVAPORADOR.</t>
  </si>
  <si>
    <t>30301-66</t>
  </si>
  <si>
    <t>EQUIPO DE SONIDO, CON LOS COMPONENTES SIGUIENTES: CONSOLA ESTERO  12 CANALES COMO MINIMO;AMPLIFICADOR DE FUERZA ESTEREO; TORNAMESA SENCILLA CON CD,USB,MP3 2 UNIDADES COMO RACK, COMO  MÍNIMO; RACK PARA EQUIPO DE 10X12 ESPACIIOS, MATERIAL PLAYWOOD CON PLÁSTICOS PVC,ORILLAS PROTECTORAS DE ALUMINIO; BOCINAS PÁSIVAS 2 VÍAS PARA ESCENARIOS, MONITOR DE PISO,ALTAVOZ DE ESCENARIOS PASIVO DUAL15"2-VÍAS1400W;BOCINAS PÁSIVAS 2 VÍAS PARA TRÍPODE; PEDESTAL PARA BOCINA, MARCA STINGER, CABLE BALANCEADO PARA MICROFONO, MARCA PROEL; CABLE PARA BOCINA Y ACONDICIONADOR DE CORRIENTE CON CAPACIDAD DE 15 AMPERIOS.</t>
  </si>
  <si>
    <t>30319-03</t>
  </si>
  <si>
    <t>AIRE ACONDICIONADO*</t>
  </si>
  <si>
    <t>EQUIPO DE AIRE ACONDICIONADO TIPO MINI SPLIT DE 18,000 BTU/H, GAS R-410A,220V/HP/60HZ, MARCA CONFOR STAR, SERIE No.B31936186901N00389.</t>
  </si>
  <si>
    <t>455-173AA</t>
  </si>
  <si>
    <t>30301-67</t>
  </si>
  <si>
    <t>EQUIPO DE AIRE ACONDICIONADO TIPO MINI SPLIT DE 12,000 BTU/H, GAS R-410A,220V/HP/60HZ, MARCA CONFOR STAR, SERIE No. B31956186903N00003.</t>
  </si>
  <si>
    <t>455-173F</t>
  </si>
  <si>
    <t>30301-68</t>
  </si>
  <si>
    <t xml:space="preserve">CAMARA DE VIDEO PROFESIONAL </t>
  </si>
  <si>
    <t>CAMARA DE VIDEO PROFESIONAL FULL HD, MARCA SONY, MODELO HXR-MC2500, SERIE 1201233</t>
  </si>
  <si>
    <t>35901-34</t>
  </si>
  <si>
    <t>MICROFONOS</t>
  </si>
  <si>
    <t>SISTEMA DE MICROFONOS  INALAMBRICO DE MANO MARCA SHURE , MODELO BLX24/PG58, SERIES No. 3OG0109283 Y 30L1165960.</t>
  </si>
  <si>
    <t>30330-02</t>
  </si>
  <si>
    <t>EQUIPO DE AIRE ACONDICIONADO  DE 24,000 BTU/H, GAS R-410A,220V/HP/60HZ, MARCA CONFOR STAR, CONDENSADOR  MODELO: CC24CD-M(0), SERIE No. A19186329803W00079; EVAPORADOR MODELO: CCE24CD-M(I), SERIE No. B31966186902N00147.</t>
  </si>
  <si>
    <t>30301-69</t>
  </si>
  <si>
    <t>EQUIPO DE AIRE ACONDICIONADO  DE 9,000 BTU/H, GAS R-410A,220V/HP/60HZ, MARCA CONFOR STAR, CONDENSADOR  MODELO: CCE09CD-N(0), SERIE No. 3495560000911; EVAPORADOR MODELO: CCE09-N(I), SERIE No. 3497160000090.</t>
  </si>
  <si>
    <t>30301-70</t>
  </si>
  <si>
    <t>EQUIPO DE AIRE ACONDICIONADO  DE 9,000 BTU/H, GAS R-410A,220V/HP/60HZ, MARCA CONFOR STAR, CONDENSADOR  MODELO: CCE09CD-N(0), SERIE No. 3495560000900; EVAPORADOR MODELO: CCE09CD-N(I), SERIE No. 3497460000058.</t>
  </si>
  <si>
    <t>30301-71</t>
  </si>
  <si>
    <t>EQUIPO DE AIRE ACONDICIONADO  DE 9,000 BTU/H, GAS R-410A,220V/HP/60HZ, MARCA CONFOR STAR, CONDENSADOR  MODELO: CCE09CD-N(0), SERIE No. 3495560000926; EVAPORADOR MODELO: CCE09CD-N(I), SERIE No. 3497460000059.</t>
  </si>
  <si>
    <t>30301-72</t>
  </si>
  <si>
    <t>EQUIPO DE AIRE ACONDICIONADO  DE 9,000 BTU/H, GAS R-410A,220V/HP/60HZ, MARCA CONFOR STAR, CONDENSADOR  MODELO: CCE09CD-N(0), SERIE No. 3495560000901; EVAPORADOR MODELO: CCE09CD-N(I), SERIE No. 3497460000063.</t>
  </si>
  <si>
    <t>30301-73</t>
  </si>
  <si>
    <t>APARATOS DE SONIDO/ SISTEMA DE PERIFONEO PARA VEHÍCULO.</t>
  </si>
  <si>
    <t>APARATOS DE SONIDO/ SISTEMA DE PERIFONEO PARA VEHÍCULO, MARCA SKY, MODELOMPA-60.</t>
  </si>
  <si>
    <t>30319-04</t>
  </si>
  <si>
    <t>24119004 EQUIPOS INFORMATICOS</t>
  </si>
  <si>
    <t xml:space="preserve"> 23/12/98</t>
  </si>
  <si>
    <t>ESCRITOR DE DISCO COMPACTO, (CD WRITTER</t>
  </si>
  <si>
    <t>HEWLETT PACKARD,MODELO SURESTORE 7200E, SERIE HU8333Q5358MX62400168</t>
  </si>
  <si>
    <t>30138-01</t>
  </si>
  <si>
    <t>14/03/2003</t>
  </si>
  <si>
    <t>SWITCH - EQUIPO DE COMUNICACIÓN</t>
  </si>
  <si>
    <t>MARCA HEWLETT PACKARD MOD2724,DE 24 PUERTOS DE 10/100/1000MBPS,RJ45,S/J4897A</t>
  </si>
  <si>
    <t>30203-01</t>
  </si>
  <si>
    <t>MARCA HEWLETT PACKARD MOD:2724.DE 24 PUERTOS DE 10/100/1000MBPS,RJ45,S/J4897A</t>
  </si>
  <si>
    <t>30203-02</t>
  </si>
  <si>
    <t>05/05/2003</t>
  </si>
  <si>
    <t>COMPUTADORA - ESTACION DE TRABAJO</t>
  </si>
  <si>
    <t>MARCA DELL, MODELO OPTIPLEX GX260, NEGRA,CPU:6Z80K21</t>
  </si>
  <si>
    <t>30201-47</t>
  </si>
  <si>
    <t>MARCA DELL, MODELO OPTIPLEX GX260, NEGRA,CPU:NY80K21</t>
  </si>
  <si>
    <t>30201-48</t>
  </si>
  <si>
    <t>MARCA DELL, MODELO  OPTIPLEX GX260,NEGRA,CPU:AZ80K21</t>
  </si>
  <si>
    <t>30201-49</t>
  </si>
  <si>
    <t>MARCA DELL, MODELO OPTIPLEX GX260, NEGRA,CPU:JY80K21</t>
  </si>
  <si>
    <t>455-184*150</t>
  </si>
  <si>
    <t>30201-51</t>
  </si>
  <si>
    <t>MARCA DELL, MODELO OPTIPLEX GX260, NEGRA,CPU:DX80K21</t>
  </si>
  <si>
    <t>30201-52</t>
  </si>
  <si>
    <r>
      <t xml:space="preserve">MARCA DELL, MODELO OPTIPLEX GX260, NEGRA,CPU: </t>
    </r>
    <r>
      <rPr>
        <b/>
        <sz val="8"/>
        <rFont val="Museo 300"/>
        <family val="3"/>
      </rPr>
      <t>BK80K21</t>
    </r>
  </si>
  <si>
    <t>30201-55</t>
  </si>
  <si>
    <t>30/10/2003</t>
  </si>
  <si>
    <t xml:space="preserve">COMPUTADORA - SERVIDOR      </t>
  </si>
  <si>
    <t>MARCA IBM, MODELO X SERIES 235</t>
  </si>
  <si>
    <t>30201-59</t>
  </si>
  <si>
    <t>28/07/2004</t>
  </si>
  <si>
    <t>COMPUTADORA-ESTACION DE TRABAJO</t>
  </si>
  <si>
    <t>MARCA DELL,MODELO  OPTPLEX GX280 TORRE,CPU S/0045-508-682-469,Gtia. 3 años</t>
  </si>
  <si>
    <t>30201-60</t>
  </si>
  <si>
    <t>04/11/2004</t>
  </si>
  <si>
    <t>SONIC WALL TZ 170 UNRESTRICTED NODE</t>
  </si>
  <si>
    <t>MARCA  SONIC WALL TZ 170  UNRESTRICTED</t>
  </si>
  <si>
    <t>30204-01</t>
  </si>
  <si>
    <t>10/12/2004</t>
  </si>
  <si>
    <t>UPS</t>
  </si>
  <si>
    <t>MARCA APC  SMART - UPS 3000 V a 120 V, SERIIE Nº YS0413110573</t>
  </si>
  <si>
    <t>30122-71</t>
  </si>
  <si>
    <t>COMPUTADORA PERSONAL</t>
  </si>
  <si>
    <t>MARCA DELL MODELO OPTIPLEX GX280 S/B7V8361</t>
  </si>
  <si>
    <t>30201-63</t>
  </si>
  <si>
    <t>MARCA DELL MODELO OPTIPLEX GX280, S/88V8361</t>
  </si>
  <si>
    <t>30201-64</t>
  </si>
  <si>
    <t>MARCA DELL MODELO OPTIPLEX GX280 S/B8V8361</t>
  </si>
  <si>
    <t>30201-66</t>
  </si>
  <si>
    <t>MARCA DELL MODELO OPTIPLEX GX280, S/67V8361</t>
  </si>
  <si>
    <t>455-150*191</t>
  </si>
  <si>
    <t>30201-61</t>
  </si>
  <si>
    <t>MARCA DELL MODELO OPTIPLEX GX280, S/F7V8361</t>
  </si>
  <si>
    <t>30201-67</t>
  </si>
  <si>
    <t>MARCA DELL MODELO OPTIPLEX GX280, S/78V8361</t>
  </si>
  <si>
    <t>30201-69</t>
  </si>
  <si>
    <t>MARCA DELL MODELO OPTIPLEX GX280, S/48V8361</t>
  </si>
  <si>
    <t>455-182*150</t>
  </si>
  <si>
    <t>30201-65</t>
  </si>
  <si>
    <t>21/10/2005</t>
  </si>
  <si>
    <t>MARCA DELL OPTIPLEX GX280,MONITOR PANTALLA PLANA DE 15";SERIE 5V8T971</t>
  </si>
  <si>
    <t>30201-70</t>
  </si>
  <si>
    <t>COMPUTADORA PORTATIL</t>
  </si>
  <si>
    <t>LAPTOP MARCA DELL MOD.LATITUDE D410 SERIE S/ BB963B1</t>
  </si>
  <si>
    <t>30202-07</t>
  </si>
  <si>
    <t>LAPTOP MARCA DELL MOD.LATITUDE D410 SERIE S/2B963B1</t>
  </si>
  <si>
    <t>30202-06</t>
  </si>
  <si>
    <t>COMPUTADORA  - ESTACION DE TRABAJO</t>
  </si>
  <si>
    <t>WORKSTATION MARCA DELL,MOD.PRECISION 380,SERIE 3X223B1</t>
  </si>
  <si>
    <t>30201-71</t>
  </si>
  <si>
    <t>MARCA DELL,MODELO  OPTIPLEX GX 520 SERIE HM333B1</t>
  </si>
  <si>
    <t>30201-72</t>
  </si>
  <si>
    <t>MARCA DELL,MODELO OPTIPLEX GX 520,SERIE 2N333BJ</t>
  </si>
  <si>
    <t>30201-73</t>
  </si>
  <si>
    <t>MARCA DELL,MODELO OPTIPLEX GX 520,SERIE 3N333BJ</t>
  </si>
  <si>
    <t>30201-74</t>
  </si>
  <si>
    <t>PC'S DELL OPTIPLEX GX520 SERIE CPU- 5N333B1; MON. CN-OCC280-71618-644-ADW9;TEC CN-OW7646-37172-617-03Z3</t>
  </si>
  <si>
    <t>30201-75</t>
  </si>
  <si>
    <t>MARCA DELL,MODELO OPTIPLEX GX 520, SERIE 6N333BJ</t>
  </si>
  <si>
    <t>30201-76</t>
  </si>
  <si>
    <t>PC'S DELL  OPTIPLEX GX 520,SERIE CN333BJ;MON.CN-OCC280-71618-644-ADVF;CN-OW7382-71616-634-0H8Q</t>
  </si>
  <si>
    <t>30201-77</t>
  </si>
  <si>
    <t>MARCA DELL MODELO OPTIPLEX GX 520, SERIE DN333B1</t>
  </si>
  <si>
    <t>30201-78</t>
  </si>
  <si>
    <t>04/06/2008</t>
  </si>
  <si>
    <t>PC'S DELL OPTIPLEX 330,MINITCAVER PENTIUM DUAL COPE , CPU  SERIE:GWGB4G1; MONITOR SERIE:  CN-ORY9797426183BOUWU;TECLADO SERIE: CN-ODJ375-71616-7C1-11YS.</t>
  </si>
  <si>
    <t>30201-79</t>
  </si>
  <si>
    <t>PC'S DELL OPTIPLEX 330,MINITCAVER PENTIUM DUAL COPE ,  CPU S/N : JVGB4G1; MONITOR N/S CN-ORY9797426183BOYNU, CUENTA CON MONITOR NUEVO CON SERIE: CN-C116Q6Z4;TEC. CN-ODJ375-71616-7C1-10S8.</t>
  </si>
  <si>
    <t>30201-80</t>
  </si>
  <si>
    <t>PC'S DELL OPTIPLEX 330,MINITCAVER PENTIUM DUAL COPE ,   S/N CPU DWGB4G1; MONITOR N/S CN-ORY9797426183BOYHU; TEC. CN-ODJJ415-71616-72Q-0D25.</t>
  </si>
  <si>
    <t>30201-81</t>
  </si>
  <si>
    <t>PC'S DELL OPTIPLEX 330,MINITCAVER PENTIUM DUAL COPE , S/N CPU 7XGB4G1; MONITOR N/SERIE: CN-ORY9797426183B10FU;TEC.CN-ODJ375-71616-7C1-11F2.</t>
  </si>
  <si>
    <t>30201-82</t>
  </si>
  <si>
    <t>PC`S DELL OPTIPLEX 330,MINITCAVER PENTIUM DUAL COPE,S/N CPU JWGB4G1;MONITOR N/S CNORY9797426183B10MU;TEC.CN-ODJ375-71616-7C1-1061</t>
  </si>
  <si>
    <t>30201-83</t>
  </si>
  <si>
    <t>PC'S DELL OPTIPLEX 330,MINITCAVER PENTIUM DUAL COPE , S/N CPU BVGB4G1; MONITOR N/SERIE: CN-ORY9797426183B10GU; TEC. SERIE: CN-ODJ375-71616-7C1-10SA.</t>
  </si>
  <si>
    <t>30201-84</t>
  </si>
  <si>
    <t>PC`S DELL OPTIPLEX 330,MINITCAVER PENTIUM DUAL COPE,S/N CPU CSGB4G1;MONITOR N/S CNORY9797426183B107U;TEC.CN-ODJ375-71616-7C1-105W</t>
  </si>
  <si>
    <t>455-173J</t>
  </si>
  <si>
    <t>30201-85</t>
  </si>
  <si>
    <t>PC`S DELL OPTIPLEX 330,MINITCAVER PENTIUM DUAL COPE,S/N CPU 2WGB4G1;MONITOR N/S CNORY 9797426183A6R7U;TEC.CN-ODJ375-71616-7C1-108D</t>
  </si>
  <si>
    <t>30201-86</t>
  </si>
  <si>
    <t>PC'S DELL OPTIPLEX 330,MINITCAVER PENTIUM DUAL COPE ,  S/N CPU 9WGB4G1; MONITOR N/SERIE: CN-ORY9797426183BOU1U;TEC.SERIE: CN-ODJ375-71616-7C1-11F2. CUENTA ACTUALMENTE CON MONITOR PRESTADO DE INFORMATICA  CON SERIE No. CN-CNCG116Q75M ( MONITOR COMPRADO EN EL AÑO 2012). CÒDIGO DE MONITOR  No. 455-161-30201-61</t>
  </si>
  <si>
    <t>455-192A</t>
  </si>
  <si>
    <t>30201-87</t>
  </si>
  <si>
    <t>PC'S DELL OPTIPLEX 330,MINITCAVER PENTIUM DUAL COPE ,  CPU SERIE:  3XGB4G1; MONITOR N/SERIE:  CN-ORY979-74261-83B-OYFU;TEC.CN-ODJ375-71616-7C1-105Y</t>
  </si>
  <si>
    <t>30201-88</t>
  </si>
  <si>
    <t>PC'S DELL OPTIPLEX 330,MINITCAVER PENTIUM DUAL COPE , S/N CPU FVGB4G1; MONITOR N/SERIE:  CN-ORY9797426183B0YGU; TEC.SERIE:CN-ODJ375-71616-7C1-108M</t>
  </si>
  <si>
    <t>455-210</t>
  </si>
  <si>
    <t>30201-89</t>
  </si>
  <si>
    <t>PC'S DELL OPTIPLEX 330,MINITCAVER PENTIUM DUAL COPE ,  CPU SERIE: 4XGB4G1; MONITOR N/SERIE:  CN-ORY9797426183BOYMU; TEC.CN-ODJ375-71616-7C1-10H4.</t>
  </si>
  <si>
    <t>30201-90</t>
  </si>
  <si>
    <t>PC'S DELL OPTIPLEX 330,MINITCAVER PENTIUM DUAL COPE ,  CPU  SERIE:BXGB4G1; MONITOR N/SERIE: CN-ORY979-74261-83B-OYJU;TEC CN-ODJ375-71616-7C1-10H4</t>
  </si>
  <si>
    <t>30201-91</t>
  </si>
  <si>
    <t>PC'S DELL OPTIPLEX 330,MINITCAVER PENTIUM DUAL COPE ,  CPU SERIE: 5WGB4G1; MONITOR N/SERIE:  CN-DRY979-74261-83B-1RTU,  TEC-CN-ODJ375-71616-7C1-105I</t>
  </si>
  <si>
    <t>30201-92</t>
  </si>
  <si>
    <t>PC'S DELL OPTIPLEX 330,MINITCAVER PENTIUM DUAL COPE , S/N CPU 7WGB4G1,MONITOR N/SERIE: CN-ORY9797426183B10LU;TEC.SERIE: CN-ODJ375-71616-7C1-11YR</t>
  </si>
  <si>
    <t>455-185</t>
  </si>
  <si>
    <t>30201-93</t>
  </si>
  <si>
    <t>28/10/2008</t>
  </si>
  <si>
    <t>KIT DE MEMORIA 4 GB (2X2 GB)</t>
  </si>
  <si>
    <t>MARCA KINGSTON 8KTM3037/AG IBM ESERV DIMM KIT XSERIES 235,235,345 HS20</t>
  </si>
  <si>
    <t>28/07/2009</t>
  </si>
  <si>
    <t>PC`S,MARCA HEWLETT PACKARD,WORK STATION,CPU HP XW4600 SERIE 2UA9171608;MONITOR HP L1710,SERIE 3CQ9102Q2Z;TECLADO HP SERIE BC3370GVBWTFUV</t>
  </si>
  <si>
    <t>30201-94</t>
  </si>
  <si>
    <t>PC`S,MARCA HEWLETT PACKARD,WORK STATION,CPU HP XW4600 SERIE 2UA917160Y;MONITOR HP L1710,SERIE 3CQ9102Q3H;TECLADO HP SERIE BC3370GVBWTF04</t>
  </si>
  <si>
    <t>30201-95</t>
  </si>
  <si>
    <t>COMPUTADORA - SERVIDOR</t>
  </si>
  <si>
    <t>SERVIDOR MARCA IBM:CPU MODELO B9U,SERIE KQMVPGR;RAK MOD.4RX,SERIE 23X6165;UPS;MODELO 3000BSA,SERIE GSM33000MJR31;MONITOR MOD.3RX,SERIE 23BD481</t>
  </si>
  <si>
    <t>30201-96</t>
  </si>
  <si>
    <t>30/09/2009</t>
  </si>
  <si>
    <t>SWITCH - EQUIPO DE 24 PUERTOS</t>
  </si>
  <si>
    <t>MARCA NORTEL, ROUTER NORTEL,MODELO: 4526GTX,SERIE LBNNTMJL2301FJ</t>
  </si>
  <si>
    <t>30203-23</t>
  </si>
  <si>
    <t>MARCA HP,MODELO DC 7900,SERIE MXJ9070BFJ;MONITOR MARCA HP, MODELO L1750,SERIE 3CQ9161THD; TECLADO SERIE BC3370GVBWTOVO</t>
  </si>
  <si>
    <t>30201-97</t>
  </si>
  <si>
    <t>MARCA HP,MODELO DC 7900,SERIE MXJ9070BG7;MONITOR MARCA HP,MODELO L1750,SERIE 3CQ9161THX;TECLADO SERIE BC3370GVBWTOTP</t>
  </si>
  <si>
    <t>30201-98</t>
  </si>
  <si>
    <t>MARCA HP,MODELO DC 7900,SERIE MXJ9070BFT;MONITOR MARCA HP,MODELO L1750,SERIE 3CQ9161TJT;TECLADO SERIE BC3370GVBWT0U2</t>
  </si>
  <si>
    <t>30201-99</t>
  </si>
  <si>
    <t>MARCA HP,MODELO DC 7900,SERIE MXJ9070BG8;MONITOR MARCA HP,MODELO L1750,SERIE 3CQ9161T07;TECLADO SERIE BC3370GVBWT0NO</t>
  </si>
  <si>
    <t>30201-100</t>
  </si>
  <si>
    <t>MARCA HP,MODELO DC 7900,SERIE MXJ9070BGL;MONITOR MARCA HP,MODELO L1750;SERIE 3CQ9161THN;TECLADO SERIE BC3370GVBWT0TR</t>
  </si>
  <si>
    <t>30201-101</t>
  </si>
  <si>
    <t>IMPRESOR</t>
  </si>
  <si>
    <t>MARCA EPSON FX 2190,MODELO FX-2190 SERIE FCTY135151</t>
  </si>
  <si>
    <t>30124-75</t>
  </si>
  <si>
    <t>22/12/2010</t>
  </si>
  <si>
    <t>SWITCH - MARCA 3 COM</t>
  </si>
  <si>
    <t>MARCA 3COM, MODELO 4210G, 24 PORTS,CPA2,CAPA3:CANTIDAD DE PUERTOS:ETHERNET 10 BASE T,ETHERNET,100 BASETX,ETHERNET, 1000 BASE T, SLOTS DISPONIBLES 8.8 GBPS SWITCHING.CAPACITY (MAXIMIUN), 65.5 MPPS FORWARDING RATE (MAXIMUN), VLA NS 256 PORT -BASED VLANS (EEE 802.1Q).</t>
  </si>
  <si>
    <t>30203-25</t>
  </si>
  <si>
    <t>MARCA 3COM, MODELO 4210G,  SERIE Nº210235AOFOH106000204,24 PORTS,CPA2,CAPA3:CANTIDAD DE PUERTOS:ETHERNET 10 BASE T,ETHERNET,100 BASETX,ETHERNET, 1000 BASE T, SLOTS DISPONIBLES 8.8 GBPS SWITCHING.CAPACITY (MAXIMIUN), 65.5 MPPS FORWARDING RATE (MAXIMUN), VLA NS 256 PORT -BASED VLANS (EEE 802.1Q).</t>
  </si>
  <si>
    <t>30203-24</t>
  </si>
  <si>
    <t>11/05/2011</t>
  </si>
  <si>
    <t>CPU:MOD.HR PRO 3130MT,SERIE MXL 1071RDL. MONITOR:MODHPLE 2001W,SERIE CNTO1571L7</t>
  </si>
  <si>
    <t>30201-102</t>
  </si>
  <si>
    <t>CPU:MOD,HR PRO 3130MT,SERIE MXL1071RDF.MONITOR: MOD.HPLE 2001W,SERIE CNTO1571FM</t>
  </si>
  <si>
    <t>30201-103</t>
  </si>
  <si>
    <t>13/05/2011</t>
  </si>
  <si>
    <t>LAPTOP INTEL CORE, i7-64OM MARCA:DELL, MOD LATITUDE 6410 SERIE S/N CG365Q1</t>
  </si>
  <si>
    <t>30202-08</t>
  </si>
  <si>
    <t>LAPTOP INTEL CORE, i7-64OM MARCA:DELL, MOD LATITUDE 6410 SERIE S/N G8365Q1</t>
  </si>
  <si>
    <t>30202-09</t>
  </si>
  <si>
    <t>PROYECTOR PARA REUNIONES</t>
  </si>
  <si>
    <t>MARCA EPSON, MODELO POWER LITE 1775W,SERIE: NMWFOYO29IL</t>
  </si>
  <si>
    <t>30324-03</t>
  </si>
  <si>
    <t>IMPRESOR DE TARJETA EN PVC</t>
  </si>
  <si>
    <t>MARCA POLAROID P-5500S,IMPRESIONES A DOS CARAS,BORDE A BORDE REAL,FULL COLOR Y/O MONOCROMATICO,INTERFASE USB. TARJETA DE RED ETHERNET, 16 MB MEMORIA GRAFICA.VELOCIDAD DE IMPRESIÓN COLOR; 18 SEGUNDOS,MONOCROMATICOS; 4.3 SEGUNDOS, PANTALLA LCD.</t>
  </si>
  <si>
    <t>30124-88</t>
  </si>
  <si>
    <t>COMPUTADORA DE ESCRITORIO</t>
  </si>
  <si>
    <t>CPU CON SERIE: BL5W6V1:PROCESADOR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CN08XR0V7287221S558S:  MONITOR DE 19", CON BASE DE ALTURA AJUSTABLE, VGA / DVI.. TARJETA DE VIDEO : INTEGRATED VIDEO, INTEL HD GRAPHIS 2000 ( 1HDMI &amp; 1VGA). TARJETA DE RED: INTEL ESTÁNDAR DE ADMINISTRACIÓN . BOCINAS CON SERIE CN0R126K4822022N03IV:  BOCINAS CON SERIE CN0R126K4822022N03IV ,COLOR NEGRO DEL FABRICANTE DEL EQUIPO. TECLADO CN-0KHCC7-7161626C0KAI-A00: TECLADO TIPO USB MULTIMEDIA, ESPAÑOL. MOUSE CON SERIE CN-011D3-V7158-1238-15XM: TIPO USB  CON SCROLL, DISEÑO EN NEGRO DEL FABRICANTE. MOUSE PAD DEL FABRICANTE.</t>
  </si>
  <si>
    <t>30201-104</t>
  </si>
  <si>
    <t>CPU CON SERIE BL717V1 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CN08XR0V7287221S557S:  MONITOR DE 19", CON BASE DE ALTURA AJUSTABLE, VGA / DVI.. TARJETA DE VIDEO : INTEGRATED VIDEO, INTEL HD GRAPHIS 2000 ( 1HDMI &amp; 1VGA). TARJETA DE RED: INTEL ESTÁNDAR DE ADMINISTRACIÓN . BOCINAS CON SERIE CN0R126K4822022N03IV:  BOCINAS CON SERIE CN0R126K4822022N03KX ,COLOR NEGRO DEL FABRICANTE DEL EQUIPO. TECLADO CN-0KHCC7-7161625805ZR-A00: TECLADO TIPO USB MULTIMEDIA, ESPAÑOL. MOUSE CON SERIE CN-011D3-V7158-123C-0PPQ: TIPO USB  CON SCROLL, DISEÑO EN NEGRO DEL FABRICANTE. MOUSE PAD DEL FABRICANTE.</t>
  </si>
  <si>
    <t>30201-105</t>
  </si>
  <si>
    <t>CPU CON SERIE BL527V1:PROCESADOR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CN08XR0V7287221S54RS:  MONITOR DE 19", CON BASE DE ALTURA AJUSTABLE, VGA / DVI.. TARJETA DE VIDEO : INTEGRATED VIDEO, INTEL HD GRAPHIS 2000 ( 1HDMI &amp; 1VGA). TARJETA DE RED: INTEL ESTÁNDAR DE ADMINISTRACIÓN . BOCINAS CON SERIE CN0R126K4822022N03TY :COLOR NEGRO DEL FABRICANTE DEL EQUIPO. TECLADO CN-0KHCC7-71616258014R-A00; TIPO USB MULTIMEDIA, ESPAÑOL. MOUSE CON SERIE CN-011D3-V7158-1238-0XUL: TIPO USB  CON SCROLL, DISEÑO EN NEGRO DEL FABRICANTE. MOUSE PAD DEL FABRICANTE.</t>
  </si>
  <si>
    <t>30201-106</t>
  </si>
  <si>
    <t>CPU CON SERIE BL5X6V1:PROCESADOR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CN08XR0V7287221S561S:  MONITOR DE 19", CON BASE DE ALTURA AJUSTABLE, VGA / DVI.. TARJETA DE VIDEO : INTEGRATED VIDEO, INTEL HD GRAPHIS 2000 ( 1HDMI &amp; 1VGA). TARJETA DE RED: INTEL ESTÁNDAR DE ADMINISTRACIÓN . BOCINAS CON SERIE CN0R126K4822022N03JY  ,COLOR NEGRO DEL FABRICANTE DEL EQUIPO. TECLADO CN-0KHCC7-7161626C0MN1-A00: TECLADO TIPO USB MULTIMEDIA, ESPAÑOL. MOUSE CON SERIE CN-011D3-V7158-1238-OWPH: TIPO USB  CON SCROLL, DISEÑO EN NEGRO DEL FABRICANTE. MOUSE PAD DEL FABRICANTE.</t>
  </si>
  <si>
    <t>30201-107</t>
  </si>
  <si>
    <t>CPU CON SERIE BL6V6V1:PROCESADOR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CN08XR0V7287221S55ES:  MONITOR DE 19", CON BASE DE ALTURA AJUSTABLE, VGA / DVI.. TARJETA DE VIDEO : INTEGRATED VIDEO, INTEL HD GRAPHIS 2000 ( 1HDMI &amp; 1VGA). TARJETA DE RED: INTEL ESTÁNDAR DE ADMINISTRACIÓN . BOCINAS CON SERIE CN0R126K4822022N03JR  ,COLOR NEGRO DEL FABRICANTE DEL EQUIPO. TECLADO CN-0KHCC7-7161626C0IEU-A00: TECLADO TIPO USB MULTIMEDIA, ESPAÑOL. MOUSE CON SERIE CN-011D3-V7158-123U-02A6: TIPO USB  CON SCROLL, DISEÑO EN NEGRO DEL FABRICANTE. MOUSE PAD DEL FABRICANTE.</t>
  </si>
  <si>
    <t>30201-108</t>
  </si>
  <si>
    <t>CPU CON SERIE BL4Z6V1:PROCESADOR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CN08XR0V7287221S55CS:  MONITOR DE 19", CON BASE DE ALTURA AJUSTABLE, VGA / DVI.. TARJETA DE VIDEO : INTEGRATED VIDEO, INTEL HD GRAPHIS 2000 ( 1HDMI &amp; 1VGA). TARJETA DE RED: INTEL ESTÁNDAR DE ADMINISTRACIÓN . BOCINAS CON SERIE CN0R126K4822022N03MI:  COLOR NEGRO DEL FABRICANTE DEL EQUIPO. TECLADO CN-0KHCC7-7161626C0K0Z-A00: TECLADO TIPO USB MULTIMEDIA, ESPAÑOL. MOUSE CON SERIE CN-011D3-V7158-123K-0136: TIPO USB  CON SCROLL, DISEÑO EN NEGRO DEL FABRICANTE. MOUSE PAD DEL FABRICANTE.</t>
  </si>
  <si>
    <t>30201-109</t>
  </si>
  <si>
    <t>CPU CON SERIE BL607V1:PROCESADOR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CN08XR0V7287221S559S:  MONITOR DE 19", CON BASE DE ALTURA AJUSTABLE, VGA / DVI.. TARJETA DE VIDEO : INTEGRATED VIDEO, INTEL HD GRAPHIS 2000 ( 1HDMI &amp; 1VGA). TARJETA DE RED: INTEL ESTÁNDAR DE ADMINISTRACIÓN . BOCINAS CON SERIE CN0R126K4822022H028H:  ,COLOR NEGRO DEL FABRICANTE DEL EQUIPO. TECLADO CN-0KHCC7-7161626C0CAJ-A00: TECLADO TIPO USB MULTIMEDIA, ESPAÑOL. MOUSE CON SERIE CN-011D3-V7158-123U-02A4: TIPO USB  CON SCROLL, DISEÑO EN NEGRO DEL FABRICANTE. MOUSE PAD DEL FABRICANTE.</t>
  </si>
  <si>
    <t>30201-110</t>
  </si>
  <si>
    <t>CPU CON SERIE BL6T6V1:PROCESADOR INTEL , CORE i5 2400 PROCESADOR (3.1 ghz, 6 M). SISTEMA OPERTICO WINDOWS 7 PROFESSIONAL ORIGNAL, CON MEDIOS DE  32 BITS, ESPAÑOL. MICROSOF OFFICE PRO ORIGINAL CON MEDIOS DE 232 BITS , ESPAÑOL. MEMORIA RAM 4GB DDR3 NON-ECC SDRAM,1333 MHZ, (1 DIMM). UNIDAD OPTICA 8X SLIMLINEDVD + / - RW, ROXIO CREATOR CYBERLINK POWER DVD CON MEDIA. DISCO DURO: 500 GB 3.5", SATA 3.0 GB/S AND 16 MB DATA BURST CACHE.   MONITOR CON SERIE CN08XR0V7287221S55US:  MONITOR DE 19", CON BASE DE ALTURA AJUSTABLE, VGA / DVI.. TARJETA DE VIDEO : INTEGRATED VIDEO, INTEL HD GRAPHIS 2000 ( 1HDMI &amp; 1VGA). TARJETA DE RED: INTEL ESTÁNDAR DE ADMINISTRACIÓN . BOCINAS CON SERIE CN0R126K4822022N03TN:  ,COLOR NEGRO DEL FABRICANTE DEL EQUIPO. TECLADO CN-0KHCC7-7161626C0JZL-A00: TECLADO TIPO USB MULTIMEDIA, ESPAÑOL. MOUSE CON SERIE CN-011D3-V7158-123U-028E: TIPO USB  CON SCROLL, DISEÑO EN NEGRO DEL FABRICANTE. MOUSE PAD DEL FABRICANTE.</t>
  </si>
  <si>
    <t>455-163</t>
  </si>
  <si>
    <t>30201-111</t>
  </si>
  <si>
    <t>COMPUTADORA LAPTOP</t>
  </si>
  <si>
    <t>COMPUTADORAS LAPTO DELL 3460 SERIE : 5TM5FT1; MOUSE DELL: CN-0RGR5X-44751-25C-0BPV; CARGADOR 1: CN-OJ62H3-71615-26C0EC7-A01; CARGADOR 2: CN06KXKH-74438.265-0926-A00. COMPUTADORAS LAPTO, MARCA DELL VOSTRO 3460. PROCESADOR: NUEVO PROCESADOR DE TERCERA GENERACIÓN , INTEL  CORE |7 -3612QM  ( VELOCIDAD DE 2,10GH&lt; HASTA 3.10GHZ DE MANERA DINAMICA A TRAVEZ DE LA TECNOLOGIA TURBO BOST 2.0 INTEL , CACHE DE 6M). SISTEMA OPERTATIVO:WINDOWS 7 PROFESSIONAL ORIGINAL, CON MEDIOS DE 64- BIT ( PARA RECONOCER LOS 6GB RAM). ESPAÑOL: MICROSOFT OFFICE  PRO ORIGINAL, CON UNA MEDIA POR LOTE, DE 64 BIT, ESPAÑOL. MEMORIA RAM: 6GB DE DDR3 A 1333MHZ, SDRAM 2 DIMM. DISPOSITIVO OPTICO PRIMARIO:8XDVD+/-  RW CON ROXIO Y CIBERLINK POWER DVD CON MEDIA. PANTALLA LED: RETRO ILUMINADA ANTIRREFLEJO DE ALTA DEFINICIÓN  (HD) de 14 " (1366x768). DISCO DURO : SATA DE 500 GB (7200 RPM). ACCESORIOS: MOUSE  TIPO USB DEL FABRICANTE DEL EQUIPO, MOUSE PAD DEL FABRICANTE; MALETIN PARA EL RESGUARDO DEL EQUIPO.</t>
  </si>
  <si>
    <t>30202-11</t>
  </si>
  <si>
    <t>COMPUTADORAS LAPTO DELL 3460 SERIE : 1PT5FT1; MOUSE DELL: CN-0RGR5X-44751-25C-0BUQ; CARGADOR 1: CN-06KXKH-72438-265-0F5E-A00; CARGADOR 2: CN-0J62H3-71615-26C-0ECO-A01. COMPUTADORAS LAPTO, MARCA DELL VOSTRO 3460. PROCESADOR: NUEVO PROCESADOR DE TERCERA GENERACIÓN , INTEL  CORE |7 -3612QM  ( VELOCIDAD DE 2,10GH&lt; HASTA 3.10GHZ DE MANERA DINAMICA A TRAVEZ DE LA TECNOLOGIA TURBO BOST 2.0 INTEL , CACHE DE 6M). SISTEMA OPERTATIVO:WINDOWS 7 PROFESSIONAL ORIGINAL, CON MEDIOS DE 64- BIT ( PARA RECONOCER LOS 6GB RAM). ESPAÑOL: MICROSOFT OFFICE  PRO ORIGINAL, CON UNA MEDIA POR LOTE, DE 64 BIT, ESPAÑOL. MEMORIA RAM: 6GB DE DDR3 A 1333MHZ, SDRAM 2 DIMM. DISPOSITIVO OPTICO PRIMARIO:8XDVD+/-  RW CON ROXIO Y CIBERLINK POWER DVD CON MEDIA. PANTALLA LED: RETRO ILUMINADA ANTIRREFLEJO DE ALTA DEFINICIÓN  (HD) de 14 " (1366x768). DISCO DURO : SATA DE 500 GB (7200 RPM). ACCESORIOS: MOUSE  TIPO USB DEL FABRICANTE DEL EQUIPO, MOUSE PAD DEL FABRICANTE; MALETIN PARA EL RESGUARDO DEL EQUIPO.</t>
  </si>
  <si>
    <t>30202-12</t>
  </si>
  <si>
    <t>COMPUTADORAS LAPTO DELL 3460 SERIE : 7TM5FT1; MOUSE DELL: CN-0RGR5X-44751-25C-0BU8; CARGADOR 1: CN-0J62H3-71615-26C-0EC6-A01; CARGADOR 2: CN-06KXKH-72438-265-0833-A00. COMPUTADORAS LAPTO, MARCA DELL VOSTRO 3460. PROCESADOR: NUEVO PROCESADOR DE TERCERA GENERACIÓN , INTEL  CORE |7 -3612QM  ( VELOCIDAD DE 2,10GH&lt; HASTA 3.10GHZ DE MANERA DINAMICA A TRAVEZ DE LA TECNOLOGIA TURBO BOST 2.0 INTEL , CACHE DE 6M). SISTEMA OPERTATIVO:WINDOWS 7 PROFESSIONAL ORIGINAL, CON MEDIOS DE 64- BIT ( PARA RECONOCER LOS 6GB RAM). ESPAÑOL: MICROSOFT OFFICE  PRO ORIGINAL, CON UNA MEDIA POR LOTE, DE 64 BIT, ESPAÑOL. MEMORIA RAM: 6GB DE DDR3 A 1333MHZ, SDRAM 2 DIMM. DISPOSITIVO OPTICO PRIMARIO:8XDVD+/-  RW CON ROXIO Y CIBERLINK POWER DVD CON MEDIA. PANTALLA LED: RETRO ILUMINADA ANTIRREFLEJO DE ALTA DEFINICIÓN  (HD) de 14 " (1366x768). DISCO DURO : SATA DE 500 GB (7200 RPM). ACCESORIOS: MOUSE  TIPO USB DEL FABRICANTE DEL EQUIPO, MOUSE PAD DEL FABRICANTE; MALETIN PARA EL RESGUARDO DEL EQUIPO.</t>
  </si>
  <si>
    <t>455-190</t>
  </si>
  <si>
    <t>30202-13</t>
  </si>
  <si>
    <t>COMPUTADORAS LAPTO DELL 3460 SERIE : 6TM5FT1; MOUSE DELL: CN-0RGR5X-44751-25C-01N7; CARGADOR 1: CN-06KXKH-72438-265-0920-A00; CARGADOR 2: CN-0J62H3-71615-26C-0E55-A01. COMPUTADORAS LAPTO, MARCA DELL VOSTRO 3460. PROCESADOR: NUEVO PROCESADOR DE TERCERA GENERACIÓN , INTEL  CORE |7 -3612QM  ( VELOCIDAD DE 2,10GH&lt; HASTA 3.10GHZ DE MANERA DINAMICA A TRAVEZ DE LA TECNOLOGIA TURBO BOST 2.0 INTEL , CACHE DE 6M). SISTEMA OPERTATIVO:WINDOWS 7 PROFESSIONAL ORIGINAL, CON MEDIOS DE 64- BIT ( PARA RECONOCER LOS 6GB RAM). ESPAÑOL: MICROSOFT OFFICE  PRO ORIGINAL, CON UNA MEDIA POR LOTE, DE 64 BIT, ESPAÑOL. MEMORIA RAM: 6GB DE DDR3 A 1333MHZ, SDRAM 2 DIMM. DISPOSITIVO OPTICO PRIMARIO:8XDVD+/-  RW CON ROXIO Y CIBERLINK POWER DVD CON MEDIA. PANTALLA LED: RETRO ILUMINADA ANTIRREFLEJO DE ALTA DEFINICIÓN  (HD) de 14 " (1366x768). DISCO DURO : SATA DE 500 GB (7200 RPM). ACCESORIOS: MOUSE  TIPO USB DEL FABRICANTE DEL EQUIPO, MOUSE PAD DEL FABRICANTE; MALETIN PARA EL RESGUARDO DEL EQUIPO.</t>
  </si>
  <si>
    <t>30202-14</t>
  </si>
  <si>
    <t>MARCA: HP, MODELO 4300. NÚMERO DE SERIE DE CPU MXL245031M;MONITOR MOD. HP: CNC212PDVD; BOCINAS MODELO CNK22101WW; TECLADO HP PS/2 BAUDUOOVB3BBS7; MOUSE HP TIPO PS</t>
  </si>
  <si>
    <t>30201-112</t>
  </si>
  <si>
    <t>MARCA: HP, MODELO 4300. NÚMERO DE SERIE DE CPU MXL245031N;MONITOR MOD. HP: CNC212PGTD; BOCINAS MODELO CNK23405JM; TECLADO HP PS/2 BAUDUOOVB3BBSQ; MOUSE HP TIPO PS</t>
  </si>
  <si>
    <t>30201-113</t>
  </si>
  <si>
    <t>MARCA: HP, MODELO 4300. NÚMERO DE SERIE DE CPU MXL245030X;MONITOR MOD. HP: CNC212PFSH; BOCINAS MODELO CNK22101WY; TECLADO HP PS/2 BAUDUOOVB3BAP7; MOUSE HP TIPO PS</t>
  </si>
  <si>
    <t>30201-114</t>
  </si>
  <si>
    <t>MARCA: HP, MODELO 4300. NÚMERO DE SERIE DE CPU MXL2450314;MONITOR MOD. HP: CNC212PDVF; BOCINAS MODELO CNK22101LUX; TECLADO HP PS/2 BAUDUOOVB3BBSF; MOUSE HP TIPO PS</t>
  </si>
  <si>
    <t>30201-115</t>
  </si>
  <si>
    <t>MARCA: HP, MODELO 4300. NÚMERO DE SERIE DE CPU MXL245031J;MONITOR MOD. HP: CNC212PG48; BOCINAS MODELO CNK22101WZ; TECLADO HP PS/2 BAUDUOOVB3BBSF; MOUSE HP TIPO PS</t>
  </si>
  <si>
    <t>30201-116</t>
  </si>
  <si>
    <t xml:space="preserve">PROYECTOR </t>
  </si>
  <si>
    <t>MARCA: EPSON , MODELO:S12</t>
  </si>
  <si>
    <t>30324-04</t>
  </si>
  <si>
    <t xml:space="preserve">SWICH -MARCA DELL POWER CONNECT 2848, </t>
  </si>
  <si>
    <t>SWICH -MARCA DELL POWER CONNECT 2848,  S/ 7BW2VS1</t>
  </si>
  <si>
    <t>30203-27</t>
  </si>
  <si>
    <t>SWICH -MARCA DELL POWER CONNECT 2848,  S/ 1BW2VS1</t>
  </si>
  <si>
    <t>30203-28</t>
  </si>
  <si>
    <t>SWICH -MARCA DELL POWER CONNECT 2848,  S/ 6BW2VS1</t>
  </si>
  <si>
    <t>30203-29</t>
  </si>
  <si>
    <t xml:space="preserve">CORESWICH -MARCA DELL POWER CONNECT 6224, </t>
  </si>
  <si>
    <t>CORESWICH -MARCA DELL POWER CONNECT 6224, S/ FSKZTS1</t>
  </si>
  <si>
    <t>30203-30</t>
  </si>
  <si>
    <t>S/N MONITOR: 6CM3241LW3; S/N CPU: MXL3281DMH. PROCESADOR INTEL CORE i3-3220 ( 3MB CACHE,3.30GHZ), DISCO DURO SATA DE DE 500GB 7200RPM (3.0GB/S) 16MB CACHE, MEMEORIA RAM: 4GB DE MEMORIA UN SOLO CANALDDR3 SDRAM A 1600MHZ, 1 DIMM, MONITOR: 18.5" LED HP PANTALLA AMPLIA (VGA, DVID), ALTAVOCES ESTEREO DEL FABRICANTE, 3 AÑOS DE GARANTÌA CON SUSTITUCIÒN DE PARTES, TARJETA DE VIDEO: GRAFICOS INTEGRADOS INTEL HD, UNIDAD OPTICA: UNIDAD DE 16 X SATA (DVD +/- RW), TARJETA DE SONIDO: AUDIO INTEGRADO DE 5.1, TECLADO: TIPO USB, ESPAÑOL, MOUSE OPTICO TIPO USB. SOFTWARE: WINDOWS 8 PRO 32/64 BIT, ESPAÑOL, LICENCIA MICROSOFT OFFICE PROFESIONAL 2013 ESPAÑOL OPEN LICENCIA TIPO GOBIERNO, NERO DRIVER DEL EQUIPO.</t>
  </si>
  <si>
    <t>30201-117</t>
  </si>
  <si>
    <t>S/N MONITOR: 6CM3241LD9; S/N CPU: MXL3281DMP,PROCESADOR INTEL CORE i3-3220 ( 3MB CACHE,3.30GHZ), DISCO DURO SATA DE DE 500GB 7200RPM (3.0GB/S) 16MB CACHE, MEMEORIA RAM: 4GB DE MEMORIA UN SOLO CANALDDR3 SDRAM A 1600MHZ, 1 DIMM, MONITOR: 18.5" LED HP PANTALLA AMPLIA (VGA, DVID), ALTAVOCES ESTEREO DEL FABRICANTE, 3 AÑOS DE GARANTÌA CON SUSTITUCIÒN DE PARTES, TARJETA DE VIDEO: GRAFICOS INTEGRADOS INTEL HD, UNIDAD OPTICA: UNIDAD DE 16 X SATA (DVD +/- RW), TARJETA DE SONIDO: AUDIO INTEGRADO DE 5.1, TECLADO: TIPO USB, ESPAÑOL, MOUSE OPTICO TIPO USB. SOFTWARE: WINDOWS 8 PRO 32/64 BIT, ESPAÑOL, LICENCIA MICROSOFT OFFICE PROFESIONAL 2013 ESPAÑOL OPEN LICENCIA TIPO GOBIERNO, NERO DRIVER DEL EQUIPO.</t>
  </si>
  <si>
    <t>30201-118</t>
  </si>
  <si>
    <t>COMPUTADORA SERVIDOR</t>
  </si>
  <si>
    <t>SERVER 1: TIPO 7895, MODELO 23A, SERIE 21DCC3B</t>
  </si>
  <si>
    <t>30201-119</t>
  </si>
  <si>
    <t>SERVER 2: TIPO 7895, MODELO 23A, SERIE 21DCC4B</t>
  </si>
  <si>
    <t>30201-120</t>
  </si>
  <si>
    <t>COMPUTADORA SERVIDOR DE VM-WARE</t>
  </si>
  <si>
    <t>IBM FLEX SYSTEM X240 COMPUTE NODE, TIPO 8737, MODELO H1U, SERIE 06XWGL2</t>
  </si>
  <si>
    <t>30201-121</t>
  </si>
  <si>
    <t>RED DE ALMACENAMIENTO (SAN)</t>
  </si>
  <si>
    <t>30205-01</t>
  </si>
  <si>
    <t>RACK PARA SERVER</t>
  </si>
  <si>
    <t>31141-03</t>
  </si>
  <si>
    <t xml:space="preserve">CAÑÓN  PROYECTOR </t>
  </si>
  <si>
    <t>MARCA: EPSON , MODELO: POWERLITE X24+</t>
  </si>
  <si>
    <t>30324-05</t>
  </si>
  <si>
    <t>LAPTOP   MARCA HP4540S, PROCESADOR INTEL CORE, MEMORIA 4GB, DISCO DURO 500GB, PANTALLA 15.6", SISTEMA OPERATIVO : WINDOWS 8.64 Bit, INCLUYE: CABLE, FUENTE, MANUAL,S/N. 2CE3372X18, MODELO HP PROBOOK 454040S</t>
  </si>
  <si>
    <t>30202-15</t>
  </si>
  <si>
    <t>MARCA DELL, MODELO OPTIPLEX 3020 SFF, N/S. DE CPU: 3PNNY12; N/S DE MONITOR: CN0HDNH97287244MACDB; N/S TECLADO: CNODJ4627158145002Z7A01; N/S DE  MOUSE: CNO9RRC74872946C10X5; N/S PARLANTES: CNOCJ3783717476CO2XU.</t>
  </si>
  <si>
    <t>30201-122</t>
  </si>
  <si>
    <t>IMPRESOR  DE TARJETAS EN PVC( PARA CARNET DE ASEGURADOS)</t>
  </si>
  <si>
    <t>IMPRESOR DE PVC PARA CARNET DE ASEGURADOS, MARCA POLAROID P5500S, S/N No. X11365.</t>
  </si>
  <si>
    <t>30124-101</t>
  </si>
  <si>
    <t>IMPRESOR LASER MULTIFUNCIONAL</t>
  </si>
  <si>
    <t>MARCA KYOCERA, MODELO M2035 DN/L, SERIE LZK4202506</t>
  </si>
  <si>
    <t>455-173C</t>
  </si>
  <si>
    <t>30124-102</t>
  </si>
  <si>
    <t>MARCA KYOCERA, MODELO M2035 DN/L, SERIE LZK4202499</t>
  </si>
  <si>
    <t>455-173D</t>
  </si>
  <si>
    <t>30124-103</t>
  </si>
  <si>
    <t>MARCA KYOCERA, MODELO M2035 DN/L, SERIE LZK4202532</t>
  </si>
  <si>
    <t>455-173E</t>
  </si>
  <si>
    <t>30124-104</t>
  </si>
  <si>
    <t>MARCA KYOCERA, MODELO M2035 DN/L, SERIE LZK4509531</t>
  </si>
  <si>
    <t>30124-105</t>
  </si>
  <si>
    <t>MARCA KYOCERA, MODELO M2035 DN/L, SERIE LZK4202500</t>
  </si>
  <si>
    <t>30124-106</t>
  </si>
  <si>
    <t>MARCA KYOCERA, MODELO M2035 DN/L, SERIE LZK4202527</t>
  </si>
  <si>
    <t>30124-107</t>
  </si>
  <si>
    <t>TAPE BACK UP</t>
  </si>
  <si>
    <t>LIBRERÍA TAPE BACK , MARCA IBM, MODELO TS3200, S/N:78W5484.</t>
  </si>
  <si>
    <t>30126-05</t>
  </si>
  <si>
    <t>FIREWALL</t>
  </si>
  <si>
    <t>SOLUCIÓN DE SEGURIDAD (FIREWALL)</t>
  </si>
  <si>
    <t>455-151</t>
  </si>
  <si>
    <t>30203-32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</si>
  <si>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3MV9S22; MONITOR E1941H, SERIE MONITOR: CN0FF47641804C74QTB. </t>
  </si>
  <si>
    <t>455-173A</t>
  </si>
  <si>
    <t>30201-123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</si>
  <si>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3N2MS22; MONITOR E1941H, SERIE  MONITOR:CN0FF47641804C7501B. </t>
  </si>
  <si>
    <t>30201-124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</si>
  <si>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3MWHS22; MONITOR E1941H, SERIE MONITOR.CN0FF47641804C74ZYB. </t>
  </si>
  <si>
    <t>30201-125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</si>
  <si>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3N4MS22; MONITOR E1941H, SERIE MONITOR.CN0FF47641804CD1RPB. </t>
  </si>
  <si>
    <t>30201-126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</si>
  <si>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3MXKS22; MONITOR E1941H, SERIE MONITOR.CN0FF47641804CD1JTB. </t>
  </si>
  <si>
    <t>30201-127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</si>
  <si>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3MWBS22; MONITOR E1941H, SERIE MONITOR.CN0FF47641804CD03DB. </t>
  </si>
  <si>
    <t>30201-128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</si>
  <si>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3NPJS22; MONITOR E1941H, SERIE MONITOR.CN0HDNH9728724BHANRM. </t>
  </si>
  <si>
    <t>30201-129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</si>
  <si>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3NQJS22; MONITOR E1941H, SERIE MONITOR.CN0HDNH9728724BHC4WM. </t>
  </si>
  <si>
    <t>30201-130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</si>
  <si>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3MV9S22; MONITOR E1941H, SERIE MONITOR:CN0HDNH9728724BHC27M. </t>
  </si>
  <si>
    <t>30201-131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</si>
  <si>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3NFCS22; MONITOR E1941H, SERIE MONITOR.CN0HDNH9728724BHANEM. </t>
  </si>
  <si>
    <t>30201-132</t>
  </si>
  <si>
    <t xml:space="preserve">COMPUTADORA DE ESCRITORIO i54690 3.5Ghz, PROCESADOR INTEL CORE i5-4690 3.50 Ghz CON 6MB CACHE, FRECUENCIA DE TURBO MÁXIMO HASTA 3.90Ghz, 4GB DE MEMORIA RAM DDR3-1600Mhz, DISCO  500GB DE 7200RPM, SUPER MULTI DVD, TARJETA DE RED 10/100/1000, TECLADO EN ESPAÑOL Y MOUSE ÓPTICO DELL , GARANTÍA 3 AÑOS POR DESPERFECTOS DE FABRICA.CPU DELL OPTIPLEX3020, SERIE CPU: 3N5NS22; MONITOR E1941H, SERIE MONITOR.CN0HDNH9728724BBARPM. </t>
  </si>
  <si>
    <t>30201-133</t>
  </si>
  <si>
    <t xml:space="preserve">COMPUTADORA DE ESCRITORIO i54690 3.5Ghz, PROCESADOR INTEL CORE i5-4690 3.50 Ghz CON 6MB CACHE, FRECUENCIA DE TURBO MÁXIMO HASTA 3.90Ghz, 4GB DE MEMORIA RAM DDR3-1600Mhz, DISCO DURO DE 500GB DE 7200RPM, SUPER MULTI DVD, TARJETA DE RED 10/100/1000, TECLADO EN ESPAÑOL Y MOUSE ÓPTICO DELL , GARANTÍA 3 AÑOS POR DESPERFECTOS DE FABRICA.CPU DELL OPTIPLEX3020, SERIE CPU: 3N8MS22; MONITOR E1941H, SERIE MONITOR.CN0HDNH9728724BHAPHM. </t>
  </si>
  <si>
    <t>455-173O</t>
  </si>
  <si>
    <t>30201-134</t>
  </si>
  <si>
    <t>MARCA KYOCERA, SERIE LZK5536983</t>
  </si>
  <si>
    <t>30124-110</t>
  </si>
  <si>
    <t>MARCA KYOCERA, SERIE LZK5536988</t>
  </si>
  <si>
    <t>30124-111</t>
  </si>
  <si>
    <t>MARCA KYOCERA, SERIE LZK5130698</t>
  </si>
  <si>
    <t>30124-112</t>
  </si>
  <si>
    <t>DUPLICADOR DE DVD</t>
  </si>
  <si>
    <t>MARCA. PRO DUPLICATOR, SERIE NS: EM-80862</t>
  </si>
  <si>
    <t>30138-02</t>
  </si>
  <si>
    <t>COMPUTADORA DE ESCRITORIO MARCA DELL, MODELO OPTIPLEX 7040, SERIE 7JTKQD2; MONITOR DELL E1916H, SERIE XJ5TR675FE3U, INCLUYE TECLADO Y MOUSE.</t>
  </si>
  <si>
    <t>30201-135</t>
  </si>
  <si>
    <t>COMPUTADORA DE ESCRITORIO MARCA DELL, MODELO OPTIPLEX 7040, SERIE 7JRMQD2; MONITOR DELL E1916H, SERIE XJ5TR675FE4U, INCLUYE TECLADO Y MOUSE.</t>
  </si>
  <si>
    <t>30201-136</t>
  </si>
  <si>
    <t>LAPTOP MARCA HP, MODELO  ELITE BOOK 840G3, SERIE 5CG6326Y15.</t>
  </si>
  <si>
    <t>30202-24</t>
  </si>
  <si>
    <t>IMPRESOR MULTIFUNCIONAL</t>
  </si>
  <si>
    <t>IMPRESOR LASER MULTIFUNCIONAL MONOCROMATICO, MARCA KYOCERA, MODELO: M2035, SERIE  LZK6459474..</t>
  </si>
  <si>
    <t>30124-114</t>
  </si>
  <si>
    <t>30124-115</t>
  </si>
  <si>
    <t>IMPRESOR  LASER</t>
  </si>
  <si>
    <t>IMPRESOR  LASER MULTIFUNCIONAL CON IMPRESIÓN EN COLOR NEGRO, MARCA KYOCERA,SERIE LSM6825197,       MODELO  M3550</t>
  </si>
  <si>
    <t>30124-117</t>
  </si>
  <si>
    <t xml:space="preserve">24119099 BIENES MUEBLES DIVERSOS </t>
  </si>
  <si>
    <t>MARCA GENERAL ELECTRIC, MOD.GSMT2LEBFGP;FRIO SECO, 2 PUERTAS</t>
  </si>
  <si>
    <t>30310-04</t>
  </si>
  <si>
    <t>14/11/2005</t>
  </si>
  <si>
    <t>ROTULO CON LOGO</t>
  </si>
  <si>
    <t>ROTULO  CON  LOGO:CAJA MUTUAL DE LOS EMPLEADOS DELMINED,EN LAMINA DE BRONCE</t>
  </si>
  <si>
    <t>31511-03</t>
  </si>
  <si>
    <t>19/12/2005</t>
  </si>
  <si>
    <t>PLACA  CON LOGO DE LA CAJA</t>
  </si>
  <si>
    <t>PLACA MYM DE 70 X 80 CMS.DE COBRE</t>
  </si>
  <si>
    <t>31511-04</t>
  </si>
  <si>
    <t>CANNOPY</t>
  </si>
  <si>
    <t>CANNOPY MARCO DE 10X10 PIES, ESTRUCTURA DE VIDRIO ANODIZADO LIVIANO, CON COBERTURA DE PINTURA EN POLVO  RESISTENTE AL OXIDO, COLOR BLANCO.</t>
  </si>
  <si>
    <t>31516-22</t>
  </si>
  <si>
    <t>31516-23</t>
  </si>
  <si>
    <t>TOTAL YA DEPRECIADOS</t>
  </si>
  <si>
    <t>AUTORIZÓ:</t>
  </si>
  <si>
    <t>CONCILIÓ:</t>
  </si>
  <si>
    <t>ELABORÓ:</t>
  </si>
  <si>
    <t>LICDA. SONIA DAYSI MENA DURÁN</t>
  </si>
  <si>
    <t>LICDA. CECI MARIBEL SÁNCHEZ DE RAMÍREZ</t>
  </si>
  <si>
    <t>DAVID ALEXANDER APARICIO MANCIA</t>
  </si>
  <si>
    <t xml:space="preserve">       JEFE DE LOGISTICA Y  ACTIVOS</t>
  </si>
  <si>
    <t xml:space="preserve">                     JEFE UNIDAD CONTABLE</t>
  </si>
  <si>
    <t>ENCARGADO DEL CONTROL DEL ACTIVO FIJO. AUXILIAR III</t>
  </si>
  <si>
    <t>INVENTARIO DE  ACTIVO FIJO  CON SU RESPECTIVA DEPRECIACIÓN AL 31 DE MARZO DEL 2022</t>
  </si>
  <si>
    <t>TOTAL</t>
  </si>
  <si>
    <t xml:space="preserve">TOTAL </t>
  </si>
  <si>
    <t>DEPREC.</t>
  </si>
  <si>
    <t>DIC. 20</t>
  </si>
  <si>
    <t>enero-dic 2020</t>
  </si>
  <si>
    <t>TOTAL 1999-2020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</si>
  <si>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</si>
  <si>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</si>
  <si>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</si>
  <si>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</si>
  <si>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</si>
  <si>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</si>
  <si>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</si>
  <si>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</si>
  <si>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</si>
  <si>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</si>
  <si>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</si>
  <si>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</si>
  <si>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enero- dic. 2021</t>
  </si>
  <si>
    <t>TOTAL 1999-2021</t>
  </si>
  <si>
    <t>enero- dic. 2022</t>
  </si>
  <si>
    <t xml:space="preserve">VALOR ACTUAL </t>
  </si>
  <si>
    <t>1999</t>
  </si>
  <si>
    <t>2003</t>
  </si>
  <si>
    <t>2004</t>
  </si>
  <si>
    <t>2005</t>
  </si>
  <si>
    <t>2006</t>
  </si>
  <si>
    <t>2007</t>
  </si>
  <si>
    <t>2009</t>
  </si>
  <si>
    <t>1999-2011</t>
  </si>
  <si>
    <t>ENE-12</t>
  </si>
  <si>
    <t>FEB-12</t>
  </si>
  <si>
    <t>MAR-12</t>
  </si>
  <si>
    <t>ABR-12</t>
  </si>
  <si>
    <t>MAY-12</t>
  </si>
  <si>
    <t>JUN-12</t>
  </si>
  <si>
    <t>JUL-12</t>
  </si>
  <si>
    <t>AGO-12</t>
  </si>
  <si>
    <t>SEPT-12</t>
  </si>
  <si>
    <t>OCT-12</t>
  </si>
  <si>
    <t>NOV-12</t>
  </si>
  <si>
    <t>DIC-12</t>
  </si>
  <si>
    <t>2012</t>
  </si>
  <si>
    <t>1999-2012</t>
  </si>
  <si>
    <t>ENERO</t>
  </si>
  <si>
    <t>FEB.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</si>
  <si>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</si>
  <si>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</si>
  <si>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</si>
  <si>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</si>
  <si>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</si>
  <si>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</si>
  <si>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</si>
  <si>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</si>
  <si>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</si>
  <si>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</si>
  <si>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2013</t>
  </si>
  <si>
    <t>1999-2013</t>
  </si>
  <si>
    <t>1999-2014</t>
  </si>
  <si>
    <t>1999-2015</t>
  </si>
  <si>
    <t>1999-2016</t>
  </si>
  <si>
    <t>1999-2017</t>
  </si>
  <si>
    <t>1999-2018</t>
  </si>
  <si>
    <t>1999-2019</t>
  </si>
  <si>
    <t>oct. 2020</t>
  </si>
  <si>
    <t>INFRAESTRUCTURA</t>
  </si>
  <si>
    <t>24/06/1999</t>
  </si>
  <si>
    <t>CASA</t>
  </si>
  <si>
    <t>UBICADA EN SAN MIGUEL</t>
  </si>
  <si>
    <t>EDIFICIO  CAJA MUTUAL, SAN SALVADOR</t>
  </si>
  <si>
    <t>EDIFICIO  DE 4 PLANTAS  UBICADO EN SAN SALVADOR</t>
  </si>
  <si>
    <t>MAS COSTO ACUMULADOS DE  INVER.DEL EDIF.  DE LA CAJA</t>
  </si>
  <si>
    <t>07/03/2007</t>
  </si>
  <si>
    <t>MAS COSTO DE INVERSION SUBESTACION ELECTRICA</t>
  </si>
  <si>
    <t>05/02/2008</t>
  </si>
  <si>
    <t>CASETA DE VIGILANCIA</t>
  </si>
  <si>
    <t>CASETA DE VIGILANCIA DE 2 MTS DE LARGO X 1.20</t>
  </si>
  <si>
    <t>27/02/2008</t>
  </si>
  <si>
    <t>PASAMANOS</t>
  </si>
  <si>
    <t>PASAMANOS EMPOTRADO A PARED</t>
  </si>
  <si>
    <t>02/06/2008</t>
  </si>
  <si>
    <t>CONTADOR DE EVENTOS DE RAYOS</t>
  </si>
  <si>
    <t>MARCA INDELEC</t>
  </si>
  <si>
    <t>29/08/2008</t>
  </si>
  <si>
    <t>SISTEMA ELECTRICO</t>
  </si>
  <si>
    <t>25/02/2009</t>
  </si>
  <si>
    <t>BANCO DE CAPACITORES DE 48.3 KVAR</t>
  </si>
  <si>
    <t>MARCA EATON CUTLER HAMMER DE 3 0-60KVAR-240v-60hz</t>
  </si>
  <si>
    <t>07/12/2009</t>
  </si>
  <si>
    <t>TRANSFORMADOR SECO Y SUPRESOR DE TRASCIENTES</t>
  </si>
  <si>
    <t>TRANSFORMADOR:FEDERAL PACIFC MODELO: T242T1505: SUPRESOR DE TRASCIENTES: LIEBERT POWERSURE MODELO: LPM240H160</t>
  </si>
  <si>
    <t>18/12/2009</t>
  </si>
  <si>
    <t>DIVISIONES PARA ARCHIVO GENERAL EN 4º NIVEL</t>
  </si>
  <si>
    <t>EQUIPO DE PROTECCION TRIFASICA</t>
  </si>
  <si>
    <t>MARCA GENERAL ELECTRIC - DE 240V, 1250 AMPERIOS, 3 FASES COMPATIBLE CON ABB</t>
  </si>
  <si>
    <t>30/12/2011</t>
  </si>
  <si>
    <t>TAPIAL</t>
  </si>
  <si>
    <t>CONSTRUCCION DE TAPIAL, SUMINISTRO E INSTALACION DE PORTONES DE ACCESO VEHICULAR Y PUERTAS DE ACCESO PEATONAL EN SECTORES NORTE Y SUR</t>
  </si>
  <si>
    <t>23/11/2012</t>
  </si>
  <si>
    <t>ABRIDORES ANTIPÁNICO</t>
  </si>
  <si>
    <t>ABRIDORES ANTIPÁNICO : DOS EN PUERTA PRINCIPAL DE ACCESO AL EDIFICIO; UNO EN PUERTA ORIENTE Y UNO EN PUERTA DE EMERGENCIA DEL SEGUNDO NIVEL</t>
  </si>
  <si>
    <t>08/06/2017</t>
  </si>
  <si>
    <t>PANELES FOTOVOLTAICOS (12 módulos)</t>
  </si>
  <si>
    <t>PANELES FOTOVOLTAICOS  CAPACIDAD NOMINAL DE 3kwP, CONSISTE EN PANELES SOLARES FOTOVOLTAICOS Y UN INVERSOR MONOFASICO, ESTRUCTURA DE MONTAJE SOBRE EL TECHO DEL EDIFICIO ES DE ALUMINIO Y LA TORNILLERÍA DE ACERO INOXIDABLE. EL SISTEMA ESTÁ CONECTADO EN TABLERO EN LAS FASES A Y B, Y CUENTA CON UN SISTEMA DE MONITOREO DE ENERGÍA GENERADA POR EL SISTEMA.</t>
  </si>
  <si>
    <t>12/12/2019</t>
  </si>
  <si>
    <t>MOTO OPERADOR</t>
  </si>
  <si>
    <t xml:space="preserve">MOTOR OPERADOR PARA EL TABLERO DE DISTRIBUCIÓN ELÉCTRICA DEL EDIFICO DE OFICINAS CENTRALES </t>
  </si>
  <si>
    <t>12/08/2019</t>
  </si>
  <si>
    <t xml:space="preserve">ESCRITURA PUBLICA DE COMPRAVENTA  OTORGADA POR CONSTRUCTORA LOPEZ URRUTIA, SOCIEDAD ANONOMA DE CAPITAL VARIABLE A FAVOR DE LA CAJA MUTUAL DE LOS EMPLEADOS DEL MIISTERIO DE EDUCACIÓN, NÚMERO NUEVE, LIBRO QUINCE DEL DÍA 29 DE JULIO DEL AÑO DOS MIL DIECINUEVE, MATRICULA: 1-20020162-00000. UBICADA EN SANTA ANA. BARRIO SAN MIGUELITO, SOBRE LA 2a AVENIDA SUR, CASA No. 94,  ENTRE LA 23 Y 25 CALLE PONIENTE. </t>
  </si>
  <si>
    <t>03/03/2020</t>
  </si>
  <si>
    <t xml:space="preserve">PANELES FOTOVOLTAICOS </t>
  </si>
  <si>
    <t>PANELES FOTOVOLTAICOS  CAPACIDAD NOMINAL DE 3KWP, CONSISTE EN PANELES SOLARES FOTOVOLTAICOS Y UN INVERSOR MONOFASICO. LA  ESTRUCTURA DE MONTAJE SOBRE EL TECHO DEL EDIFICIO ES DE ALUMINIO Y LA TORNILLERÍA DE ACERO INOXIDABLE. EL SISTEMA ESTÁ CONECTADO EN TABLERO EN LAS FASES A Y B, Y CUENTA CON UN SISTEMA DE MONITOREO DE ENERGÍA GENERADA POR EL SISTEMA.</t>
  </si>
  <si>
    <t xml:space="preserve">TOTAL              </t>
  </si>
  <si>
    <t>EQUIPO AUTOMOTRIZ</t>
  </si>
  <si>
    <t>AUTOMOVIL ( N-5 819 )</t>
  </si>
  <si>
    <t>MARCA TOYOTA; MODELO  RAV4; COLOR GRIS CLARO; AÑO 2012; CAPACIDAD 5.00 ASS; CLASE AUTOMOVIL;TRACCION 4X4; TIPO RUSTICO; Nº MOTOR:2AZH856748; Nº DE CHASIS GRABADO:JTMBD33VX0D027656; Nº DE CHASIS VIN:N/T.</t>
  </si>
  <si>
    <t>36106-02</t>
  </si>
  <si>
    <t>PICK UP  (N- 7515), DOBLE CABINA, COLOR GRIS CLARO.</t>
  </si>
  <si>
    <t>MARCA: TOYOTA, MODELO KUN 25L-HRMDH; TIPO PICK UP DOBLE CABINA; CLASE PICK UP; CHASIS VIN: SIN NUMERO; CHASIS GRABADO: MROFR22G400686938; NUMERO DE MOTOR: 2KD5830740; CILINDRAJE DE MOTOR:2,500CC; COLOR GRIS CLARO; AÑO 2013; COMBUSTIBLE: DIESEL; INVENTARIO: 00104943.</t>
  </si>
  <si>
    <t>36104-04</t>
  </si>
  <si>
    <t>PICK UP  (N- 7849), DOBLE CABINA, COLOR GRIS*</t>
  </si>
  <si>
    <t>MARCA MAZDA, MODELO BT 50, COLOR GRIS, AÑO 2015, CLASE PICK UP, TRACCIÓN 4X4, TIPO CABINA DOBLE, NÚMERO DE MOTOR WLAT1397309, NÚMERO DE CHASIS GRABADO MM7UNYOW4F0941340.</t>
  </si>
  <si>
    <t>36104-05</t>
  </si>
  <si>
    <t>MARCA CHEVROLET,COLOR GRIS, AÑO 2016</t>
  </si>
  <si>
    <t>MICROBÚS, MODELO ACC16P, CHASIS VIN SIN NÚMERO,CHASIS GRABADO: LZWACAGA366072685; NÚMERO DE MOTOR: LAQUG42220875; CILINDRAJE/MOTOR:1200CC; COLOR : PLATA MÉTALICO; AÑO: 2016, COMBUSTIBLE: GASOLINA; INVENTARIO: 00020735, PLACA No.N-9576.</t>
  </si>
  <si>
    <t>36103-03</t>
  </si>
  <si>
    <t>ASCENSOR DE PASAJEROS*</t>
  </si>
  <si>
    <t>SUMINISTRO E INSTALACIÓN DE UN ELEVADOR DE PASAJEROS, PARA EL EDIFCIO DE OFICINAS CENTRALES, CON LAS CARACTERISTICAS SIGUIENTES: MARCA mp, TIPO DE ELEVADOR:  HIDARAULICO DE PASAJEROS, VELOCIDAD: 0.4M/S, CAPACIDAD EN PERSONAS:10, PARADAS: 4, CAPACIDAD DE MOTOR: 5.3 KW; VOLTAJE: 110V, VOLTAJE PRINCIPAL: 208-230V/60HZ/TRIFASICO, TECHO: ILUMINACIÓN LED Y VENTILACIÓN.</t>
  </si>
  <si>
    <t>PICK UP  (N12560-2011), CABINA DOBLE , COLOR GRIS</t>
  </si>
  <si>
    <t>MARCA NISSAN, MODELO NP 300, COLOR GRIS, AÑO 2019, CAPACIDAD 1.50 TON., CLASE PICK UP, PLACA. (N12560-2011), TRACCIÓN 4X4, TIPO CABINA DOBLE, PROPIEDAD DOMINIO, NÚMERO DE MOTOR: YD25689256P, NÚMERO DE CHASIS:  DOBLE CAB MID 4X4 T7M DSL, COLOR GRIS, AÑO 2015, CLASE PICK UP, TRACCIÓN 4X4, TIPO CABINA DOBLE, NÚMERO DE MOTOR: WLAT1397309, NÚMERO DE CHASIS: 3N6CD33B8ZK398772, NÚMERO VIN: N/T DE FABRICA.</t>
  </si>
  <si>
    <t>36104-06</t>
  </si>
  <si>
    <t xml:space="preserve"> MOBILIARIO </t>
  </si>
  <si>
    <t xml:space="preserve">MUEBLE DE COCINA DE PLYWOOD BANACK E 3/4" DE 3 METROS DE LARGO X0.90 METROS DE ALTURA EN FORMA DE L, </t>
  </si>
  <si>
    <t xml:space="preserve">MUEBLE DE COCINA DE PLYWOOD BANACK E 3/4" DE 3 METROS DE LARGO X0.90 METROS DE ALTURA EN FORMA DE L, CON CUBIERTA DE LAMINA POS FORMADA, BOCELES, FALDONES, PUERTAS Y GAVETAS CON ACABDO DE FORMICA DE PRIMERA CALIDAD: ENTREPAÑOS, BISAGRAS DE VAIVEN, HALADERAS Y RIELES METALICOS; ENTINTADO EN SU INTERIOR, ZÓCALO DE PINO CURADO DE 7 CMS CON ACABADO DE PINTURA DE ACEITE COLOR CAFE; INCLUYE LAVATRASTOS EMPOTRADO, TUBO DE ABASTO, SIFÓN Y TODO ACCESORIO NECESARIO PARA SU FUNCIONAMIENTO. </t>
  </si>
  <si>
    <t>31111-13</t>
  </si>
  <si>
    <t xml:space="preserve">ARCHIVO DE ALTA DENSIDAD PARA RESGUARDO DE INFORMACIÓN  DE CONTABILIDAD, EL CUAL CONSTA DE :   DOS CARRO MÓVILES DE ARCHIVO, EN MODULOS DE 1.20 CMS/90 CMS/120CMS/(MECANICO)DE  3.90MTS DE LONGITUD Y 2.4MTS ALTURA ( 5 NIVELES)PARA BANDEJAS TAMAÑO OFICIO. </t>
  </si>
  <si>
    <t>30105-147</t>
  </si>
  <si>
    <t>30105-148</t>
  </si>
  <si>
    <t xml:space="preserve">ARCHIVO DE ALTA DENSIDAD. </t>
  </si>
  <si>
    <t xml:space="preserve">ARCHIVO DE ALTA DENSIDAD PARA RESGUARDO DE INFORMACIÓN  DE CONTABILIDAD, EL CUAL CONSTA DE :   UN CARRO MÓVIL DE ARCHIVO, EN MODULOS DE 1.20 CMS/90 CMS/120CMS/(MECANICO)DE  3.90MTS DE LONGITUD Y 2.4MTS ALTURA ( 5 NIVELES)PARA BANDEJAS TAMAÑO OFICIO. </t>
  </si>
  <si>
    <t>30105-155</t>
  </si>
  <si>
    <t>30105-156</t>
  </si>
  <si>
    <t>30105-157</t>
  </si>
  <si>
    <t>ARCHIVO DE ALTA DENSIDAD PARA RESGUARDO, CARROS MOVILES DOBLES DE 3.72 METROS DE LONGITUD (3 CUERPOS 124/124/124) SISTEMA DE BANDEJAS AJUSTABLES, PROFUNDIDAD 16´´, CINCO NIVELES DE BANDEJA, ALTURA DEL CARRO 214 METROS, PANELES FRONTALES Y POSTERIORES DE MELAMINA DE 5/8´´, COLOR CEREZO.</t>
  </si>
  <si>
    <t>30105-163</t>
  </si>
  <si>
    <t>30105-164</t>
  </si>
  <si>
    <t>30105-165</t>
  </si>
  <si>
    <t>30105-166</t>
  </si>
  <si>
    <t xml:space="preserve">MAQUINARIA Y EQUIPO </t>
  </si>
  <si>
    <t>EQUIPO DE AIRE ACONDCICIONADO TIPO MINISPLIT DE 12,000BTU/H, SEER 13, R-410A,220V/1HP/60HZ, MARCA COMFORT STAR</t>
  </si>
  <si>
    <t>30301-74</t>
  </si>
  <si>
    <t>EQUIPO DE AIRE ACONDCIONADO</t>
  </si>
  <si>
    <t>EQUIPO DE AIRE ACONDCIONADO , MARCA CONFORT STAR, TIPO MINISPLIT, DE 12,000 BTU/h ; SEER 13, GAS REFRIGERANTE 410, 220V/1HP/60HZ., SERIE  EVAPORADOR: A19176186903VV00011.</t>
  </si>
  <si>
    <t>30301-75</t>
  </si>
  <si>
    <t>EQUIPO DE AIRE ACONDCIONADO , MARCA CONFORT STAR, TIPO MINISPLIT, DE 12,000 BTU/h ; SEER 13, GAS REFRIGERANTE 410MODELO CLE 12CD-410(1), EVAPORADOR SERIE 3E64470002988 Y CONDENSADOR  SERIE3021870003020</t>
  </si>
  <si>
    <t>30301-76</t>
  </si>
  <si>
    <t>EQUIPO DE AIRE ACONDCIONADO , MARCA CONFORT STAR, TIPO MINISPLIT, DE 12,000 BTU/h ; SEER 13, GAS REFRIGERANTE 410MODELO CLE 12CD-410(1), EVAPORADOR SERIE  3E64470002988 Y CONDENSADOR  SERIE 24-51029964489</t>
  </si>
  <si>
    <t>455-1730O</t>
  </si>
  <si>
    <t>30301-77</t>
  </si>
  <si>
    <t>CONDENSADOR  DE 5 TONELADAS, MARCA DAIKINI, SERIE: 1703123398, MODELO: DX135A0603AD.. REFREGERANTE ECOLOGICO R-410A, TRIFASICO, PARA SUSTITUIR CONDENSADOR DE EQUIPO CON CÓDIGO NÚMERO 455-140-30301-36, ASIGNADO A ASESOR JURÍDICO.</t>
  </si>
  <si>
    <t>455-140*</t>
  </si>
  <si>
    <t>30301-36*</t>
  </si>
  <si>
    <t>EQUIPO DE AIRE ACONDICIONADO MARCA LENOX, TIPO MINI SPLIT, DE 18,000BTU/H, SEER 13, GAS  410A, 220V/1hp/60H2; SERIE EVAPORADOR S2817J22816, SERIE CONDENSADOR S2817J72801</t>
  </si>
  <si>
    <t>30301-79</t>
  </si>
  <si>
    <t>EQUIPO DE AIRE ACONDICIONADO MARCA LENOX, TIPO MINI SPLIT, DE 18,000BTU/H, SEER 13, GAS  410A, 220V/1hp/60H2; SERIE EVAPORADOR S2817L17102, SERIE CONDENSADOR S2816J63397.</t>
  </si>
  <si>
    <t>30301-80</t>
  </si>
  <si>
    <t>EQUIPO DE AIRE ACONDCIONADO MARCA CONFORTSTAR, TIPO MINISPLIT, DE 9,000 BTU/h ; SEER 13, GAS REFRIGERANTE R-410A; 220 VOLTIOS/1HP/60HZ,  CONTROL REMOTO. SERIE  DE CONDESADOR: 240454194027A290130004,  SERIE EVAPORADOR: 3404822480182070120031, MODEL: CPSO9CD(I)</t>
  </si>
  <si>
    <t>30301-81</t>
  </si>
  <si>
    <t>EQUIPO DE AIRE ACONDCIONADO MARCA MABE, TIPO MINISPLIT, DE 12,000 BTU/h ; SEER 13, GAS REFRIGERANTE R-410A; 220 VOLTIOS/1HP/60HZ, CONTROL REMOTEO Y SUMINISTRO E INSTALALCIÓN DE BOMBA DE CONDENSADO. SERIE  DE CONDESADOR: ST15082329GWE0127,   SERIE EVAPORADOR:  ST150823329GWF0143.</t>
  </si>
  <si>
    <t>30301-82</t>
  </si>
  <si>
    <t>EQUIPO DE AIRE ACONDCIONADO MARCA MABE, TIPO MINISPLIT, DE 12,000 BTU/h ; SEER 13, GAS REFRIGERANTE R-410A; 220 VOLTIOS/1HP/60HZ, CONTROL REMOTO  Y SUMINISTRO E INSTALALCIÓN DE BOMBA DE CONDENSADO. SERIE  DE CONDESADOR: ST15082329GWEOO58,   SERIE EVAPORADOR:  ST150823329GWF0100.</t>
  </si>
  <si>
    <t>455-200</t>
  </si>
  <si>
    <t>30301-83</t>
  </si>
  <si>
    <t>COMPRESOR  DE EQUIPO DE AIRE ACONDICIONADO</t>
  </si>
  <si>
    <t>COMPRESOR MARCA SANYO, PARA SUSTITUIR A COMPRESOR DE EQUIPO  CO SERIE DE EVAPORADOR No.D202021100113110160067, CÓDIGO DEL EQUIPO 455-181-30301-57, ASIGNADO A LA UNIDAD DE LOGÍSTICA, UBICADA EN EL TERCER NIVEL DEL EDIFICIO.</t>
  </si>
  <si>
    <t>455-181*</t>
  </si>
  <si>
    <t>30301-57*</t>
  </si>
  <si>
    <t>GRABADOR DE VIDEO DIGITAL</t>
  </si>
  <si>
    <t>GRABADOR DE VIDEO DIGITAL, REEMPLAZO DE SEIS CAMARAS DE VIDEO SEGÚN DETALLE: UN GRABADOR DE VIDEO DIGITAL DE 16 CANALES; CUATRO CAMARAS DE VIDEO, TIPO DOMO Y DOS CAMARAS DE VIDEO TIPO BULLET.</t>
  </si>
  <si>
    <t>30305-03</t>
  </si>
  <si>
    <t xml:space="preserve">AIRE ACONDICIONADO DE 24,000 BTU ,, TIPO MINI SPLIT , MARCA COMFORT STAR. SERIE CONDENSADOR: 11837WJ4470560200067,  SERIE EVAPORADOR: 11438NJ4910J52600146.  </t>
  </si>
  <si>
    <t>30301-85</t>
  </si>
  <si>
    <t>AIRE ACONDICIONADO DE 24,000 BTU ,, TIPO MINI SPLIT , MARCA COMFORT STAR. SERIE CONDENSADOR: 11837WJ4470J6020011,  SERIE EVAPORADOR: 11438NJ4910J52600145.</t>
  </si>
  <si>
    <t>30301-86</t>
  </si>
  <si>
    <t>AIRE ACONDICIONADO/ COMPRESOR ADQUIRIDO  EL 11/02/2020</t>
  </si>
  <si>
    <t>COMPRESOR MARCA PANASONIC, PARA SUSTITUIR A COMPRESOR DE EQUIPO  CON SERIE DE CONDENSADOR   No. 1301512735, CÓDIGO DEL EQUIPO 455-184-30301-55, ASIGNADO A LA UNIDAD DE GESTIÓN DOCUMENTAL, UBICADA EN EL PRIMER NIVEL DEL EDIFICIO.</t>
  </si>
  <si>
    <t>30301-55*</t>
  </si>
  <si>
    <t>EQUIPO DE AIRE ACONDICIONADO.</t>
  </si>
  <si>
    <t>MARCA CIAC,  MODELO:CH43SX024-H3U1C, SERIE CONDENSADOR: CG43S024PH3U1C, SERIE EVAPORADOR: CH43SX024-H3UC</t>
  </si>
  <si>
    <t>30301-87</t>
  </si>
  <si>
    <t>EQUIPO DE AIRE ACONDICIONADO,MARCA MDV MIDEA, MODELO:MOVA-36HDN1-MG20, SERIE EVAPORADOR: SFFODDK4N9Q178000031-860-12098604, SERIE CONDENSADOR: 34VA643860105210100029.</t>
  </si>
  <si>
    <t>30301-88</t>
  </si>
  <si>
    <t>EQUIPO DE AIRE ACONDICIONADO,MARCA MDV MIDEA, MODELO:MOVA-36HDN1-MG20, SERIE EVAPORADOR: SFFODDK4N9Q178000041 860-12098604, SERIE CONDENSADOR: 34VA643860105210100054.</t>
  </si>
  <si>
    <t>30301-89</t>
  </si>
  <si>
    <t>SUMINISTRO DE SISTEMA MODULAR DE VIDEOCONFERENCIA</t>
  </si>
  <si>
    <t>SUMINISTRO DE SISTEMA MODULAR DE VIDEOCONFERENCIA MARCA LOGITECH MODELO RALLYPLUS INCLUYE: 1 CAMARA 2 MICRÓFONOS, 2 ALTAVOCES CON BOCINAS DE ALTO RENDIMIENTO, 1 CONCENTRADOR DE PANTALLA, 1 CONCENTRADOR DE SOBREMESA, 1 KIT DE MONTAJE EN PARED, GARANTIA DE DOS AÑOS POR DESPERFECTOS DE FABRICA.</t>
  </si>
  <si>
    <t>455-150-</t>
  </si>
  <si>
    <t>30319-05</t>
  </si>
  <si>
    <t>SUBTOTAL</t>
  </si>
  <si>
    <t>EQUIPO INFORMATICO</t>
  </si>
  <si>
    <t>IMPRESOR DE PVC PARA CARNET</t>
  </si>
  <si>
    <t>IMPRESOR DE PVC PARA CARNET, MARCA VALID, MODELO P5500S.</t>
  </si>
  <si>
    <t>30124-119</t>
  </si>
  <si>
    <t>COMPUTADORA DE ESCRITORIO, MARCA HP PRO DESK 400 G3, NUMERO DE SERIE MXL6504HF1.</t>
  </si>
  <si>
    <t>30201-137</t>
  </si>
  <si>
    <t>COMPUTADORA DE ESCRITORIO, MARCA HP PRO DESK 400 G3, NUMERO DE SERIE MXL6504HH2</t>
  </si>
  <si>
    <t>30201-138</t>
  </si>
  <si>
    <t>COMPUTADORA DE ESCRITORIO, MARCA HP PRO DESK 400 G3, NUMERO DE SERIE MXL6504HFT.</t>
  </si>
  <si>
    <t>30201-139</t>
  </si>
  <si>
    <t>COMPUTADORA LAPTOP, MARCA HP, PROBOOK450 G4, NÚMERO DE SERIE5CD7160THS</t>
  </si>
  <si>
    <t>30202-25</t>
  </si>
  <si>
    <t>COMPUTADORA LAPTOP, MARCA HP, PROBOOK450 G4, NÚMERO DE SERIE 5CD7160TJ2</t>
  </si>
  <si>
    <t>30202-26</t>
  </si>
  <si>
    <t>COMPUTADORA LAPTOP, MARCA HP, PROBOOK450 G4, NÚMERO DE SERIE 5CD7160TJ5</t>
  </si>
  <si>
    <t>30202-27</t>
  </si>
  <si>
    <t>IMPRESOR LASER SEMI INDUSTRIAL, MULTIFUNCIONAl.</t>
  </si>
  <si>
    <t>IMPRESOR LASER SEMI INDUSTRIAL, MULTIFUNCIONAL,  MARCA KYOCERA, MODELO M3550idn, SERIE LAM6825196.</t>
  </si>
  <si>
    <t>30124-121</t>
  </si>
  <si>
    <t xml:space="preserve">IMPRESOR LASER SEMI INDUSTRIAL MULTIFUNCIONAL, </t>
  </si>
  <si>
    <t>IMPRESOR LASER SEMI INDUSTRIAL, MULTIFUNCIONAL,  MARCA KYOCERA, MODELO M2035dn,  SERIE LZK6459504</t>
  </si>
  <si>
    <t>30124-122</t>
  </si>
  <si>
    <t>IMPRESOR LASER SEMI INDUSTRIAL MULTIFUNCIONAL</t>
  </si>
  <si>
    <t>IMPRESOR LASER SEMI INDUSTRIAL, MULTIFUNCIONAL,  MARCA KYOCERA, MODELO M2035dn, , SERIE LZK6459487</t>
  </si>
  <si>
    <t>30124-123</t>
  </si>
  <si>
    <t>IMPRESOR LASER SEMI INDUSTRIAL, MULTIFUNCIONAL,  MARCA KYOCERA, MODELO M2035dn, SERIE LZK6459506</t>
  </si>
  <si>
    <t>30124-124</t>
  </si>
  <si>
    <t>DISPOSITIVOS DE SEGURIDAD FIREWALL</t>
  </si>
  <si>
    <t>FIREWALL,MARCA  FORTINET, MODELO:  FORTIGATE30E, SERIE: FGT30E3U16026803</t>
  </si>
  <si>
    <t>30203-38</t>
  </si>
  <si>
    <t>FIREWALL,MARCA FORTIGATE, MODELO: FORTINET 30E, SERIE: FGT30E3U16026997</t>
  </si>
  <si>
    <t>30203-39</t>
  </si>
  <si>
    <t>FIREWALL,MARCA FORTIGATE, MODELO: FORTINET 30E, SERIE: FGT30E3U16026884</t>
  </si>
  <si>
    <t>30203-40</t>
  </si>
  <si>
    <t>FIREWALL,MARCA FORTIGATE, MODELO: FORTINET 30E, SERIE: FGT30E3U16026828</t>
  </si>
  <si>
    <t>30203-41</t>
  </si>
  <si>
    <t>FIREWALL,MARCA FORTIGATE, MODELO: FORTINET 30E, SERIE: FGT30E3U16026808</t>
  </si>
  <si>
    <t>30203-42</t>
  </si>
  <si>
    <t>FIREWALL,MARCA FORTIGATE, MODELO: FORTINET 30E, SERIE: FGT30E3U16026827</t>
  </si>
  <si>
    <t>30203-43</t>
  </si>
  <si>
    <t>FIREWALL,MARCA FORTIGATE, MODELO: FORTINET 30E, SERIE:FGT30E3U16027143</t>
  </si>
  <si>
    <t>30203-44</t>
  </si>
  <si>
    <t>FIREWALL,MARCA FORTIGATE, MODELO: FORTINET 30E, SERIE:FGT30E3U16030796</t>
  </si>
  <si>
    <t>30203-45</t>
  </si>
  <si>
    <t>FIREWALL,MARCA FORTIGATE, MODELO: FORTINET 30E, SERIE:FGT30E3U16027208</t>
  </si>
  <si>
    <t>30203-46</t>
  </si>
  <si>
    <t>FIREWALL,MARCA FORTIGATE, MODELO: FORTINET 30E, SERIE:FGT30E3U16027196.</t>
  </si>
  <si>
    <t>30203-47</t>
  </si>
  <si>
    <t>FIREWALL,MARCA FORTIGATE, MODELO: FORTINET 30E, SERIE:FGT30E3U16030817</t>
  </si>
  <si>
    <t>30203-48</t>
  </si>
  <si>
    <t>FIREWALL,MARCA FORTIGATE, MODELO: FORTINET 30E, SERIE:FGT30E3U16030690</t>
  </si>
  <si>
    <t>30203-49</t>
  </si>
  <si>
    <t>FIREWALL,MARCA FORTIGATE, MODELO: FORTINET 30E, SERIE:FGT30E3U16030805</t>
  </si>
  <si>
    <t>30203-50</t>
  </si>
  <si>
    <t>FIREWALL,MARCA FORTIGATE, MODELO: FORTINET 30E, SERIE:FGT30E3U16031110</t>
  </si>
  <si>
    <t>30203-51</t>
  </si>
  <si>
    <t>FIREWALL,MARCA FORTIGATE, MODELO: FORTINET 30E, SERIE:FGT30E3U16031889</t>
  </si>
  <si>
    <t>30203-52</t>
  </si>
  <si>
    <t xml:space="preserve">COMPUTADORA DE ESCRITORIO, MARCA DELL OPTIPLEX 3050, NÚMERO DE SERIE DE CPU 6ZK1KH2. MONITOR DE 18.5", NÚMERO DE SERIE CN-0XJ5TR-72872-6AQ-DCJB
</t>
  </si>
  <si>
    <t>30201-140</t>
  </si>
  <si>
    <t>COMPUTADORA DE ESCRITORIO, MARCA DELL OPTIPLEX 3050, NÚMERO DE SERIE DE CPU 597SJH2.  MONITOR DE 18.5", NÚMERO DE SERIE CN-0XJ5TR-72872-687-CG0B
.</t>
  </si>
  <si>
    <t>30201-141</t>
  </si>
  <si>
    <t xml:space="preserve">COMPUTADORA DE ESCRITORIO, MARCA DELL OPTIPLEX 3050, NÚMERO DE SERIE DE CPU 6Z24KH2.  MONITOR DE 18.5", NÚMERO DE SERIE CN-0XJ5TR-72872-6C6-CEPB
</t>
  </si>
  <si>
    <t>30201-142</t>
  </si>
  <si>
    <t xml:space="preserve">COMPUTADORA DE ESCRITORIO, MARCA DELL OPTIPLEX 3050, NÚMERO DE SERIE DE CPU 6YQ5KH2.  MONITOR DE 18.5", NÚMERO DE SERIE CN-0XJ5TR-72872-6B7-CFWB
</t>
  </si>
  <si>
    <t>30201-143</t>
  </si>
  <si>
    <t xml:space="preserve">COMPUTADORA DE ESCRITORIO, MARCA DELL OPTIPLEX 3050, NÚMERO DE SERIE DE CPU 6Z75KH2.  MONITOR DE 18.5", NÚMERO DE SERIE CN-0XJ5TR-72872-6AQ-DE8B
</t>
  </si>
  <si>
    <t>30201-144</t>
  </si>
  <si>
    <t xml:space="preserve">COMPUTADORA DE ESCRITORIO, MARCA DELL OPTIPLEX 3050, NÚMERO DE SERIE DE CPU 6ZC1KH2.  MONITOR DE 18.5", NÚMERO DE SERIE CN-0XJ5TR-72872-6AQ-DD4B
</t>
  </si>
  <si>
    <t>30201-145</t>
  </si>
  <si>
    <t xml:space="preserve">COMPUTADORA DE ESCRITORIO, MARCA DELL OPTIPLEX 3050, NÚMERO DE SERIE DE CPU 6Z07KH2.  MONITOR DE 18.5", NÚMERO DE SERIECN-0XJ5TR-72872-6B7-CA3B
</t>
  </si>
  <si>
    <t>30201-146</t>
  </si>
  <si>
    <t xml:space="preserve">COMPUTADORA DE ESCRITORIO, MARCA DELL OPTIPLEX 3050, NÚMERO DE SERIE DE CPU 6ZG6KH2.  MONITOR DE 18.5", NÚMERO DE SERIE CN-0XJ5TR-72872-6BN-DLAB
</t>
  </si>
  <si>
    <t>30201-147</t>
  </si>
  <si>
    <t>COMPUTADORA LAPTOP, MARCA HP PRO BOOK450 G4, SERIE 5CD7022VB4, CUENTA CON MALETÍN DE RESGUARDO, CABLE DE SEGURIDAD, MOUSE Y TECLADO INALAMBRICO, MARCA LOGITECH, MODELO MK270. LICENCIA DE WINDOWS 10 PROFESIONAL Y MICROSOFT OFFICE HOGAR Y EMPRESA 2016.</t>
  </si>
  <si>
    <t>30202-28</t>
  </si>
  <si>
    <t>SERVIDOR DE APLICACIONES</t>
  </si>
  <si>
    <t>COMPUTADORA SERVIDOR, MARCA LENOVO, MODELO FLEX SYSTEM X240, SERIE: J11KKM9</t>
  </si>
  <si>
    <t>30201-148</t>
  </si>
  <si>
    <t>CONTENEDOR DE DISCOS DUROS DE SAN, INCLUYE 6 DISCOS DUROS CON UN COSTO C/U DE $646.00</t>
  </si>
  <si>
    <t>CONTENEDOR DE DISCOS DUROS DE SAN, MARCA IBM. MODELO STORWIZE V3700. SERIE: 78D2951.; INCLUYE 6 DISCOS DUROS CON UN COSTO C/U DE $646.00, SERIES DE DISCOS DUROS: 11S00FJ068YXXXW420APA6, 11S00FJ068YXXXW420AP76, 11S00FJ068YXXXW420APC7, 11S00FJ068YXXXW420AP98, 11S00FJ068YXXXW420APZ5, 11S00FJ068YXXXW420APEX.</t>
  </si>
  <si>
    <t>30228-01</t>
  </si>
  <si>
    <t>DISPOSITIVO PARA PUNTO DE ACCESO INALAMBRICO. SERIE NÚMERO: FP221C3X14041445</t>
  </si>
  <si>
    <t>30203-53</t>
  </si>
  <si>
    <t>PC DE ESCRITORIO DELL SSF INTEL CORE i5- 7500, MARCA DELL,MONITOR:  MODELO DE  E1916H, SERIE  CN-OXJ5TR-FCC00-849-DNTU, SERVICE TAG JCOYKN2. CPU: MODELO OPTIPLEX 3050 SFF, SERIE CN0DV6KM0CCC684NZACO, SERIE TAG 3820MP2. TECLADO: SERIE CN-OF2JV2-LO300-832-00LO; MOUSE: SERIE CN-ODV0RH-LO300-82R-0UVY.</t>
  </si>
  <si>
    <t>30201-149</t>
  </si>
  <si>
    <t>PC DE ESCRITORIO DELL SSF INTEL CORE i5- 7500, MARCA DELL ,MONITOR:  MODELO DE  E1916H, SERIE  CN-OXJ5TR-FCC00-849-DNRU, SERVICE TAG HCOYKN2; CPU: MODELO OPTIPLEX 3050 SFF, SERIE CN0DV6KM0CCC684NZAC2; SERVICE TAG 385YLP2; TECLADO: SERIE CN-OF2JV2-LO300-832-00KS; MOUSE: SERIE CN-ODV0RH-LO300-82R-0UVP.</t>
  </si>
  <si>
    <t>30201-150</t>
  </si>
  <si>
    <t>PC DE ESCRITORIO DELL SSF INTEL CORE i5- 7500, MARCA DELL,MONITOR:  MODELO DE  E1916H, SERIE  CN-OXJ5TR-FCC00-849-DR0U, SERVICE TAG 2GOYKN2; CPU: MODELO OPTIPLEX 3050 SFF, SERIE CN0DV6KM0CCC684NZZ35, SERIE TAG 33Q0MP2; TECLADO: SERIE CN-OF2JV2-LO300-832-01G5; MOUSE: SERIE CN-ODV0RH-LO300-832-1JP4.</t>
  </si>
  <si>
    <t>30201-151</t>
  </si>
  <si>
    <t>PC DE ESCRITORIO DELL SSF INTEL CORE i5- 7500, MARCA DELL ,MONITOR:  MODELO DE  E1916H, SERIE  CN-OXJ5TR-FCC00-849-DPDU, SERVICE TAG 1FOYKN2; CPU: MODELO OPTIPLEX 3050 SFF, SERIE CN0DV6KM0CCC684NZZ31, SERVICE TAG 33K1MP2. TECLADO: SERIE CN-OF2JV2-LO300-832-00SI; MOUSE: SERIE CN-ODV0RH-LO300-82R-0SYD.</t>
  </si>
  <si>
    <t>30201-152</t>
  </si>
  <si>
    <t>PC DE ESCRITORIO DELL SSF INTEL CORE i5- 7500, MARCA DELL ,MONITOR:  MODELO DE  E1916H, SERIE  CN-OXJ5TR-FCC00-849-DR3U, SERVICE TAG 5GOYKN2; CPU: MODELO OPTIPLEX 3050 SFF, SERIE CN0DV6KM0CCC684NZZ54; SERVICE TAG 34DWLP2.  TECLADO: SERIE CN-OF2JV2-LO300-833-12YJ; MOUSE: SERIE CN-ODV0RH-LO300-82R-0SZX.</t>
  </si>
  <si>
    <t>30201-153</t>
  </si>
  <si>
    <t>PC DE ESCRITORIO DELL SSF INTEL CORE i5- 7500, MARCA DELL ,MONITOR:  MODELO DE  E1916H, SERIE  CN-OXJ5TR-FCC00-849-DPWU, SERVICE TAG JF0YKN2; CPU: MODELO OPTIPLEX 3050 SFF, SERIE CN0DV6KM0CCC684NZZ51; SERVICE TAG 34WLP2;  TECLADO: SERIE CN-OF2JV2-LO300-832-00D4; MOUSE: SERIE CN-ODV0RH-LO300-82R-0TIB.</t>
  </si>
  <si>
    <t>30201-154</t>
  </si>
  <si>
    <t>PC DE ESCRITORIO DELL SSF INTEL CORE i5- 7500, MARCA DELL ,MONITOR:  MODELO DE  E1916H, SERIE  CN-OXJ5TR-FCC00-849-DR4U, SERVICE TAG 6GOYKN2; CPU: MODELO OPTIPLEX 3050 SFF, SERIE CN0DV6KM0CCC684NZZ99, SERVI TAG 36G1MP2; TECLADO: SERIE CN-OF2JV2-LO300-832-01G7; MOUSE: SERIE CN-ODV0RH-LO300-82R-1JNZ.</t>
  </si>
  <si>
    <t>30201-155</t>
  </si>
  <si>
    <t>PC DE ESCRITORIO DELL SSF INTEL CORE i5- 7500, MARCA DELL ,MONITOR:  MODELO DE  E1916H, SERIE  CN-OXJ5TR-FCC00-849-D5PU, SERVICE TAG 6FZXKN2; CPU: MODELO OPTIPLEX 3050 SFF, SERIE CN-0DV6KM0CCC684NZAC1, SERVI TAG 36W0P2; TECLADO: SERIE CN-OF2JV2-LO300-832-00SH; MOUSE: SERIE CN-ODV0RH-LO300-82Q-OHFU.</t>
  </si>
  <si>
    <t>30201-156</t>
  </si>
  <si>
    <t>PC DE ESCRITORIO DELL SSF INTEL CORE i5- 7500, MARCA DELL ,MONITOR:  MODELO DE  E1916H, SERIE  CN-OXJ5TR-FCC00-849-DP2U, SERVICE TAG 7D0YKN2; CPU: MODELO OPTIPLEX 3050 SFF, SERIE CN0DV6KM0CCC684NZAA1, SERIE TAG 36GWLP2; TECLADO: SERIE CN-OF2JV2-LO300-832-00SX; MOUSE: SERIE CN-ODV0RH-LO300-82R-0SY3.</t>
  </si>
  <si>
    <t>30201-157</t>
  </si>
  <si>
    <t>PC DE ESCRITORIO DELL SSF INTEL CORE i5- 7500, MARCA DELL ,MONITOR:  MODELO DE  E1916H, SERIE  CN-OXJ5TR-FCC00-849-DRFU, SERVICE TAG JGOYKN2; CPU: MODELO OPTIPLEX 3050 SFF, SERIE CN0DV6KM0CCC684NZZ61, SERVICE TAG 36NYP2; TECLADO: SERIE CN-OF2JV2-LO300-832-00T1; MOUSE: SERIE CN-ODV0RH-LO300-82R-1JP3.</t>
  </si>
  <si>
    <t>30201-158</t>
  </si>
  <si>
    <t xml:space="preserve">DISPOSITIVO PARA PUNTO DE ACCESO INALAMBRICO. </t>
  </si>
  <si>
    <t>DISPOSITIVO PARA PUNTO DE ACCESO INALAMBRICO. SERIE NÚMERO: FP221ETF13711</t>
  </si>
  <si>
    <t>30203-54</t>
  </si>
  <si>
    <t>DISPOSITIVO PARA PUNTO DE ACCESO INALAMBRICO. SERIE NÚMERO: FP221ETF18014546</t>
  </si>
  <si>
    <t>30203-55</t>
  </si>
  <si>
    <t>IMPRESOR DE PVC, DATACARD SD360</t>
  </si>
  <si>
    <t>IMPRESOR DE PVC, DATACARD, MODELO: SD360; SERIE: B43681</t>
  </si>
  <si>
    <t>30124-131</t>
  </si>
  <si>
    <t>IMPRESOR DE PVC, DATACARD, MODELO: SD360; SERIE: B43683</t>
  </si>
  <si>
    <t>30124-132</t>
  </si>
  <si>
    <t>IMPRESOR DE PVC, DATACARD, MODELO: SD360; SERIE: B43686</t>
  </si>
  <si>
    <t>30124-133</t>
  </si>
  <si>
    <t>IMPRESOR DE PVC, DATACARD, MODELO: SD360; SERIE: B43697</t>
  </si>
  <si>
    <t>30124-134</t>
  </si>
  <si>
    <t>DISCO DURO PARA ALMACENAMIENTO CENTRALIZADO IBM V3700</t>
  </si>
  <si>
    <t>DISCO DURO PARA ALMACENAMIENTO CENTRALIZADO IBM V3700 (INSTALADO EN RED DE ALMACENAMIENTO MASIVO (SAN)),  EN  SLOT 7, SERIE: 11S00D5302YXXXSOM211YX.</t>
  </si>
  <si>
    <t>30205-01*₁</t>
  </si>
  <si>
    <t>DISCO DURO PARA ALMACENAMIENTO CENTRALIZADO IBM V3701</t>
  </si>
  <si>
    <t>DISCO DURO PARA ALMACENAMIENTO CENTRALIZADO IBM V3700 (INSTALADO EN RED DE ALMACENAMIENTO MASIVO (SAN)),  EN  SLOT 8, SERIE: 11S00D5302YXXXSOM21DWN.</t>
  </si>
  <si>
    <t>30205-01*₂</t>
  </si>
  <si>
    <t>DISCO DURO PARA ALMACENAMIENTO CENTRALIZADO IBM V3702</t>
  </si>
  <si>
    <t>DISCO DURO PARA ALMACENAMIENTO CENTRALIZADO IBM V3700 (INSTALADO EN RED DE ALMACENAMIENTO MASIVO (SAN)),  EN  SLOT 9, SERIE: 11S00D5302YXXXSOM21FON.</t>
  </si>
  <si>
    <t>30205-01*₃</t>
  </si>
  <si>
    <t>DISCO DURO PARA ALMACENAMIENTO CENTRALIZADO IBM V3703</t>
  </si>
  <si>
    <t>DISCO DURO PARA ALMACENAMIENTO CENTRALIZADO IBM V3700 (INSTALADO EN RED DE ALMACENAMIENTO MASIVO (SAN)),  EN  SLOT 10, SERIE: 11S00D5302YXXXSOM218XF.</t>
  </si>
  <si>
    <t>30205-01*₄</t>
  </si>
  <si>
    <t>DISCO DURO PARA ALMACENAMIENTO CENTRALIZADO IBM V3704</t>
  </si>
  <si>
    <t>DISCO DURO PARA ALMACENAMIENTO CENTRALIZADO IBM V3700 (INSTALADO EN RED DE ALMACENAMIENTO MASIVO (SAN)),  EN  SLOT 11, SERIE: 11S00D5302YXXXSOM216FG.</t>
  </si>
  <si>
    <t>30205-01*₅</t>
  </si>
  <si>
    <t>DISCO DURO PARA ALMACENAMIENTO CENTRALIZADO IBM V3705</t>
  </si>
  <si>
    <t>DISCO DURO PARA ALMACENAMIENTO CENTRALIZADO IBM V3700 (INSTALADO EN RED DE ALMACENAMIENTO MASIVO (SAN)),  EN  SLOT 12, SERIE: 11S00D5302YXXXSOM21D4B.</t>
  </si>
  <si>
    <t>30205-01*₆</t>
  </si>
  <si>
    <t>COMPUTADORA DE ESCRITORIO, MARCA HP, MODELO PRODESK 400 GHZ, PORCESADOR INTEL COREi5-8500 , DISCO DURO 1TB de 7200RPM, MONITOE DE  18.5" LED, MARCA HP.SERIE CPU: MXL9215VOV; MONITOR: 1CR83711BR; TECLADO: BEXJL0B5YC21KC ;MOUSE:FCMHHOC9ZBX86K; OFFICE 2016: BBH8X-WQNGV-68FGP.2M3Y3-QRVH6, INCLUYE EL COSTO DE LICENCIA OFFICE 2019 64 BIST HOME &amp; BUSINESS ESD $50.00 .</t>
  </si>
  <si>
    <t>30201-159</t>
  </si>
  <si>
    <t>COMPUTADORA DE ESCRITORIO, MARCA HP, MODELO PRODESK 400 GHZ, PORCESADOR INTEL COREi5-8500 , DISCO DURO 1TB de 7200RPM, MONITOE DE  18.5" LED, MARCA HP.SERIE CPU: MXL9221PHD; MONITOR: 1CR837116S; TECLADO: BEXJL0B5YC11OC ;MOUSE:FCMHHOCQWBXPSJ; OFFICE 2016: 3HN8P-D9T3G-2YKCV-CVDCX-H6FRG.INCLUYE EL COSTO DE LICENCIA OFFICE 2019 64 BIST HOME &amp; BUSINESS ESD $50.00 .</t>
  </si>
  <si>
    <t>30201-160</t>
  </si>
  <si>
    <t>COMPUTADORA DE ESCRITORIO, MARCA HP, MODELO PRODESK 400 GHZ, PORCESADOR INTEL COREi5-8500 , DISCO DURO 1TB de 7200RPM, MONITOE DE  18.5" LED, MARCA HP.SERIE CPU: MXL9215SOH; MONITOR: 1CR83711KX; TECLADO: BEXJLB5YC20ZS ;MOUSE:FCMHH0CQWBXXAN; OFFICE 2016: 2YVNH-R7XTW-VHYTD-YTPHW-K2GMT. INCLUYE EL COSTO DE LICENCIA OFFICE 2019 64 BIST HOME &amp; BUSINESS ESD $50.00 .</t>
  </si>
  <si>
    <t>30201-161</t>
  </si>
  <si>
    <t>COMPUTADORA DE ESCRITORIO, MARCA HP, MODELO PRODESK 400 GHZ, PORCESADOR INTEL COREi5-8500 , DISCO DURO 1TB de 7200RPM, MONITOR DE  18.5" LED, MARCA HP.SERIE CPU: MXL9215TY5; MONITOR: 1CR83711JV; TECLADO: BEXJL0BTJBUCDU ;MOUSE:FCMHH0C9ZBX7ZY; OFFICE 2016: 23D4N-FB478-XRY37-4VJH3-8K976.  INCLUYE EL COSTO DE LICENCIA OFFICE 2019 64 BIST HOME &amp; BUSINESS ESD $50.00 .</t>
  </si>
  <si>
    <t>30201-162</t>
  </si>
  <si>
    <t>COMPUTADORA DE ESCRITORIO, MARCA HP, MODELO PRODESK 400 GHZ, PORCESADOR INTEL COREi5-8500 , DISCO DURO 1TB de 7200RPM, MONITOE DE  18.5" LED, MARCA HP.SERIE CPU: MXL9221P5H; MONITOR: 1CR83711L2; TECLADO: BEXJL0BTJBU3KV ;MOUSE:FCMHH0AKZBZIQ6; OFFICE 2016: W7YN9-HH78R8-FJY8J-44D4Q-KKY4G.INCLUYE EL COSTO DE LICENCIA OFFICE 2019 64 BIST HOME &amp; BUSINESS ESD $50.00 .</t>
  </si>
  <si>
    <t>30201-163</t>
  </si>
  <si>
    <t>COMPUTADORA DE ESCRITORIO, MARCA HP, MODELO PRODESK 400 GHZ, PORCESADOR INTEL COREi5-8500 , DISCO DURO 1TB de 7200RPM, MONITOE DE  18.5" LED, MARCA HP.SERIE CPU: MXL9215SHJ; MONITOR: 1CR837116L; TECLADO: BEXJL0B5YC2136 ;MOUSE:FCMHH0CQWBXVBK; OFFICE 2016: JKRP3-GN6HQ-TGM87-PHJCY-VQX76.68FGP.2M3Y3-QRVH6.INCLUYE EL COSTO DE LICENCIA OFFICE 2019 64 BIST HOME &amp; BUSINESS ESD $50.00 .</t>
  </si>
  <si>
    <t>30201-164</t>
  </si>
  <si>
    <t>COMPUTADORA DE ESCRITORIO, MARCA HP, MODELO PRODESK 400 GHZ, PORCESADOR INTEL COREi5-8500 , DISCO DURO 1TB de 7200RPM, MONITOE DE  18.5" LED, MARCA HP.SERIE CPU: MXL9221PFH; MONITOR: 1CR83711C5; TECLADO: BEXJL0B5YC11OV ;MOUSE:FCMHH0CQWBXPSEC9ZBX86K; OFFICE 2016: HQCKR-9N7R7-R4WQW-XGHBJ-CPRRG.INCLUYE EL COSTO DE LICENCIA OFFICE 2019 64 BIST HOME &amp; BUSINESS ESD $50.00 .</t>
  </si>
  <si>
    <t>30201-165</t>
  </si>
  <si>
    <t>COMPUTADORA DE ESCRITORIO, MARCA HP, MODELO PRODESK 400 GHZ, PORCESADOR INTEL COREi5-8500 , DISCO DURO 1TB de 7200RPM, MONITOE DE  18.5" LED, MARCA HP.SERIE CPU: MXL9221VWG; MONITOR: 1CR83711CC; TECLADO: BEXJL0AWYYC1XJP ;MOUSE:FCMHH0CAFABZ4YP; OFFICE 2016: WPVCG-DN6DY-HW7VY-FBXWY-8FJFG.68FGP.2M3Y3-QRVH6.INCLUYE EL COSTO DE LICENCIA OFFICE 2019 64 BIST HOME &amp; BUSINESS ESD $50.00 .</t>
  </si>
  <si>
    <t>30201-166</t>
  </si>
  <si>
    <t>PROYECTOR  PARA INTEMPERIE</t>
  </si>
  <si>
    <t xml:space="preserve">  PROYECTOR  PARA INTEMPERIE, MARCA EPSON , MODELO HOME CINEMA LS 1003LCD, SERIE NUMBER: X5698X0089L.</t>
  </si>
  <si>
    <t>30324-07</t>
  </si>
  <si>
    <t xml:space="preserve">FIREWALL PERIMETRAL </t>
  </si>
  <si>
    <t>FIREWALL PERIMETRAL , MARCA FORTINET, MODELO FORTIGATE 30E, SERIE FGT30E5619005695</t>
  </si>
  <si>
    <t>30203-56</t>
  </si>
  <si>
    <t>DISPOSITIVO PARA PUNTO DE ACCESO , MODELO FORTINET, MODELO FORTI AP 221E,  SERIE NÚMERO: FP221ETF18059389</t>
  </si>
  <si>
    <t>30203-57</t>
  </si>
  <si>
    <t>DISPOSITIVO PARA PUNTO DE ACCESO , MODELO FORTINET, MODELO FORTI AP 221E,  SERIE NÚMERO: FP221ETF18049593.</t>
  </si>
  <si>
    <t>30203-58</t>
  </si>
  <si>
    <t>IMPRESOR DE PVC</t>
  </si>
  <si>
    <t>IMPRESOR DE PVC, MARCA VALID, MODELO P5500S, SERIE No.X12346</t>
  </si>
  <si>
    <t>455.173M</t>
  </si>
  <si>
    <t>30124-144</t>
  </si>
  <si>
    <t>IMPRESOR DE PVC, MARCA VALID, MODELO P5500S, SERIE No.X12303</t>
  </si>
  <si>
    <t>30124-145</t>
  </si>
  <si>
    <t>IMPRESOR DE PVC, MARCA VALID, MODELO P5500S, SERIE No.X12160</t>
  </si>
  <si>
    <t>30124-146</t>
  </si>
  <si>
    <t xml:space="preserve">DISCO DURO PARA INSTALAR EN SERVIDOR DE ALMACENAMIENTO CENTRALIZADO IBM V3700 CON : CAPACIDAD DE 600GB, 10KRPM, 6GB,SAS 2.5" </t>
  </si>
  <si>
    <t>DISCO DURO, SERIE 11S01YM850Y0LMTAW22K3A.</t>
  </si>
  <si>
    <t>30205-02*1</t>
  </si>
  <si>
    <t xml:space="preserve">DISCO DURO, SERIE 11S01YM850Y0LMTAW3MNJN </t>
  </si>
  <si>
    <t>30205-02*2</t>
  </si>
  <si>
    <t>DISCO DURO, SERIE 11S01YM850Y0LMTAW3MNP2</t>
  </si>
  <si>
    <t>30205-02*3</t>
  </si>
  <si>
    <t>DISCO DURO, SERIE 11S01YM850Y0LMTAW24A62</t>
  </si>
  <si>
    <t>30205-02*4</t>
  </si>
  <si>
    <t>DISCO DURO, SERIE 11S01YM850Y0LMTAW24A9S</t>
  </si>
  <si>
    <t>30205-02*5</t>
  </si>
  <si>
    <t>DISCO DURO, SERIE 11S01YM850Y0LMTAW3K2SE</t>
  </si>
  <si>
    <t>30205-02*6</t>
  </si>
  <si>
    <t xml:space="preserve">"UPS" SISTEMA DEPOTENCIA ININTERRUMPIDA DE 10KVA, MARCA: MARUSON, MODELO: ULT-10KRTD, FACTOR DE FORMA:RACK/TORRE, CAPACIDAD.10,000VA-10,000W, FACTOR DE POTENCIA:1.0. </t>
  </si>
  <si>
    <t>"UPS"  S/N: UPS1: 83922006100550, ISO PACK 1: 90002006100092, BANCO 1: 95162006100106.</t>
  </si>
  <si>
    <t>30122-222</t>
  </si>
  <si>
    <t>"UPS" SISTEMA D EPOTENCIA ININTERRUMPIDA DE 10KVA, MARCA: MARUSON, MODELO: ULT-10KRTD, FACTOR DE FORMA:RACK/TORRE, CAPACIDAD.10,000VA-10,000W, FACTOR DE POTENCIA:1.0. S/N: UPS 2: 83922006100551, ISO PACK 2: 900020061000091, BANCO 2: 95162006100107.</t>
  </si>
  <si>
    <t>"UPS"  S/N: UPS2: 83922006100551, ISO PACK 2: 900020061000091, BANCO 2: 95162006100107.</t>
  </si>
  <si>
    <t>30122-223</t>
  </si>
  <si>
    <t xml:space="preserve">COMPUTADORA LAPTOP </t>
  </si>
  <si>
    <t>COMPUTADORA LAPTOP MARCA  HP, MODELO PROBOOK 450 G7, SERIE 5CD11347Z4</t>
  </si>
  <si>
    <t>30202-30</t>
  </si>
  <si>
    <t>COMPUTADORA LAPTOP MARCA  HP, MODELO PROBOOK 450 G7, SERIE 5CD1134853</t>
  </si>
  <si>
    <t>30202-31</t>
  </si>
  <si>
    <t>COMPUTADORA LAPTOP MARCA  HP, MODELO PROBOOK 450 G7, SERIE 5CD1134825</t>
  </si>
  <si>
    <t>30202-32</t>
  </si>
  <si>
    <t>COMPUTADORA LAPTOP MARCA  HP, MODELO PROBOOK 450 G7, SERIE 5CD113481Z</t>
  </si>
  <si>
    <t>30202-33</t>
  </si>
  <si>
    <t>COMPUTADORA LAPTOP MARCA  HP, MODELO PROBOOK 450 G7, SERIE 5CD1134804</t>
  </si>
  <si>
    <t>30202-34</t>
  </si>
  <si>
    <t>COMPUTADORA LAPTOP MARCA  HP, MODELO PROBOOK 450 G7, SERIE 5CD11347WJ</t>
  </si>
  <si>
    <t>30202-35</t>
  </si>
  <si>
    <t>COMPUTADORA LAPTOP MARCA  HP, MODELO PROBOOK 450 G7, SERIE 5CD113485L</t>
  </si>
  <si>
    <t>30202-36</t>
  </si>
  <si>
    <t>COMPUTADORA LAPTOP MARCA  HP, MODELO PROBOOK 450 G7, SERIE 5CD1134809</t>
  </si>
  <si>
    <t>30202-37</t>
  </si>
  <si>
    <t>COMPUTADORA LAPTOP MARCA  HP, MODELO PROBOOK 450 G7, SERIE 5CD11347V0</t>
  </si>
  <si>
    <t>30202-38</t>
  </si>
  <si>
    <t>COMPUTADORA LAPTOP MARCA  HP, MODELO PROBOOK 450 G7, SERIE 5CD11347XF</t>
  </si>
  <si>
    <t>30202-39</t>
  </si>
  <si>
    <t>COMPUTADORA LAPTOP MARCA  HP, MODELO PROBOOK 450 G7, SERIE 5CD11347WX</t>
  </si>
  <si>
    <t>30202-40</t>
  </si>
  <si>
    <t>COMPUTADORA LAPTOP MARCA  HP, MODELO PROBOOK 450 G7, SERIE 5CD11347V6</t>
  </si>
  <si>
    <t>30202-41</t>
  </si>
  <si>
    <t xml:space="preserve">UPS  </t>
  </si>
  <si>
    <r>
      <t xml:space="preserve">UPS, MARCA APC, MODELO SRT2200XLA DE  2,200VA/KILOVATIOS, </t>
    </r>
    <r>
      <rPr>
        <b/>
        <sz val="6"/>
        <rFont val="Museo 300"/>
        <family val="3"/>
      </rPr>
      <t>SERIE: AS2107191403.</t>
    </r>
  </si>
  <si>
    <t>30122-230</t>
  </si>
  <si>
    <t>COMPUTADORA DE ESCRITORIO, ESTACION DE TRABAJO, MARCA LENOVO, MODELO:THINK STATION P340 SFF, S/N CPU: MJOFGWBX, S/N MONITOR: VY238268, S/N TECLADO: 1660BNZ.</t>
  </si>
  <si>
    <t>30201-167</t>
  </si>
  <si>
    <t>IMPRESOR DE CARNET EN PVC</t>
  </si>
  <si>
    <t>IMPRESOR DE CARNET EN PVC, MARCA ZEBRA, MODELO ZC300, S/N: C3J205200416</t>
  </si>
  <si>
    <t>30124-147</t>
  </si>
  <si>
    <t>IMPRESOR DE CARNET EN PVC, MARCA ZEBRA, MODELO ZC300, S/N: C3J212000398</t>
  </si>
  <si>
    <t>30124-148</t>
  </si>
  <si>
    <t>EQUIPO DE SEGURIDAD FIREWALL</t>
  </si>
  <si>
    <t>EQUIPO DE SEGURIDAD FIREWALL DE ULTIMA GENERACIÓN, MARCA FORTINET, MODELO FORTIGATE-200F, NUMERO DE SERIE: FG200FT921919474 , CON LICENCIAMIENTO UTP INCLUIDO POR UN AÑO, INSTALACIÓN, CONFIGURACION Y SOPORTE LOCAL POR 1 AÑO</t>
  </si>
  <si>
    <t>30203-59</t>
  </si>
  <si>
    <t>EQUIPO DE SEGURIDAD FIREWALL DE ULTIMA GENERACIÓN, MARCA FORTINET, MODELO FORTIGATE-200F, NUMERO DE SERIE: FG200FT921919484 , CON LICENCIAMIENTO UTP INCLUIDO POR UN AÑO, INSTALACIÓN, CONFIGURACION Y SOPORTE LOCAL POR 1 AÑO</t>
  </si>
  <si>
    <t>30203-60</t>
  </si>
  <si>
    <t>SERVIDOR DE CORREO ELECTRÓNICO</t>
  </si>
  <si>
    <t>SERVIDOR DE CORREO ELECTRÓNICO, MARCA FORTINET, MODELO FORTIMAIL 200F, NUMERO DE SERIE:  FE200FT92000434</t>
  </si>
  <si>
    <t>30201-168</t>
  </si>
  <si>
    <t xml:space="preserve">SUB TOTAL </t>
  </si>
  <si>
    <t>30/06/2017</t>
  </si>
  <si>
    <t>LICENCIA MAGIC XPA 2.5, 20 USUARIOS</t>
  </si>
  <si>
    <t>0.00</t>
  </si>
  <si>
    <t>20/12/2017</t>
  </si>
  <si>
    <t xml:space="preserve">PROGRAMA PARA PRESTAMOS </t>
  </si>
  <si>
    <t>SUB TOTAL</t>
  </si>
  <si>
    <t>EQUIPO INFORMATICO VIRTUAL</t>
  </si>
  <si>
    <t>02/02/2022</t>
  </si>
  <si>
    <t>EQUIPO DE SEGURIDAD PARA PROTECCIÓN DE APLICACIONES WEB</t>
  </si>
  <si>
    <t>EQUIPO DE SEGURIDAD  VIRTUAL PARA PROTECCIÓN DE APLICACIONES WEB, MARCA FORTINET, MODELO FORTIWEB VM02, CON LICENCIAMIENTO ENTERPRISE POR 1 AÑO, INSTALACIÓN, CONFIGURACIÓN Y SOPORTE LOCAL POR 1 AÑO.</t>
  </si>
  <si>
    <t>DISPOSITIVO REPORTEADOR PARA EQUIPOS DE SEGURIDAD FIREWALLS</t>
  </si>
  <si>
    <t>DISPOSITIVO REPORTEADOR VIRTUAL PARA EQUIPOS DE SEGURIDAD FIREWALLS, MARCA FORTINET, MODELO FORTIANALYZER VM GB5, INSTALACIÓN, CONFIGURACIÓN Y SOPORTE LOCAL POR 1 AÑO</t>
  </si>
  <si>
    <t>REVISÓ:____________________________</t>
  </si>
  <si>
    <t>CONCILIÓ:________________________</t>
  </si>
  <si>
    <t xml:space="preserve">                                                   ELABORÓ:__________________________________________</t>
  </si>
  <si>
    <t>SONIA DAYSI MENA DURÁN</t>
  </si>
  <si>
    <t xml:space="preserve">                                         DAVID ALEXANDER APARICIO MANCIA</t>
  </si>
  <si>
    <t>JEFE DE LOGISTICA Y ACTIVOS</t>
  </si>
  <si>
    <t>JEFE UNIDAD CONTABLE</t>
  </si>
  <si>
    <t xml:space="preserve">                                     ENCARGADO DEL CONTROL DEL ACTIVO FIJO.    AUXILIAR III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</si>
</sst>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(&quot;$&quot;* #,##0.00_);_(&quot;$&quot;* \(#,##0.00\);_(&quot;$&quot;* &quot;-&quot;??_);_(@_)"/>
    <numFmt numFmtId="164" formatCode="General_)"/>
    <numFmt numFmtId="165" formatCode="_-* #,##0.00\ &quot;DM&quot;_-;\-* #,##0.00\ &quot;DM&quot;_-;_-* &quot;-&quot;??\ &quot;DM&quot;_-;_-@_-"/>
    <numFmt numFmtId="166" formatCode="[$$-409]#,##0.00"/>
    <numFmt numFmtId="167" formatCode="[$$-540A]#,##0.00"/>
    <numFmt numFmtId="168" formatCode="0.000"/>
    <numFmt numFmtId="169" formatCode="_([$€-2]* #,##0.00_);_([$€-2]* \(#,##0.00\);_([$€-2]* &quot;-&quot;??_)"/>
    <numFmt numFmtId="170" formatCode="&quot;$&quot;#,##0.00;[Red]\-&quot;$&quot;#,##0.00"/>
  </numFmts>
  <fonts count="12" x14ac:knownFonts="1">
    <font>
      <sz val="10"/>
      <name val="Arial"/>
    </font>
    <font>
      <sz val="6"/>
      <name val="Museo 300"/>
      <family val="3"/>
    </font>
    <font>
      <b/>
      <sz val="8"/>
      <name val="Museo 300"/>
      <family val="3"/>
    </font>
    <font>
      <b/>
      <sz val="6"/>
      <name val="Museo 300"/>
      <family val="3"/>
    </font>
    <font>
      <sz val="10"/>
      <name val="Arial"/>
      <family val="2"/>
    </font>
    <font>
      <b/>
      <sz val="7"/>
      <name val="Museo 300"/>
      <family val="3"/>
    </font>
    <font>
      <sz val="8"/>
      <name val="Museo 300"/>
      <family val="3"/>
    </font>
    <font>
      <sz val="6"/>
      <color rgb="FFFF0000"/>
      <name val="Museo 300"/>
      <family val="3"/>
    </font>
    <font>
      <sz val="6"/>
      <color theme="3" tint="0.39997558519241921"/>
      <name val="Museo 300"/>
      <family val="3"/>
    </font>
    <font>
      <sz val="7"/>
      <name val="Museo 300"/>
      <family val="3"/>
    </font>
    <font>
      <sz val="6"/>
      <name val="Arial"/>
      <family val="2"/>
    </font>
    <font>
      <sz val="7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165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</cellStyleXfs>
  <cellXfs count="339"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/>
    </xf>
    <xf numFmtId="44" fontId="1" fillId="0" borderId="0" xfId="0" applyNumberFormat="1" applyFont="1" applyAlignment="1">
      <alignment horizontal="left" vertical="top"/>
    </xf>
    <xf numFmtId="44" fontId="1" fillId="0" borderId="0" xfId="0" applyNumberFormat="1" applyFont="1" applyFill="1" applyAlignment="1">
      <alignment horizontal="left" vertical="top"/>
    </xf>
    <xf numFmtId="0" fontId="1" fillId="0" borderId="0" xfId="0" applyFont="1" applyBorder="1"/>
    <xf numFmtId="0" fontId="1" fillId="0" borderId="0" xfId="0" applyFont="1"/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3" fillId="0" borderId="0" xfId="0" applyFont="1" applyFill="1"/>
    <xf numFmtId="14" fontId="3" fillId="3" borderId="4" xfId="0" applyNumberFormat="1" applyFont="1" applyFill="1" applyBorder="1" applyAlignment="1">
      <alignment vertical="top"/>
    </xf>
    <xf numFmtId="164" fontId="3" fillId="3" borderId="5" xfId="0" applyNumberFormat="1" applyFont="1" applyFill="1" applyBorder="1" applyAlignment="1">
      <alignment vertical="top" wrapText="1"/>
    </xf>
    <xf numFmtId="164" fontId="3" fillId="3" borderId="5" xfId="0" applyNumberFormat="1" applyFont="1" applyFill="1" applyBorder="1" applyAlignment="1">
      <alignment vertical="top"/>
    </xf>
    <xf numFmtId="44" fontId="3" fillId="3" borderId="5" xfId="0" applyNumberFormat="1" applyFont="1" applyFill="1" applyBorder="1" applyAlignment="1">
      <alignment vertical="top" wrapText="1"/>
    </xf>
    <xf numFmtId="44" fontId="3" fillId="3" borderId="5" xfId="0" applyNumberFormat="1" applyFont="1" applyFill="1" applyBorder="1" applyAlignment="1">
      <alignment vertical="top"/>
    </xf>
    <xf numFmtId="44" fontId="3" fillId="3" borderId="5" xfId="1" applyNumberFormat="1" applyFont="1" applyFill="1" applyBorder="1" applyAlignment="1">
      <alignment vertical="top"/>
    </xf>
    <xf numFmtId="44" fontId="3" fillId="3" borderId="6" xfId="0" applyNumberFormat="1" applyFont="1" applyFill="1" applyBorder="1" applyAlignment="1">
      <alignment vertical="top" wrapText="1"/>
    </xf>
    <xf numFmtId="0" fontId="3" fillId="0" borderId="0" xfId="0" applyFont="1" applyBorder="1"/>
    <xf numFmtId="0" fontId="3" fillId="0" borderId="0" xfId="0" applyFont="1"/>
    <xf numFmtId="0" fontId="5" fillId="3" borderId="7" xfId="0" applyFont="1" applyFill="1" applyBorder="1" applyAlignment="1">
      <alignment horizontal="center" vertical="top"/>
    </xf>
    <xf numFmtId="0" fontId="5" fillId="3" borderId="8" xfId="0" applyFont="1" applyFill="1" applyBorder="1" applyAlignment="1">
      <alignment horizontal="center" vertical="top"/>
    </xf>
    <xf numFmtId="0" fontId="5" fillId="3" borderId="9" xfId="0" applyFont="1" applyFill="1" applyBorder="1" applyAlignment="1">
      <alignment horizontal="center" vertical="top"/>
    </xf>
    <xf numFmtId="14" fontId="1" fillId="0" borderId="10" xfId="0" applyNumberFormat="1" applyFont="1" applyBorder="1" applyAlignment="1">
      <alignment vertical="top"/>
    </xf>
    <xf numFmtId="16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 applyProtection="1">
      <alignment vertical="top" wrapText="1"/>
      <protection locked="0"/>
    </xf>
    <xf numFmtId="0" fontId="1" fillId="0" borderId="11" xfId="0" applyFont="1" applyBorder="1" applyAlignment="1" applyProtection="1">
      <alignment horizontal="left" vertical="top"/>
      <protection locked="0"/>
    </xf>
    <xf numFmtId="44" fontId="1" fillId="0" borderId="11" xfId="0" applyNumberFormat="1" applyFont="1" applyBorder="1" applyAlignment="1">
      <alignment horizontal="left" vertical="top"/>
    </xf>
    <xf numFmtId="44" fontId="1" fillId="0" borderId="11" xfId="0" applyNumberFormat="1" applyFont="1" applyFill="1" applyBorder="1" applyAlignment="1">
      <alignment horizontal="left" vertical="top"/>
    </xf>
    <xf numFmtId="44" fontId="1" fillId="0" borderId="12" xfId="0" applyNumberFormat="1" applyFont="1" applyBorder="1" applyAlignment="1">
      <alignment horizontal="left" vertical="top"/>
    </xf>
    <xf numFmtId="0" fontId="1" fillId="0" borderId="0" xfId="0" applyFont="1" applyBorder="1" applyAlignment="1">
      <alignment vertical="top"/>
    </xf>
    <xf numFmtId="0" fontId="1" fillId="0" borderId="0" xfId="0" applyFont="1" applyAlignment="1">
      <alignment vertical="top"/>
    </xf>
    <xf numFmtId="14" fontId="1" fillId="0" borderId="13" xfId="0" applyNumberFormat="1" applyFont="1" applyBorder="1" applyAlignment="1">
      <alignment vertical="top"/>
    </xf>
    <xf numFmtId="164" fontId="1" fillId="0" borderId="14" xfId="0" applyNumberFormat="1" applyFont="1" applyBorder="1" applyAlignment="1">
      <alignment vertical="top" wrapText="1"/>
    </xf>
    <xf numFmtId="0" fontId="1" fillId="0" borderId="14" xfId="0" applyFont="1" applyBorder="1" applyAlignment="1" applyProtection="1">
      <alignment vertical="top" wrapText="1"/>
      <protection locked="0"/>
    </xf>
    <xf numFmtId="0" fontId="1" fillId="0" borderId="14" xfId="0" applyFont="1" applyBorder="1" applyAlignment="1" applyProtection="1">
      <alignment horizontal="left" vertical="top"/>
      <protection locked="0"/>
    </xf>
    <xf numFmtId="44" fontId="1" fillId="0" borderId="14" xfId="0" applyNumberFormat="1" applyFont="1" applyBorder="1" applyAlignment="1">
      <alignment horizontal="left" vertical="top"/>
    </xf>
    <xf numFmtId="44" fontId="1" fillId="0" borderId="14" xfId="0" applyNumberFormat="1" applyFont="1" applyFill="1" applyBorder="1" applyAlignment="1">
      <alignment horizontal="left" vertical="top"/>
    </xf>
    <xf numFmtId="44" fontId="1" fillId="0" borderId="15" xfId="0" applyNumberFormat="1" applyFont="1" applyBorder="1" applyAlignment="1">
      <alignment horizontal="left" vertical="top"/>
    </xf>
    <xf numFmtId="164" fontId="1" fillId="0" borderId="14" xfId="0" applyNumberFormat="1" applyFont="1" applyBorder="1" applyAlignment="1">
      <alignment horizontal="left" vertical="top"/>
    </xf>
    <xf numFmtId="14" fontId="1" fillId="4" borderId="13" xfId="0" applyNumberFormat="1" applyFont="1" applyFill="1" applyBorder="1" applyAlignment="1">
      <alignment vertical="top"/>
    </xf>
    <xf numFmtId="164" fontId="1" fillId="4" borderId="14" xfId="0" applyNumberFormat="1" applyFont="1" applyFill="1" applyBorder="1" applyAlignment="1">
      <alignment vertical="top" wrapText="1"/>
    </xf>
    <xf numFmtId="0" fontId="1" fillId="5" borderId="14" xfId="0" applyFont="1" applyFill="1" applyBorder="1" applyAlignment="1" applyProtection="1">
      <alignment vertical="top" wrapText="1"/>
      <protection locked="0"/>
    </xf>
    <xf numFmtId="0" fontId="1" fillId="5" borderId="14" xfId="0" applyFont="1" applyFill="1" applyBorder="1" applyAlignment="1" applyProtection="1">
      <alignment horizontal="left" vertical="top"/>
      <protection locked="0"/>
    </xf>
    <xf numFmtId="44" fontId="1" fillId="4" borderId="14" xfId="0" applyNumberFormat="1" applyFont="1" applyFill="1" applyBorder="1" applyAlignment="1">
      <alignment horizontal="left" vertical="top"/>
    </xf>
    <xf numFmtId="44" fontId="1" fillId="5" borderId="14" xfId="0" applyNumberFormat="1" applyFont="1" applyFill="1" applyBorder="1" applyAlignment="1">
      <alignment horizontal="left" vertical="top"/>
    </xf>
    <xf numFmtId="14" fontId="1" fillId="0" borderId="13" xfId="0" applyNumberFormat="1" applyFont="1" applyBorder="1" applyAlignment="1">
      <alignment horizontal="left" vertical="top"/>
    </xf>
    <xf numFmtId="0" fontId="1" fillId="0" borderId="14" xfId="0" applyFont="1" applyBorder="1" applyAlignment="1">
      <alignment vertical="top" wrapText="1"/>
    </xf>
    <xf numFmtId="14" fontId="1" fillId="0" borderId="16" xfId="0" applyNumberFormat="1" applyFont="1" applyBorder="1" applyAlignment="1">
      <alignment horizontal="left" vertical="top"/>
    </xf>
    <xf numFmtId="164" fontId="1" fillId="0" borderId="17" xfId="0" applyNumberFormat="1" applyFont="1" applyBorder="1" applyAlignment="1">
      <alignment vertical="top" wrapText="1"/>
    </xf>
    <xf numFmtId="0" fontId="1" fillId="0" borderId="17" xfId="0" applyFont="1" applyBorder="1" applyAlignment="1" applyProtection="1">
      <alignment vertical="top" wrapText="1"/>
      <protection locked="0"/>
    </xf>
    <xf numFmtId="0" fontId="1" fillId="0" borderId="17" xfId="0" applyFont="1" applyBorder="1" applyAlignment="1" applyProtection="1">
      <alignment horizontal="left" vertical="top"/>
      <protection locked="0"/>
    </xf>
    <xf numFmtId="44" fontId="1" fillId="0" borderId="17" xfId="0" applyNumberFormat="1" applyFont="1" applyBorder="1" applyAlignment="1">
      <alignment horizontal="left" vertical="top"/>
    </xf>
    <xf numFmtId="44" fontId="1" fillId="0" borderId="17" xfId="0" applyNumberFormat="1" applyFont="1" applyFill="1" applyBorder="1" applyAlignment="1">
      <alignment horizontal="left" vertical="top"/>
    </xf>
    <xf numFmtId="44" fontId="1" fillId="0" borderId="18" xfId="0" applyNumberFormat="1" applyFont="1" applyBorder="1" applyAlignment="1">
      <alignment horizontal="left" vertical="top"/>
    </xf>
    <xf numFmtId="14" fontId="2" fillId="3" borderId="1" xfId="0" applyNumberFormat="1" applyFont="1" applyFill="1" applyBorder="1" applyAlignment="1">
      <alignment vertical="top"/>
    </xf>
    <xf numFmtId="164" fontId="2" fillId="3" borderId="2" xfId="0" applyNumberFormat="1" applyFont="1" applyFill="1" applyBorder="1" applyAlignment="1">
      <alignment vertical="top" wrapText="1"/>
    </xf>
    <xf numFmtId="0" fontId="2" fillId="3" borderId="2" xfId="0" applyFont="1" applyFill="1" applyBorder="1" applyAlignment="1" applyProtection="1">
      <alignment vertical="top" wrapText="1"/>
      <protection locked="0"/>
    </xf>
    <xf numFmtId="0" fontId="2" fillId="3" borderId="2" xfId="0" applyFont="1" applyFill="1" applyBorder="1" applyAlignment="1" applyProtection="1">
      <alignment horizontal="left" vertical="top"/>
      <protection locked="0"/>
    </xf>
    <xf numFmtId="44" fontId="2" fillId="3" borderId="2" xfId="0" applyNumberFormat="1" applyFont="1" applyFill="1" applyBorder="1" applyAlignment="1">
      <alignment horizontal="left" vertical="top"/>
    </xf>
    <xf numFmtId="44" fontId="2" fillId="3" borderId="3" xfId="0" applyNumberFormat="1" applyFont="1" applyFill="1" applyBorder="1" applyAlignment="1">
      <alignment horizontal="left" vertical="top"/>
    </xf>
    <xf numFmtId="0" fontId="6" fillId="0" borderId="0" xfId="0" applyFont="1" applyFill="1" applyBorder="1" applyAlignment="1">
      <alignment vertical="top"/>
    </xf>
    <xf numFmtId="0" fontId="6" fillId="0" borderId="0" xfId="0" applyFont="1" applyFill="1" applyAlignment="1">
      <alignment vertical="top"/>
    </xf>
    <xf numFmtId="14" fontId="2" fillId="3" borderId="19" xfId="0" applyNumberFormat="1" applyFont="1" applyFill="1" applyBorder="1" applyAlignment="1">
      <alignment horizontal="center" vertical="top"/>
    </xf>
    <xf numFmtId="0" fontId="0" fillId="0" borderId="20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14" fontId="1" fillId="0" borderId="13" xfId="0" applyNumberFormat="1" applyFont="1" applyFill="1" applyBorder="1" applyAlignment="1">
      <alignment horizontal="left" vertical="top"/>
    </xf>
    <xf numFmtId="1" fontId="1" fillId="0" borderId="14" xfId="0" applyNumberFormat="1" applyFont="1" applyFill="1" applyBorder="1" applyAlignment="1">
      <alignment horizontal="left" vertical="top" wrapText="1"/>
    </xf>
    <xf numFmtId="0" fontId="1" fillId="0" borderId="14" xfId="0" applyFont="1" applyFill="1" applyBorder="1" applyAlignment="1">
      <alignment vertical="top" wrapText="1"/>
    </xf>
    <xf numFmtId="0" fontId="1" fillId="0" borderId="14" xfId="0" applyFont="1" applyFill="1" applyBorder="1" applyAlignment="1">
      <alignment horizontal="left" vertical="top"/>
    </xf>
    <xf numFmtId="44" fontId="1" fillId="0" borderId="15" xfId="0" applyNumberFormat="1" applyFont="1" applyFill="1" applyBorder="1" applyAlignment="1">
      <alignment horizontal="left" vertical="top"/>
    </xf>
    <xf numFmtId="14" fontId="1" fillId="0" borderId="13" xfId="0" applyNumberFormat="1" applyFont="1" applyFill="1" applyBorder="1" applyAlignment="1">
      <alignment horizontal="left" vertical="top" wrapText="1"/>
    </xf>
    <xf numFmtId="0" fontId="1" fillId="0" borderId="14" xfId="0" applyFont="1" applyFill="1" applyBorder="1" applyAlignment="1">
      <alignment horizontal="left" vertical="top" wrapText="1"/>
    </xf>
    <xf numFmtId="14" fontId="1" fillId="0" borderId="16" xfId="0" applyNumberFormat="1" applyFont="1" applyFill="1" applyBorder="1" applyAlignment="1">
      <alignment horizontal="left" vertical="top" wrapText="1"/>
    </xf>
    <xf numFmtId="1" fontId="1" fillId="0" borderId="17" xfId="0" applyNumberFormat="1" applyFont="1" applyFill="1" applyBorder="1" applyAlignment="1">
      <alignment horizontal="left" vertical="top" wrapText="1"/>
    </xf>
    <xf numFmtId="0" fontId="1" fillId="0" borderId="17" xfId="0" applyFont="1" applyFill="1" applyBorder="1" applyAlignment="1">
      <alignment horizontal="left" vertical="top" wrapText="1"/>
    </xf>
    <xf numFmtId="0" fontId="1" fillId="0" borderId="17" xfId="0" applyFont="1" applyFill="1" applyBorder="1" applyAlignment="1">
      <alignment horizontal="left" vertical="top"/>
    </xf>
    <xf numFmtId="44" fontId="1" fillId="0" borderId="18" xfId="0" applyNumberFormat="1" applyFont="1" applyFill="1" applyBorder="1" applyAlignment="1">
      <alignment horizontal="left" vertical="top"/>
    </xf>
    <xf numFmtId="0" fontId="6" fillId="3" borderId="22" xfId="0" applyFont="1" applyFill="1" applyBorder="1" applyAlignment="1">
      <alignment vertical="top"/>
    </xf>
    <xf numFmtId="44" fontId="2" fillId="3" borderId="2" xfId="0" applyNumberFormat="1" applyFont="1" applyFill="1" applyBorder="1" applyAlignment="1">
      <alignment vertical="top"/>
    </xf>
    <xf numFmtId="44" fontId="2" fillId="3" borderId="3" xfId="0" applyNumberFormat="1" applyFont="1" applyFill="1" applyBorder="1" applyAlignment="1">
      <alignment vertical="top"/>
    </xf>
    <xf numFmtId="0" fontId="2" fillId="3" borderId="10" xfId="0" applyFont="1" applyFill="1" applyBorder="1" applyAlignment="1">
      <alignment horizontal="center" vertical="top"/>
    </xf>
    <xf numFmtId="0" fontId="2" fillId="3" borderId="11" xfId="0" applyFont="1" applyFill="1" applyBorder="1" applyAlignment="1">
      <alignment horizontal="center" vertical="top"/>
    </xf>
    <xf numFmtId="0" fontId="2" fillId="3" borderId="12" xfId="0" applyFont="1" applyFill="1" applyBorder="1" applyAlignment="1">
      <alignment horizontal="center" vertical="top"/>
    </xf>
    <xf numFmtId="44" fontId="1" fillId="0" borderId="14" xfId="0" applyNumberFormat="1" applyFont="1" applyFill="1" applyBorder="1" applyAlignment="1">
      <alignment horizontal="left" vertical="top" wrapText="1"/>
    </xf>
    <xf numFmtId="44" fontId="1" fillId="6" borderId="14" xfId="0" applyNumberFormat="1" applyFont="1" applyFill="1" applyBorder="1" applyAlignment="1">
      <alignment horizontal="left" vertical="top"/>
    </xf>
    <xf numFmtId="14" fontId="1" fillId="0" borderId="13" xfId="0" applyNumberFormat="1" applyFont="1" applyBorder="1" applyAlignment="1">
      <alignment horizontal="left" vertical="top" wrapText="1"/>
    </xf>
    <xf numFmtId="0" fontId="1" fillId="0" borderId="14" xfId="0" applyFont="1" applyBorder="1" applyAlignment="1">
      <alignment horizontal="left" vertical="top"/>
    </xf>
    <xf numFmtId="44" fontId="1" fillId="7" borderId="14" xfId="0" applyNumberFormat="1" applyFont="1" applyFill="1" applyBorder="1" applyAlignment="1">
      <alignment horizontal="left" vertical="top"/>
    </xf>
    <xf numFmtId="164" fontId="1" fillId="0" borderId="14" xfId="0" applyNumberFormat="1" applyFont="1" applyFill="1" applyBorder="1" applyAlignment="1">
      <alignment vertical="top" wrapText="1"/>
    </xf>
    <xf numFmtId="14" fontId="1" fillId="0" borderId="13" xfId="0" applyNumberFormat="1" applyFont="1" applyBorder="1" applyAlignment="1">
      <alignment vertical="top" wrapText="1"/>
    </xf>
    <xf numFmtId="0" fontId="1" fillId="0" borderId="14" xfId="0" applyFont="1" applyBorder="1" applyAlignment="1" applyProtection="1">
      <alignment horizontal="left" vertical="top" wrapText="1"/>
      <protection locked="0"/>
    </xf>
    <xf numFmtId="44" fontId="1" fillId="0" borderId="14" xfId="0" applyNumberFormat="1" applyFont="1" applyBorder="1" applyAlignment="1">
      <alignment horizontal="left" vertical="top" wrapText="1"/>
    </xf>
    <xf numFmtId="44" fontId="1" fillId="0" borderId="15" xfId="0" applyNumberFormat="1" applyFont="1" applyBorder="1" applyAlignment="1">
      <alignment horizontal="left" vertical="top" wrapText="1"/>
    </xf>
    <xf numFmtId="0" fontId="1" fillId="0" borderId="14" xfId="0" applyNumberFormat="1" applyFont="1" applyFill="1" applyBorder="1" applyAlignment="1">
      <alignment horizontal="left" vertical="top" wrapText="1"/>
    </xf>
    <xf numFmtId="166" fontId="1" fillId="0" borderId="14" xfId="0" applyNumberFormat="1" applyFont="1" applyFill="1" applyBorder="1" applyAlignment="1">
      <alignment horizontal="left" vertical="top" wrapText="1"/>
    </xf>
    <xf numFmtId="44" fontId="1" fillId="0" borderId="15" xfId="0" applyNumberFormat="1" applyFont="1" applyFill="1" applyBorder="1" applyAlignment="1">
      <alignment horizontal="left" vertical="top" wrapText="1"/>
    </xf>
    <xf numFmtId="166" fontId="1" fillId="0" borderId="0" xfId="0" applyNumberFormat="1" applyFont="1" applyFill="1" applyBorder="1" applyAlignment="1">
      <alignment horizontal="left" vertical="top" wrapText="1"/>
    </xf>
    <xf numFmtId="166" fontId="1" fillId="0" borderId="0" xfId="0" applyNumberFormat="1" applyFont="1" applyFill="1" applyBorder="1" applyAlignment="1">
      <alignment horizontal="left" vertical="top"/>
    </xf>
    <xf numFmtId="166" fontId="1" fillId="0" borderId="0" xfId="0" applyNumberFormat="1" applyFont="1" applyBorder="1" applyAlignment="1">
      <alignment horizontal="left" vertical="top"/>
    </xf>
    <xf numFmtId="166" fontId="1" fillId="8" borderId="0" xfId="0" applyNumberFormat="1" applyFont="1" applyFill="1" applyBorder="1" applyAlignment="1">
      <alignment horizontal="left" vertical="top"/>
    </xf>
    <xf numFmtId="0" fontId="1" fillId="0" borderId="0" xfId="0" applyNumberFormat="1" applyFont="1" applyFill="1" applyBorder="1" applyAlignment="1">
      <alignment horizontal="left" vertical="top"/>
    </xf>
    <xf numFmtId="44" fontId="1" fillId="0" borderId="0" xfId="0" applyNumberFormat="1" applyFont="1" applyFill="1" applyBorder="1" applyAlignment="1">
      <alignment horizontal="left" vertical="top"/>
    </xf>
    <xf numFmtId="167" fontId="1" fillId="0" borderId="0" xfId="0" applyNumberFormat="1" applyFont="1" applyBorder="1" applyAlignment="1">
      <alignment horizontal="left" vertical="top"/>
    </xf>
    <xf numFmtId="0" fontId="1" fillId="0" borderId="0" xfId="0" applyFont="1" applyFill="1" applyBorder="1"/>
    <xf numFmtId="44" fontId="1" fillId="0" borderId="0" xfId="0" applyNumberFormat="1" applyFont="1" applyBorder="1" applyAlignment="1">
      <alignment horizontal="left" vertical="top"/>
    </xf>
    <xf numFmtId="0" fontId="1" fillId="0" borderId="17" xfId="0" applyNumberFormat="1" applyFont="1" applyFill="1" applyBorder="1" applyAlignment="1">
      <alignment horizontal="left" vertical="top" wrapText="1"/>
    </xf>
    <xf numFmtId="166" fontId="1" fillId="0" borderId="17" xfId="0" applyNumberFormat="1" applyFont="1" applyFill="1" applyBorder="1" applyAlignment="1">
      <alignment horizontal="left" vertical="top" wrapText="1"/>
    </xf>
    <xf numFmtId="44" fontId="1" fillId="0" borderId="17" xfId="0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Alignment="1">
      <alignment vertical="top"/>
    </xf>
    <xf numFmtId="44" fontId="1" fillId="0" borderId="14" xfId="0" applyNumberFormat="1" applyFont="1" applyBorder="1" applyAlignment="1" applyProtection="1">
      <alignment horizontal="left" vertical="top"/>
      <protection locked="0"/>
    </xf>
    <xf numFmtId="14" fontId="1" fillId="0" borderId="13" xfId="0" applyNumberFormat="1" applyFont="1" applyFill="1" applyBorder="1" applyAlignment="1">
      <alignment vertical="top"/>
    </xf>
    <xf numFmtId="164" fontId="1" fillId="7" borderId="14" xfId="0" applyNumberFormat="1" applyFont="1" applyFill="1" applyBorder="1" applyAlignment="1">
      <alignment vertical="top" wrapText="1"/>
    </xf>
    <xf numFmtId="0" fontId="1" fillId="7" borderId="14" xfId="0" applyFont="1" applyFill="1" applyBorder="1" applyAlignment="1" applyProtection="1">
      <alignment vertical="top" wrapText="1"/>
      <protection locked="0"/>
    </xf>
    <xf numFmtId="0" fontId="1" fillId="0" borderId="14" xfId="0" applyFont="1" applyFill="1" applyBorder="1" applyAlignment="1" applyProtection="1">
      <alignment horizontal="left" vertical="top"/>
      <protection locked="0"/>
    </xf>
    <xf numFmtId="0" fontId="1" fillId="0" borderId="14" xfId="0" applyFont="1" applyFill="1" applyBorder="1" applyAlignment="1" applyProtection="1">
      <alignment horizontal="left" vertical="top" wrapText="1"/>
      <protection locked="0"/>
    </xf>
    <xf numFmtId="14" fontId="1" fillId="0" borderId="13" xfId="0" applyNumberFormat="1" applyFont="1" applyFill="1" applyBorder="1" applyAlignment="1">
      <alignment vertical="top" wrapText="1"/>
    </xf>
    <xf numFmtId="44" fontId="1" fillId="7" borderId="15" xfId="0" applyNumberFormat="1" applyFont="1" applyFill="1" applyBorder="1" applyAlignment="1">
      <alignment horizontal="left" vertical="top"/>
    </xf>
    <xf numFmtId="0" fontId="1" fillId="0" borderId="0" xfId="0" applyFont="1" applyFill="1"/>
    <xf numFmtId="168" fontId="1" fillId="0" borderId="14" xfId="0" applyNumberFormat="1" applyFont="1" applyFill="1" applyBorder="1" applyAlignment="1">
      <alignment horizontal="left" vertical="top" wrapText="1"/>
    </xf>
    <xf numFmtId="44" fontId="1" fillId="0" borderId="14" xfId="0" applyNumberFormat="1" applyFont="1" applyFill="1" applyBorder="1" applyAlignment="1">
      <alignment horizontal="left"/>
    </xf>
    <xf numFmtId="44" fontId="1" fillId="0" borderId="0" xfId="0" applyNumberFormat="1" applyFont="1" applyFill="1" applyBorder="1" applyAlignment="1">
      <alignment horizontal="left" vertical="top" wrapText="1"/>
    </xf>
    <xf numFmtId="44" fontId="1" fillId="0" borderId="0" xfId="0" applyNumberFormat="1" applyFont="1" applyFill="1" applyBorder="1" applyAlignment="1">
      <alignment horizontal="right" vertical="top"/>
    </xf>
    <xf numFmtId="0" fontId="1" fillId="0" borderId="0" xfId="0" applyFont="1" applyFill="1" applyBorder="1" applyAlignment="1">
      <alignment horizontal="left" vertical="top" wrapText="1"/>
    </xf>
    <xf numFmtId="164" fontId="2" fillId="3" borderId="2" xfId="0" applyNumberFormat="1" applyFont="1" applyFill="1" applyBorder="1" applyAlignment="1">
      <alignment horizontal="left" vertical="top"/>
    </xf>
    <xf numFmtId="0" fontId="1" fillId="0" borderId="14" xfId="0" applyFont="1" applyFill="1" applyBorder="1" applyAlignment="1" applyProtection="1">
      <alignment vertical="top" wrapText="1"/>
      <protection locked="0"/>
    </xf>
    <xf numFmtId="0" fontId="1" fillId="7" borderId="14" xfId="0" applyFont="1" applyFill="1" applyBorder="1" applyAlignment="1" applyProtection="1">
      <alignment vertical="top" wrapText="1" shrinkToFit="1"/>
      <protection locked="0"/>
    </xf>
    <xf numFmtId="0" fontId="1" fillId="0" borderId="14" xfId="0" applyFont="1" applyBorder="1" applyAlignment="1" applyProtection="1">
      <alignment vertical="top" wrapText="1" shrinkToFit="1"/>
      <protection locked="0"/>
    </xf>
    <xf numFmtId="0" fontId="1" fillId="0" borderId="14" xfId="0" applyFont="1" applyBorder="1" applyAlignment="1">
      <alignment horizontal="left" vertical="top" wrapText="1"/>
    </xf>
    <xf numFmtId="0" fontId="1" fillId="0" borderId="0" xfId="0" applyFont="1" applyFill="1" applyBorder="1" applyAlignment="1">
      <alignment vertical="top"/>
    </xf>
    <xf numFmtId="0" fontId="1" fillId="0" borderId="0" xfId="0" applyFont="1" applyFill="1" applyAlignment="1">
      <alignment vertical="top"/>
    </xf>
    <xf numFmtId="1" fontId="1" fillId="0" borderId="14" xfId="0" applyNumberFormat="1" applyFont="1" applyFill="1" applyBorder="1" applyAlignment="1">
      <alignment vertical="top" wrapText="1"/>
    </xf>
    <xf numFmtId="4" fontId="1" fillId="0" borderId="14" xfId="0" applyNumberFormat="1" applyFont="1" applyFill="1" applyBorder="1" applyAlignment="1">
      <alignment horizontal="left" vertical="top" wrapText="1"/>
    </xf>
    <xf numFmtId="4" fontId="1" fillId="0" borderId="14" xfId="0" applyNumberFormat="1" applyFont="1" applyFill="1" applyBorder="1" applyAlignment="1">
      <alignment horizontal="left" vertical="top"/>
    </xf>
    <xf numFmtId="14" fontId="1" fillId="0" borderId="14" xfId="0" applyNumberFormat="1" applyFont="1" applyFill="1" applyBorder="1" applyAlignment="1">
      <alignment horizontal="left" vertical="top" wrapText="1"/>
    </xf>
    <xf numFmtId="166" fontId="1" fillId="0" borderId="14" xfId="0" applyNumberFormat="1" applyFont="1" applyFill="1" applyBorder="1" applyAlignment="1">
      <alignment horizontal="left" vertical="top"/>
    </xf>
    <xf numFmtId="166" fontId="1" fillId="0" borderId="14" xfId="0" applyNumberFormat="1" applyFont="1" applyBorder="1" applyAlignment="1">
      <alignment horizontal="left" vertical="top"/>
    </xf>
    <xf numFmtId="166" fontId="1" fillId="8" borderId="14" xfId="0" applyNumberFormat="1" applyFont="1" applyFill="1" applyBorder="1" applyAlignment="1">
      <alignment horizontal="left" vertical="top"/>
    </xf>
    <xf numFmtId="0" fontId="1" fillId="0" borderId="14" xfId="0" applyNumberFormat="1" applyFont="1" applyFill="1" applyBorder="1" applyAlignment="1">
      <alignment horizontal="left" vertical="top"/>
    </xf>
    <xf numFmtId="167" fontId="1" fillId="0" borderId="14" xfId="0" applyNumberFormat="1" applyFont="1" applyBorder="1" applyAlignment="1">
      <alignment horizontal="left" vertical="top"/>
    </xf>
    <xf numFmtId="166" fontId="1" fillId="0" borderId="11" xfId="0" applyNumberFormat="1" applyFont="1" applyBorder="1" applyAlignment="1">
      <alignment horizontal="left" vertical="top"/>
    </xf>
    <xf numFmtId="166" fontId="1" fillId="0" borderId="11" xfId="0" applyNumberFormat="1" applyFont="1" applyFill="1" applyBorder="1" applyAlignment="1">
      <alignment horizontal="left" vertical="top"/>
    </xf>
    <xf numFmtId="166" fontId="1" fillId="0" borderId="11" xfId="0" applyNumberFormat="1" applyFont="1" applyFill="1" applyBorder="1" applyAlignment="1">
      <alignment horizontal="left" vertical="top" wrapText="1"/>
    </xf>
    <xf numFmtId="166" fontId="1" fillId="8" borderId="11" xfId="0" applyNumberFormat="1" applyFont="1" applyFill="1" applyBorder="1" applyAlignment="1">
      <alignment horizontal="left" vertical="top"/>
    </xf>
    <xf numFmtId="0" fontId="1" fillId="0" borderId="11" xfId="0" applyNumberFormat="1" applyFont="1" applyFill="1" applyBorder="1" applyAlignment="1">
      <alignment horizontal="left" vertical="top"/>
    </xf>
    <xf numFmtId="167" fontId="1" fillId="0" borderId="11" xfId="0" applyNumberFormat="1" applyFont="1" applyBorder="1" applyAlignment="1">
      <alignment horizontal="left" vertical="top"/>
    </xf>
    <xf numFmtId="4" fontId="1" fillId="0" borderId="0" xfId="0" applyNumberFormat="1" applyFont="1" applyFill="1" applyBorder="1" applyAlignment="1">
      <alignment horizontal="left" vertical="top"/>
    </xf>
    <xf numFmtId="166" fontId="1" fillId="0" borderId="17" xfId="0" applyNumberFormat="1" applyFont="1" applyFill="1" applyBorder="1" applyAlignment="1">
      <alignment horizontal="left" vertical="top"/>
    </xf>
    <xf numFmtId="166" fontId="1" fillId="0" borderId="17" xfId="0" applyNumberFormat="1" applyFont="1" applyBorder="1" applyAlignment="1">
      <alignment horizontal="left" vertical="top"/>
    </xf>
    <xf numFmtId="166" fontId="1" fillId="8" borderId="17" xfId="0" applyNumberFormat="1" applyFont="1" applyFill="1" applyBorder="1" applyAlignment="1">
      <alignment horizontal="left" vertical="top"/>
    </xf>
    <xf numFmtId="0" fontId="1" fillId="0" borderId="17" xfId="0" applyNumberFormat="1" applyFont="1" applyFill="1" applyBorder="1" applyAlignment="1">
      <alignment horizontal="left" vertical="top"/>
    </xf>
    <xf numFmtId="167" fontId="1" fillId="0" borderId="17" xfId="0" applyNumberFormat="1" applyFont="1" applyBorder="1" applyAlignment="1">
      <alignment horizontal="left" vertical="top"/>
    </xf>
    <xf numFmtId="168" fontId="1" fillId="0" borderId="17" xfId="0" applyNumberFormat="1" applyFont="1" applyFill="1" applyBorder="1" applyAlignment="1">
      <alignment horizontal="left" vertical="top" wrapText="1"/>
    </xf>
    <xf numFmtId="44" fontId="1" fillId="0" borderId="18" xfId="0" applyNumberFormat="1" applyFont="1" applyFill="1" applyBorder="1" applyAlignment="1">
      <alignment horizontal="left" vertical="top" wrapText="1"/>
    </xf>
    <xf numFmtId="44" fontId="1" fillId="0" borderId="17" xfId="0" applyNumberFormat="1" applyFont="1" applyFill="1" applyBorder="1" applyAlignment="1">
      <alignment horizontal="left"/>
    </xf>
    <xf numFmtId="44" fontId="1" fillId="0" borderId="0" xfId="0" applyNumberFormat="1" applyFont="1" applyFill="1" applyBorder="1" applyAlignment="1">
      <alignment horizontal="left"/>
    </xf>
    <xf numFmtId="0" fontId="6" fillId="0" borderId="0" xfId="0" applyFont="1" applyBorder="1" applyAlignment="1">
      <alignment vertical="top"/>
    </xf>
    <xf numFmtId="0" fontId="6" fillId="0" borderId="0" xfId="0" applyFont="1" applyAlignment="1">
      <alignment vertical="top"/>
    </xf>
    <xf numFmtId="14" fontId="1" fillId="0" borderId="16" xfId="0" applyNumberFormat="1" applyFont="1" applyBorder="1" applyAlignment="1">
      <alignment vertical="top"/>
    </xf>
    <xf numFmtId="14" fontId="2" fillId="3" borderId="23" xfId="0" applyNumberFormat="1" applyFont="1" applyFill="1" applyBorder="1" applyAlignment="1">
      <alignment vertical="top"/>
    </xf>
    <xf numFmtId="0" fontId="2" fillId="3" borderId="24" xfId="0" applyNumberFormat="1" applyFont="1" applyFill="1" applyBorder="1" applyAlignment="1">
      <alignment vertical="top" wrapText="1"/>
    </xf>
    <xf numFmtId="164" fontId="2" fillId="3" borderId="24" xfId="0" applyNumberFormat="1" applyFont="1" applyFill="1" applyBorder="1" applyAlignment="1">
      <alignment horizontal="left"/>
    </xf>
    <xf numFmtId="44" fontId="2" fillId="3" borderId="24" xfId="0" applyNumberFormat="1" applyFont="1" applyFill="1" applyBorder="1" applyAlignment="1">
      <alignment horizontal="left" vertical="top"/>
    </xf>
    <xf numFmtId="44" fontId="2" fillId="3" borderId="25" xfId="0" applyNumberFormat="1" applyFont="1" applyFill="1" applyBorder="1" applyAlignment="1">
      <alignment horizontal="left" vertical="top"/>
    </xf>
    <xf numFmtId="0" fontId="6" fillId="0" borderId="0" xfId="0" applyFont="1" applyBorder="1"/>
    <xf numFmtId="0" fontId="6" fillId="0" borderId="0" xfId="0" applyFont="1"/>
    <xf numFmtId="14" fontId="1" fillId="0" borderId="0" xfId="0" applyNumberFormat="1" applyFont="1" applyBorder="1"/>
    <xf numFmtId="164" fontId="1" fillId="0" borderId="0" xfId="0" applyNumberFormat="1" applyFont="1" applyBorder="1" applyAlignment="1">
      <alignment horizontal="left" wrapText="1"/>
    </xf>
    <xf numFmtId="0" fontId="1" fillId="0" borderId="0" xfId="0" applyFont="1" applyBorder="1" applyAlignment="1">
      <alignment vertical="top" wrapText="1"/>
    </xf>
    <xf numFmtId="164" fontId="1" fillId="0" borderId="0" xfId="0" applyNumberFormat="1" applyFont="1" applyBorder="1" applyAlignment="1">
      <alignment horizontal="left"/>
    </xf>
    <xf numFmtId="14" fontId="1" fillId="0" borderId="0" xfId="0" applyNumberFormat="1" applyFont="1"/>
    <xf numFmtId="0" fontId="1" fillId="0" borderId="0" xfId="0" applyFont="1" applyAlignment="1">
      <alignment wrapText="1"/>
    </xf>
    <xf numFmtId="14" fontId="1" fillId="0" borderId="0" xfId="0" applyNumberFormat="1" applyFont="1" applyAlignment="1">
      <alignment vertical="top" wrapText="1"/>
    </xf>
    <xf numFmtId="44" fontId="1" fillId="0" borderId="0" xfId="0" applyNumberFormat="1" applyFont="1" applyAlignment="1">
      <alignment horizontal="left" vertical="top" wrapText="1"/>
    </xf>
    <xf numFmtId="44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44" fontId="1" fillId="0" borderId="0" xfId="0" applyNumberFormat="1" applyFont="1" applyAlignment="1">
      <alignment horizontal="left" vertical="top" wrapText="1"/>
    </xf>
    <xf numFmtId="0" fontId="1" fillId="0" borderId="26" xfId="0" applyFont="1" applyFill="1" applyBorder="1" applyAlignment="1">
      <alignment vertical="top"/>
    </xf>
    <xf numFmtId="0" fontId="1" fillId="0" borderId="0" xfId="0" applyFont="1" applyFill="1" applyAlignment="1">
      <alignment vertical="top" wrapText="1"/>
    </xf>
    <xf numFmtId="0" fontId="1" fillId="0" borderId="0" xfId="0" applyFont="1" applyFill="1" applyAlignment="1">
      <alignment horizontal="left"/>
    </xf>
    <xf numFmtId="44" fontId="1" fillId="0" borderId="0" xfId="0" applyNumberFormat="1" applyFont="1" applyFill="1" applyAlignment="1">
      <alignment horizontal="left"/>
    </xf>
    <xf numFmtId="44" fontId="1" fillId="0" borderId="0" xfId="0" applyNumberFormat="1" applyFont="1" applyFill="1" applyAlignment="1">
      <alignment horizontal="right"/>
    </xf>
    <xf numFmtId="164" fontId="2" fillId="0" borderId="27" xfId="0" applyNumberFormat="1" applyFont="1" applyFill="1" applyBorder="1" applyAlignment="1">
      <alignment horizontal="center" vertical="center" wrapText="1"/>
    </xf>
    <xf numFmtId="164" fontId="2" fillId="0" borderId="22" xfId="0" applyNumberFormat="1" applyFont="1" applyFill="1" applyBorder="1" applyAlignment="1">
      <alignment horizontal="center" vertical="center" wrapText="1"/>
    </xf>
    <xf numFmtId="164" fontId="2" fillId="0" borderId="28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vertical="top" wrapText="1"/>
    </xf>
    <xf numFmtId="164" fontId="3" fillId="2" borderId="5" xfId="0" applyNumberFormat="1" applyFont="1" applyFill="1" applyBorder="1" applyAlignment="1">
      <alignment vertical="top" wrapText="1"/>
    </xf>
    <xf numFmtId="44" fontId="3" fillId="2" borderId="5" xfId="0" applyNumberFormat="1" applyFont="1" applyFill="1" applyBorder="1" applyAlignment="1">
      <alignment vertical="top" wrapText="1"/>
    </xf>
    <xf numFmtId="44" fontId="3" fillId="2" borderId="5" xfId="1" applyNumberFormat="1" applyFont="1" applyFill="1" applyBorder="1" applyAlignment="1">
      <alignment vertical="top" wrapText="1"/>
    </xf>
    <xf numFmtId="44" fontId="3" fillId="2" borderId="5" xfId="0" applyNumberFormat="1" applyFont="1" applyFill="1" applyBorder="1" applyAlignment="1">
      <alignment horizontal="left" vertical="top" wrapText="1"/>
    </xf>
    <xf numFmtId="44" fontId="3" fillId="2" borderId="5" xfId="0" applyNumberFormat="1" applyFont="1" applyFill="1" applyBorder="1" applyAlignment="1">
      <alignment horizontal="center" vertical="top" wrapText="1"/>
    </xf>
    <xf numFmtId="44" fontId="3" fillId="2" borderId="29" xfId="0" applyNumberFormat="1" applyFont="1" applyFill="1" applyBorder="1" applyAlignment="1">
      <alignment horizontal="center" vertical="top" wrapText="1"/>
    </xf>
    <xf numFmtId="44" fontId="3" fillId="2" borderId="6" xfId="0" applyNumberFormat="1" applyFont="1" applyFill="1" applyBorder="1" applyAlignment="1">
      <alignment vertical="top" wrapText="1"/>
    </xf>
    <xf numFmtId="0" fontId="3" fillId="2" borderId="16" xfId="0" applyNumberFormat="1" applyFont="1" applyFill="1" applyBorder="1" applyAlignment="1">
      <alignment vertical="top" wrapText="1"/>
    </xf>
    <xf numFmtId="0" fontId="3" fillId="2" borderId="17" xfId="0" applyNumberFormat="1" applyFont="1" applyFill="1" applyBorder="1" applyAlignment="1">
      <alignment vertical="top" wrapText="1"/>
    </xf>
    <xf numFmtId="0" fontId="3" fillId="2" borderId="17" xfId="0" applyNumberFormat="1" applyFont="1" applyFill="1" applyBorder="1" applyAlignment="1">
      <alignment vertical="top"/>
    </xf>
    <xf numFmtId="49" fontId="3" fillId="2" borderId="17" xfId="0" applyNumberFormat="1" applyFont="1" applyFill="1" applyBorder="1" applyAlignment="1">
      <alignment vertical="top"/>
    </xf>
    <xf numFmtId="49" fontId="3" fillId="2" borderId="17" xfId="0" applyNumberFormat="1" applyFont="1" applyFill="1" applyBorder="1" applyAlignment="1">
      <alignment horizontal="left" vertical="top"/>
    </xf>
    <xf numFmtId="0" fontId="3" fillId="2" borderId="17" xfId="0" applyNumberFormat="1" applyFont="1" applyFill="1" applyBorder="1" applyAlignment="1">
      <alignment horizontal="center" vertical="top"/>
    </xf>
    <xf numFmtId="14" fontId="3" fillId="2" borderId="17" xfId="0" applyNumberFormat="1" applyFont="1" applyFill="1" applyBorder="1" applyAlignment="1">
      <alignment horizontal="center" vertical="top"/>
    </xf>
    <xf numFmtId="44" fontId="3" fillId="2" borderId="30" xfId="0" applyNumberFormat="1" applyFont="1" applyFill="1" applyBorder="1" applyAlignment="1">
      <alignment horizontal="center" vertical="top" wrapText="1"/>
    </xf>
    <xf numFmtId="0" fontId="3" fillId="2" borderId="17" xfId="0" applyNumberFormat="1" applyFont="1" applyFill="1" applyBorder="1" applyAlignment="1">
      <alignment horizontal="center" vertical="top" wrapText="1"/>
    </xf>
    <xf numFmtId="0" fontId="3" fillId="2" borderId="18" xfId="0" applyNumberFormat="1" applyFont="1" applyFill="1" applyBorder="1" applyAlignment="1">
      <alignment vertical="top" wrapText="1"/>
    </xf>
    <xf numFmtId="0" fontId="1" fillId="0" borderId="0" xfId="0" applyNumberFormat="1" applyFont="1" applyFill="1" applyBorder="1"/>
    <xf numFmtId="0" fontId="1" fillId="0" borderId="0" xfId="0" applyNumberFormat="1" applyFont="1" applyFill="1"/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left" vertical="top"/>
    </xf>
    <xf numFmtId="164" fontId="1" fillId="0" borderId="11" xfId="0" applyNumberFormat="1" applyFont="1" applyFill="1" applyBorder="1" applyAlignment="1">
      <alignment vertical="top" wrapText="1"/>
    </xf>
    <xf numFmtId="0" fontId="1" fillId="0" borderId="11" xfId="0" applyFont="1" applyFill="1" applyBorder="1" applyAlignment="1" applyProtection="1">
      <alignment vertical="top" wrapText="1"/>
      <protection locked="0"/>
    </xf>
    <xf numFmtId="0" fontId="1" fillId="0" borderId="11" xfId="0" applyFont="1" applyFill="1" applyBorder="1" applyAlignment="1" applyProtection="1">
      <alignment horizontal="left" vertical="top"/>
      <protection locked="0"/>
    </xf>
    <xf numFmtId="44" fontId="1" fillId="0" borderId="11" xfId="0" applyNumberFormat="1" applyFont="1" applyFill="1" applyBorder="1" applyAlignment="1">
      <alignment horizontal="right" vertical="top"/>
    </xf>
    <xf numFmtId="44" fontId="1" fillId="0" borderId="12" xfId="0" applyNumberFormat="1" applyFont="1" applyFill="1" applyBorder="1" applyAlignment="1">
      <alignment horizontal="left" vertical="top"/>
    </xf>
    <xf numFmtId="49" fontId="1" fillId="0" borderId="13" xfId="0" applyNumberFormat="1" applyFont="1" applyFill="1" applyBorder="1" applyAlignment="1">
      <alignment horizontal="left" vertical="top"/>
    </xf>
    <xf numFmtId="44" fontId="1" fillId="0" borderId="14" xfId="0" applyNumberFormat="1" applyFont="1" applyFill="1" applyBorder="1" applyAlignment="1">
      <alignment horizontal="right" vertical="top"/>
    </xf>
    <xf numFmtId="0" fontId="1" fillId="0" borderId="14" xfId="0" applyFont="1" applyFill="1" applyBorder="1" applyAlignment="1">
      <alignment horizontal="left"/>
    </xf>
    <xf numFmtId="0" fontId="1" fillId="0" borderId="14" xfId="7" applyFont="1" applyFill="1" applyBorder="1" applyAlignment="1">
      <alignment vertical="top" wrapText="1"/>
    </xf>
    <xf numFmtId="170" fontId="1" fillId="0" borderId="0" xfId="7" applyNumberFormat="1" applyFont="1" applyFill="1" applyBorder="1" applyAlignment="1">
      <alignment horizontal="left" vertical="top"/>
    </xf>
    <xf numFmtId="0" fontId="1" fillId="0" borderId="0" xfId="7" applyFont="1" applyFill="1" applyBorder="1" applyAlignment="1">
      <alignment horizontal="left" vertical="top" wrapText="1"/>
    </xf>
    <xf numFmtId="49" fontId="7" fillId="0" borderId="16" xfId="0" applyNumberFormat="1" applyFont="1" applyFill="1" applyBorder="1" applyAlignment="1">
      <alignment horizontal="left" vertical="top"/>
    </xf>
    <xf numFmtId="164" fontId="7" fillId="0" borderId="17" xfId="0" applyNumberFormat="1" applyFont="1" applyFill="1" applyBorder="1" applyAlignment="1">
      <alignment vertical="top" wrapText="1"/>
    </xf>
    <xf numFmtId="0" fontId="7" fillId="0" borderId="17" xfId="0" applyFont="1" applyFill="1" applyBorder="1" applyAlignment="1">
      <alignment horizontal="left"/>
    </xf>
    <xf numFmtId="44" fontId="7" fillId="0" borderId="17" xfId="0" applyNumberFormat="1" applyFont="1" applyFill="1" applyBorder="1" applyAlignment="1">
      <alignment horizontal="left" vertical="top"/>
    </xf>
    <xf numFmtId="44" fontId="7" fillId="0" borderId="17" xfId="0" applyNumberFormat="1" applyFont="1" applyFill="1" applyBorder="1" applyAlignment="1">
      <alignment horizontal="left"/>
    </xf>
    <xf numFmtId="44" fontId="7" fillId="0" borderId="17" xfId="0" applyNumberFormat="1" applyFont="1" applyFill="1" applyBorder="1" applyAlignment="1">
      <alignment horizontal="right" vertical="top"/>
    </xf>
    <xf numFmtId="44" fontId="7" fillId="0" borderId="14" xfId="0" applyNumberFormat="1" applyFont="1" applyFill="1" applyBorder="1" applyAlignment="1">
      <alignment horizontal="left" vertical="top"/>
    </xf>
    <xf numFmtId="44" fontId="7" fillId="0" borderId="18" xfId="0" applyNumberFormat="1" applyFont="1" applyFill="1" applyBorder="1" applyAlignment="1">
      <alignment horizontal="left" vertical="top"/>
    </xf>
    <xf numFmtId="170" fontId="7" fillId="0" borderId="0" xfId="7" applyNumberFormat="1" applyFont="1" applyFill="1" applyBorder="1" applyAlignment="1">
      <alignment horizontal="left" vertical="top"/>
    </xf>
    <xf numFmtId="0" fontId="7" fillId="0" borderId="0" xfId="0" applyFont="1" applyFill="1" applyBorder="1" applyAlignment="1">
      <alignment vertical="top"/>
    </xf>
    <xf numFmtId="0" fontId="7" fillId="0" borderId="0" xfId="7" applyFont="1" applyFill="1" applyBorder="1" applyAlignment="1">
      <alignment horizontal="left" vertical="top" wrapText="1"/>
    </xf>
    <xf numFmtId="0" fontId="7" fillId="0" borderId="0" xfId="0" applyFont="1" applyFill="1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44" fontId="2" fillId="2" borderId="2" xfId="0" applyNumberFormat="1" applyFont="1" applyFill="1" applyBorder="1" applyAlignment="1">
      <alignment horizontal="left" vertical="top"/>
    </xf>
    <xf numFmtId="44" fontId="2" fillId="2" borderId="2" xfId="0" applyNumberFormat="1" applyFont="1" applyFill="1" applyBorder="1" applyAlignment="1">
      <alignment horizontal="right" vertical="top"/>
    </xf>
    <xf numFmtId="44" fontId="2" fillId="2" borderId="3" xfId="0" applyNumberFormat="1" applyFont="1" applyFill="1" applyBorder="1" applyAlignment="1">
      <alignment horizontal="left" vertical="top"/>
    </xf>
    <xf numFmtId="0" fontId="2" fillId="0" borderId="0" xfId="0" applyFont="1" applyFill="1" applyBorder="1"/>
    <xf numFmtId="0" fontId="2" fillId="0" borderId="0" xfId="0" applyFont="1" applyFill="1"/>
    <xf numFmtId="0" fontId="2" fillId="2" borderId="23" xfId="0" applyFont="1" applyFill="1" applyBorder="1" applyAlignment="1" applyProtection="1">
      <alignment horizontal="center" vertical="top"/>
      <protection locked="0"/>
    </xf>
    <xf numFmtId="0" fontId="2" fillId="2" borderId="24" xfId="0" applyFont="1" applyFill="1" applyBorder="1" applyAlignment="1" applyProtection="1">
      <alignment horizontal="center" vertical="top"/>
      <protection locked="0"/>
    </xf>
    <xf numFmtId="0" fontId="2" fillId="2" borderId="25" xfId="0" applyFont="1" applyFill="1" applyBorder="1" applyAlignment="1" applyProtection="1">
      <alignment horizontal="center" vertical="top"/>
      <protection locked="0"/>
    </xf>
    <xf numFmtId="14" fontId="1" fillId="0" borderId="10" xfId="0" applyNumberFormat="1" applyFont="1" applyFill="1" applyBorder="1" applyAlignment="1">
      <alignment horizontal="left" vertical="top" wrapText="1"/>
    </xf>
    <xf numFmtId="164" fontId="1" fillId="0" borderId="11" xfId="0" applyNumberFormat="1" applyFont="1" applyFill="1" applyBorder="1" applyAlignment="1">
      <alignment horizontal="left" vertical="top"/>
    </xf>
    <xf numFmtId="164" fontId="1" fillId="0" borderId="14" xfId="0" applyNumberFormat="1" applyFont="1" applyFill="1" applyBorder="1" applyAlignment="1">
      <alignment horizontal="left" vertical="top"/>
    </xf>
    <xf numFmtId="164" fontId="1" fillId="0" borderId="0" xfId="0" applyNumberFormat="1" applyFont="1" applyFill="1" applyBorder="1" applyAlignment="1">
      <alignment horizontal="left" vertical="top"/>
    </xf>
    <xf numFmtId="0" fontId="1" fillId="0" borderId="0" xfId="0" applyFont="1" applyFill="1" applyBorder="1" applyAlignment="1">
      <alignment vertical="top" wrapText="1"/>
    </xf>
    <xf numFmtId="0" fontId="2" fillId="2" borderId="13" xfId="0" applyFont="1" applyFill="1" applyBorder="1" applyAlignment="1">
      <alignment horizontal="left" vertical="top"/>
    </xf>
    <xf numFmtId="164" fontId="2" fillId="2" borderId="14" xfId="0" applyNumberFormat="1" applyFont="1" applyFill="1" applyBorder="1" applyAlignment="1">
      <alignment vertical="top" wrapText="1"/>
    </xf>
    <xf numFmtId="164" fontId="2" fillId="2" borderId="14" xfId="0" applyNumberFormat="1" applyFont="1" applyFill="1" applyBorder="1" applyAlignment="1">
      <alignment horizontal="left" vertical="top"/>
    </xf>
    <xf numFmtId="44" fontId="2" fillId="2" borderId="14" xfId="0" applyNumberFormat="1" applyFont="1" applyFill="1" applyBorder="1" applyAlignment="1">
      <alignment horizontal="left" vertical="top"/>
    </xf>
    <xf numFmtId="44" fontId="2" fillId="2" borderId="14" xfId="0" applyNumberFormat="1" applyFont="1" applyFill="1" applyBorder="1" applyAlignment="1">
      <alignment horizontal="right" vertical="top"/>
    </xf>
    <xf numFmtId="44" fontId="2" fillId="2" borderId="15" xfId="0" applyNumberFormat="1" applyFont="1" applyFill="1" applyBorder="1" applyAlignment="1">
      <alignment horizontal="left" vertical="top"/>
    </xf>
    <xf numFmtId="0" fontId="2" fillId="2" borderId="13" xfId="0" applyFont="1" applyFill="1" applyBorder="1" applyAlignment="1">
      <alignment horizontal="center" vertical="top"/>
    </xf>
    <xf numFmtId="0" fontId="2" fillId="2" borderId="14" xfId="0" applyFont="1" applyFill="1" applyBorder="1" applyAlignment="1">
      <alignment horizontal="center" vertical="top"/>
    </xf>
    <xf numFmtId="0" fontId="2" fillId="2" borderId="15" xfId="0" applyFont="1" applyFill="1" applyBorder="1" applyAlignment="1">
      <alignment horizontal="center" vertical="top"/>
    </xf>
    <xf numFmtId="0" fontId="3" fillId="0" borderId="14" xfId="0" applyFont="1" applyFill="1" applyBorder="1"/>
    <xf numFmtId="1" fontId="1" fillId="0" borderId="0" xfId="0" applyNumberFormat="1" applyFont="1" applyFill="1" applyBorder="1" applyAlignment="1">
      <alignment horizontal="left" vertical="top" wrapText="1"/>
    </xf>
    <xf numFmtId="0" fontId="2" fillId="2" borderId="14" xfId="0" applyFont="1" applyFill="1" applyBorder="1" applyAlignment="1">
      <alignment horizontal="left" vertical="top"/>
    </xf>
    <xf numFmtId="14" fontId="1" fillId="0" borderId="13" xfId="5" applyNumberFormat="1" applyFont="1" applyFill="1" applyBorder="1" applyAlignment="1">
      <alignment horizontal="left" vertical="top" wrapText="1"/>
    </xf>
    <xf numFmtId="1" fontId="1" fillId="0" borderId="14" xfId="5" applyNumberFormat="1" applyFont="1" applyFill="1" applyBorder="1" applyAlignment="1">
      <alignment horizontal="left" vertical="top" wrapText="1"/>
    </xf>
    <xf numFmtId="168" fontId="1" fillId="0" borderId="14" xfId="5" applyNumberFormat="1" applyFont="1" applyFill="1" applyBorder="1" applyAlignment="1">
      <alignment horizontal="left" vertical="top" wrapText="1"/>
    </xf>
    <xf numFmtId="14" fontId="8" fillId="0" borderId="13" xfId="0" applyNumberFormat="1" applyFont="1" applyFill="1" applyBorder="1" applyAlignment="1">
      <alignment horizontal="left" vertical="top" wrapText="1"/>
    </xf>
    <xf numFmtId="0" fontId="8" fillId="0" borderId="14" xfId="0" applyFont="1" applyFill="1" applyBorder="1" applyAlignment="1">
      <alignment horizontal="left" vertical="top" wrapText="1"/>
    </xf>
    <xf numFmtId="1" fontId="8" fillId="0" borderId="14" xfId="0" applyNumberFormat="1" applyFont="1" applyFill="1" applyBorder="1" applyAlignment="1">
      <alignment horizontal="left" vertical="top" wrapText="1"/>
    </xf>
    <xf numFmtId="44" fontId="8" fillId="0" borderId="14" xfId="0" applyNumberFormat="1" applyFont="1" applyFill="1" applyBorder="1" applyAlignment="1">
      <alignment horizontal="left" vertical="top" wrapText="1"/>
    </xf>
    <xf numFmtId="44" fontId="8" fillId="0" borderId="14" xfId="0" applyNumberFormat="1" applyFont="1" applyFill="1" applyBorder="1" applyAlignment="1">
      <alignment horizontal="left" vertical="top"/>
    </xf>
    <xf numFmtId="44" fontId="8" fillId="0" borderId="14" xfId="0" applyNumberFormat="1" applyFont="1" applyFill="1" applyBorder="1" applyAlignment="1">
      <alignment horizontal="right" vertical="top"/>
    </xf>
    <xf numFmtId="44" fontId="8" fillId="0" borderId="15" xfId="0" applyNumberFormat="1" applyFont="1" applyFill="1" applyBorder="1" applyAlignment="1">
      <alignment horizontal="left" vertical="top"/>
    </xf>
    <xf numFmtId="0" fontId="8" fillId="0" borderId="0" xfId="0" applyFont="1" applyFill="1" applyBorder="1"/>
    <xf numFmtId="1" fontId="8" fillId="0" borderId="0" xfId="0" applyNumberFormat="1" applyFont="1" applyFill="1" applyBorder="1" applyAlignment="1">
      <alignment horizontal="left" vertical="top" wrapText="1"/>
    </xf>
    <xf numFmtId="0" fontId="8" fillId="0" borderId="0" xfId="0" applyFont="1" applyFill="1"/>
    <xf numFmtId="44" fontId="8" fillId="0" borderId="14" xfId="0" applyNumberFormat="1" applyFont="1" applyFill="1" applyBorder="1" applyAlignment="1">
      <alignment horizontal="left"/>
    </xf>
    <xf numFmtId="44" fontId="8" fillId="0" borderId="14" xfId="0" applyNumberFormat="1" applyFont="1" applyFill="1" applyBorder="1" applyAlignment="1">
      <alignment horizontal="right"/>
    </xf>
    <xf numFmtId="0" fontId="2" fillId="2" borderId="14" xfId="0" applyFont="1" applyFill="1" applyBorder="1" applyAlignment="1">
      <alignment vertical="top" wrapText="1"/>
    </xf>
    <xf numFmtId="0" fontId="2" fillId="2" borderId="13" xfId="0" applyFont="1" applyFill="1" applyBorder="1" applyAlignment="1">
      <alignment horizontal="center" vertical="top" wrapText="1"/>
    </xf>
    <xf numFmtId="0" fontId="2" fillId="2" borderId="14" xfId="0" applyFont="1" applyFill="1" applyBorder="1" applyAlignment="1">
      <alignment horizontal="center" vertical="top" wrapText="1"/>
    </xf>
    <xf numFmtId="0" fontId="2" fillId="2" borderId="15" xfId="0" applyFont="1" applyFill="1" applyBorder="1" applyAlignment="1">
      <alignment horizontal="center" vertical="top" wrapText="1"/>
    </xf>
    <xf numFmtId="44" fontId="1" fillId="0" borderId="14" xfId="0" applyNumberFormat="1" applyFont="1" applyFill="1" applyBorder="1"/>
    <xf numFmtId="14" fontId="9" fillId="0" borderId="13" xfId="0" applyNumberFormat="1" applyFont="1" applyFill="1" applyBorder="1" applyAlignment="1">
      <alignment horizontal="left" vertical="top" wrapText="1"/>
    </xf>
    <xf numFmtId="1" fontId="9" fillId="0" borderId="14" xfId="0" applyNumberFormat="1" applyFont="1" applyFill="1" applyBorder="1" applyAlignment="1">
      <alignment horizontal="left" vertical="top" wrapText="1"/>
    </xf>
    <xf numFmtId="0" fontId="9" fillId="0" borderId="14" xfId="0" applyFont="1" applyFill="1" applyBorder="1" applyAlignment="1">
      <alignment horizontal="left" vertical="top" wrapText="1"/>
    </xf>
    <xf numFmtId="44" fontId="9" fillId="0" borderId="14" xfId="0" applyNumberFormat="1" applyFont="1" applyFill="1" applyBorder="1" applyAlignment="1">
      <alignment horizontal="left" vertical="top" wrapText="1"/>
    </xf>
    <xf numFmtId="14" fontId="9" fillId="0" borderId="16" xfId="0" applyNumberFormat="1" applyFont="1" applyFill="1" applyBorder="1" applyAlignment="1">
      <alignment horizontal="left" vertical="top" wrapText="1"/>
    </xf>
    <xf numFmtId="1" fontId="9" fillId="0" borderId="17" xfId="0" applyNumberFormat="1" applyFont="1" applyFill="1" applyBorder="1" applyAlignment="1">
      <alignment horizontal="left" vertical="top" wrapText="1"/>
    </xf>
    <xf numFmtId="0" fontId="9" fillId="0" borderId="17" xfId="0" applyFont="1" applyFill="1" applyBorder="1" applyAlignment="1">
      <alignment horizontal="left" vertical="top" wrapText="1"/>
    </xf>
    <xf numFmtId="44" fontId="9" fillId="0" borderId="17" xfId="0" applyNumberFormat="1" applyFont="1" applyFill="1" applyBorder="1" applyAlignment="1">
      <alignment horizontal="left" vertical="top" wrapText="1"/>
    </xf>
    <xf numFmtId="44" fontId="1" fillId="0" borderId="17" xfId="0" applyNumberFormat="1" applyFont="1" applyFill="1" applyBorder="1"/>
    <xf numFmtId="44" fontId="1" fillId="0" borderId="17" xfId="0" applyNumberFormat="1" applyFont="1" applyFill="1" applyBorder="1" applyAlignment="1">
      <alignment horizontal="right" vertical="top"/>
    </xf>
    <xf numFmtId="0" fontId="10" fillId="0" borderId="0" xfId="0" applyFont="1" applyBorder="1" applyAlignment="1">
      <alignment horizontal="left" vertical="top" wrapText="1"/>
    </xf>
    <xf numFmtId="49" fontId="2" fillId="2" borderId="13" xfId="0" applyNumberFormat="1" applyFont="1" applyFill="1" applyBorder="1" applyAlignment="1">
      <alignment horizontal="left" vertical="top"/>
    </xf>
    <xf numFmtId="0" fontId="2" fillId="2" borderId="14" xfId="0" applyFont="1" applyFill="1" applyBorder="1" applyAlignment="1" applyProtection="1">
      <alignment vertical="top" wrapText="1"/>
      <protection locked="0"/>
    </xf>
    <xf numFmtId="0" fontId="2" fillId="2" borderId="14" xfId="0" applyFont="1" applyFill="1" applyBorder="1" applyAlignment="1" applyProtection="1">
      <alignment horizontal="left" vertical="top"/>
      <protection locked="0"/>
    </xf>
    <xf numFmtId="44" fontId="2" fillId="2" borderId="15" xfId="0" applyNumberFormat="1" applyFont="1" applyFill="1" applyBorder="1" applyAlignment="1" applyProtection="1">
      <alignment horizontal="left" vertical="top"/>
      <protection locked="0"/>
    </xf>
    <xf numFmtId="164" fontId="2" fillId="2" borderId="13" xfId="0" applyNumberFormat="1" applyFont="1" applyFill="1" applyBorder="1" applyAlignment="1">
      <alignment horizontal="left" vertical="top" wrapText="1"/>
    </xf>
    <xf numFmtId="164" fontId="2" fillId="2" borderId="14" xfId="0" applyNumberFormat="1" applyFont="1" applyFill="1" applyBorder="1" applyAlignment="1">
      <alignment horizontal="left" vertical="top" wrapText="1"/>
    </xf>
    <xf numFmtId="44" fontId="2" fillId="2" borderId="14" xfId="0" applyNumberFormat="1" applyFont="1" applyFill="1" applyBorder="1" applyAlignment="1" applyProtection="1">
      <alignment horizontal="left" vertical="top"/>
      <protection locked="0"/>
    </xf>
    <xf numFmtId="49" fontId="2" fillId="2" borderId="13" xfId="0" applyNumberFormat="1" applyFont="1" applyFill="1" applyBorder="1" applyAlignment="1">
      <alignment horizontal="center" vertical="top"/>
    </xf>
    <xf numFmtId="49" fontId="2" fillId="2" borderId="14" xfId="0" applyNumberFormat="1" applyFont="1" applyFill="1" applyBorder="1" applyAlignment="1">
      <alignment horizontal="center" vertical="top"/>
    </xf>
    <xf numFmtId="49" fontId="2" fillId="2" borderId="15" xfId="0" applyNumberFormat="1" applyFont="1" applyFill="1" applyBorder="1" applyAlignment="1">
      <alignment horizontal="center" vertical="top"/>
    </xf>
    <xf numFmtId="49" fontId="1" fillId="0" borderId="11" xfId="0" applyNumberFormat="1" applyFont="1" applyFill="1" applyBorder="1" applyAlignment="1">
      <alignment horizontal="left" vertical="top" wrapText="1"/>
    </xf>
    <xf numFmtId="49" fontId="1" fillId="0" borderId="11" xfId="0" applyNumberFormat="1" applyFont="1" applyFill="1" applyBorder="1" applyAlignment="1">
      <alignment horizontal="left" vertical="top"/>
    </xf>
    <xf numFmtId="44" fontId="1" fillId="0" borderId="11" xfId="0" applyNumberFormat="1" applyFont="1" applyFill="1" applyBorder="1" applyAlignment="1">
      <alignment horizontal="left" vertical="top" wrapText="1"/>
    </xf>
    <xf numFmtId="49" fontId="1" fillId="0" borderId="14" xfId="0" applyNumberFormat="1" applyFont="1" applyFill="1" applyBorder="1" applyAlignment="1">
      <alignment horizontal="left" vertical="top" wrapText="1"/>
    </xf>
    <xf numFmtId="49" fontId="1" fillId="0" borderId="14" xfId="0" applyNumberFormat="1" applyFont="1" applyFill="1" applyBorder="1" applyAlignment="1">
      <alignment horizontal="left" vertical="top"/>
    </xf>
    <xf numFmtId="49" fontId="2" fillId="2" borderId="7" xfId="0" applyNumberFormat="1" applyFont="1" applyFill="1" applyBorder="1" applyAlignment="1">
      <alignment horizontal="left" vertical="top"/>
    </xf>
    <xf numFmtId="49" fontId="2" fillId="2" borderId="8" xfId="0" applyNumberFormat="1" applyFont="1" applyFill="1" applyBorder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left" vertical="top"/>
    </xf>
    <xf numFmtId="44" fontId="2" fillId="2" borderId="8" xfId="0" applyNumberFormat="1" applyFont="1" applyFill="1" applyBorder="1" applyAlignment="1">
      <alignment horizontal="left" vertical="top" wrapText="1"/>
    </xf>
    <xf numFmtId="44" fontId="2" fillId="2" borderId="9" xfId="0" applyNumberFormat="1" applyFont="1" applyFill="1" applyBorder="1" applyAlignment="1">
      <alignment horizontal="left" vertical="top" wrapText="1"/>
    </xf>
    <xf numFmtId="49" fontId="2" fillId="2" borderId="31" xfId="0" applyNumberFormat="1" applyFont="1" applyFill="1" applyBorder="1" applyAlignment="1">
      <alignment horizontal="left" vertical="top"/>
    </xf>
    <xf numFmtId="49" fontId="2" fillId="2" borderId="32" xfId="0" applyNumberFormat="1" applyFont="1" applyFill="1" applyBorder="1" applyAlignment="1">
      <alignment horizontal="left" vertical="top"/>
    </xf>
    <xf numFmtId="49" fontId="1" fillId="0" borderId="0" xfId="0" applyNumberFormat="1" applyFont="1" applyFill="1" applyBorder="1" applyAlignment="1">
      <alignment horizontal="left" vertical="top"/>
    </xf>
    <xf numFmtId="49" fontId="1" fillId="0" borderId="0" xfId="0" applyNumberFormat="1" applyFont="1" applyFill="1" applyBorder="1" applyAlignment="1">
      <alignment horizontal="left" vertical="top" wrapText="1"/>
    </xf>
    <xf numFmtId="44" fontId="1" fillId="0" borderId="0" xfId="0" applyNumberFormat="1" applyFont="1" applyFill="1" applyBorder="1" applyAlignment="1">
      <alignment horizontal="right" vertical="top" wrapText="1"/>
    </xf>
    <xf numFmtId="44" fontId="1" fillId="0" borderId="0" xfId="0" applyNumberFormat="1" applyFont="1" applyFill="1" applyAlignment="1">
      <alignment vertical="top"/>
    </xf>
    <xf numFmtId="44" fontId="1" fillId="0" borderId="0" xfId="0" applyNumberFormat="1" applyFont="1" applyFill="1" applyBorder="1" applyAlignment="1">
      <alignment vertical="top"/>
    </xf>
    <xf numFmtId="44" fontId="1" fillId="0" borderId="0" xfId="0" applyNumberFormat="1" applyFont="1" applyFill="1" applyAlignment="1">
      <alignment horizontal="right" vertical="top"/>
    </xf>
    <xf numFmtId="0" fontId="1" fillId="0" borderId="0" xfId="0" applyFont="1" applyFill="1" applyAlignment="1">
      <alignment vertical="top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left" vertical="top"/>
    </xf>
    <xf numFmtId="44" fontId="1" fillId="0" borderId="0" xfId="0" applyNumberFormat="1" applyFont="1" applyFill="1" applyAlignment="1">
      <alignment horizontal="center" vertical="top"/>
    </xf>
    <xf numFmtId="0" fontId="1" fillId="0" borderId="0" xfId="0" applyFont="1" applyFill="1" applyAlignment="1">
      <alignment vertical="top"/>
    </xf>
    <xf numFmtId="44" fontId="1" fillId="0" borderId="0" xfId="0" applyNumberFormat="1" applyFont="1" applyFill="1" applyAlignment="1">
      <alignment horizontal="center" vertical="top" wrapText="1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Alignment="1">
      <alignment horizontal="center" vertical="top" wrapText="1"/>
    </xf>
    <xf numFmtId="44" fontId="1" fillId="0" borderId="0" xfId="0" applyNumberFormat="1" applyFont="1" applyFill="1" applyAlignment="1">
      <alignment horizontal="left" vertical="top" wrapText="1"/>
    </xf>
    <xf numFmtId="44" fontId="1" fillId="0" borderId="0" xfId="0" applyNumberFormat="1" applyFont="1" applyFill="1"/>
    <xf numFmtId="14" fontId="1" fillId="0" borderId="0" xfId="0" applyNumberFormat="1" applyFont="1" applyFill="1" applyBorder="1" applyAlignment="1">
      <alignment horizontal="left" vertical="top" wrapText="1"/>
    </xf>
    <xf numFmtId="14" fontId="11" fillId="0" borderId="0" xfId="0" applyNumberFormat="1" applyFont="1" applyBorder="1" applyAlignment="1">
      <alignment horizontal="left" vertical="top" wrapText="1"/>
    </xf>
    <xf numFmtId="1" fontId="10" fillId="0" borderId="0" xfId="0" applyNumberFormat="1" applyFont="1" applyBorder="1" applyAlignment="1">
      <alignment horizontal="left" vertical="top" wrapText="1"/>
    </xf>
    <xf numFmtId="44" fontId="11" fillId="0" borderId="0" xfId="0" applyNumberFormat="1" applyFont="1" applyBorder="1" applyAlignment="1">
      <alignment horizontal="left" vertical="top" wrapText="1"/>
    </xf>
    <xf numFmtId="1" fontId="11" fillId="0" borderId="0" xfId="0" applyNumberFormat="1" applyFont="1" applyBorder="1" applyAlignment="1">
      <alignment horizontal="left" vertical="top" wrapText="1"/>
    </xf>
    <xf numFmtId="0" fontId="10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left" vertical="top" wrapText="1"/>
    </xf>
  </cellXfs>
  <cellStyles count="8">
    <cellStyle name="Euro" xfId="2"/>
    <cellStyle name="Moneda" xfId="1" builtinId="4"/>
    <cellStyle name="Moneda 2" xfId="3"/>
    <cellStyle name="Moneda 3" xfId="4"/>
    <cellStyle name="Normal" xfId="0" builtinId="0"/>
    <cellStyle name="Normal 2" xfId="5"/>
    <cellStyle name="Normal 3" xfId="6"/>
    <cellStyle name="Normal 4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0</xdr:row>
      <xdr:rowOff>9525</xdr:rowOff>
    </xdr:from>
    <xdr:to>
      <xdr:col>1</xdr:col>
      <xdr:colOff>990599</xdr:colOff>
      <xdr:row>0</xdr:row>
      <xdr:rowOff>428625</xdr:rowOff>
    </xdr:to>
    <xdr:pic>
      <xdr:nvPicPr>
        <xdr:cNvPr id="2" name="1 Imagen" descr="Logotipo Gobierno Caja 2019 07 18">
          <a:extLst>
            <a:ext uri="{FF2B5EF4-FFF2-40B4-BE49-F238E27FC236}">
              <a16:creationId xmlns="" xmlns:a16="http://schemas.microsoft.com/office/drawing/2014/main" id="{2DE8E0B6-ADEE-4BB3-A7F0-1A908AC2BCA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4" y="9525"/>
          <a:ext cx="1609725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9524</xdr:rowOff>
    </xdr:from>
    <xdr:to>
      <xdr:col>1</xdr:col>
      <xdr:colOff>819150</xdr:colOff>
      <xdr:row>0</xdr:row>
      <xdr:rowOff>323849</xdr:rowOff>
    </xdr:to>
    <xdr:pic>
      <xdr:nvPicPr>
        <xdr:cNvPr id="2" name="1 Imagen" descr="Logotipo Gobierno Caja 2019 07 18">
          <a:extLst>
            <a:ext uri="{FF2B5EF4-FFF2-40B4-BE49-F238E27FC236}">
              <a16:creationId xmlns="" xmlns:a16="http://schemas.microsoft.com/office/drawing/2014/main" id="{FF9D25C4-DEB7-445A-8C51-6A095A58202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4"/>
          <a:ext cx="1343025" cy="3143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RCHIVOS%20DE%20CONTABILIDAD/2022/ARCHIVOS%20DE%20CONTABILIDAD%202021/DEPRECIACI&#211;N%20CM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RCHIVOS%20DE%20CONTABILIDAD/2022/DEPRECIACI&#211;N%20CM%202022%20-%20cop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12"/>
      <sheetName val="YA DEPRECIADOS SEPT 12"/>
      <sheetName val="OCT12"/>
      <sheetName val="YA DEPRECIADOS OCTUBRE 12"/>
      <sheetName val="NOV12"/>
      <sheetName val="YA DEPRECIADOS NOV 12"/>
      <sheetName val="DIC 12"/>
      <sheetName val="YA DEPRECIADOS DIC 12"/>
      <sheetName val="ENE 13"/>
      <sheetName val="YA DEPRECIADOS ENE 2013"/>
      <sheetName val="FEB-13"/>
      <sheetName val="YA DEPRECIADOS FEB 13"/>
      <sheetName val="MAR-13"/>
      <sheetName val="YA DEPRECIADOS MAR 13"/>
      <sheetName val="ABRIL-13"/>
      <sheetName val="YA DEPRECIADOS ABRIL-13"/>
      <sheetName val="MAYO-13"/>
      <sheetName val="YA DEPRECIADOS MAYO-13"/>
      <sheetName val="JUNIO-13"/>
      <sheetName val="YA DEPRECIADOS JUNIO-13"/>
      <sheetName val="JULIO-13"/>
      <sheetName val="YA DEPRECIADOS JULIO-13"/>
      <sheetName val="AGOSTO-13"/>
      <sheetName val="YA DEPRECIADOS-AGOSTO-13"/>
      <sheetName val="SEPT-13"/>
      <sheetName val="YA DEPRECIADOS- SEPT- 2013"/>
      <sheetName val="OCTUBRE-13"/>
      <sheetName val="YA DEPRECIADOS -OCTUBRE-2013"/>
      <sheetName val="NOVIEMBRE-13"/>
      <sheetName val="YA DEPRECIADOS-NOV-13"/>
      <sheetName val="DICIEMBRE-13"/>
      <sheetName val="YA DEPRECIADOS-DIC-13"/>
      <sheetName val="ENERO-14"/>
      <sheetName val="YA DEPRECIADOS-ENERO-14"/>
      <sheetName val="FEBRERO-14"/>
      <sheetName val="YA DEPRECIADOS-FEBRERO-14"/>
      <sheetName val="MARZO-14"/>
      <sheetName val="Hoja1"/>
      <sheetName val="YA DEPRECIADOS-MARZO-14"/>
      <sheetName val="ABRIL-14"/>
      <sheetName val="YA DEPRECIADOS - ABRIL-14"/>
      <sheetName val="MAYO-14"/>
      <sheetName val="YA DEPRECIADOS-MAYO-2014"/>
      <sheetName val="JUNIO-14"/>
      <sheetName val="YA DEPRECIADOS-JUNIO-2014"/>
      <sheetName val="JULIO-14"/>
      <sheetName val="YA DEPRECIADOS-JULIO-2014"/>
      <sheetName val="AGOSTO-14"/>
      <sheetName val="YA DEPRECIADOS- AGOSTO-2014"/>
      <sheetName val="SEPTIEMBRE-14"/>
      <sheetName val="YA DEPRECIADOS-SEPT-14"/>
      <sheetName val="OCTUBRE-14"/>
      <sheetName val="YA DEPRECIADOS-OCT-14"/>
      <sheetName val="NOVIEMBRE-14"/>
      <sheetName val="YA DEPRECIADOS -NOVIEMBRE-14"/>
      <sheetName val="DICIEMBRE-14"/>
      <sheetName val="YA DEPRECIADOS -DICIEMBRE-14"/>
      <sheetName val="ENERO-15"/>
      <sheetName val="YA DEPRECIADOS-ENERO-15"/>
      <sheetName val="FEBRERO-15"/>
      <sheetName val="YA DEPRECIADOS- FEBRERO-15"/>
      <sheetName val="MARZO-15"/>
      <sheetName val="YA DEPRECIADOS-MARZO-15"/>
      <sheetName val="ABRIL-15"/>
      <sheetName val="YA DEPRECIADOS- ABRIL-15"/>
      <sheetName val="MAYO-15"/>
      <sheetName val="YA DEPRECIADOS MAYO-15"/>
      <sheetName val="JUNIO-15"/>
      <sheetName val="YA DEPRECIADOS JUNIO-15"/>
      <sheetName val="JULIO-15"/>
      <sheetName val="YA DEPRECIADOS JULIO-15"/>
      <sheetName val="AGOSTO-15"/>
      <sheetName val="YA DEPRECIADOS AGOSTO-15"/>
      <sheetName val="SEPTIEMBRE-15"/>
      <sheetName val="YA DEPRECIADOS SEPT-15"/>
      <sheetName val="OCTUBRE-15"/>
      <sheetName val="YA DEPRECIADOS OCT-15"/>
      <sheetName val="NOV-15"/>
      <sheetName val="YA DEPRECIADOS NOV-15"/>
      <sheetName val="DIC-15"/>
      <sheetName val="YA DEPRECIADOS DIC-15"/>
      <sheetName val="ENERO-16"/>
      <sheetName val="YA DEPRECIADOS ENERO-16"/>
      <sheetName val="FEBRERO-2016"/>
      <sheetName val="YA DEPRECIADOS FEBRERO -2016"/>
      <sheetName val="MARZO-2016"/>
      <sheetName val="YA DEPRECIADOS  MARZO-2016"/>
      <sheetName val="ABRIL-2016"/>
      <sheetName val="YA DEPRECIADOS ABRIL-2016"/>
      <sheetName val="MAYO-2016"/>
      <sheetName val="YA DEPRECIADOS MAYO-2016"/>
      <sheetName val="JUNIO-2016"/>
      <sheetName val="YA DEPRECIADOS JUNIO 2016"/>
      <sheetName val="JULIO-2016"/>
      <sheetName val="YA DEPRECIADOS JULIO-2016"/>
      <sheetName val="AGOSTO- 2016"/>
      <sheetName val="YA DEPRECIADOS AGOSTO -2016"/>
      <sheetName val="SEPTIEMBRE 2016"/>
      <sheetName val="YA DEPRECIADOS SEP-2016"/>
      <sheetName val="OCTUBRE 2016"/>
      <sheetName val="YA DEPRECIADOS OCT-2016"/>
      <sheetName val="NOVIEMBRE 2016"/>
      <sheetName val="YA DEPRECIADOS NOVIEMBRE 2016"/>
      <sheetName val="DICIEMBRE -2016"/>
      <sheetName val="YA DEPRECIADOS DICIEMBRE- 2016"/>
      <sheetName val="ENERO-2017"/>
      <sheetName val="YA DEPRECIADOS ENERO-2017"/>
      <sheetName val="FEBRERO-2017"/>
      <sheetName val="YA DEPRECIADOS FEB-2017"/>
      <sheetName val="MARZO-2017"/>
      <sheetName val="YA DEPRECIADOS MARZO- 2017"/>
      <sheetName val="ABRIL-2017"/>
      <sheetName val="YA DEPRECIADOS ABRIL-2017"/>
      <sheetName val="MAYO-2017"/>
      <sheetName val="YA DEPRECIADOS MAYO-2117"/>
      <sheetName val="JUNIO-2017"/>
      <sheetName val="YA DEPRECIADOS JUNIO-2017"/>
      <sheetName val="JULIO-2017"/>
      <sheetName val="YA DEPRECIADOS JULIO-2017"/>
      <sheetName val="AGOSTO-2017"/>
      <sheetName val="YA DEPRECIADOS-AGOSTO 2017"/>
      <sheetName val="SEPTIEMBRE -2017"/>
      <sheetName val="YA DEPRECIADOS SEPT-2017"/>
      <sheetName val="OCTUBRE-2017"/>
      <sheetName val="YA DEPRECIADOS OCTUBRE 2017"/>
      <sheetName val="NOVIEMBRE-2017"/>
      <sheetName val="YA DEPRECIADOS NOV-2017"/>
      <sheetName val="DICIEMBRE-2017"/>
      <sheetName val="YA DEPRECIADOS DIC-2017"/>
      <sheetName val="ENERO-2018"/>
      <sheetName val="YA DEPRECIADOS ENERO- 2018"/>
      <sheetName val="FEBRERO 2018"/>
      <sheetName val="YA DEPRECIADOS FEB-2018"/>
      <sheetName val="MARZO-2018"/>
      <sheetName val="YA DEPRECIADOS MARZO-2018"/>
      <sheetName val="ABRIL-2018"/>
      <sheetName val="YA DEPRECIADOS ABRIL-2018"/>
      <sheetName val="MAYO-2018"/>
      <sheetName val="YA DEPRECIADOS MAYO-2018"/>
      <sheetName val="JUNIO-2018"/>
      <sheetName val="YA DEPRECIADOS JUNIO-2018"/>
      <sheetName val="JULIO 2018"/>
      <sheetName val="YA DEPRECIADOS JULIO 2018"/>
      <sheetName val="AGOSTO-2018"/>
      <sheetName val="YA DEPRECIADOS AGOSTO 2018"/>
      <sheetName val="SEPTIEMBRE 2018"/>
      <sheetName val="YA DEPRECIADOS SEP-2018"/>
      <sheetName val="OCTUBRE 2018"/>
      <sheetName val="YA DEPRECIADOS OCT-2018"/>
      <sheetName val="NOVIEMBRE 2018"/>
      <sheetName val="YA DEPRECIADOS NOV-2018"/>
      <sheetName val="DICIEMBRE 2018"/>
      <sheetName val="YA DEPRECIADOS DIC-2018"/>
      <sheetName val="ENERO 2019"/>
      <sheetName val="YA DEPRECIADOS ENERO-2019"/>
      <sheetName val=" NEBUL. Y VEH. COM.- ENERO 2019"/>
      <sheetName val="FEBRERO 2019"/>
      <sheetName val="YA DEPREC. FEB-2019"/>
      <sheetName val=" NEB. Y VEH. COM. FEBRERO 2018"/>
      <sheetName val="MARZO 2019"/>
      <sheetName val="YA DEPREC. MARZO 2019"/>
      <sheetName val="NEB. EN COM. MARZO 2019"/>
      <sheetName val="Abril 2019"/>
      <sheetName val="YA DEPREC. ABRIL 2019"/>
      <sheetName val="NEB. EN COM. ABRIL 2019"/>
      <sheetName val="Mayo 2019"/>
      <sheetName val="Ya depreciados mayo-2019"/>
      <sheetName val="Neb. en com. mayo 2019"/>
      <sheetName val="Junio 2019"/>
      <sheetName val="Ya depreciados junio 2019"/>
      <sheetName val="Neb. en comodato junio 2019"/>
      <sheetName val="julio 2019"/>
      <sheetName val="Ya depreciados julio 2019"/>
      <sheetName val="Neb. en comodato julio 2019"/>
      <sheetName val="Agosto 2019"/>
      <sheetName val="Ya depreciados agosto 2019"/>
      <sheetName val="Neb. en comodato agosto 2019"/>
      <sheetName val="septiembre 2019"/>
      <sheetName val="ya depreciados septiembre 2019"/>
      <sheetName val="Neb. en com. septiembre 2019"/>
      <sheetName val="Octubre 2019"/>
      <sheetName val="Ya depreciados octubre 2019"/>
      <sheetName val="NEB. EN COMODATO OCT. 2019"/>
      <sheetName val="noviembre 2019"/>
      <sheetName val="Ya depreciados nov-2019"/>
      <sheetName val="Neb. en comodato nov-2019"/>
      <sheetName val="DICIEMBRE 2019"/>
      <sheetName val="Ya depreciados dic-2019"/>
      <sheetName val="Neb. en comodato dic-2019"/>
      <sheetName val="ENERO 2020"/>
      <sheetName val="YA DEPREC. ENERO 2020"/>
      <sheetName val="NEB. EN COMODATO ENERO 2020"/>
      <sheetName val="Febrero 2020"/>
      <sheetName val="Ya depreciados feb. 2020"/>
      <sheetName val=" NEB, EN COMODATO FEB-2020"/>
      <sheetName val="MARZO 2020"/>
      <sheetName val="YA DEPRECIADOS MARZO 2020"/>
      <sheetName val="NEB. EN COM. MARZO 2020"/>
      <sheetName val=" A. F DEP. Y DESC. 31 MAR 2020 "/>
      <sheetName val="ABRIL 2020"/>
      <sheetName val="YA DEPREC. ABRIL 2020"/>
      <sheetName val="NEB, EN COMODATO ABRIL 2020"/>
      <sheetName val="MAYO 2020"/>
      <sheetName val="YA DEPRECIADOS MAYO 2020"/>
      <sheetName val="NEB. EN COMODATO MAYO 2020"/>
      <sheetName val="JUNIO 2020"/>
      <sheetName val="YA DEPRECIADOS JUNIO 2020"/>
      <sheetName val="NEB. JUNIO 2020"/>
      <sheetName val="JULIO 2020"/>
      <sheetName val="YA DEPRECIADOS JULIO 20202"/>
      <sheetName val="NEB. JULIO 2020"/>
      <sheetName val="AGOSTO 20"/>
      <sheetName val="YA DEPRECIADOS AGOSTO 2020"/>
      <sheetName val="NEB. AGOSTO 2020"/>
      <sheetName val="SEPTIEMBRE 2020"/>
      <sheetName val="YA DEPRECIADOS SEPT 2020"/>
      <sheetName val="NEB. EN COMODATO 2020"/>
      <sheetName val="OCTUBRE 2020"/>
      <sheetName val="YA DEPRECIADOS OCTUBRE 2020"/>
      <sheetName val="NEB. EN COMODATO OCT. 2020"/>
      <sheetName val="EQUIPO DE AIRE A DONARSE"/>
      <sheetName val="Noviembre 2020"/>
      <sheetName val="Ya depreciados nov 2020"/>
      <sheetName val="diciembre 2020"/>
      <sheetName val="Ya depreciados dic 2020"/>
      <sheetName val="enero 2021"/>
      <sheetName val="Ya depreciados enero 2021"/>
      <sheetName val="Febrero 2021"/>
      <sheetName val="Ya deprec. febrero 2021"/>
      <sheetName val="Marzo 2021"/>
      <sheetName val="Ya dprec. marzo 2021"/>
      <sheetName val="Abril 2021"/>
      <sheetName val="Ya dep. abril 2021"/>
      <sheetName val="Mayo 2021"/>
      <sheetName val="Ya dep. mayo 2021"/>
      <sheetName val="junio 2021"/>
      <sheetName val="Ya deprec. junio 2021"/>
      <sheetName val="Julio 2021"/>
      <sheetName val="Ya deprec. julio 2021"/>
      <sheetName val="agosto 2021"/>
      <sheetName val="Ya deprec. agosto 2021"/>
      <sheetName val="septiembre 2021"/>
      <sheetName val="Ya deprec. septiembre 2021"/>
      <sheetName val="octubre 2021"/>
      <sheetName val="ya deprec. octubre 2021 "/>
      <sheetName val="noviembre 2021"/>
      <sheetName val="ya deprec. noviembre 2021"/>
      <sheetName val="ya deprec. diciembre 2021"/>
      <sheetName val="DICIEMBRE 202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a deprec. enero 2022"/>
      <sheetName val="ENERO 2022"/>
      <sheetName val="ya deprec. febrero 2022"/>
      <sheetName val="FEBRERO 2022"/>
      <sheetName val="Ya deprec. marzo 2022"/>
      <sheetName val="MARZO 2022"/>
      <sheetName val="ya deprec. abril 2022"/>
      <sheetName val="abril 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86"/>
  <sheetViews>
    <sheetView workbookViewId="0">
      <selection sqref="A1:XFD1048576"/>
    </sheetView>
  </sheetViews>
  <sheetFormatPr baseColWidth="10" defaultRowHeight="15" customHeight="1" x14ac:dyDescent="0.15"/>
  <cols>
    <col min="1" max="1" width="9.7109375" style="173" customWidth="1"/>
    <col min="2" max="2" width="26.42578125" style="174" customWidth="1"/>
    <col min="3" max="3" width="42.5703125" style="2" customWidth="1"/>
    <col min="4" max="4" width="11.140625" style="3" customWidth="1"/>
    <col min="5" max="5" width="8" style="3" customWidth="1"/>
    <col min="6" max="6" width="13.140625" style="4" customWidth="1"/>
    <col min="7" max="7" width="10.42578125" style="4" customWidth="1"/>
    <col min="8" max="8" width="12.28515625" style="4" bestFit="1" customWidth="1"/>
    <col min="9" max="30" width="11.42578125" style="4" hidden="1" customWidth="1"/>
    <col min="31" max="31" width="11.42578125" style="5" hidden="1" customWidth="1"/>
    <col min="32" max="35" width="11.42578125" style="4" hidden="1" customWidth="1"/>
    <col min="36" max="36" width="12.42578125" style="4" hidden="1" customWidth="1"/>
    <col min="37" max="37" width="1.7109375" style="4" hidden="1" customWidth="1"/>
    <col min="38" max="38" width="14.140625" style="4" hidden="1" customWidth="1"/>
    <col min="39" max="39" width="11.28515625" style="4" customWidth="1"/>
    <col min="40" max="40" width="14.28515625" style="4" customWidth="1"/>
    <col min="41" max="41" width="11.28515625" style="6" customWidth="1"/>
    <col min="42" max="45" width="11.42578125" style="6" customWidth="1"/>
    <col min="46" max="158" width="11.42578125" style="7" customWidth="1"/>
    <col min="159" max="159" width="1.85546875" style="7" customWidth="1"/>
    <col min="160" max="16384" width="11.42578125" style="7"/>
  </cols>
  <sheetData>
    <row r="1" spans="1:45" ht="36" customHeight="1" thickBot="1" x14ac:dyDescent="0.2">
      <c r="A1" s="1"/>
      <c r="B1" s="1"/>
    </row>
    <row r="2" spans="1:45" s="12" customFormat="1" ht="12" thickBot="1" x14ac:dyDescent="0.2">
      <c r="A2" s="8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10"/>
      <c r="AO2" s="11"/>
      <c r="AP2" s="11"/>
      <c r="AQ2" s="11"/>
      <c r="AR2" s="11"/>
      <c r="AS2" s="11"/>
    </row>
    <row r="3" spans="1:45" s="21" customFormat="1" ht="16.5" x14ac:dyDescent="0.15">
      <c r="A3" s="13" t="s">
        <v>1</v>
      </c>
      <c r="B3" s="14" t="s">
        <v>2</v>
      </c>
      <c r="C3" s="14" t="s">
        <v>3</v>
      </c>
      <c r="D3" s="15" t="s">
        <v>4</v>
      </c>
      <c r="E3" s="15" t="s">
        <v>5</v>
      </c>
      <c r="F3" s="16" t="s">
        <v>6</v>
      </c>
      <c r="G3" s="16" t="s">
        <v>7</v>
      </c>
      <c r="H3" s="16" t="s">
        <v>8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18"/>
      <c r="T3" s="17" t="s">
        <v>9</v>
      </c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6" t="s">
        <v>10</v>
      </c>
      <c r="AN3" s="19" t="s">
        <v>11</v>
      </c>
      <c r="AO3" s="20"/>
      <c r="AP3" s="20"/>
      <c r="AQ3" s="20"/>
      <c r="AR3" s="20"/>
      <c r="AS3" s="20"/>
    </row>
    <row r="4" spans="1:45" s="12" customFormat="1" ht="9.75" thickBot="1" x14ac:dyDescent="0.2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4"/>
      <c r="AO4" s="11"/>
      <c r="AP4" s="11"/>
      <c r="AQ4" s="11"/>
      <c r="AR4" s="11"/>
      <c r="AS4" s="11"/>
    </row>
    <row r="5" spans="1:45" s="33" customFormat="1" ht="8.25" x14ac:dyDescent="0.2">
      <c r="A5" s="25" t="s">
        <v>13</v>
      </c>
      <c r="B5" s="26" t="s">
        <v>14</v>
      </c>
      <c r="C5" s="27" t="s">
        <v>15</v>
      </c>
      <c r="D5" s="28"/>
      <c r="E5" s="28"/>
      <c r="F5" s="29">
        <f>203036.59*1/8.75</f>
        <v>23204.181714285714</v>
      </c>
      <c r="G5" s="29">
        <f t="shared" ref="G5:G20" si="0">(F5*0.1)</f>
        <v>2320.4181714285714</v>
      </c>
      <c r="H5" s="29">
        <f t="shared" ref="H5:H10" si="1">(F5*0.9)</f>
        <v>20883.763542857145</v>
      </c>
      <c r="I5" s="29">
        <v>0</v>
      </c>
      <c r="J5" s="29">
        <v>0</v>
      </c>
      <c r="K5" s="29">
        <v>0</v>
      </c>
      <c r="L5" s="29">
        <v>0</v>
      </c>
      <c r="M5" s="29">
        <v>0</v>
      </c>
      <c r="N5" s="29">
        <v>0</v>
      </c>
      <c r="O5" s="29">
        <v>0</v>
      </c>
      <c r="P5" s="29">
        <v>29637.78</v>
      </c>
      <c r="Q5" s="29">
        <v>36546.589999999997</v>
      </c>
      <c r="R5" s="29">
        <v>36546.589999999997</v>
      </c>
      <c r="S5" s="29">
        <v>36546.61</v>
      </c>
      <c r="T5" s="29">
        <v>4176.75</v>
      </c>
      <c r="U5" s="29">
        <v>789.58</v>
      </c>
      <c r="V5" s="29">
        <v>0</v>
      </c>
      <c r="W5" s="29">
        <v>0</v>
      </c>
      <c r="X5" s="29">
        <v>0</v>
      </c>
      <c r="Y5" s="29">
        <v>0</v>
      </c>
      <c r="Z5" s="29">
        <v>0</v>
      </c>
      <c r="AA5" s="29">
        <v>0</v>
      </c>
      <c r="AB5" s="29">
        <v>0</v>
      </c>
      <c r="AC5" s="29">
        <v>0</v>
      </c>
      <c r="AD5" s="29">
        <v>0</v>
      </c>
      <c r="AE5" s="30">
        <v>0</v>
      </c>
      <c r="AF5" s="29">
        <v>0</v>
      </c>
      <c r="AG5" s="29"/>
      <c r="AH5" s="29"/>
      <c r="AI5" s="29"/>
      <c r="AJ5" s="29">
        <v>20883.759999999998</v>
      </c>
      <c r="AK5" s="29">
        <v>20883.759999999998</v>
      </c>
      <c r="AL5" s="29">
        <v>20883.759999999998</v>
      </c>
      <c r="AM5" s="29">
        <v>20883.759999999998</v>
      </c>
      <c r="AN5" s="31">
        <f t="shared" ref="AN5:AN12" si="2">SUM(AJ5)</f>
        <v>20883.759999999998</v>
      </c>
      <c r="AO5" s="32"/>
      <c r="AP5" s="32"/>
      <c r="AQ5" s="32"/>
      <c r="AR5" s="32"/>
      <c r="AS5" s="32"/>
    </row>
    <row r="6" spans="1:45" s="33" customFormat="1" ht="8.25" x14ac:dyDescent="0.2">
      <c r="A6" s="34" t="s">
        <v>16</v>
      </c>
      <c r="B6" s="35" t="s">
        <v>17</v>
      </c>
      <c r="C6" s="36"/>
      <c r="D6" s="37"/>
      <c r="E6" s="37"/>
      <c r="F6" s="38">
        <f>5739/8.75</f>
        <v>655.88571428571424</v>
      </c>
      <c r="G6" s="38">
        <f t="shared" si="0"/>
        <v>65.588571428571427</v>
      </c>
      <c r="H6" s="38">
        <f t="shared" si="1"/>
        <v>590.29714285714283</v>
      </c>
      <c r="I6" s="38"/>
      <c r="J6" s="38"/>
      <c r="K6" s="38"/>
      <c r="L6" s="38"/>
      <c r="M6" s="38"/>
      <c r="N6" s="38"/>
      <c r="O6" s="38"/>
      <c r="P6" s="38"/>
      <c r="Q6" s="38"/>
      <c r="R6" s="38">
        <v>399.06</v>
      </c>
      <c r="S6" s="38">
        <v>1033.03</v>
      </c>
      <c r="T6" s="38">
        <v>118.07</v>
      </c>
      <c r="U6" s="38">
        <v>118.07</v>
      </c>
      <c r="V6" s="38">
        <v>118.06</v>
      </c>
      <c r="W6" s="38">
        <v>72.430000000000007</v>
      </c>
      <c r="X6" s="38">
        <v>0</v>
      </c>
      <c r="Y6" s="38">
        <v>0</v>
      </c>
      <c r="Z6" s="38">
        <v>0</v>
      </c>
      <c r="AA6" s="38">
        <v>0</v>
      </c>
      <c r="AB6" s="38">
        <v>0</v>
      </c>
      <c r="AC6" s="38">
        <v>0</v>
      </c>
      <c r="AD6" s="38">
        <v>0</v>
      </c>
      <c r="AE6" s="39">
        <v>0</v>
      </c>
      <c r="AF6" s="38">
        <v>0</v>
      </c>
      <c r="AG6" s="38"/>
      <c r="AH6" s="38"/>
      <c r="AI6" s="38"/>
      <c r="AJ6" s="38">
        <v>590.29999999999995</v>
      </c>
      <c r="AK6" s="38">
        <v>590.29999999999995</v>
      </c>
      <c r="AL6" s="38">
        <v>590.29999999999995</v>
      </c>
      <c r="AM6" s="38">
        <v>590.29999999999995</v>
      </c>
      <c r="AN6" s="40">
        <f t="shared" si="2"/>
        <v>590.29999999999995</v>
      </c>
      <c r="AO6" s="32"/>
      <c r="AP6" s="32"/>
      <c r="AQ6" s="32"/>
      <c r="AR6" s="32"/>
      <c r="AS6" s="32"/>
    </row>
    <row r="7" spans="1:45" s="33" customFormat="1" ht="8.25" x14ac:dyDescent="0.2">
      <c r="A7" s="34" t="s">
        <v>16</v>
      </c>
      <c r="B7" s="35" t="s">
        <v>17</v>
      </c>
      <c r="C7" s="36"/>
      <c r="D7" s="37"/>
      <c r="E7" s="37"/>
      <c r="F7" s="38">
        <f>5739/8.75</f>
        <v>655.88571428571424</v>
      </c>
      <c r="G7" s="38">
        <f t="shared" si="0"/>
        <v>65.588571428571427</v>
      </c>
      <c r="H7" s="38">
        <f t="shared" si="1"/>
        <v>590.29714285714283</v>
      </c>
      <c r="I7" s="38"/>
      <c r="J7" s="38"/>
      <c r="K7" s="38"/>
      <c r="L7" s="38"/>
      <c r="M7" s="38"/>
      <c r="N7" s="38"/>
      <c r="O7" s="38"/>
      <c r="P7" s="38"/>
      <c r="Q7" s="38"/>
      <c r="R7" s="38">
        <v>399.06</v>
      </c>
      <c r="S7" s="38">
        <v>1033.03</v>
      </c>
      <c r="T7" s="38">
        <v>118.07</v>
      </c>
      <c r="U7" s="38">
        <v>118.07</v>
      </c>
      <c r="V7" s="38">
        <v>118.06</v>
      </c>
      <c r="W7" s="38">
        <v>72.430000000000007</v>
      </c>
      <c r="X7" s="38">
        <v>0</v>
      </c>
      <c r="Y7" s="38">
        <v>0</v>
      </c>
      <c r="Z7" s="38">
        <v>0</v>
      </c>
      <c r="AA7" s="38">
        <v>0</v>
      </c>
      <c r="AB7" s="38">
        <v>0</v>
      </c>
      <c r="AC7" s="38">
        <v>0</v>
      </c>
      <c r="AD7" s="38">
        <v>0</v>
      </c>
      <c r="AE7" s="39">
        <v>0</v>
      </c>
      <c r="AF7" s="38">
        <v>0</v>
      </c>
      <c r="AG7" s="38"/>
      <c r="AH7" s="38"/>
      <c r="AI7" s="38"/>
      <c r="AJ7" s="38">
        <v>590.29999999999995</v>
      </c>
      <c r="AK7" s="38">
        <v>590.29999999999995</v>
      </c>
      <c r="AL7" s="38">
        <v>590.29999999999995</v>
      </c>
      <c r="AM7" s="38">
        <v>590.29999999999995</v>
      </c>
      <c r="AN7" s="40">
        <f t="shared" si="2"/>
        <v>590.29999999999995</v>
      </c>
      <c r="AO7" s="32"/>
      <c r="AP7" s="32"/>
      <c r="AQ7" s="32"/>
      <c r="AR7" s="32"/>
      <c r="AS7" s="32"/>
    </row>
    <row r="8" spans="1:45" s="33" customFormat="1" ht="8.25" x14ac:dyDescent="0.2">
      <c r="A8" s="34" t="s">
        <v>16</v>
      </c>
      <c r="B8" s="35" t="s">
        <v>18</v>
      </c>
      <c r="C8" s="35"/>
      <c r="D8" s="41"/>
      <c r="E8" s="41"/>
      <c r="F8" s="38">
        <f>52536/8.75</f>
        <v>6004.1142857142859</v>
      </c>
      <c r="G8" s="38">
        <f t="shared" si="0"/>
        <v>600.41142857142859</v>
      </c>
      <c r="H8" s="38">
        <f t="shared" si="1"/>
        <v>5403.7028571428573</v>
      </c>
      <c r="I8" s="38">
        <v>0</v>
      </c>
      <c r="J8" s="38">
        <v>0</v>
      </c>
      <c r="K8" s="38">
        <v>0</v>
      </c>
      <c r="L8" s="38">
        <v>0</v>
      </c>
      <c r="M8" s="38">
        <v>0</v>
      </c>
      <c r="N8" s="38">
        <v>0</v>
      </c>
      <c r="O8" s="38">
        <v>0</v>
      </c>
      <c r="P8" s="38">
        <v>0</v>
      </c>
      <c r="Q8" s="38">
        <v>0</v>
      </c>
      <c r="R8" s="38">
        <v>3653.05</v>
      </c>
      <c r="S8" s="38">
        <v>9456.48</v>
      </c>
      <c r="T8" s="38">
        <v>1080.76</v>
      </c>
      <c r="U8" s="38">
        <v>1080.76</v>
      </c>
      <c r="V8" s="38">
        <v>1080.76</v>
      </c>
      <c r="W8" s="38">
        <v>663.19</v>
      </c>
      <c r="X8" s="38">
        <v>0</v>
      </c>
      <c r="Y8" s="38">
        <v>0</v>
      </c>
      <c r="Z8" s="38">
        <v>0</v>
      </c>
      <c r="AA8" s="38">
        <v>0</v>
      </c>
      <c r="AB8" s="38">
        <v>0</v>
      </c>
      <c r="AC8" s="38">
        <v>0</v>
      </c>
      <c r="AD8" s="38">
        <v>0</v>
      </c>
      <c r="AE8" s="39">
        <v>0</v>
      </c>
      <c r="AF8" s="38">
        <v>0</v>
      </c>
      <c r="AG8" s="38"/>
      <c r="AH8" s="38"/>
      <c r="AI8" s="38"/>
      <c r="AJ8" s="38">
        <v>5403.7</v>
      </c>
      <c r="AK8" s="38">
        <v>5403.7</v>
      </c>
      <c r="AL8" s="38">
        <v>5403.7</v>
      </c>
      <c r="AM8" s="38">
        <v>5403.7</v>
      </c>
      <c r="AN8" s="40">
        <f t="shared" si="2"/>
        <v>5403.7</v>
      </c>
      <c r="AO8" s="32"/>
      <c r="AP8" s="32"/>
      <c r="AQ8" s="32"/>
      <c r="AR8" s="32"/>
      <c r="AS8" s="32"/>
    </row>
    <row r="9" spans="1:45" s="33" customFormat="1" ht="8.25" x14ac:dyDescent="0.2">
      <c r="A9" s="34" t="s">
        <v>16</v>
      </c>
      <c r="B9" s="35" t="s">
        <v>19</v>
      </c>
      <c r="C9" s="36"/>
      <c r="D9" s="37"/>
      <c r="E9" s="37"/>
      <c r="F9" s="38">
        <f>5349/8.75</f>
        <v>611.31428571428569</v>
      </c>
      <c r="G9" s="38">
        <f t="shared" si="0"/>
        <v>61.131428571428572</v>
      </c>
      <c r="H9" s="38">
        <f t="shared" si="1"/>
        <v>550.18285714285719</v>
      </c>
      <c r="I9" s="38">
        <v>0</v>
      </c>
      <c r="J9" s="38">
        <v>0</v>
      </c>
      <c r="K9" s="38">
        <v>0</v>
      </c>
      <c r="L9" s="38">
        <v>0</v>
      </c>
      <c r="M9" s="38">
        <v>0</v>
      </c>
      <c r="N9" s="38">
        <v>0</v>
      </c>
      <c r="O9" s="38">
        <v>0</v>
      </c>
      <c r="P9" s="38">
        <v>0</v>
      </c>
      <c r="Q9" s="38">
        <v>0</v>
      </c>
      <c r="R9" s="38">
        <v>371.94</v>
      </c>
      <c r="S9" s="38">
        <v>962.82</v>
      </c>
      <c r="T9" s="38">
        <v>110.05</v>
      </c>
      <c r="U9" s="38">
        <v>110.05</v>
      </c>
      <c r="V9" s="38">
        <v>110.05</v>
      </c>
      <c r="W9" s="38">
        <v>67.790000000000006</v>
      </c>
      <c r="X9" s="38">
        <v>0</v>
      </c>
      <c r="Y9" s="38">
        <v>0</v>
      </c>
      <c r="Z9" s="38">
        <v>0</v>
      </c>
      <c r="AA9" s="38">
        <v>0</v>
      </c>
      <c r="AB9" s="38">
        <v>0</v>
      </c>
      <c r="AC9" s="38">
        <v>0</v>
      </c>
      <c r="AD9" s="38">
        <v>0</v>
      </c>
      <c r="AE9" s="39">
        <v>0</v>
      </c>
      <c r="AF9" s="38">
        <v>0</v>
      </c>
      <c r="AG9" s="38"/>
      <c r="AH9" s="38"/>
      <c r="AI9" s="38"/>
      <c r="AJ9" s="38">
        <v>550.17999999999995</v>
      </c>
      <c r="AK9" s="38">
        <v>550.17999999999995</v>
      </c>
      <c r="AL9" s="38">
        <v>550.17999999999995</v>
      </c>
      <c r="AM9" s="38">
        <v>550.17999999999995</v>
      </c>
      <c r="AN9" s="40">
        <f t="shared" si="2"/>
        <v>550.17999999999995</v>
      </c>
      <c r="AO9" s="32"/>
      <c r="AP9" s="32"/>
      <c r="AQ9" s="32"/>
      <c r="AR9" s="32"/>
      <c r="AS9" s="32"/>
    </row>
    <row r="10" spans="1:45" s="33" customFormat="1" ht="8.25" x14ac:dyDescent="0.2">
      <c r="A10" s="34" t="s">
        <v>16</v>
      </c>
      <c r="B10" s="35" t="s">
        <v>19</v>
      </c>
      <c r="C10" s="36"/>
      <c r="D10" s="37"/>
      <c r="E10" s="37"/>
      <c r="F10" s="38">
        <f>5349/8.75</f>
        <v>611.31428571428569</v>
      </c>
      <c r="G10" s="38">
        <f t="shared" si="0"/>
        <v>61.131428571428572</v>
      </c>
      <c r="H10" s="38">
        <f t="shared" si="1"/>
        <v>550.18285714285719</v>
      </c>
      <c r="I10" s="38">
        <v>0</v>
      </c>
      <c r="J10" s="38">
        <v>0</v>
      </c>
      <c r="K10" s="38">
        <v>0</v>
      </c>
      <c r="L10" s="38">
        <v>0</v>
      </c>
      <c r="M10" s="38">
        <v>0</v>
      </c>
      <c r="N10" s="38">
        <v>0</v>
      </c>
      <c r="O10" s="38">
        <v>0</v>
      </c>
      <c r="P10" s="38">
        <v>0</v>
      </c>
      <c r="Q10" s="38">
        <v>0</v>
      </c>
      <c r="R10" s="38">
        <v>371.94</v>
      </c>
      <c r="S10" s="38">
        <v>962.82</v>
      </c>
      <c r="T10" s="38">
        <v>110.05</v>
      </c>
      <c r="U10" s="38">
        <v>110.05</v>
      </c>
      <c r="V10" s="38">
        <v>110.05</v>
      </c>
      <c r="W10" s="38">
        <v>67.790000000000006</v>
      </c>
      <c r="X10" s="38">
        <v>0</v>
      </c>
      <c r="Y10" s="38">
        <v>0</v>
      </c>
      <c r="Z10" s="38">
        <v>0</v>
      </c>
      <c r="AA10" s="38">
        <v>0</v>
      </c>
      <c r="AB10" s="38">
        <v>0</v>
      </c>
      <c r="AC10" s="38">
        <v>0</v>
      </c>
      <c r="AD10" s="38">
        <v>0</v>
      </c>
      <c r="AE10" s="39">
        <v>0</v>
      </c>
      <c r="AF10" s="38">
        <v>0</v>
      </c>
      <c r="AG10" s="38"/>
      <c r="AH10" s="38"/>
      <c r="AI10" s="38"/>
      <c r="AJ10" s="38">
        <v>550.17999999999995</v>
      </c>
      <c r="AK10" s="38">
        <v>550.17999999999995</v>
      </c>
      <c r="AL10" s="38">
        <v>550.17999999999995</v>
      </c>
      <c r="AM10" s="38">
        <v>550.17999999999995</v>
      </c>
      <c r="AN10" s="40">
        <f t="shared" si="2"/>
        <v>550.17999999999995</v>
      </c>
      <c r="AO10" s="32"/>
      <c r="AP10" s="32"/>
      <c r="AQ10" s="32"/>
      <c r="AR10" s="32"/>
      <c r="AS10" s="32"/>
    </row>
    <row r="11" spans="1:45" s="33" customFormat="1" ht="8.25" x14ac:dyDescent="0.2">
      <c r="A11" s="34" t="s">
        <v>20</v>
      </c>
      <c r="B11" s="35" t="s">
        <v>21</v>
      </c>
      <c r="C11" s="36"/>
      <c r="D11" s="37"/>
      <c r="E11" s="37"/>
      <c r="F11" s="38">
        <f>8949.6/8.75</f>
        <v>1022.8114285714286</v>
      </c>
      <c r="G11" s="38">
        <f t="shared" si="0"/>
        <v>102.28114285714287</v>
      </c>
      <c r="H11" s="38">
        <f>(F11*0.9)+0.98</f>
        <v>921.51028571428571</v>
      </c>
      <c r="I11" s="38">
        <v>0</v>
      </c>
      <c r="J11" s="38">
        <v>0</v>
      </c>
      <c r="K11" s="38">
        <v>0</v>
      </c>
      <c r="L11" s="38">
        <v>0</v>
      </c>
      <c r="M11" s="38">
        <v>0</v>
      </c>
      <c r="N11" s="38">
        <v>0</v>
      </c>
      <c r="O11" s="38">
        <v>0</v>
      </c>
      <c r="P11" s="38">
        <v>0</v>
      </c>
      <c r="Q11" s="38">
        <v>0</v>
      </c>
      <c r="R11" s="38">
        <v>0</v>
      </c>
      <c r="S11" s="38">
        <v>167.25</v>
      </c>
      <c r="T11" s="38">
        <v>184.12</v>
      </c>
      <c r="U11" s="38">
        <v>184.12</v>
      </c>
      <c r="V11" s="38">
        <v>184.12</v>
      </c>
      <c r="W11" s="38">
        <v>184.63</v>
      </c>
      <c r="X11" s="38">
        <v>165.41</v>
      </c>
      <c r="Y11" s="38">
        <v>0</v>
      </c>
      <c r="Z11" s="38">
        <v>0</v>
      </c>
      <c r="AA11" s="38">
        <v>0</v>
      </c>
      <c r="AB11" s="38">
        <v>0</v>
      </c>
      <c r="AC11" s="38">
        <v>0</v>
      </c>
      <c r="AD11" s="38">
        <v>0</v>
      </c>
      <c r="AE11" s="39">
        <v>0</v>
      </c>
      <c r="AF11" s="38">
        <v>0</v>
      </c>
      <c r="AG11" s="38"/>
      <c r="AH11" s="38"/>
      <c r="AI11" s="38"/>
      <c r="AJ11" s="38">
        <f>920.53+0.98</f>
        <v>921.51</v>
      </c>
      <c r="AK11" s="38">
        <f>920.53+0.98</f>
        <v>921.51</v>
      </c>
      <c r="AL11" s="38">
        <f>920.53+0.98</f>
        <v>921.51</v>
      </c>
      <c r="AM11" s="38">
        <f>920.53+0.98</f>
        <v>921.51</v>
      </c>
      <c r="AN11" s="40">
        <f t="shared" si="2"/>
        <v>921.51</v>
      </c>
      <c r="AO11" s="32"/>
      <c r="AP11" s="32"/>
      <c r="AQ11" s="32"/>
      <c r="AR11" s="32"/>
      <c r="AS11" s="32"/>
    </row>
    <row r="12" spans="1:45" s="33" customFormat="1" ht="8.25" x14ac:dyDescent="0.2">
      <c r="A12" s="34" t="s">
        <v>22</v>
      </c>
      <c r="B12" s="35" t="s">
        <v>23</v>
      </c>
      <c r="C12" s="36"/>
      <c r="D12" s="37"/>
      <c r="E12" s="37"/>
      <c r="F12" s="38">
        <v>3136.88</v>
      </c>
      <c r="G12" s="38">
        <f t="shared" si="0"/>
        <v>313.68800000000005</v>
      </c>
      <c r="H12" s="38">
        <f t="shared" ref="H12:H20" si="3">(F12*0.9)</f>
        <v>2823.192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44.86</v>
      </c>
      <c r="V12" s="38">
        <v>564.64</v>
      </c>
      <c r="W12" s="38">
        <v>566.22</v>
      </c>
      <c r="X12" s="38">
        <v>564.66999999999996</v>
      </c>
      <c r="Y12" s="38">
        <v>564.66999999999996</v>
      </c>
      <c r="Z12" s="38">
        <v>518.13</v>
      </c>
      <c r="AA12" s="38">
        <v>0</v>
      </c>
      <c r="AB12" s="38">
        <v>0</v>
      </c>
      <c r="AC12" s="38">
        <v>0</v>
      </c>
      <c r="AD12" s="38">
        <v>0</v>
      </c>
      <c r="AE12" s="39">
        <v>0</v>
      </c>
      <c r="AF12" s="38">
        <v>0</v>
      </c>
      <c r="AG12" s="38"/>
      <c r="AH12" s="38"/>
      <c r="AI12" s="38"/>
      <c r="AJ12" s="38">
        <f>SUM(U12:Z12)</f>
        <v>2823.19</v>
      </c>
      <c r="AK12" s="38">
        <f>SUM(V12:AA12)</f>
        <v>2778.3300000000004</v>
      </c>
      <c r="AL12" s="38">
        <v>2823.19</v>
      </c>
      <c r="AM12" s="38">
        <v>2823.19</v>
      </c>
      <c r="AN12" s="40">
        <f t="shared" si="2"/>
        <v>2823.19</v>
      </c>
      <c r="AO12" s="32"/>
      <c r="AP12" s="32"/>
      <c r="AQ12" s="32"/>
      <c r="AR12" s="32"/>
      <c r="AS12" s="32"/>
    </row>
    <row r="13" spans="1:45" s="33" customFormat="1" ht="16.5" x14ac:dyDescent="0.2">
      <c r="A13" s="34" t="s">
        <v>24</v>
      </c>
      <c r="B13" s="35" t="s">
        <v>25</v>
      </c>
      <c r="C13" s="36" t="s">
        <v>26</v>
      </c>
      <c r="D13" s="37"/>
      <c r="E13" s="37"/>
      <c r="F13" s="38">
        <v>11630</v>
      </c>
      <c r="G13" s="38">
        <f t="shared" si="0"/>
        <v>1163</v>
      </c>
      <c r="H13" s="38">
        <f t="shared" si="3"/>
        <v>10467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  <c r="T13" s="38">
        <v>0</v>
      </c>
      <c r="U13" s="38">
        <v>0</v>
      </c>
      <c r="V13" s="38">
        <v>0</v>
      </c>
      <c r="W13" s="38">
        <v>103.24</v>
      </c>
      <c r="X13" s="38">
        <v>2093.44</v>
      </c>
      <c r="Y13" s="38">
        <v>2093.4299999999998</v>
      </c>
      <c r="Z13" s="38">
        <v>2093.4299999999998</v>
      </c>
      <c r="AA13" s="38">
        <v>2099.16</v>
      </c>
      <c r="AB13" s="38">
        <v>1984.3</v>
      </c>
      <c r="AC13" s="38">
        <v>0</v>
      </c>
      <c r="AD13" s="38">
        <v>0</v>
      </c>
      <c r="AE13" s="39">
        <v>0</v>
      </c>
      <c r="AF13" s="38">
        <v>0</v>
      </c>
      <c r="AG13" s="38"/>
      <c r="AH13" s="38"/>
      <c r="AI13" s="38"/>
      <c r="AJ13" s="38">
        <f>SUM(W13:AC13)</f>
        <v>10466.999999999998</v>
      </c>
      <c r="AK13" s="38">
        <f>SUM(X13:AD13)</f>
        <v>10363.759999999998</v>
      </c>
      <c r="AL13" s="38">
        <f>SUM(W13:AB13)</f>
        <v>10466.999999999998</v>
      </c>
      <c r="AM13" s="38">
        <v>10467</v>
      </c>
      <c r="AN13" s="40">
        <v>10467</v>
      </c>
      <c r="AO13" s="32"/>
      <c r="AP13" s="32"/>
      <c r="AQ13" s="32"/>
      <c r="AR13" s="32"/>
      <c r="AS13" s="32"/>
    </row>
    <row r="14" spans="1:45" s="33" customFormat="1" ht="8.25" x14ac:dyDescent="0.2">
      <c r="A14" s="42" t="s">
        <v>27</v>
      </c>
      <c r="B14" s="43" t="s">
        <v>28</v>
      </c>
      <c r="C14" s="44"/>
      <c r="D14" s="45"/>
      <c r="E14" s="45"/>
      <c r="F14" s="46">
        <v>34550</v>
      </c>
      <c r="G14" s="46">
        <f t="shared" si="0"/>
        <v>3455</v>
      </c>
      <c r="H14" s="46">
        <f t="shared" si="3"/>
        <v>31095</v>
      </c>
      <c r="I14" s="46">
        <v>0</v>
      </c>
      <c r="J14" s="47">
        <v>0</v>
      </c>
      <c r="K14" s="47">
        <v>0</v>
      </c>
      <c r="L14" s="47">
        <v>0</v>
      </c>
      <c r="M14" s="46">
        <v>0</v>
      </c>
      <c r="N14" s="46">
        <v>0</v>
      </c>
      <c r="O14" s="46">
        <v>0</v>
      </c>
      <c r="P14" s="46">
        <v>0</v>
      </c>
      <c r="Q14" s="46">
        <v>0</v>
      </c>
      <c r="R14" s="47">
        <v>0</v>
      </c>
      <c r="S14" s="47">
        <v>0</v>
      </c>
      <c r="T14" s="47">
        <v>0</v>
      </c>
      <c r="U14" s="46">
        <v>0</v>
      </c>
      <c r="V14" s="46">
        <v>0</v>
      </c>
      <c r="W14" s="46">
        <v>0</v>
      </c>
      <c r="X14" s="46">
        <v>5179.66</v>
      </c>
      <c r="Y14" s="46">
        <v>6219</v>
      </c>
      <c r="Z14" s="46">
        <v>6219</v>
      </c>
      <c r="AA14" s="46">
        <v>6236.04</v>
      </c>
      <c r="AB14" s="46">
        <v>6219</v>
      </c>
      <c r="AC14" s="46">
        <v>1022.3</v>
      </c>
      <c r="AD14" s="46">
        <v>0</v>
      </c>
      <c r="AE14" s="39">
        <v>0</v>
      </c>
      <c r="AF14" s="38">
        <v>0</v>
      </c>
      <c r="AG14" s="38"/>
      <c r="AH14" s="38"/>
      <c r="AI14" s="38"/>
      <c r="AJ14" s="46">
        <f>SUM(X14:AC14)</f>
        <v>31095</v>
      </c>
      <c r="AK14" s="46">
        <f>SUM(Y14:AD14)</f>
        <v>25915.34</v>
      </c>
      <c r="AL14" s="38">
        <v>31095</v>
      </c>
      <c r="AM14" s="38">
        <v>31095</v>
      </c>
      <c r="AN14" s="40">
        <f>SUM(AJ14)</f>
        <v>31095</v>
      </c>
      <c r="AO14" s="32"/>
      <c r="AP14" s="32"/>
      <c r="AQ14" s="32"/>
      <c r="AR14" s="32"/>
      <c r="AS14" s="32"/>
    </row>
    <row r="15" spans="1:45" s="33" customFormat="1" ht="8.25" x14ac:dyDescent="0.2">
      <c r="A15" s="48" t="s">
        <v>29</v>
      </c>
      <c r="B15" s="35" t="s">
        <v>30</v>
      </c>
      <c r="C15" s="36" t="s">
        <v>31</v>
      </c>
      <c r="D15" s="37"/>
      <c r="E15" s="37"/>
      <c r="F15" s="38">
        <v>13156.79</v>
      </c>
      <c r="G15" s="38">
        <f t="shared" si="0"/>
        <v>1315.6790000000001</v>
      </c>
      <c r="H15" s="39">
        <f t="shared" si="3"/>
        <v>11841.111000000001</v>
      </c>
      <c r="I15" s="46"/>
      <c r="J15" s="47"/>
      <c r="K15" s="47"/>
      <c r="L15" s="47"/>
      <c r="M15" s="46"/>
      <c r="N15" s="46"/>
      <c r="O15" s="46"/>
      <c r="P15" s="46"/>
      <c r="Q15" s="46"/>
      <c r="R15" s="47"/>
      <c r="S15" s="47"/>
      <c r="T15" s="47"/>
      <c r="U15" s="46"/>
      <c r="V15" s="46"/>
      <c r="W15" s="46"/>
      <c r="X15" s="46"/>
      <c r="Y15" s="46"/>
      <c r="Z15" s="46"/>
      <c r="AA15" s="46"/>
      <c r="AB15" s="38">
        <v>635.86</v>
      </c>
      <c r="AC15" s="38">
        <v>2368.25</v>
      </c>
      <c r="AD15" s="38">
        <v>2368.25</v>
      </c>
      <c r="AE15" s="39">
        <v>2374.7399999999998</v>
      </c>
      <c r="AF15" s="38">
        <v>2368.25</v>
      </c>
      <c r="AG15" s="38">
        <v>1725.76</v>
      </c>
      <c r="AH15" s="38"/>
      <c r="AI15" s="38"/>
      <c r="AJ15" s="46">
        <f t="shared" ref="AJ15:AK17" si="4">SUM(AB15:AG15)</f>
        <v>11841.11</v>
      </c>
      <c r="AK15" s="46">
        <f t="shared" si="4"/>
        <v>11205.25</v>
      </c>
      <c r="AL15" s="38">
        <v>11841.11</v>
      </c>
      <c r="AM15" s="38">
        <v>11841.11</v>
      </c>
      <c r="AN15" s="40">
        <f>SUM(AJ15)</f>
        <v>11841.11</v>
      </c>
      <c r="AO15" s="32"/>
      <c r="AP15" s="32"/>
      <c r="AQ15" s="32"/>
      <c r="AR15" s="32"/>
      <c r="AS15" s="32"/>
    </row>
    <row r="16" spans="1:45" s="33" customFormat="1" ht="8.25" x14ac:dyDescent="0.2">
      <c r="A16" s="48" t="s">
        <v>29</v>
      </c>
      <c r="B16" s="35" t="s">
        <v>32</v>
      </c>
      <c r="C16" s="36" t="s">
        <v>33</v>
      </c>
      <c r="D16" s="37"/>
      <c r="E16" s="37"/>
      <c r="F16" s="38">
        <v>3101.85</v>
      </c>
      <c r="G16" s="38">
        <f t="shared" si="0"/>
        <v>310.185</v>
      </c>
      <c r="H16" s="39">
        <f t="shared" si="3"/>
        <v>2791.665</v>
      </c>
      <c r="I16" s="46"/>
      <c r="J16" s="47"/>
      <c r="K16" s="47"/>
      <c r="L16" s="47"/>
      <c r="M16" s="46"/>
      <c r="N16" s="46"/>
      <c r="O16" s="46"/>
      <c r="P16" s="46"/>
      <c r="Q16" s="46"/>
      <c r="R16" s="47"/>
      <c r="S16" s="47"/>
      <c r="T16" s="47"/>
      <c r="U16" s="46"/>
      <c r="V16" s="46"/>
      <c r="W16" s="46"/>
      <c r="X16" s="46"/>
      <c r="Y16" s="46"/>
      <c r="Z16" s="46"/>
      <c r="AA16" s="46"/>
      <c r="AB16" s="38">
        <v>149.91</v>
      </c>
      <c r="AC16" s="38">
        <v>558.33000000000004</v>
      </c>
      <c r="AD16" s="38">
        <v>558.33000000000004</v>
      </c>
      <c r="AE16" s="39">
        <v>559.86</v>
      </c>
      <c r="AF16" s="39">
        <v>558.33000000000004</v>
      </c>
      <c r="AG16" s="38">
        <v>406.9</v>
      </c>
      <c r="AH16" s="38"/>
      <c r="AI16" s="38"/>
      <c r="AJ16" s="46">
        <f t="shared" si="4"/>
        <v>2791.6600000000003</v>
      </c>
      <c r="AK16" s="46">
        <f t="shared" si="4"/>
        <v>2641.75</v>
      </c>
      <c r="AL16" s="38">
        <v>2791.67</v>
      </c>
      <c r="AM16" s="38">
        <v>2791.67</v>
      </c>
      <c r="AN16" s="40">
        <v>2791.67</v>
      </c>
      <c r="AO16" s="32"/>
      <c r="AP16" s="32"/>
      <c r="AQ16" s="32"/>
      <c r="AR16" s="32"/>
      <c r="AS16" s="32"/>
    </row>
    <row r="17" spans="1:45" s="33" customFormat="1" ht="8.25" x14ac:dyDescent="0.2">
      <c r="A17" s="48" t="s">
        <v>29</v>
      </c>
      <c r="B17" s="35" t="s">
        <v>34</v>
      </c>
      <c r="C17" s="36" t="s">
        <v>35</v>
      </c>
      <c r="D17" s="37"/>
      <c r="E17" s="37"/>
      <c r="F17" s="38">
        <v>3911.83</v>
      </c>
      <c r="G17" s="38">
        <f t="shared" si="0"/>
        <v>391.18299999999999</v>
      </c>
      <c r="H17" s="39">
        <f t="shared" si="3"/>
        <v>3520.6469999999999</v>
      </c>
      <c r="I17" s="46"/>
      <c r="J17" s="47"/>
      <c r="K17" s="47"/>
      <c r="L17" s="47"/>
      <c r="M17" s="46"/>
      <c r="N17" s="46"/>
      <c r="O17" s="46"/>
      <c r="P17" s="46"/>
      <c r="Q17" s="46"/>
      <c r="R17" s="47"/>
      <c r="S17" s="47"/>
      <c r="T17" s="47"/>
      <c r="U17" s="46"/>
      <c r="V17" s="46"/>
      <c r="W17" s="46"/>
      <c r="X17" s="46"/>
      <c r="Y17" s="46"/>
      <c r="Z17" s="46"/>
      <c r="AA17" s="46"/>
      <c r="AB17" s="38">
        <v>189.04</v>
      </c>
      <c r="AC17" s="38">
        <v>704.1</v>
      </c>
      <c r="AD17" s="38">
        <v>704.1</v>
      </c>
      <c r="AE17" s="39">
        <v>706.02</v>
      </c>
      <c r="AF17" s="38">
        <v>704.1</v>
      </c>
      <c r="AG17" s="38">
        <v>513.29</v>
      </c>
      <c r="AH17" s="38"/>
      <c r="AI17" s="38"/>
      <c r="AJ17" s="46">
        <f t="shared" si="4"/>
        <v>3520.65</v>
      </c>
      <c r="AK17" s="46">
        <f t="shared" si="4"/>
        <v>3331.61</v>
      </c>
      <c r="AL17" s="38">
        <v>3520.65</v>
      </c>
      <c r="AM17" s="38">
        <v>3520.65</v>
      </c>
      <c r="AN17" s="40">
        <f>SUM(AJ17)</f>
        <v>3520.65</v>
      </c>
      <c r="AO17" s="32"/>
      <c r="AP17" s="32"/>
      <c r="AQ17" s="32"/>
      <c r="AR17" s="32"/>
      <c r="AS17" s="32"/>
    </row>
    <row r="18" spans="1:45" s="33" customFormat="1" ht="16.5" x14ac:dyDescent="0.2">
      <c r="A18" s="48" t="s">
        <v>36</v>
      </c>
      <c r="B18" s="35" t="s">
        <v>37</v>
      </c>
      <c r="C18" s="36" t="s">
        <v>38</v>
      </c>
      <c r="D18" s="37"/>
      <c r="E18" s="37"/>
      <c r="F18" s="38">
        <v>3150</v>
      </c>
      <c r="G18" s="38">
        <f t="shared" si="0"/>
        <v>315</v>
      </c>
      <c r="H18" s="39">
        <f t="shared" si="3"/>
        <v>2835</v>
      </c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>
        <v>560.79999999999995</v>
      </c>
      <c r="AD18" s="38">
        <v>567.02</v>
      </c>
      <c r="AE18" s="39">
        <v>568.57000000000005</v>
      </c>
      <c r="AF18" s="38">
        <v>567.02</v>
      </c>
      <c r="AG18" s="38">
        <v>567.02</v>
      </c>
      <c r="AH18" s="38"/>
      <c r="AI18" s="38"/>
      <c r="AJ18" s="46">
        <v>2835</v>
      </c>
      <c r="AK18" s="46">
        <v>2835</v>
      </c>
      <c r="AL18" s="38">
        <v>2835</v>
      </c>
      <c r="AM18" s="38">
        <v>2835</v>
      </c>
      <c r="AN18" s="40">
        <v>2835</v>
      </c>
      <c r="AO18" s="32"/>
      <c r="AP18" s="32"/>
      <c r="AQ18" s="32"/>
      <c r="AR18" s="32"/>
      <c r="AS18" s="32"/>
    </row>
    <row r="19" spans="1:45" s="33" customFormat="1" ht="33" x14ac:dyDescent="0.2">
      <c r="A19" s="48" t="s">
        <v>39</v>
      </c>
      <c r="B19" s="35" t="s">
        <v>40</v>
      </c>
      <c r="C19" s="49" t="s">
        <v>41</v>
      </c>
      <c r="D19" s="37"/>
      <c r="E19" s="37"/>
      <c r="F19" s="38">
        <v>16575</v>
      </c>
      <c r="G19" s="38">
        <f t="shared" si="0"/>
        <v>1657.5</v>
      </c>
      <c r="H19" s="39">
        <f t="shared" si="3"/>
        <v>14917.5</v>
      </c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9"/>
      <c r="AF19" s="38"/>
      <c r="AG19" s="38"/>
      <c r="AH19" s="39" t="e">
        <f>SUM('[1]ENERO-16'!#REF!)</f>
        <v>#REF!</v>
      </c>
      <c r="AI19" s="39"/>
      <c r="AJ19" s="38">
        <v>14917.5</v>
      </c>
      <c r="AK19" s="38">
        <v>14917.5</v>
      </c>
      <c r="AL19" s="38">
        <v>14917.5</v>
      </c>
      <c r="AM19" s="38">
        <v>14917.5</v>
      </c>
      <c r="AN19" s="40">
        <v>14917.5</v>
      </c>
      <c r="AO19" s="32"/>
      <c r="AP19" s="32"/>
      <c r="AQ19" s="32"/>
      <c r="AR19" s="32"/>
      <c r="AS19" s="32"/>
    </row>
    <row r="20" spans="1:45" s="33" customFormat="1" ht="17.25" thickBot="1" x14ac:dyDescent="0.25">
      <c r="A20" s="50" t="s">
        <v>42</v>
      </c>
      <c r="B20" s="51" t="s">
        <v>43</v>
      </c>
      <c r="C20" s="52" t="s">
        <v>44</v>
      </c>
      <c r="D20" s="53"/>
      <c r="E20" s="53"/>
      <c r="F20" s="54">
        <v>23989.9</v>
      </c>
      <c r="G20" s="54">
        <f t="shared" si="0"/>
        <v>2398.9900000000002</v>
      </c>
      <c r="H20" s="55">
        <f t="shared" si="3"/>
        <v>21590.910000000003</v>
      </c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5"/>
      <c r="AF20" s="54"/>
      <c r="AG20" s="54"/>
      <c r="AH20" s="55" t="e">
        <f>SUM('[1]ENERO-16'!#REF!)</f>
        <v>#REF!</v>
      </c>
      <c r="AI20" s="55"/>
      <c r="AJ20" s="54">
        <v>21590.91</v>
      </c>
      <c r="AK20" s="54">
        <v>21590.91</v>
      </c>
      <c r="AL20" s="54">
        <v>21590.91</v>
      </c>
      <c r="AM20" s="54">
        <v>21590.91</v>
      </c>
      <c r="AN20" s="56">
        <v>21590.91</v>
      </c>
      <c r="AO20" s="32"/>
      <c r="AP20" s="32"/>
      <c r="AQ20" s="32"/>
      <c r="AR20" s="32"/>
      <c r="AS20" s="32"/>
    </row>
    <row r="21" spans="1:45" s="64" customFormat="1" ht="12" thickBot="1" x14ac:dyDescent="0.25">
      <c r="A21" s="57" t="s">
        <v>45</v>
      </c>
      <c r="B21" s="58"/>
      <c r="C21" s="59"/>
      <c r="D21" s="60"/>
      <c r="E21" s="60"/>
      <c r="F21" s="61">
        <f>SUM(F5:F20)</f>
        <v>145967.75742857147</v>
      </c>
      <c r="G21" s="61">
        <f>SUM(G5:G20)</f>
        <v>14596.77574285714</v>
      </c>
      <c r="H21" s="61">
        <f>SUM(H5:H20)</f>
        <v>131371.96168571428</v>
      </c>
      <c r="I21" s="61">
        <f t="shared" ref="I21:AB21" si="5">SUM(I5:I14)</f>
        <v>0</v>
      </c>
      <c r="J21" s="61">
        <f t="shared" si="5"/>
        <v>0</v>
      </c>
      <c r="K21" s="61">
        <f t="shared" si="5"/>
        <v>0</v>
      </c>
      <c r="L21" s="61">
        <f t="shared" si="5"/>
        <v>0</v>
      </c>
      <c r="M21" s="61">
        <f t="shared" si="5"/>
        <v>0</v>
      </c>
      <c r="N21" s="61">
        <f t="shared" si="5"/>
        <v>0</v>
      </c>
      <c r="O21" s="61">
        <f t="shared" si="5"/>
        <v>0</v>
      </c>
      <c r="P21" s="61">
        <f t="shared" si="5"/>
        <v>29637.78</v>
      </c>
      <c r="Q21" s="61">
        <f t="shared" si="5"/>
        <v>36546.589999999997</v>
      </c>
      <c r="R21" s="61">
        <f t="shared" si="5"/>
        <v>41741.64</v>
      </c>
      <c r="S21" s="61">
        <f t="shared" si="5"/>
        <v>50162.039999999994</v>
      </c>
      <c r="T21" s="61">
        <f t="shared" si="5"/>
        <v>5897.87</v>
      </c>
      <c r="U21" s="61">
        <f t="shared" si="5"/>
        <v>2555.5600000000004</v>
      </c>
      <c r="V21" s="61">
        <f t="shared" si="5"/>
        <v>2285.7399999999998</v>
      </c>
      <c r="W21" s="61">
        <f t="shared" si="5"/>
        <v>1797.72</v>
      </c>
      <c r="X21" s="61">
        <f t="shared" si="5"/>
        <v>8003.18</v>
      </c>
      <c r="Y21" s="61">
        <f t="shared" si="5"/>
        <v>8877.1</v>
      </c>
      <c r="Z21" s="61">
        <f t="shared" si="5"/>
        <v>8830.56</v>
      </c>
      <c r="AA21" s="61">
        <f t="shared" si="5"/>
        <v>8335.2000000000007</v>
      </c>
      <c r="AB21" s="61">
        <f t="shared" si="5"/>
        <v>8203.2999999999993</v>
      </c>
      <c r="AC21" s="61">
        <f>SUM(AC13:AC14)</f>
        <v>1022.3</v>
      </c>
      <c r="AD21" s="61">
        <f>SUM(AD13:AD14)</f>
        <v>0</v>
      </c>
      <c r="AE21" s="61">
        <f>SUM(AE13:AE14)</f>
        <v>0</v>
      </c>
      <c r="AF21" s="61">
        <f>SUM(AF13:AF14)</f>
        <v>0</v>
      </c>
      <c r="AG21" s="61"/>
      <c r="AH21" s="61"/>
      <c r="AI21" s="61"/>
      <c r="AJ21" s="61">
        <f>SUM(AJ5:AJ20)</f>
        <v>131371.94999999998</v>
      </c>
      <c r="AK21" s="61">
        <f>SUM(AK5:AK20)</f>
        <v>125069.38</v>
      </c>
      <c r="AL21" s="61">
        <f>SUM(AL5:AL20)</f>
        <v>131371.96</v>
      </c>
      <c r="AM21" s="61">
        <f>SUM(AM5:AM20)</f>
        <v>131371.96</v>
      </c>
      <c r="AN21" s="62">
        <f>SUM(AN5:AN20)</f>
        <v>131371.96</v>
      </c>
      <c r="AO21" s="63"/>
      <c r="AP21" s="63"/>
      <c r="AQ21" s="63"/>
      <c r="AR21" s="63"/>
      <c r="AS21" s="63"/>
    </row>
    <row r="22" spans="1:45" s="64" customFormat="1" ht="12.75" x14ac:dyDescent="0.2">
      <c r="A22" s="65" t="s">
        <v>46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7"/>
      <c r="AO22" s="63"/>
      <c r="AP22" s="63"/>
      <c r="AQ22" s="63"/>
      <c r="AR22" s="63"/>
      <c r="AS22" s="63"/>
    </row>
    <row r="23" spans="1:45" s="33" customFormat="1" ht="16.5" x14ac:dyDescent="0.2">
      <c r="A23" s="68">
        <v>41257</v>
      </c>
      <c r="B23" s="69" t="s">
        <v>47</v>
      </c>
      <c r="C23" s="70" t="s">
        <v>48</v>
      </c>
      <c r="D23" s="71" t="s">
        <v>49</v>
      </c>
      <c r="E23" s="71" t="s">
        <v>50</v>
      </c>
      <c r="F23" s="39">
        <v>2100</v>
      </c>
      <c r="G23" s="39">
        <f t="shared" ref="G23:G42" si="6">(F23*0.1)</f>
        <v>210</v>
      </c>
      <c r="H23" s="39">
        <f t="shared" ref="H23:H42" si="7">(F23*0.9)</f>
        <v>1890</v>
      </c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>
        <f t="shared" ref="V23:V36" si="8">N23+O23+P23+Q23+R23+S23+T23+U23</f>
        <v>0</v>
      </c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>
        <f>ROUND((H23/5/365*17),2)</f>
        <v>17.61</v>
      </c>
      <c r="AI23" s="39">
        <f t="shared" ref="AI23:AI40" si="9">SUM(W23:AH23)</f>
        <v>17.61</v>
      </c>
      <c r="AJ23" s="39">
        <v>1890</v>
      </c>
      <c r="AK23" s="39">
        <v>1890</v>
      </c>
      <c r="AL23" s="39">
        <v>1890</v>
      </c>
      <c r="AM23" s="39">
        <v>1890</v>
      </c>
      <c r="AN23" s="72">
        <v>1890</v>
      </c>
      <c r="AO23" s="32"/>
      <c r="AP23" s="32"/>
      <c r="AQ23" s="32"/>
      <c r="AR23" s="32"/>
      <c r="AS23" s="32"/>
    </row>
    <row r="24" spans="1:45" s="33" customFormat="1" ht="24.75" x14ac:dyDescent="0.2">
      <c r="A24" s="68">
        <v>41257</v>
      </c>
      <c r="B24" s="69" t="s">
        <v>47</v>
      </c>
      <c r="C24" s="70" t="s">
        <v>51</v>
      </c>
      <c r="D24" s="71" t="s">
        <v>52</v>
      </c>
      <c r="E24" s="71" t="s">
        <v>53</v>
      </c>
      <c r="F24" s="39">
        <v>2100</v>
      </c>
      <c r="G24" s="39">
        <f t="shared" si="6"/>
        <v>210</v>
      </c>
      <c r="H24" s="39">
        <f t="shared" si="7"/>
        <v>1890</v>
      </c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>
        <f t="shared" si="8"/>
        <v>0</v>
      </c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>
        <f>ROUND((H24/5/365*17),2)</f>
        <v>17.61</v>
      </c>
      <c r="AI24" s="39">
        <f t="shared" si="9"/>
        <v>17.61</v>
      </c>
      <c r="AJ24" s="39">
        <v>1890</v>
      </c>
      <c r="AK24" s="39">
        <v>1890</v>
      </c>
      <c r="AL24" s="39">
        <v>1890</v>
      </c>
      <c r="AM24" s="39">
        <v>1890</v>
      </c>
      <c r="AN24" s="72">
        <v>1890</v>
      </c>
      <c r="AO24" s="32"/>
      <c r="AP24" s="32"/>
      <c r="AQ24" s="32"/>
      <c r="AR24" s="32"/>
      <c r="AS24" s="32"/>
    </row>
    <row r="25" spans="1:45" s="33" customFormat="1" ht="24.75" x14ac:dyDescent="0.2">
      <c r="A25" s="68">
        <v>41257</v>
      </c>
      <c r="B25" s="69" t="s">
        <v>54</v>
      </c>
      <c r="C25" s="69" t="s">
        <v>55</v>
      </c>
      <c r="D25" s="71" t="s">
        <v>56</v>
      </c>
      <c r="E25" s="71" t="s">
        <v>57</v>
      </c>
      <c r="F25" s="39">
        <v>649</v>
      </c>
      <c r="G25" s="39">
        <f t="shared" si="6"/>
        <v>64.900000000000006</v>
      </c>
      <c r="H25" s="39">
        <f t="shared" si="7"/>
        <v>584.1</v>
      </c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>
        <f t="shared" si="8"/>
        <v>0</v>
      </c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>
        <f>ROUND((H25/5/365*17),2)</f>
        <v>5.44</v>
      </c>
      <c r="AI25" s="39">
        <f t="shared" si="9"/>
        <v>5.44</v>
      </c>
      <c r="AJ25" s="39">
        <v>584.1</v>
      </c>
      <c r="AK25" s="39">
        <v>584.1</v>
      </c>
      <c r="AL25" s="39">
        <v>584.1</v>
      </c>
      <c r="AM25" s="39">
        <v>584.1</v>
      </c>
      <c r="AN25" s="72">
        <v>584.1</v>
      </c>
      <c r="AO25" s="32"/>
      <c r="AP25" s="32"/>
      <c r="AQ25" s="32"/>
      <c r="AR25" s="32"/>
      <c r="AS25" s="32"/>
    </row>
    <row r="26" spans="1:45" s="33" customFormat="1" ht="41.25" x14ac:dyDescent="0.2">
      <c r="A26" s="68">
        <v>41262</v>
      </c>
      <c r="B26" s="69" t="s">
        <v>47</v>
      </c>
      <c r="C26" s="70" t="s">
        <v>58</v>
      </c>
      <c r="D26" s="71" t="s">
        <v>59</v>
      </c>
      <c r="E26" s="71" t="s">
        <v>60</v>
      </c>
      <c r="F26" s="39">
        <v>1990</v>
      </c>
      <c r="G26" s="39">
        <f t="shared" si="6"/>
        <v>199</v>
      </c>
      <c r="H26" s="39">
        <f t="shared" si="7"/>
        <v>1791</v>
      </c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>
        <f t="shared" si="8"/>
        <v>0</v>
      </c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>
        <f t="shared" ref="AH26:AH36" si="10">ROUND((H26/5/365*12),2)</f>
        <v>11.78</v>
      </c>
      <c r="AI26" s="39">
        <f t="shared" si="9"/>
        <v>11.78</v>
      </c>
      <c r="AJ26" s="39">
        <v>1791</v>
      </c>
      <c r="AK26" s="39">
        <v>1791</v>
      </c>
      <c r="AL26" s="39">
        <v>1791</v>
      </c>
      <c r="AM26" s="39">
        <v>1791</v>
      </c>
      <c r="AN26" s="72">
        <v>1791</v>
      </c>
      <c r="AO26" s="32"/>
      <c r="AP26" s="32"/>
      <c r="AQ26" s="32"/>
      <c r="AR26" s="32"/>
      <c r="AS26" s="32"/>
    </row>
    <row r="27" spans="1:45" s="33" customFormat="1" ht="41.25" x14ac:dyDescent="0.2">
      <c r="A27" s="68">
        <v>41262</v>
      </c>
      <c r="B27" s="69" t="s">
        <v>47</v>
      </c>
      <c r="C27" s="70" t="s">
        <v>61</v>
      </c>
      <c r="D27" s="71" t="s">
        <v>62</v>
      </c>
      <c r="E27" s="71" t="s">
        <v>63</v>
      </c>
      <c r="F27" s="39">
        <v>1990</v>
      </c>
      <c r="G27" s="39">
        <f t="shared" si="6"/>
        <v>199</v>
      </c>
      <c r="H27" s="39">
        <f t="shared" si="7"/>
        <v>1791</v>
      </c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>
        <f t="shared" si="8"/>
        <v>0</v>
      </c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>
        <f t="shared" si="10"/>
        <v>11.78</v>
      </c>
      <c r="AI27" s="39">
        <f t="shared" si="9"/>
        <v>11.78</v>
      </c>
      <c r="AJ27" s="39">
        <v>1791</v>
      </c>
      <c r="AK27" s="39">
        <v>1791</v>
      </c>
      <c r="AL27" s="39">
        <v>1791</v>
      </c>
      <c r="AM27" s="39">
        <v>1791</v>
      </c>
      <c r="AN27" s="72">
        <v>1791</v>
      </c>
      <c r="AO27" s="32"/>
      <c r="AP27" s="32"/>
      <c r="AQ27" s="32"/>
      <c r="AR27" s="32"/>
      <c r="AS27" s="32"/>
    </row>
    <row r="28" spans="1:45" s="33" customFormat="1" ht="24.75" x14ac:dyDescent="0.2">
      <c r="A28" s="68">
        <v>41262</v>
      </c>
      <c r="B28" s="69" t="s">
        <v>47</v>
      </c>
      <c r="C28" s="70" t="s">
        <v>64</v>
      </c>
      <c r="D28" s="71" t="s">
        <v>65</v>
      </c>
      <c r="E28" s="71" t="s">
        <v>66</v>
      </c>
      <c r="F28" s="39">
        <v>1990</v>
      </c>
      <c r="G28" s="39">
        <f t="shared" si="6"/>
        <v>199</v>
      </c>
      <c r="H28" s="39">
        <f t="shared" si="7"/>
        <v>1791</v>
      </c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>
        <f t="shared" si="8"/>
        <v>0</v>
      </c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>
        <f t="shared" si="10"/>
        <v>11.78</v>
      </c>
      <c r="AI28" s="39">
        <f t="shared" si="9"/>
        <v>11.78</v>
      </c>
      <c r="AJ28" s="39">
        <v>1791</v>
      </c>
      <c r="AK28" s="39">
        <v>1791</v>
      </c>
      <c r="AL28" s="39">
        <v>1791</v>
      </c>
      <c r="AM28" s="39">
        <v>1791</v>
      </c>
      <c r="AN28" s="72">
        <v>1791</v>
      </c>
      <c r="AO28" s="32"/>
      <c r="AP28" s="32"/>
      <c r="AQ28" s="32"/>
      <c r="AR28" s="32"/>
      <c r="AS28" s="32"/>
    </row>
    <row r="29" spans="1:45" s="33" customFormat="1" ht="24.75" x14ac:dyDescent="0.2">
      <c r="A29" s="68">
        <v>41262</v>
      </c>
      <c r="B29" s="69" t="s">
        <v>47</v>
      </c>
      <c r="C29" s="70" t="s">
        <v>67</v>
      </c>
      <c r="D29" s="71" t="s">
        <v>68</v>
      </c>
      <c r="E29" s="71" t="s">
        <v>69</v>
      </c>
      <c r="F29" s="39">
        <v>6160</v>
      </c>
      <c r="G29" s="39">
        <f t="shared" si="6"/>
        <v>616</v>
      </c>
      <c r="H29" s="39">
        <f t="shared" si="7"/>
        <v>5544</v>
      </c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>
        <f t="shared" si="8"/>
        <v>0</v>
      </c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>
        <f t="shared" si="10"/>
        <v>36.450000000000003</v>
      </c>
      <c r="AI29" s="39">
        <f t="shared" si="9"/>
        <v>36.450000000000003</v>
      </c>
      <c r="AJ29" s="39">
        <v>5544</v>
      </c>
      <c r="AK29" s="39">
        <v>5544</v>
      </c>
      <c r="AL29" s="39">
        <v>5544</v>
      </c>
      <c r="AM29" s="39">
        <v>5544</v>
      </c>
      <c r="AN29" s="72">
        <v>5544</v>
      </c>
      <c r="AO29" s="32"/>
      <c r="AP29" s="32"/>
      <c r="AQ29" s="32"/>
      <c r="AR29" s="32"/>
      <c r="AS29" s="32"/>
    </row>
    <row r="30" spans="1:45" s="33" customFormat="1" ht="24.75" x14ac:dyDescent="0.2">
      <c r="A30" s="68">
        <v>41262</v>
      </c>
      <c r="B30" s="69" t="s">
        <v>47</v>
      </c>
      <c r="C30" s="70" t="s">
        <v>67</v>
      </c>
      <c r="D30" s="71" t="s">
        <v>68</v>
      </c>
      <c r="E30" s="71" t="s">
        <v>70</v>
      </c>
      <c r="F30" s="39">
        <v>6160</v>
      </c>
      <c r="G30" s="39">
        <f t="shared" si="6"/>
        <v>616</v>
      </c>
      <c r="H30" s="39">
        <f t="shared" si="7"/>
        <v>5544</v>
      </c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>
        <f t="shared" si="8"/>
        <v>0</v>
      </c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>
        <f t="shared" si="10"/>
        <v>36.450000000000003</v>
      </c>
      <c r="AI30" s="39">
        <f t="shared" si="9"/>
        <v>36.450000000000003</v>
      </c>
      <c r="AJ30" s="39">
        <v>5544</v>
      </c>
      <c r="AK30" s="39">
        <v>5544</v>
      </c>
      <c r="AL30" s="39">
        <v>5544</v>
      </c>
      <c r="AM30" s="39">
        <v>5544</v>
      </c>
      <c r="AN30" s="72">
        <v>5544</v>
      </c>
      <c r="AO30" s="32"/>
      <c r="AP30" s="32"/>
      <c r="AQ30" s="32"/>
      <c r="AR30" s="32"/>
      <c r="AS30" s="32"/>
    </row>
    <row r="31" spans="1:45" s="33" customFormat="1" ht="24.75" x14ac:dyDescent="0.2">
      <c r="A31" s="68">
        <v>41262</v>
      </c>
      <c r="B31" s="69" t="s">
        <v>47</v>
      </c>
      <c r="C31" s="70" t="s">
        <v>71</v>
      </c>
      <c r="D31" s="71" t="s">
        <v>56</v>
      </c>
      <c r="E31" s="71" t="s">
        <v>72</v>
      </c>
      <c r="F31" s="39">
        <v>2290</v>
      </c>
      <c r="G31" s="39">
        <f t="shared" si="6"/>
        <v>229</v>
      </c>
      <c r="H31" s="39">
        <f t="shared" si="7"/>
        <v>2061</v>
      </c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>
        <f t="shared" si="8"/>
        <v>0</v>
      </c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>
        <f t="shared" si="10"/>
        <v>13.55</v>
      </c>
      <c r="AI31" s="39">
        <f t="shared" si="9"/>
        <v>13.55</v>
      </c>
      <c r="AJ31" s="39">
        <v>2061</v>
      </c>
      <c r="AK31" s="39">
        <v>2061</v>
      </c>
      <c r="AL31" s="39">
        <v>2061</v>
      </c>
      <c r="AM31" s="39">
        <v>2061</v>
      </c>
      <c r="AN31" s="72">
        <v>2061</v>
      </c>
      <c r="AO31" s="32"/>
      <c r="AP31" s="32"/>
      <c r="AQ31" s="32"/>
      <c r="AR31" s="32"/>
      <c r="AS31" s="32"/>
    </row>
    <row r="32" spans="1:45" s="33" customFormat="1" ht="24.75" x14ac:dyDescent="0.2">
      <c r="A32" s="68">
        <v>41262</v>
      </c>
      <c r="B32" s="69" t="s">
        <v>47</v>
      </c>
      <c r="C32" s="70" t="s">
        <v>71</v>
      </c>
      <c r="D32" s="71" t="s">
        <v>56</v>
      </c>
      <c r="E32" s="71" t="s">
        <v>73</v>
      </c>
      <c r="F32" s="39">
        <v>2290</v>
      </c>
      <c r="G32" s="39">
        <f t="shared" si="6"/>
        <v>229</v>
      </c>
      <c r="H32" s="39">
        <f t="shared" si="7"/>
        <v>2061</v>
      </c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>
        <f t="shared" si="8"/>
        <v>0</v>
      </c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>
        <f t="shared" si="10"/>
        <v>13.55</v>
      </c>
      <c r="AI32" s="39">
        <f t="shared" si="9"/>
        <v>13.55</v>
      </c>
      <c r="AJ32" s="39">
        <v>2061</v>
      </c>
      <c r="AK32" s="39">
        <v>2061</v>
      </c>
      <c r="AL32" s="39">
        <v>2061</v>
      </c>
      <c r="AM32" s="39">
        <v>2061</v>
      </c>
      <c r="AN32" s="72">
        <v>2061</v>
      </c>
      <c r="AO32" s="32"/>
      <c r="AP32" s="32"/>
      <c r="AQ32" s="32"/>
      <c r="AR32" s="32"/>
      <c r="AS32" s="32"/>
    </row>
    <row r="33" spans="1:45" s="33" customFormat="1" ht="24.75" x14ac:dyDescent="0.2">
      <c r="A33" s="68">
        <v>41262</v>
      </c>
      <c r="B33" s="69" t="s">
        <v>47</v>
      </c>
      <c r="C33" s="70" t="s">
        <v>71</v>
      </c>
      <c r="D33" s="71" t="s">
        <v>56</v>
      </c>
      <c r="E33" s="71" t="s">
        <v>74</v>
      </c>
      <c r="F33" s="39">
        <v>2290</v>
      </c>
      <c r="G33" s="39">
        <f t="shared" si="6"/>
        <v>229</v>
      </c>
      <c r="H33" s="39">
        <f t="shared" si="7"/>
        <v>2061</v>
      </c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>
        <f t="shared" si="8"/>
        <v>0</v>
      </c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>
        <f>ROUND((H33/5/365*13),2)</f>
        <v>14.68</v>
      </c>
      <c r="AH33" s="39">
        <f t="shared" si="10"/>
        <v>13.55</v>
      </c>
      <c r="AI33" s="39">
        <f t="shared" si="9"/>
        <v>28.23</v>
      </c>
      <c r="AJ33" s="39">
        <v>2061</v>
      </c>
      <c r="AK33" s="39">
        <v>2061</v>
      </c>
      <c r="AL33" s="39">
        <v>2061</v>
      </c>
      <c r="AM33" s="39">
        <v>2061</v>
      </c>
      <c r="AN33" s="72">
        <v>2061</v>
      </c>
      <c r="AO33" s="32"/>
      <c r="AP33" s="32"/>
      <c r="AQ33" s="32"/>
      <c r="AR33" s="32"/>
      <c r="AS33" s="32"/>
    </row>
    <row r="34" spans="1:45" s="33" customFormat="1" ht="24.75" x14ac:dyDescent="0.2">
      <c r="A34" s="68">
        <v>41262</v>
      </c>
      <c r="B34" s="69" t="s">
        <v>47</v>
      </c>
      <c r="C34" s="70" t="s">
        <v>75</v>
      </c>
      <c r="D34" s="71" t="s">
        <v>56</v>
      </c>
      <c r="E34" s="71" t="s">
        <v>76</v>
      </c>
      <c r="F34" s="39">
        <v>3940</v>
      </c>
      <c r="G34" s="39">
        <f t="shared" si="6"/>
        <v>394</v>
      </c>
      <c r="H34" s="39">
        <f t="shared" si="7"/>
        <v>3546</v>
      </c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>
        <f t="shared" si="8"/>
        <v>0</v>
      </c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>
        <f t="shared" si="10"/>
        <v>23.32</v>
      </c>
      <c r="AI34" s="39">
        <f t="shared" si="9"/>
        <v>23.32</v>
      </c>
      <c r="AJ34" s="39">
        <v>3546</v>
      </c>
      <c r="AK34" s="39">
        <v>3546</v>
      </c>
      <c r="AL34" s="39">
        <v>3546</v>
      </c>
      <c r="AM34" s="39">
        <v>3546</v>
      </c>
      <c r="AN34" s="72">
        <v>3546</v>
      </c>
      <c r="AO34" s="32"/>
      <c r="AP34" s="32"/>
      <c r="AQ34" s="32"/>
      <c r="AR34" s="32"/>
      <c r="AS34" s="32"/>
    </row>
    <row r="35" spans="1:45" s="33" customFormat="1" ht="41.25" x14ac:dyDescent="0.2">
      <c r="A35" s="68">
        <v>41262</v>
      </c>
      <c r="B35" s="69" t="s">
        <v>47</v>
      </c>
      <c r="C35" s="70" t="s">
        <v>77</v>
      </c>
      <c r="D35" s="71" t="s">
        <v>56</v>
      </c>
      <c r="E35" s="71" t="s">
        <v>78</v>
      </c>
      <c r="F35" s="39">
        <v>3940</v>
      </c>
      <c r="G35" s="39">
        <f t="shared" si="6"/>
        <v>394</v>
      </c>
      <c r="H35" s="39">
        <f t="shared" si="7"/>
        <v>3546</v>
      </c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>
        <f t="shared" si="8"/>
        <v>0</v>
      </c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>
        <f t="shared" si="10"/>
        <v>23.32</v>
      </c>
      <c r="AI35" s="39">
        <f t="shared" si="9"/>
        <v>23.32</v>
      </c>
      <c r="AJ35" s="39">
        <v>3546</v>
      </c>
      <c r="AK35" s="39">
        <v>3546</v>
      </c>
      <c r="AL35" s="39">
        <v>3546</v>
      </c>
      <c r="AM35" s="39">
        <v>3546</v>
      </c>
      <c r="AN35" s="72">
        <v>3546</v>
      </c>
      <c r="AO35" s="32"/>
      <c r="AP35" s="32"/>
      <c r="AQ35" s="32"/>
      <c r="AR35" s="32"/>
      <c r="AS35" s="32"/>
    </row>
    <row r="36" spans="1:45" s="33" customFormat="1" ht="24.75" x14ac:dyDescent="0.2">
      <c r="A36" s="68">
        <v>41262</v>
      </c>
      <c r="B36" s="69" t="s">
        <v>47</v>
      </c>
      <c r="C36" s="70" t="s">
        <v>79</v>
      </c>
      <c r="D36" s="71" t="s">
        <v>56</v>
      </c>
      <c r="E36" s="71" t="s">
        <v>80</v>
      </c>
      <c r="F36" s="39">
        <v>3940</v>
      </c>
      <c r="G36" s="39">
        <f t="shared" si="6"/>
        <v>394</v>
      </c>
      <c r="H36" s="39">
        <f t="shared" si="7"/>
        <v>3546</v>
      </c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>
        <f t="shared" si="8"/>
        <v>0</v>
      </c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>
        <f t="shared" si="10"/>
        <v>23.32</v>
      </c>
      <c r="AI36" s="39">
        <f t="shared" si="9"/>
        <v>23.32</v>
      </c>
      <c r="AJ36" s="39">
        <v>3546</v>
      </c>
      <c r="AK36" s="39">
        <v>3546</v>
      </c>
      <c r="AL36" s="39">
        <v>3546</v>
      </c>
      <c r="AM36" s="39">
        <v>3546</v>
      </c>
      <c r="AN36" s="72">
        <v>3546</v>
      </c>
      <c r="AO36" s="32"/>
      <c r="AP36" s="32"/>
      <c r="AQ36" s="32"/>
      <c r="AR36" s="32"/>
      <c r="AS36" s="32"/>
    </row>
    <row r="37" spans="1:45" s="33" customFormat="1" ht="33" x14ac:dyDescent="0.2">
      <c r="A37" s="73">
        <v>41452</v>
      </c>
      <c r="B37" s="69" t="s">
        <v>47</v>
      </c>
      <c r="C37" s="74" t="s">
        <v>81</v>
      </c>
      <c r="D37" s="71" t="s">
        <v>62</v>
      </c>
      <c r="E37" s="71" t="s">
        <v>82</v>
      </c>
      <c r="F37" s="39">
        <v>3700</v>
      </c>
      <c r="G37" s="39">
        <f t="shared" si="6"/>
        <v>370</v>
      </c>
      <c r="H37" s="39">
        <f t="shared" si="7"/>
        <v>3330</v>
      </c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>
        <f t="shared" si="9"/>
        <v>0</v>
      </c>
      <c r="AJ37" s="39">
        <v>3330</v>
      </c>
      <c r="AK37" s="39">
        <v>3330</v>
      </c>
      <c r="AL37" s="39">
        <v>3330</v>
      </c>
      <c r="AM37" s="39">
        <v>3330</v>
      </c>
      <c r="AN37" s="72">
        <v>3330</v>
      </c>
      <c r="AO37" s="32"/>
      <c r="AP37" s="32"/>
      <c r="AQ37" s="32"/>
      <c r="AR37" s="32"/>
      <c r="AS37" s="32"/>
    </row>
    <row r="38" spans="1:45" s="33" customFormat="1" ht="33" x14ac:dyDescent="0.2">
      <c r="A38" s="73">
        <v>41452</v>
      </c>
      <c r="B38" s="69" t="s">
        <v>47</v>
      </c>
      <c r="C38" s="74" t="s">
        <v>83</v>
      </c>
      <c r="D38" s="71" t="s">
        <v>62</v>
      </c>
      <c r="E38" s="71" t="s">
        <v>84</v>
      </c>
      <c r="F38" s="39">
        <v>3700</v>
      </c>
      <c r="G38" s="39">
        <f t="shared" si="6"/>
        <v>370</v>
      </c>
      <c r="H38" s="39">
        <f t="shared" si="7"/>
        <v>3330</v>
      </c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>
        <f t="shared" si="9"/>
        <v>0</v>
      </c>
      <c r="AJ38" s="39">
        <v>3330</v>
      </c>
      <c r="AK38" s="39">
        <v>3330</v>
      </c>
      <c r="AL38" s="39">
        <v>3330</v>
      </c>
      <c r="AM38" s="39">
        <v>3330</v>
      </c>
      <c r="AN38" s="72">
        <v>3330</v>
      </c>
      <c r="AO38" s="32"/>
      <c r="AP38" s="32"/>
      <c r="AQ38" s="32"/>
      <c r="AR38" s="32"/>
      <c r="AS38" s="32"/>
    </row>
    <row r="39" spans="1:45" s="33" customFormat="1" ht="33" x14ac:dyDescent="0.2">
      <c r="A39" s="73">
        <v>41452</v>
      </c>
      <c r="B39" s="69" t="s">
        <v>47</v>
      </c>
      <c r="C39" s="74" t="s">
        <v>85</v>
      </c>
      <c r="D39" s="71" t="s">
        <v>86</v>
      </c>
      <c r="E39" s="71" t="s">
        <v>87</v>
      </c>
      <c r="F39" s="39">
        <v>3700</v>
      </c>
      <c r="G39" s="39">
        <f t="shared" si="6"/>
        <v>370</v>
      </c>
      <c r="H39" s="39">
        <f t="shared" si="7"/>
        <v>3330</v>
      </c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>
        <f t="shared" si="9"/>
        <v>0</v>
      </c>
      <c r="AJ39" s="39">
        <v>3330</v>
      </c>
      <c r="AK39" s="39">
        <v>3330</v>
      </c>
      <c r="AL39" s="39">
        <v>3330</v>
      </c>
      <c r="AM39" s="39">
        <v>3330</v>
      </c>
      <c r="AN39" s="72">
        <v>3330</v>
      </c>
      <c r="AO39" s="32"/>
      <c r="AP39" s="32"/>
      <c r="AQ39" s="32"/>
      <c r="AR39" s="32"/>
      <c r="AS39" s="32"/>
    </row>
    <row r="40" spans="1:45" s="33" customFormat="1" ht="33" x14ac:dyDescent="0.2">
      <c r="A40" s="73">
        <v>41452</v>
      </c>
      <c r="B40" s="69" t="s">
        <v>47</v>
      </c>
      <c r="C40" s="74" t="s">
        <v>88</v>
      </c>
      <c r="D40" s="71" t="s">
        <v>89</v>
      </c>
      <c r="E40" s="71" t="s">
        <v>90</v>
      </c>
      <c r="F40" s="39">
        <v>3700</v>
      </c>
      <c r="G40" s="39">
        <f t="shared" si="6"/>
        <v>370</v>
      </c>
      <c r="H40" s="39">
        <f t="shared" si="7"/>
        <v>3330</v>
      </c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>
        <f t="shared" si="9"/>
        <v>0</v>
      </c>
      <c r="AJ40" s="39">
        <v>3330</v>
      </c>
      <c r="AK40" s="39">
        <v>3330</v>
      </c>
      <c r="AL40" s="39">
        <v>3330</v>
      </c>
      <c r="AM40" s="39">
        <v>3330</v>
      </c>
      <c r="AN40" s="72">
        <v>3330</v>
      </c>
      <c r="AO40" s="32"/>
      <c r="AP40" s="32"/>
      <c r="AQ40" s="32"/>
      <c r="AR40" s="32"/>
      <c r="AS40" s="32"/>
    </row>
    <row r="41" spans="1:45" s="33" customFormat="1" ht="16.5" x14ac:dyDescent="0.2">
      <c r="A41" s="73">
        <v>41586</v>
      </c>
      <c r="B41" s="74" t="s">
        <v>91</v>
      </c>
      <c r="C41" s="74" t="s">
        <v>92</v>
      </c>
      <c r="D41" s="71" t="s">
        <v>56</v>
      </c>
      <c r="E41" s="71" t="s">
        <v>93</v>
      </c>
      <c r="F41" s="39">
        <v>1125</v>
      </c>
      <c r="G41" s="39">
        <f t="shared" si="6"/>
        <v>112.5</v>
      </c>
      <c r="H41" s="39">
        <f t="shared" si="7"/>
        <v>1012.5</v>
      </c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>
        <f>ROUND((V41+W41+X41+Y41+Z41+AA41+AB41+AC41+AD41+AE41+AF41+AG41+AH41),2)</f>
        <v>0</v>
      </c>
      <c r="AK41" s="39"/>
      <c r="AL41" s="39">
        <v>1012.5</v>
      </c>
      <c r="AM41" s="39">
        <v>1012.5</v>
      </c>
      <c r="AN41" s="72">
        <v>1012.5</v>
      </c>
      <c r="AO41" s="32"/>
      <c r="AP41" s="32"/>
      <c r="AQ41" s="32"/>
      <c r="AR41" s="32"/>
      <c r="AS41" s="32"/>
    </row>
    <row r="42" spans="1:45" s="33" customFormat="1" ht="25.5" thickBot="1" x14ac:dyDescent="0.25">
      <c r="A42" s="75">
        <v>41600</v>
      </c>
      <c r="B42" s="76" t="s">
        <v>54</v>
      </c>
      <c r="C42" s="77" t="s">
        <v>94</v>
      </c>
      <c r="D42" s="78" t="s">
        <v>89</v>
      </c>
      <c r="E42" s="78" t="s">
        <v>95</v>
      </c>
      <c r="F42" s="55">
        <v>629</v>
      </c>
      <c r="G42" s="55">
        <f t="shared" si="6"/>
        <v>62.900000000000006</v>
      </c>
      <c r="H42" s="55">
        <f t="shared" si="7"/>
        <v>566.1</v>
      </c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>
        <f>ROUND((V42+W42+X42+Y42+Z42+AA42+AB42+AC42+AD42+AE42+AF42+AG42+AH42),2)</f>
        <v>0</v>
      </c>
      <c r="AK42" s="55"/>
      <c r="AL42" s="55">
        <v>566.1</v>
      </c>
      <c r="AM42" s="55">
        <v>566.1</v>
      </c>
      <c r="AN42" s="79">
        <v>566.1</v>
      </c>
      <c r="AO42" s="32"/>
      <c r="AP42" s="32"/>
      <c r="AQ42" s="32"/>
      <c r="AR42" s="32"/>
      <c r="AS42" s="32"/>
    </row>
    <row r="43" spans="1:45" s="64" customFormat="1" ht="12" thickBot="1" x14ac:dyDescent="0.25">
      <c r="A43" s="57" t="s">
        <v>45</v>
      </c>
      <c r="B43" s="57"/>
      <c r="C43" s="80"/>
      <c r="D43" s="80"/>
      <c r="E43" s="80"/>
      <c r="F43" s="81">
        <f>SUM(F23:F42)</f>
        <v>58383</v>
      </c>
      <c r="G43" s="81">
        <f>SUM(G23:G42)</f>
        <v>5838.2999999999993</v>
      </c>
      <c r="H43" s="81">
        <f>SUM(H23:H42)</f>
        <v>52544.7</v>
      </c>
      <c r="I43" s="81">
        <f t="shared" ref="I43:AL43" si="11">SUM(I23:I42)</f>
        <v>0</v>
      </c>
      <c r="J43" s="81">
        <f t="shared" si="11"/>
        <v>0</v>
      </c>
      <c r="K43" s="81">
        <f t="shared" si="11"/>
        <v>0</v>
      </c>
      <c r="L43" s="81">
        <f t="shared" si="11"/>
        <v>0</v>
      </c>
      <c r="M43" s="81">
        <f t="shared" si="11"/>
        <v>0</v>
      </c>
      <c r="N43" s="81">
        <f t="shared" si="11"/>
        <v>0</v>
      </c>
      <c r="O43" s="81">
        <f t="shared" si="11"/>
        <v>0</v>
      </c>
      <c r="P43" s="81">
        <f t="shared" si="11"/>
        <v>0</v>
      </c>
      <c r="Q43" s="81">
        <f t="shared" si="11"/>
        <v>0</v>
      </c>
      <c r="R43" s="81">
        <f t="shared" si="11"/>
        <v>0</v>
      </c>
      <c r="S43" s="81">
        <f t="shared" si="11"/>
        <v>0</v>
      </c>
      <c r="T43" s="81">
        <f t="shared" si="11"/>
        <v>0</v>
      </c>
      <c r="U43" s="81">
        <f t="shared" si="11"/>
        <v>0</v>
      </c>
      <c r="V43" s="81">
        <f t="shared" si="11"/>
        <v>0</v>
      </c>
      <c r="W43" s="81">
        <f t="shared" si="11"/>
        <v>0</v>
      </c>
      <c r="X43" s="81">
        <f t="shared" si="11"/>
        <v>0</v>
      </c>
      <c r="Y43" s="81">
        <f t="shared" si="11"/>
        <v>0</v>
      </c>
      <c r="Z43" s="81">
        <f t="shared" si="11"/>
        <v>0</v>
      </c>
      <c r="AA43" s="81">
        <f t="shared" si="11"/>
        <v>0</v>
      </c>
      <c r="AB43" s="81">
        <f t="shared" si="11"/>
        <v>0</v>
      </c>
      <c r="AC43" s="81">
        <f t="shared" si="11"/>
        <v>0</v>
      </c>
      <c r="AD43" s="81">
        <f t="shared" si="11"/>
        <v>0</v>
      </c>
      <c r="AE43" s="81">
        <f t="shared" si="11"/>
        <v>0</v>
      </c>
      <c r="AF43" s="81">
        <f t="shared" si="11"/>
        <v>0</v>
      </c>
      <c r="AG43" s="81">
        <f t="shared" si="11"/>
        <v>14.68</v>
      </c>
      <c r="AH43" s="81">
        <f t="shared" si="11"/>
        <v>259.51000000000005</v>
      </c>
      <c r="AI43" s="81">
        <f t="shared" si="11"/>
        <v>274.19</v>
      </c>
      <c r="AJ43" s="81">
        <f t="shared" si="11"/>
        <v>50966.1</v>
      </c>
      <c r="AK43" s="81">
        <f t="shared" si="11"/>
        <v>50966.1</v>
      </c>
      <c r="AL43" s="81">
        <f t="shared" si="11"/>
        <v>52544.7</v>
      </c>
      <c r="AM43" s="81">
        <f>SUM(AM23:AM42)</f>
        <v>52544.7</v>
      </c>
      <c r="AN43" s="82">
        <f>SUM(AN23:AN42)</f>
        <v>52544.7</v>
      </c>
      <c r="AO43" s="63"/>
      <c r="AP43" s="63"/>
      <c r="AQ43" s="63"/>
      <c r="AR43" s="63"/>
      <c r="AS43" s="63"/>
    </row>
    <row r="44" spans="1:45" s="64" customFormat="1" ht="11.25" x14ac:dyDescent="0.2">
      <c r="A44" s="83" t="s">
        <v>96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5"/>
      <c r="AO44" s="63"/>
      <c r="AP44" s="63"/>
      <c r="AQ44" s="63"/>
      <c r="AR44" s="63"/>
      <c r="AS44" s="63"/>
    </row>
    <row r="45" spans="1:45" s="33" customFormat="1" ht="8.25" x14ac:dyDescent="0.2">
      <c r="A45" s="34" t="s">
        <v>97</v>
      </c>
      <c r="B45" s="35" t="s">
        <v>98</v>
      </c>
      <c r="C45" s="35" t="s">
        <v>99</v>
      </c>
      <c r="D45" s="41" t="s">
        <v>100</v>
      </c>
      <c r="E45" s="41" t="s">
        <v>101</v>
      </c>
      <c r="F45" s="38">
        <f>10000*1/8.75</f>
        <v>1142.8571428571429</v>
      </c>
      <c r="G45" s="38">
        <f t="shared" ref="G45:G70" si="12">(F45*0.1)</f>
        <v>114.28571428571429</v>
      </c>
      <c r="H45" s="38">
        <f t="shared" ref="H45:H51" si="13">(F45*0.9)</f>
        <v>1028.5714285714287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f>(H45/5/365*120)</f>
        <v>67.632093933463793</v>
      </c>
      <c r="P45" s="38">
        <v>1800</v>
      </c>
      <c r="Q45" s="38">
        <v>1800</v>
      </c>
      <c r="R45" s="38">
        <v>1800</v>
      </c>
      <c r="S45" s="38">
        <v>1800</v>
      </c>
      <c r="T45" s="38">
        <v>198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  <c r="AB45" s="38">
        <v>0</v>
      </c>
      <c r="AC45" s="38">
        <v>0</v>
      </c>
      <c r="AD45" s="38">
        <v>0</v>
      </c>
      <c r="AE45" s="39">
        <v>0</v>
      </c>
      <c r="AF45" s="38">
        <v>0</v>
      </c>
      <c r="AG45" s="38"/>
      <c r="AH45" s="38"/>
      <c r="AI45" s="38"/>
      <c r="AJ45" s="38">
        <v>1028.57</v>
      </c>
      <c r="AK45" s="38">
        <v>1028.57</v>
      </c>
      <c r="AL45" s="38">
        <v>1028.57</v>
      </c>
      <c r="AM45" s="38">
        <v>1028.57</v>
      </c>
      <c r="AN45" s="40">
        <f t="shared" ref="AN45:AN52" si="14">SUM(AJ45)</f>
        <v>1028.57</v>
      </c>
      <c r="AO45" s="32"/>
      <c r="AP45" s="32"/>
      <c r="AQ45" s="32"/>
      <c r="AR45" s="32"/>
      <c r="AS45" s="32"/>
    </row>
    <row r="46" spans="1:45" s="33" customFormat="1" ht="8.25" x14ac:dyDescent="0.2">
      <c r="A46" s="34" t="s">
        <v>97</v>
      </c>
      <c r="B46" s="35" t="s">
        <v>102</v>
      </c>
      <c r="C46" s="35" t="s">
        <v>103</v>
      </c>
      <c r="D46" s="41" t="s">
        <v>104</v>
      </c>
      <c r="E46" s="41" t="s">
        <v>105</v>
      </c>
      <c r="F46" s="38">
        <f>10000*1/8.75</f>
        <v>1142.8571428571429</v>
      </c>
      <c r="G46" s="38">
        <f t="shared" si="12"/>
        <v>114.28571428571429</v>
      </c>
      <c r="H46" s="38">
        <f t="shared" si="13"/>
        <v>1028.5714285714287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f>(H46/5/365*120)</f>
        <v>67.632093933463793</v>
      </c>
      <c r="P46" s="38">
        <v>1800</v>
      </c>
      <c r="Q46" s="38">
        <v>1800</v>
      </c>
      <c r="R46" s="38">
        <v>1800</v>
      </c>
      <c r="S46" s="38">
        <v>1800</v>
      </c>
      <c r="T46" s="38">
        <v>198</v>
      </c>
      <c r="U46" s="38">
        <v>0</v>
      </c>
      <c r="V46" s="38">
        <v>0</v>
      </c>
      <c r="W46" s="38">
        <v>0</v>
      </c>
      <c r="X46" s="38">
        <v>0</v>
      </c>
      <c r="Y46" s="38">
        <v>0</v>
      </c>
      <c r="Z46" s="38">
        <v>0</v>
      </c>
      <c r="AA46" s="38">
        <v>0</v>
      </c>
      <c r="AB46" s="38">
        <v>0</v>
      </c>
      <c r="AC46" s="38">
        <v>0</v>
      </c>
      <c r="AD46" s="38">
        <v>0</v>
      </c>
      <c r="AE46" s="39">
        <v>0</v>
      </c>
      <c r="AF46" s="38">
        <v>0</v>
      </c>
      <c r="AG46" s="38"/>
      <c r="AH46" s="38"/>
      <c r="AI46" s="38"/>
      <c r="AJ46" s="38">
        <v>1028.57</v>
      </c>
      <c r="AK46" s="38">
        <v>1028.57</v>
      </c>
      <c r="AL46" s="38">
        <v>1028.57</v>
      </c>
      <c r="AM46" s="38">
        <v>1028.57</v>
      </c>
      <c r="AN46" s="40">
        <f t="shared" si="14"/>
        <v>1028.57</v>
      </c>
      <c r="AO46" s="32"/>
      <c r="AP46" s="32"/>
      <c r="AQ46" s="32"/>
      <c r="AR46" s="32"/>
      <c r="AS46" s="32"/>
    </row>
    <row r="47" spans="1:45" s="33" customFormat="1" ht="8.25" x14ac:dyDescent="0.2">
      <c r="A47" s="34" t="s">
        <v>106</v>
      </c>
      <c r="B47" s="35" t="s">
        <v>107</v>
      </c>
      <c r="C47" s="36" t="s">
        <v>108</v>
      </c>
      <c r="D47" s="37" t="s">
        <v>109</v>
      </c>
      <c r="E47" s="37" t="s">
        <v>110</v>
      </c>
      <c r="F47" s="38">
        <f>5500*1/8.75</f>
        <v>628.57142857142856</v>
      </c>
      <c r="G47" s="38">
        <f t="shared" si="12"/>
        <v>62.857142857142861</v>
      </c>
      <c r="H47" s="38">
        <f t="shared" si="13"/>
        <v>565.71428571428567</v>
      </c>
      <c r="I47" s="38">
        <v>0</v>
      </c>
      <c r="J47" s="38">
        <v>0</v>
      </c>
      <c r="K47" s="38">
        <v>0</v>
      </c>
      <c r="L47" s="38">
        <v>0</v>
      </c>
      <c r="M47" s="38">
        <v>0</v>
      </c>
      <c r="N47" s="38">
        <v>0</v>
      </c>
      <c r="O47" s="38">
        <v>762.13</v>
      </c>
      <c r="P47" s="38">
        <v>990</v>
      </c>
      <c r="Q47" s="38">
        <v>990</v>
      </c>
      <c r="R47" s="38">
        <v>990</v>
      </c>
      <c r="S47" s="38">
        <v>989.99</v>
      </c>
      <c r="T47" s="38">
        <v>26.04</v>
      </c>
      <c r="U47" s="38">
        <v>0</v>
      </c>
      <c r="V47" s="38">
        <v>0</v>
      </c>
      <c r="W47" s="38">
        <v>0</v>
      </c>
      <c r="X47" s="38">
        <v>0</v>
      </c>
      <c r="Y47" s="38">
        <v>0</v>
      </c>
      <c r="Z47" s="38">
        <v>0</v>
      </c>
      <c r="AA47" s="38">
        <v>0</v>
      </c>
      <c r="AB47" s="38">
        <v>0</v>
      </c>
      <c r="AC47" s="38">
        <v>0</v>
      </c>
      <c r="AD47" s="38">
        <v>0</v>
      </c>
      <c r="AE47" s="39">
        <v>0</v>
      </c>
      <c r="AF47" s="38">
        <v>0</v>
      </c>
      <c r="AG47" s="38"/>
      <c r="AH47" s="38"/>
      <c r="AI47" s="38"/>
      <c r="AJ47" s="38">
        <v>565.71</v>
      </c>
      <c r="AK47" s="38">
        <v>565.71</v>
      </c>
      <c r="AL47" s="38">
        <v>565.71</v>
      </c>
      <c r="AM47" s="38">
        <v>565.71</v>
      </c>
      <c r="AN47" s="40">
        <f t="shared" si="14"/>
        <v>565.71</v>
      </c>
      <c r="AO47" s="32"/>
      <c r="AP47" s="32"/>
      <c r="AQ47" s="32"/>
      <c r="AR47" s="32"/>
      <c r="AS47" s="32"/>
    </row>
    <row r="48" spans="1:45" s="33" customFormat="1" ht="8.25" x14ac:dyDescent="0.2">
      <c r="A48" s="34" t="s">
        <v>111</v>
      </c>
      <c r="B48" s="35" t="s">
        <v>112</v>
      </c>
      <c r="C48" s="35" t="s">
        <v>113</v>
      </c>
      <c r="D48" s="41" t="s">
        <v>56</v>
      </c>
      <c r="E48" s="41" t="s">
        <v>114</v>
      </c>
      <c r="F48" s="38">
        <f>10000*1/8.75</f>
        <v>1142.8571428571429</v>
      </c>
      <c r="G48" s="38">
        <f t="shared" si="12"/>
        <v>114.28571428571429</v>
      </c>
      <c r="H48" s="38">
        <f t="shared" si="13"/>
        <v>1028.5714285714287</v>
      </c>
      <c r="I48" s="38">
        <v>0</v>
      </c>
      <c r="J48" s="38">
        <v>0</v>
      </c>
      <c r="K48" s="38">
        <v>0</v>
      </c>
      <c r="L48" s="38">
        <v>0</v>
      </c>
      <c r="M48" s="38">
        <v>0</v>
      </c>
      <c r="N48" s="38">
        <v>0</v>
      </c>
      <c r="O48" s="38">
        <f>(H48/5/365*361)</f>
        <v>203.45988258317024</v>
      </c>
      <c r="P48" s="38">
        <v>1800</v>
      </c>
      <c r="Q48" s="38">
        <v>1800</v>
      </c>
      <c r="R48" s="38">
        <v>1800</v>
      </c>
      <c r="S48" s="38">
        <v>1800</v>
      </c>
      <c r="T48" s="38">
        <v>182.46</v>
      </c>
      <c r="U48" s="38">
        <v>0</v>
      </c>
      <c r="V48" s="38">
        <v>0</v>
      </c>
      <c r="W48" s="38">
        <v>0</v>
      </c>
      <c r="X48" s="38">
        <v>0</v>
      </c>
      <c r="Y48" s="38">
        <v>0</v>
      </c>
      <c r="Z48" s="38">
        <v>0</v>
      </c>
      <c r="AA48" s="38">
        <v>0</v>
      </c>
      <c r="AB48" s="38">
        <v>0</v>
      </c>
      <c r="AC48" s="38">
        <v>0</v>
      </c>
      <c r="AD48" s="38">
        <v>0</v>
      </c>
      <c r="AE48" s="39">
        <v>0</v>
      </c>
      <c r="AF48" s="38">
        <v>0</v>
      </c>
      <c r="AG48" s="38"/>
      <c r="AH48" s="38"/>
      <c r="AI48" s="38"/>
      <c r="AJ48" s="38">
        <v>1028.57</v>
      </c>
      <c r="AK48" s="38">
        <v>1028.57</v>
      </c>
      <c r="AL48" s="38">
        <v>1028.57</v>
      </c>
      <c r="AM48" s="38">
        <v>1028.57</v>
      </c>
      <c r="AN48" s="40">
        <f t="shared" si="14"/>
        <v>1028.57</v>
      </c>
      <c r="AO48" s="32"/>
      <c r="AP48" s="32"/>
      <c r="AQ48" s="32"/>
      <c r="AR48" s="32"/>
      <c r="AS48" s="32"/>
    </row>
    <row r="49" spans="1:163" s="33" customFormat="1" ht="8.25" x14ac:dyDescent="0.2">
      <c r="A49" s="34" t="s">
        <v>115</v>
      </c>
      <c r="B49" s="35" t="s">
        <v>116</v>
      </c>
      <c r="C49" s="36" t="s">
        <v>117</v>
      </c>
      <c r="D49" s="37" t="s">
        <v>118</v>
      </c>
      <c r="E49" s="37" t="s">
        <v>119</v>
      </c>
      <c r="F49" s="38">
        <f>8000*1/8.75</f>
        <v>914.28571428571433</v>
      </c>
      <c r="G49" s="38">
        <f t="shared" si="12"/>
        <v>91.428571428571445</v>
      </c>
      <c r="H49" s="38">
        <f t="shared" si="13"/>
        <v>822.85714285714289</v>
      </c>
      <c r="I49" s="38">
        <v>0</v>
      </c>
      <c r="J49" s="38">
        <v>0</v>
      </c>
      <c r="K49" s="38">
        <v>0</v>
      </c>
      <c r="L49" s="38">
        <v>0</v>
      </c>
      <c r="M49" s="38">
        <v>0</v>
      </c>
      <c r="N49" s="38">
        <v>0</v>
      </c>
      <c r="O49" s="38">
        <f>(H49/5/365*222)</f>
        <v>100.09549902152642</v>
      </c>
      <c r="P49" s="38">
        <v>1440</v>
      </c>
      <c r="Q49" s="38">
        <v>1440</v>
      </c>
      <c r="R49" s="38">
        <v>1440</v>
      </c>
      <c r="S49" s="38">
        <v>1440.01</v>
      </c>
      <c r="T49" s="38">
        <v>153.13</v>
      </c>
      <c r="U49" s="38">
        <v>0</v>
      </c>
      <c r="V49" s="38">
        <v>0</v>
      </c>
      <c r="W49" s="38">
        <v>0</v>
      </c>
      <c r="X49" s="38">
        <v>0</v>
      </c>
      <c r="Y49" s="38">
        <v>0</v>
      </c>
      <c r="Z49" s="38">
        <v>0</v>
      </c>
      <c r="AA49" s="38">
        <v>0</v>
      </c>
      <c r="AB49" s="38">
        <v>0</v>
      </c>
      <c r="AC49" s="38">
        <v>0</v>
      </c>
      <c r="AD49" s="38">
        <v>0</v>
      </c>
      <c r="AE49" s="39">
        <v>0</v>
      </c>
      <c r="AF49" s="38">
        <v>0</v>
      </c>
      <c r="AG49" s="38"/>
      <c r="AH49" s="38"/>
      <c r="AI49" s="38"/>
      <c r="AJ49" s="38">
        <v>822.86</v>
      </c>
      <c r="AK49" s="38">
        <v>822.86</v>
      </c>
      <c r="AL49" s="38">
        <v>822.86</v>
      </c>
      <c r="AM49" s="38">
        <v>822.86</v>
      </c>
      <c r="AN49" s="40">
        <f t="shared" si="14"/>
        <v>822.86</v>
      </c>
      <c r="AO49" s="32"/>
      <c r="AP49" s="32"/>
      <c r="AQ49" s="32"/>
      <c r="AR49" s="32"/>
      <c r="AS49" s="32"/>
    </row>
    <row r="50" spans="1:163" s="33" customFormat="1" ht="8.25" x14ac:dyDescent="0.2">
      <c r="A50" s="34" t="s">
        <v>120</v>
      </c>
      <c r="B50" s="35" t="s">
        <v>102</v>
      </c>
      <c r="C50" s="36" t="s">
        <v>121</v>
      </c>
      <c r="D50" s="37" t="s">
        <v>100</v>
      </c>
      <c r="E50" s="37" t="s">
        <v>122</v>
      </c>
      <c r="F50" s="38">
        <f>9864*1/8.75</f>
        <v>1127.3142857142857</v>
      </c>
      <c r="G50" s="38">
        <f t="shared" si="12"/>
        <v>112.73142857142858</v>
      </c>
      <c r="H50" s="38">
        <f t="shared" si="13"/>
        <v>1014.5828571428572</v>
      </c>
      <c r="I50" s="38">
        <v>0</v>
      </c>
      <c r="J50" s="38">
        <v>0</v>
      </c>
      <c r="K50" s="38">
        <v>0</v>
      </c>
      <c r="L50" s="38">
        <v>0</v>
      </c>
      <c r="M50" s="38">
        <v>0</v>
      </c>
      <c r="N50" s="38">
        <v>0</v>
      </c>
      <c r="O50" s="38">
        <f>(H50/5/365*26)</f>
        <v>14.454331115459883</v>
      </c>
      <c r="P50" s="38">
        <v>1775.52</v>
      </c>
      <c r="Q50" s="38">
        <v>1775.52</v>
      </c>
      <c r="R50" s="38">
        <v>1775.52</v>
      </c>
      <c r="S50" s="38">
        <v>1775.53</v>
      </c>
      <c r="T50" s="38">
        <v>201.26</v>
      </c>
      <c r="U50" s="38">
        <v>0</v>
      </c>
      <c r="V50" s="38">
        <v>0</v>
      </c>
      <c r="W50" s="38">
        <v>0</v>
      </c>
      <c r="X50" s="38">
        <v>0</v>
      </c>
      <c r="Y50" s="38">
        <v>0</v>
      </c>
      <c r="Z50" s="38">
        <v>0</v>
      </c>
      <c r="AA50" s="38">
        <v>0</v>
      </c>
      <c r="AB50" s="38">
        <v>0</v>
      </c>
      <c r="AC50" s="38">
        <v>0</v>
      </c>
      <c r="AD50" s="38">
        <v>0</v>
      </c>
      <c r="AE50" s="39">
        <v>0</v>
      </c>
      <c r="AF50" s="38">
        <v>0</v>
      </c>
      <c r="AG50" s="38"/>
      <c r="AH50" s="38"/>
      <c r="AI50" s="38"/>
      <c r="AJ50" s="38">
        <v>1014.58</v>
      </c>
      <c r="AK50" s="38">
        <v>1014.58</v>
      </c>
      <c r="AL50" s="38">
        <v>1014.58</v>
      </c>
      <c r="AM50" s="38">
        <v>1014.58</v>
      </c>
      <c r="AN50" s="40">
        <f t="shared" si="14"/>
        <v>1014.58</v>
      </c>
      <c r="AO50" s="32"/>
      <c r="AP50" s="32"/>
      <c r="AQ50" s="32"/>
      <c r="AR50" s="32"/>
      <c r="AS50" s="32"/>
    </row>
    <row r="51" spans="1:163" s="33" customFormat="1" ht="8.25" x14ac:dyDescent="0.2">
      <c r="A51" s="48" t="s">
        <v>123</v>
      </c>
      <c r="B51" s="35" t="s">
        <v>124</v>
      </c>
      <c r="C51" s="36" t="s">
        <v>125</v>
      </c>
      <c r="D51" s="37" t="s">
        <v>68</v>
      </c>
      <c r="E51" s="37" t="s">
        <v>126</v>
      </c>
      <c r="F51" s="38">
        <v>600</v>
      </c>
      <c r="G51" s="38">
        <f t="shared" si="12"/>
        <v>60</v>
      </c>
      <c r="H51" s="39">
        <f t="shared" si="13"/>
        <v>540</v>
      </c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39"/>
      <c r="W51" s="86"/>
      <c r="X51" s="39"/>
      <c r="Y51" s="39"/>
      <c r="Z51" s="39"/>
      <c r="AA51" s="38"/>
      <c r="AB51" s="38"/>
      <c r="AC51" s="38"/>
      <c r="AD51" s="38"/>
      <c r="AE51" s="39"/>
      <c r="AF51" s="38"/>
      <c r="AG51" s="38"/>
      <c r="AH51" s="38"/>
      <c r="AI51" s="38"/>
      <c r="AJ51" s="39">
        <v>540</v>
      </c>
      <c r="AK51" s="39">
        <v>540</v>
      </c>
      <c r="AL51" s="39">
        <v>540</v>
      </c>
      <c r="AM51" s="39">
        <v>540</v>
      </c>
      <c r="AN51" s="72">
        <f t="shared" si="14"/>
        <v>540</v>
      </c>
      <c r="AO51" s="32"/>
      <c r="AP51" s="32"/>
      <c r="AQ51" s="32"/>
      <c r="AR51" s="32"/>
      <c r="AS51" s="32"/>
    </row>
    <row r="52" spans="1:163" s="33" customFormat="1" ht="16.5" x14ac:dyDescent="0.2">
      <c r="A52" s="34" t="s">
        <v>127</v>
      </c>
      <c r="B52" s="35" t="s">
        <v>128</v>
      </c>
      <c r="C52" s="36" t="s">
        <v>129</v>
      </c>
      <c r="D52" s="37" t="s">
        <v>130</v>
      </c>
      <c r="E52" s="37" t="s">
        <v>131</v>
      </c>
      <c r="F52" s="38">
        <v>628.57000000000005</v>
      </c>
      <c r="G52" s="87">
        <f t="shared" si="12"/>
        <v>62.857000000000006</v>
      </c>
      <c r="H52" s="38">
        <f>(F52*0.9)-0.1</f>
        <v>565.61300000000006</v>
      </c>
      <c r="I52" s="38">
        <v>0</v>
      </c>
      <c r="J52" s="38">
        <v>0</v>
      </c>
      <c r="K52" s="38">
        <v>0</v>
      </c>
      <c r="L52" s="38">
        <v>0</v>
      </c>
      <c r="M52" s="38">
        <v>0</v>
      </c>
      <c r="N52" s="38">
        <v>0</v>
      </c>
      <c r="O52" s="38">
        <v>0</v>
      </c>
      <c r="P52" s="38">
        <v>0</v>
      </c>
      <c r="Q52" s="38">
        <v>0</v>
      </c>
      <c r="R52" s="38">
        <v>0</v>
      </c>
      <c r="S52" s="38">
        <v>0</v>
      </c>
      <c r="T52" s="38">
        <v>8.68</v>
      </c>
      <c r="U52" s="38">
        <v>113.15</v>
      </c>
      <c r="V52" s="38">
        <v>113.14</v>
      </c>
      <c r="W52" s="38">
        <v>113.46</v>
      </c>
      <c r="X52" s="38">
        <v>113.15</v>
      </c>
      <c r="Y52" s="38">
        <v>104.13</v>
      </c>
      <c r="Z52" s="38">
        <v>0</v>
      </c>
      <c r="AA52" s="38">
        <v>0</v>
      </c>
      <c r="AB52" s="38">
        <v>0</v>
      </c>
      <c r="AC52" s="38">
        <v>0</v>
      </c>
      <c r="AD52" s="38">
        <v>0</v>
      </c>
      <c r="AE52" s="39">
        <v>0</v>
      </c>
      <c r="AF52" s="38">
        <v>0</v>
      </c>
      <c r="AG52" s="38"/>
      <c r="AH52" s="38"/>
      <c r="AI52" s="38"/>
      <c r="AJ52" s="38">
        <f>SUM(T52:Y52)-0.1</f>
        <v>565.61</v>
      </c>
      <c r="AK52" s="38">
        <f>SUM(U52:Z52)-0.1</f>
        <v>556.92999999999995</v>
      </c>
      <c r="AL52" s="38">
        <v>565.61</v>
      </c>
      <c r="AM52" s="38">
        <v>565.61</v>
      </c>
      <c r="AN52" s="40">
        <f t="shared" si="14"/>
        <v>565.61</v>
      </c>
      <c r="AO52" s="32"/>
      <c r="AP52" s="32"/>
      <c r="AQ52" s="32"/>
      <c r="AR52" s="32"/>
      <c r="AS52" s="32"/>
    </row>
    <row r="53" spans="1:163" s="33" customFormat="1" ht="49.5" x14ac:dyDescent="0.2">
      <c r="A53" s="88">
        <v>40170</v>
      </c>
      <c r="B53" s="49" t="s">
        <v>132</v>
      </c>
      <c r="C53" s="49" t="s">
        <v>133</v>
      </c>
      <c r="D53" s="89" t="s">
        <v>100</v>
      </c>
      <c r="E53" s="37" t="s">
        <v>134</v>
      </c>
      <c r="F53" s="38">
        <v>690</v>
      </c>
      <c r="G53" s="38">
        <f t="shared" si="12"/>
        <v>69</v>
      </c>
      <c r="H53" s="39">
        <f t="shared" ref="H53:H69" si="15">(F53*0.9)</f>
        <v>621</v>
      </c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>
        <v>2.72</v>
      </c>
      <c r="T53" s="38">
        <v>124.22</v>
      </c>
      <c r="U53" s="38">
        <v>124.22</v>
      </c>
      <c r="V53" s="38">
        <f>N53+O53+P53+Q53+R53+S53+T53+U53</f>
        <v>251.16</v>
      </c>
      <c r="W53" s="38">
        <f>ROUND((H53/5/365*31),2)</f>
        <v>10.55</v>
      </c>
      <c r="X53" s="38">
        <f>ROUND((H53/5/365*29),2)</f>
        <v>9.8699999999999992</v>
      </c>
      <c r="Y53" s="90">
        <f>ROUND((H53/5/365*31),2)</f>
        <v>10.55</v>
      </c>
      <c r="Z53" s="90">
        <f>ROUND((H53/5/365*30),2)</f>
        <v>10.210000000000001</v>
      </c>
      <c r="AA53" s="90">
        <f>ROUND((H53/5/365*31),2)</f>
        <v>10.55</v>
      </c>
      <c r="AB53" s="90">
        <f>ROUND((H53/5/365*30),2)</f>
        <v>10.210000000000001</v>
      </c>
      <c r="AC53" s="90">
        <f>ROUND((H53/5/365*31),2)</f>
        <v>10.55</v>
      </c>
      <c r="AD53" s="90">
        <f>ROUND((H53/5/365*31),2)</f>
        <v>10.55</v>
      </c>
      <c r="AE53" s="39">
        <f>ROUND((H53/5/365*30),2)</f>
        <v>10.210000000000001</v>
      </c>
      <c r="AF53" s="90">
        <f>ROUND((H53/5/365*31),2)</f>
        <v>10.55</v>
      </c>
      <c r="AG53" s="90">
        <f>ROUND((H53/5/365*30),2)</f>
        <v>10.210000000000001</v>
      </c>
      <c r="AH53" s="90"/>
      <c r="AI53" s="90"/>
      <c r="AJ53" s="90">
        <v>621</v>
      </c>
      <c r="AK53" s="90">
        <v>621</v>
      </c>
      <c r="AL53" s="90">
        <v>621</v>
      </c>
      <c r="AM53" s="90">
        <v>621</v>
      </c>
      <c r="AN53" s="40">
        <v>621</v>
      </c>
      <c r="AO53" s="32"/>
      <c r="AP53" s="32"/>
      <c r="AQ53" s="32"/>
      <c r="AR53" s="32"/>
      <c r="AS53" s="32"/>
    </row>
    <row r="54" spans="1:163" s="33" customFormat="1" ht="41.25" x14ac:dyDescent="0.2">
      <c r="A54" s="48">
        <v>40170</v>
      </c>
      <c r="B54" s="49" t="s">
        <v>132</v>
      </c>
      <c r="C54" s="49" t="s">
        <v>135</v>
      </c>
      <c r="D54" s="89" t="s">
        <v>136</v>
      </c>
      <c r="E54" s="37" t="s">
        <v>137</v>
      </c>
      <c r="F54" s="38">
        <v>660</v>
      </c>
      <c r="G54" s="38">
        <f t="shared" si="12"/>
        <v>66</v>
      </c>
      <c r="H54" s="39">
        <f t="shared" si="15"/>
        <v>594</v>
      </c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>
        <v>2.6</v>
      </c>
      <c r="T54" s="38">
        <v>118.78</v>
      </c>
      <c r="U54" s="38">
        <v>118.78</v>
      </c>
      <c r="V54" s="38">
        <f>N54+O54+P54+Q54+R54+S54+T54+U54</f>
        <v>240.16</v>
      </c>
      <c r="W54" s="38">
        <f>ROUND((H54/5/365*31),2)</f>
        <v>10.09</v>
      </c>
      <c r="X54" s="38">
        <f>ROUND((H54/5/365*29),2)</f>
        <v>9.44</v>
      </c>
      <c r="Y54" s="90">
        <f>ROUND((H54/5/365*31),2)</f>
        <v>10.09</v>
      </c>
      <c r="Z54" s="90">
        <f>ROUND((H54/5/365*30),2)</f>
        <v>9.76</v>
      </c>
      <c r="AA54" s="90">
        <f>ROUND((H54/5/365*31),2)</f>
        <v>10.09</v>
      </c>
      <c r="AB54" s="90">
        <f>ROUND((H54/5/365*30),2)</f>
        <v>9.76</v>
      </c>
      <c r="AC54" s="90">
        <f>ROUND((H54/5/365*31),2)</f>
        <v>10.09</v>
      </c>
      <c r="AD54" s="90">
        <f>ROUND((H54/5/365*31),2)</f>
        <v>10.09</v>
      </c>
      <c r="AE54" s="39">
        <f>ROUND((H54/5/365*30),2)</f>
        <v>9.76</v>
      </c>
      <c r="AF54" s="90">
        <f>ROUND((H54/5/365*31),2)</f>
        <v>10.09</v>
      </c>
      <c r="AG54" s="90">
        <f>ROUND((H54/5/365*30),2)</f>
        <v>9.76</v>
      </c>
      <c r="AH54" s="90"/>
      <c r="AI54" s="90"/>
      <c r="AJ54" s="90">
        <v>594</v>
      </c>
      <c r="AK54" s="90">
        <v>594</v>
      </c>
      <c r="AL54" s="90">
        <v>594</v>
      </c>
      <c r="AM54" s="90">
        <v>594</v>
      </c>
      <c r="AN54" s="40">
        <v>594</v>
      </c>
      <c r="AO54" s="32"/>
      <c r="AP54" s="32"/>
      <c r="AQ54" s="32"/>
      <c r="AR54" s="32"/>
      <c r="AS54" s="32"/>
    </row>
    <row r="55" spans="1:163" s="33" customFormat="1" ht="8.25" x14ac:dyDescent="0.2">
      <c r="A55" s="68">
        <v>40753</v>
      </c>
      <c r="B55" s="91" t="s">
        <v>138</v>
      </c>
      <c r="C55" s="70" t="s">
        <v>139</v>
      </c>
      <c r="D55" s="71" t="s">
        <v>100</v>
      </c>
      <c r="E55" s="71" t="s">
        <v>140</v>
      </c>
      <c r="F55" s="39">
        <v>1349</v>
      </c>
      <c r="G55" s="39">
        <f t="shared" si="12"/>
        <v>134.9</v>
      </c>
      <c r="H55" s="39">
        <f t="shared" si="15"/>
        <v>1214.1000000000001</v>
      </c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>
        <v>135.04</v>
      </c>
      <c r="V55" s="39">
        <v>103.11</v>
      </c>
      <c r="W55" s="39">
        <f>ROUND((H55/5/365*31),2)</f>
        <v>20.62</v>
      </c>
      <c r="X55" s="39">
        <f>ROUND((H55/5/365*29),2)</f>
        <v>19.29</v>
      </c>
      <c r="Y55" s="39">
        <f>ROUND((H55/5/365*31),2)</f>
        <v>20.62</v>
      </c>
      <c r="Z55" s="39">
        <f>ROUND((H55/5/365*30),2)</f>
        <v>19.96</v>
      </c>
      <c r="AA55" s="39">
        <f>ROUND((H55/5/365*31),2)</f>
        <v>20.62</v>
      </c>
      <c r="AB55" s="39">
        <f>ROUND((H55/5/365*30),2)</f>
        <v>19.96</v>
      </c>
      <c r="AC55" s="39">
        <f>ROUND((H55/5/365*31),2)</f>
        <v>20.62</v>
      </c>
      <c r="AD55" s="39">
        <f>ROUND((H55/5/365*31),2)</f>
        <v>20.62</v>
      </c>
      <c r="AE55" s="39">
        <f>ROUND((H55/5/365*30),2)</f>
        <v>19.96</v>
      </c>
      <c r="AF55" s="39">
        <f>ROUND((H55/5/365*31),2)</f>
        <v>20.62</v>
      </c>
      <c r="AG55" s="39">
        <f>ROUND((H55/5/365*30),2)</f>
        <v>19.96</v>
      </c>
      <c r="AH55" s="39">
        <f>ROUND((H55/5/365*31),2)</f>
        <v>20.62</v>
      </c>
      <c r="AI55" s="39"/>
      <c r="AJ55" s="38">
        <v>1214.0999999999999</v>
      </c>
      <c r="AK55" s="38">
        <v>1214.0999999999999</v>
      </c>
      <c r="AL55" s="38">
        <v>1214.0999999999999</v>
      </c>
      <c r="AM55" s="38">
        <v>1214.0999999999999</v>
      </c>
      <c r="AN55" s="72">
        <f>ROUND((H55+I55+J55+K55+L55+M55+N55+O55+P55+Q55+R55+S55+T55),2)</f>
        <v>1214.0999999999999</v>
      </c>
      <c r="AO55" s="32"/>
      <c r="AP55" s="32"/>
      <c r="AQ55" s="32"/>
      <c r="AR55" s="32"/>
      <c r="AS55" s="32"/>
    </row>
    <row r="56" spans="1:163" s="33" customFormat="1" ht="33" x14ac:dyDescent="0.2">
      <c r="A56" s="73">
        <v>41369</v>
      </c>
      <c r="B56" s="74" t="s">
        <v>141</v>
      </c>
      <c r="C56" s="74" t="s">
        <v>142</v>
      </c>
      <c r="D56" s="71" t="s">
        <v>56</v>
      </c>
      <c r="E56" s="71" t="s">
        <v>143</v>
      </c>
      <c r="F56" s="39">
        <v>825</v>
      </c>
      <c r="G56" s="39">
        <f t="shared" si="12"/>
        <v>82.5</v>
      </c>
      <c r="H56" s="39">
        <f t="shared" si="15"/>
        <v>742.5</v>
      </c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>
        <f>SUM(W56:AH56)</f>
        <v>0</v>
      </c>
      <c r="AJ56" s="39">
        <v>742.5</v>
      </c>
      <c r="AK56" s="39">
        <v>742.5</v>
      </c>
      <c r="AL56" s="39">
        <v>742.5</v>
      </c>
      <c r="AM56" s="39">
        <v>742.5</v>
      </c>
      <c r="AN56" s="72">
        <v>742.5</v>
      </c>
      <c r="AO56" s="32"/>
      <c r="AP56" s="32"/>
      <c r="AQ56" s="32"/>
      <c r="AR56" s="32"/>
      <c r="AS56" s="32"/>
    </row>
    <row r="57" spans="1:163" s="33" customFormat="1" ht="16.5" x14ac:dyDescent="0.2">
      <c r="A57" s="34" t="s">
        <v>144</v>
      </c>
      <c r="B57" s="35" t="s">
        <v>145</v>
      </c>
      <c r="C57" s="36" t="s">
        <v>146</v>
      </c>
      <c r="D57" s="37" t="s">
        <v>100</v>
      </c>
      <c r="E57" s="37" t="s">
        <v>147</v>
      </c>
      <c r="F57" s="38">
        <v>640</v>
      </c>
      <c r="G57" s="38">
        <f t="shared" si="12"/>
        <v>64</v>
      </c>
      <c r="H57" s="38">
        <f t="shared" si="15"/>
        <v>576</v>
      </c>
      <c r="I57" s="38">
        <v>0</v>
      </c>
      <c r="J57" s="38">
        <v>0</v>
      </c>
      <c r="K57" s="38">
        <v>0</v>
      </c>
      <c r="L57" s="38">
        <v>0</v>
      </c>
      <c r="M57" s="38">
        <v>0</v>
      </c>
      <c r="N57" s="38">
        <v>0</v>
      </c>
      <c r="O57" s="38">
        <v>0</v>
      </c>
      <c r="P57" s="38">
        <v>0</v>
      </c>
      <c r="Q57" s="38">
        <v>0</v>
      </c>
      <c r="R57" s="38">
        <v>0</v>
      </c>
      <c r="S57" s="38">
        <v>0</v>
      </c>
      <c r="T57" s="38">
        <v>0</v>
      </c>
      <c r="U57" s="38">
        <v>0</v>
      </c>
      <c r="V57" s="38">
        <v>0</v>
      </c>
      <c r="W57" s="38">
        <v>0</v>
      </c>
      <c r="X57" s="38">
        <v>0</v>
      </c>
      <c r="Y57" s="38">
        <v>93.72</v>
      </c>
      <c r="Z57" s="38">
        <v>115.18</v>
      </c>
      <c r="AA57" s="38">
        <v>115.49</v>
      </c>
      <c r="AB57" s="38">
        <v>115.18</v>
      </c>
      <c r="AC57" s="38">
        <v>115.18</v>
      </c>
      <c r="AD57" s="38">
        <v>21.25</v>
      </c>
      <c r="AE57" s="39">
        <v>0</v>
      </c>
      <c r="AF57" s="38">
        <v>0</v>
      </c>
      <c r="AG57" s="38"/>
      <c r="AH57" s="38"/>
      <c r="AI57" s="38"/>
      <c r="AJ57" s="38">
        <v>576</v>
      </c>
      <c r="AK57" s="38">
        <v>576</v>
      </c>
      <c r="AL57" s="38">
        <v>576</v>
      </c>
      <c r="AM57" s="38">
        <v>576</v>
      </c>
      <c r="AN57" s="40">
        <f>SUM(AJ57)</f>
        <v>576</v>
      </c>
      <c r="AO57" s="32"/>
      <c r="AP57" s="32"/>
      <c r="AQ57" s="32"/>
      <c r="AR57" s="32"/>
      <c r="AS57" s="32"/>
    </row>
    <row r="58" spans="1:163" s="33" customFormat="1" ht="16.5" x14ac:dyDescent="0.2">
      <c r="A58" s="92" t="s">
        <v>148</v>
      </c>
      <c r="B58" s="35" t="s">
        <v>149</v>
      </c>
      <c r="C58" s="36" t="s">
        <v>150</v>
      </c>
      <c r="D58" s="93" t="s">
        <v>100</v>
      </c>
      <c r="E58" s="93" t="s">
        <v>151</v>
      </c>
      <c r="F58" s="94">
        <v>2160</v>
      </c>
      <c r="G58" s="94">
        <f t="shared" si="12"/>
        <v>216</v>
      </c>
      <c r="H58" s="94">
        <f t="shared" si="15"/>
        <v>1944</v>
      </c>
      <c r="I58" s="94">
        <v>0</v>
      </c>
      <c r="J58" s="94">
        <v>0</v>
      </c>
      <c r="K58" s="94">
        <v>0</v>
      </c>
      <c r="L58" s="94">
        <v>0</v>
      </c>
      <c r="M58" s="94">
        <v>0</v>
      </c>
      <c r="N58" s="94">
        <v>0</v>
      </c>
      <c r="O58" s="94">
        <v>0</v>
      </c>
      <c r="P58" s="94">
        <v>0</v>
      </c>
      <c r="Q58" s="94">
        <v>0</v>
      </c>
      <c r="R58" s="94">
        <v>0</v>
      </c>
      <c r="S58" s="94">
        <v>0</v>
      </c>
      <c r="T58" s="94">
        <v>0</v>
      </c>
      <c r="U58" s="94">
        <v>0</v>
      </c>
      <c r="V58" s="94">
        <v>0</v>
      </c>
      <c r="W58" s="94">
        <v>0</v>
      </c>
      <c r="X58" s="94">
        <v>0</v>
      </c>
      <c r="Y58" s="94">
        <v>235.42</v>
      </c>
      <c r="Z58" s="94">
        <v>388.81</v>
      </c>
      <c r="AA58" s="94">
        <v>389.87</v>
      </c>
      <c r="AB58" s="94">
        <v>388.81</v>
      </c>
      <c r="AC58" s="94">
        <v>388.81</v>
      </c>
      <c r="AD58" s="38">
        <v>152.28</v>
      </c>
      <c r="AE58" s="39">
        <v>0</v>
      </c>
      <c r="AF58" s="38">
        <v>0</v>
      </c>
      <c r="AG58" s="38"/>
      <c r="AH58" s="38"/>
      <c r="AI58" s="38"/>
      <c r="AJ58" s="94">
        <v>1944</v>
      </c>
      <c r="AK58" s="94">
        <v>1944</v>
      </c>
      <c r="AL58" s="94">
        <v>1944</v>
      </c>
      <c r="AM58" s="94">
        <v>1944</v>
      </c>
      <c r="AN58" s="95">
        <f>SUM(AJ58)</f>
        <v>1944</v>
      </c>
      <c r="AO58" s="32"/>
      <c r="AP58" s="32"/>
      <c r="AQ58" s="32"/>
      <c r="AR58" s="32"/>
      <c r="AS58" s="32"/>
    </row>
    <row r="59" spans="1:163" s="33" customFormat="1" ht="49.5" x14ac:dyDescent="0.2">
      <c r="A59" s="68">
        <v>41262</v>
      </c>
      <c r="B59" s="69" t="s">
        <v>152</v>
      </c>
      <c r="C59" s="74" t="s">
        <v>153</v>
      </c>
      <c r="D59" s="71" t="s">
        <v>100</v>
      </c>
      <c r="E59" s="71" t="s">
        <v>154</v>
      </c>
      <c r="F59" s="39">
        <v>4500</v>
      </c>
      <c r="G59" s="39">
        <f t="shared" si="12"/>
        <v>450</v>
      </c>
      <c r="H59" s="39">
        <f t="shared" si="15"/>
        <v>4050</v>
      </c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>
        <f>N59+O59+P59+Q59+R59+S59+T59+U59</f>
        <v>0</v>
      </c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>
        <f t="shared" ref="AH59" si="16">ROUND((H59/5/365*12),2)</f>
        <v>26.63</v>
      </c>
      <c r="AI59" s="39">
        <f>SUM(W59:AH59)</f>
        <v>26.63</v>
      </c>
      <c r="AJ59" s="39">
        <v>4050</v>
      </c>
      <c r="AK59" s="39">
        <v>4050</v>
      </c>
      <c r="AL59" s="39">
        <v>4050</v>
      </c>
      <c r="AM59" s="39">
        <v>4050</v>
      </c>
      <c r="AN59" s="72">
        <v>4050</v>
      </c>
      <c r="AO59" s="32"/>
      <c r="AP59" s="32"/>
      <c r="AQ59" s="32"/>
      <c r="AR59" s="32"/>
      <c r="AS59" s="32"/>
    </row>
    <row r="60" spans="1:163" s="33" customFormat="1" ht="8.25" x14ac:dyDescent="0.2">
      <c r="A60" s="73">
        <v>41264</v>
      </c>
      <c r="B60" s="74" t="s">
        <v>155</v>
      </c>
      <c r="C60" s="74" t="s">
        <v>156</v>
      </c>
      <c r="D60" s="71" t="s">
        <v>86</v>
      </c>
      <c r="E60" s="71" t="s">
        <v>157</v>
      </c>
      <c r="F60" s="39">
        <v>1850</v>
      </c>
      <c r="G60" s="39">
        <f t="shared" si="12"/>
        <v>185</v>
      </c>
      <c r="H60" s="39">
        <f t="shared" si="15"/>
        <v>1665</v>
      </c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>
        <f>N60+O60+P60+Q60+R60+S60+T60+U60</f>
        <v>0</v>
      </c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>
        <f>ROUND((H60/5/365*10),2)</f>
        <v>9.1199999999999992</v>
      </c>
      <c r="AI60" s="39">
        <f t="shared" ref="AI60" si="17">SUM(W60:AH60)</f>
        <v>9.1199999999999992</v>
      </c>
      <c r="AJ60" s="39">
        <v>1665</v>
      </c>
      <c r="AK60" s="39">
        <v>1665</v>
      </c>
      <c r="AL60" s="39">
        <v>1665</v>
      </c>
      <c r="AM60" s="39">
        <v>1665</v>
      </c>
      <c r="AN60" s="72">
        <v>1665</v>
      </c>
      <c r="AO60" s="32"/>
      <c r="AP60" s="32"/>
      <c r="AQ60" s="32"/>
      <c r="AR60" s="32"/>
      <c r="AS60" s="32"/>
    </row>
    <row r="61" spans="1:163" s="106" customFormat="1" ht="16.5" x14ac:dyDescent="0.15">
      <c r="A61" s="73">
        <v>41992</v>
      </c>
      <c r="B61" s="96" t="s">
        <v>158</v>
      </c>
      <c r="C61" s="96" t="s">
        <v>159</v>
      </c>
      <c r="D61" s="69" t="s">
        <v>160</v>
      </c>
      <c r="E61" s="97" t="s">
        <v>161</v>
      </c>
      <c r="F61" s="39">
        <v>3525.7</v>
      </c>
      <c r="G61" s="39">
        <f t="shared" si="12"/>
        <v>352.57</v>
      </c>
      <c r="H61" s="39">
        <f t="shared" si="15"/>
        <v>3173.13</v>
      </c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39">
        <v>3173.13</v>
      </c>
      <c r="AM61" s="86">
        <v>3173.13</v>
      </c>
      <c r="AN61" s="98">
        <v>3173.13</v>
      </c>
      <c r="AO61" s="99"/>
      <c r="AP61" s="99"/>
      <c r="AQ61" s="99"/>
      <c r="AR61" s="99"/>
      <c r="AS61" s="99"/>
      <c r="AT61" s="99"/>
      <c r="AU61" s="99"/>
      <c r="AV61" s="99"/>
      <c r="AW61" s="99"/>
      <c r="AX61" s="100"/>
      <c r="AY61" s="99"/>
      <c r="AZ61" s="99"/>
      <c r="BA61" s="100"/>
      <c r="BB61" s="100"/>
      <c r="BC61" s="100"/>
      <c r="BD61" s="100"/>
      <c r="BE61" s="100"/>
      <c r="BF61" s="100"/>
      <c r="BG61" s="100"/>
      <c r="BH61" s="100"/>
      <c r="BI61" s="100"/>
      <c r="BJ61" s="100">
        <f>ROUND((H61/5/365*12),2)</f>
        <v>20.86</v>
      </c>
      <c r="BK61" s="100">
        <f>SUM(AY61:BJ61)</f>
        <v>20.86</v>
      </c>
      <c r="BL61" s="100">
        <f>ROUND((AX61+BK61),2)</f>
        <v>20.86</v>
      </c>
      <c r="BM61" s="100">
        <f>ROUND((H61/5/365*31),2)</f>
        <v>53.9</v>
      </c>
      <c r="BN61" s="100">
        <f>ROUND((H61/5/365*28),2)</f>
        <v>48.68</v>
      </c>
      <c r="BO61" s="100">
        <f>ROUND((H61/5/365*31),2)</f>
        <v>53.9</v>
      </c>
      <c r="BP61" s="100">
        <f>ROUND((H61/5/365*30),2)</f>
        <v>52.16</v>
      </c>
      <c r="BQ61" s="100">
        <f>ROUND((H61/5/365*31),2)</f>
        <v>53.9</v>
      </c>
      <c r="BR61" s="100">
        <f>ROUND((H61/5/365*30),2)</f>
        <v>52.16</v>
      </c>
      <c r="BS61" s="100">
        <f>ROUND((H61/5/365*31),2)</f>
        <v>53.9</v>
      </c>
      <c r="BT61" s="100">
        <f>ROUND((H61/5/365*31),2)</f>
        <v>53.9</v>
      </c>
      <c r="BU61" s="100">
        <f>ROUND((H61/5/365*30),2)</f>
        <v>52.16</v>
      </c>
      <c r="BV61" s="100">
        <f>ROUND((H61/5/365*31),2)</f>
        <v>53.9</v>
      </c>
      <c r="BW61" s="100">
        <f>ROUND((H61/5/365*30),2)</f>
        <v>52.16</v>
      </c>
      <c r="BX61" s="100">
        <f>ROUND((H61/5/365*31),2)</f>
        <v>53.9</v>
      </c>
      <c r="BY61" s="100">
        <f>SUM(BM61:BX61)</f>
        <v>634.61999999999978</v>
      </c>
      <c r="BZ61" s="100">
        <f>ROUND((BL61+BY61),2)</f>
        <v>655.48</v>
      </c>
      <c r="CA61" s="100">
        <f>ROUND((H61/5/365*31),2)</f>
        <v>53.9</v>
      </c>
      <c r="CB61" s="100">
        <f>ROUND((H61/5/365*29),2)</f>
        <v>50.42</v>
      </c>
      <c r="CC61" s="100">
        <f>ROUND((H61/5/365*31),2)</f>
        <v>53.9</v>
      </c>
      <c r="CD61" s="100">
        <f>ROUND((H61/5/365*30),2)</f>
        <v>52.16</v>
      </c>
      <c r="CE61" s="100">
        <f>ROUND((H61/5/365*31),2)</f>
        <v>53.9</v>
      </c>
      <c r="CF61" s="100">
        <f t="shared" ref="CF61:CF68" si="18">ROUND((H61/5/365*30),2)</f>
        <v>52.16</v>
      </c>
      <c r="CG61" s="100">
        <f t="shared" ref="CG61:CG68" si="19">ROUND((H61/5/365*31),2)</f>
        <v>53.9</v>
      </c>
      <c r="CH61" s="100">
        <f t="shared" ref="CH61:CH68" si="20">ROUND((H61/5/365*31),2)</f>
        <v>53.9</v>
      </c>
      <c r="CI61" s="100">
        <f t="shared" ref="CI61:CI68" si="21">ROUND((H61/5/365*30),2)</f>
        <v>52.16</v>
      </c>
      <c r="CJ61" s="100">
        <f t="shared" ref="CJ61:CJ68" si="22">ROUND((H61/5/365*31),2)</f>
        <v>53.9</v>
      </c>
      <c r="CK61" s="100">
        <f t="shared" ref="CK61:CK68" si="23">ROUND((H61/5/365*30),2)</f>
        <v>52.16</v>
      </c>
      <c r="CL61" s="100">
        <f t="shared" ref="CL61:CL68" si="24">ROUND((H61/5/365*31),2)</f>
        <v>53.9</v>
      </c>
      <c r="CM61" s="100">
        <f t="shared" ref="CM61:CM68" si="25">SUM(CA61:CL61)</f>
        <v>636.35999999999979</v>
      </c>
      <c r="CN61" s="101">
        <f t="shared" ref="CN61:CN68" si="26">ROUND((BZ61+CM61),2)</f>
        <v>1291.8399999999999</v>
      </c>
      <c r="CO61" s="100">
        <f t="shared" ref="CO61:CO68" si="27">ROUND((H61/5/365*31),2)</f>
        <v>53.9</v>
      </c>
      <c r="CP61" s="100">
        <f t="shared" ref="CP61:CP68" si="28">ROUND((H61/5/365*28),2)</f>
        <v>48.68</v>
      </c>
      <c r="CQ61" s="100">
        <f t="shared" ref="CQ61:CQ68" si="29">ROUND((H61/5/365*31),2)</f>
        <v>53.9</v>
      </c>
      <c r="CR61" s="100">
        <f t="shared" ref="CR61:CR68" si="30">ROUND((H61/5/365*30),2)</f>
        <v>52.16</v>
      </c>
      <c r="CS61" s="102">
        <f t="shared" ref="CS61:CS68" si="31">ROUND((H61/5/365*31),2)</f>
        <v>53.9</v>
      </c>
      <c r="CT61" s="100">
        <f t="shared" ref="CT61:CT68" si="32">ROUND((H61/5/365*30),2)</f>
        <v>52.16</v>
      </c>
      <c r="CU61" s="100">
        <f t="shared" ref="CU61:CU68" si="33">ROUND((H61/5/365*31),2)</f>
        <v>53.9</v>
      </c>
      <c r="CV61" s="100">
        <f t="shared" ref="CV61:CV68" si="34">ROUND((H61/5/365*31),2)</f>
        <v>53.9</v>
      </c>
      <c r="CW61" s="100">
        <f t="shared" ref="CW61:CW68" si="35">ROUND((H61/5/365*30),2)</f>
        <v>52.16</v>
      </c>
      <c r="CX61" s="100">
        <f t="shared" ref="CX61:CX68" si="36">ROUND((H61/5/365*31),2)</f>
        <v>53.9</v>
      </c>
      <c r="CY61" s="100">
        <f t="shared" ref="CY61:CY68" si="37">ROUND((H61/5/365*30),2)</f>
        <v>52.16</v>
      </c>
      <c r="CZ61" s="100">
        <f t="shared" ref="CZ61:CZ68" si="38">ROUND((H61/5/365*31),2)</f>
        <v>53.9</v>
      </c>
      <c r="DA61" s="101">
        <f t="shared" ref="DA61:DA68" si="39">SUM(CO61:CZ61)</f>
        <v>634.61999999999978</v>
      </c>
      <c r="DB61" s="101">
        <f t="shared" ref="DB61:DB68" si="40">ROUND((CN61+DA61),2)</f>
        <v>1926.46</v>
      </c>
      <c r="DC61" s="100">
        <f t="shared" ref="DC61:DC68" si="41">ROUND((H61/5/365*31),2)</f>
        <v>53.9</v>
      </c>
      <c r="DD61" s="100">
        <f t="shared" ref="DD61:DD68" si="42">ROUND((H61/5/365*28),2)</f>
        <v>48.68</v>
      </c>
      <c r="DE61" s="100">
        <f t="shared" ref="DE61:DE68" si="43">ROUND((H61/5/365*31),2)</f>
        <v>53.9</v>
      </c>
      <c r="DF61" s="100">
        <f t="shared" ref="DF61:DF68" si="44">ROUND((H61/5/365*30),2)</f>
        <v>52.16</v>
      </c>
      <c r="DG61" s="100">
        <f t="shared" ref="DG61:DG68" si="45">ROUND((H61/5/365*31),2)</f>
        <v>53.9</v>
      </c>
      <c r="DH61" s="100">
        <f t="shared" ref="DH61:DH68" si="46">ROUND((H61/5/365*30),2)</f>
        <v>52.16</v>
      </c>
      <c r="DI61" s="100">
        <f t="shared" ref="DI61:DI68" si="47">ROUND((H61/5/365*31),2)</f>
        <v>53.9</v>
      </c>
      <c r="DJ61" s="100">
        <f t="shared" ref="DJ61:DJ68" si="48">ROUND((H61/5/365*31),2)</f>
        <v>53.9</v>
      </c>
      <c r="DK61" s="100">
        <f t="shared" ref="DK61:DK68" si="49">ROUND((H61/5/365*30),2)</f>
        <v>52.16</v>
      </c>
      <c r="DL61" s="100">
        <f t="shared" ref="DL61:DL68" si="50">ROUND((H61/5/365*31),2)</f>
        <v>53.9</v>
      </c>
      <c r="DM61" s="100">
        <f t="shared" ref="DM61:DM68" si="51">ROUND((H61/5/365*30),2)</f>
        <v>52.16</v>
      </c>
      <c r="DN61" s="100">
        <f t="shared" ref="DN61:DN68" si="52">ROUND((H61/5/365*31),2)</f>
        <v>53.9</v>
      </c>
      <c r="DO61" s="101">
        <f t="shared" ref="DO61:DO68" si="53">SUM(DC61:DN61)</f>
        <v>634.61999999999978</v>
      </c>
      <c r="DP61" s="101">
        <f t="shared" ref="DP61:DP68" si="54">ROUND((DB61+DO61),2)</f>
        <v>2561.08</v>
      </c>
      <c r="DQ61" s="100">
        <f t="shared" ref="DQ61:DQ68" si="55">ROUND((H61/5/365*31),2)</f>
        <v>53.9</v>
      </c>
      <c r="DR61" s="100">
        <f t="shared" ref="DR61:DR68" si="56">ROUND((H61/5/365*28),2)</f>
        <v>48.68</v>
      </c>
      <c r="DS61" s="100">
        <f t="shared" ref="DS61:DS68" si="57">ROUND((H61/5/365*31),2)</f>
        <v>53.9</v>
      </c>
      <c r="DT61" s="100">
        <f t="shared" ref="DT61:DT68" si="58">ROUND((H61/5/365*30),2)</f>
        <v>52.16</v>
      </c>
      <c r="DU61" s="103">
        <f t="shared" ref="DU61:DU68" si="59">ROUND((H61/5/365*31),2)</f>
        <v>53.9</v>
      </c>
      <c r="DV61" s="103">
        <f t="shared" ref="DV61:DV68" si="60">ROUND((H61/5/365*30),2)</f>
        <v>52.16</v>
      </c>
      <c r="DW61" s="104">
        <f t="shared" ref="DW61:DW68" si="61">ROUND((H61/5/365*31),2)</f>
        <v>53.9</v>
      </c>
      <c r="DX61" s="104">
        <f t="shared" ref="DX61:DX68" si="62">ROUND((H61/5/365*31),2)</f>
        <v>53.9</v>
      </c>
      <c r="DY61" s="100">
        <f t="shared" ref="DY61:DY68" si="63">ROUND((H61/5/365*30),2)</f>
        <v>52.16</v>
      </c>
      <c r="DZ61" s="100">
        <f t="shared" ref="DZ61:DZ68" si="64">ROUND((H61/5/365*31),2)</f>
        <v>53.9</v>
      </c>
      <c r="EA61" s="100">
        <f t="shared" ref="EA61:EA68" si="65">ROUND((H61/5/365*30),2)</f>
        <v>52.16</v>
      </c>
      <c r="EB61" s="100">
        <v>31.33</v>
      </c>
      <c r="EC61" s="105">
        <f t="shared" ref="EC61:EC68" si="66">SUM(DQ61:EB61)</f>
        <v>612.04999999999984</v>
      </c>
      <c r="ED61" s="101">
        <f t="shared" ref="ED61:ED68" si="67">ROUND((DP61+EC61),2)</f>
        <v>3173.13</v>
      </c>
    </row>
    <row r="62" spans="1:163" s="106" customFormat="1" ht="16.5" x14ac:dyDescent="0.15">
      <c r="A62" s="73">
        <v>41992</v>
      </c>
      <c r="B62" s="96" t="s">
        <v>158</v>
      </c>
      <c r="C62" s="96" t="s">
        <v>159</v>
      </c>
      <c r="D62" s="69" t="s">
        <v>160</v>
      </c>
      <c r="E62" s="97" t="s">
        <v>162</v>
      </c>
      <c r="F62" s="39">
        <v>3525.7</v>
      </c>
      <c r="G62" s="39">
        <f t="shared" si="12"/>
        <v>352.57</v>
      </c>
      <c r="H62" s="39">
        <f t="shared" si="15"/>
        <v>3173.13</v>
      </c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39">
        <v>3173.13</v>
      </c>
      <c r="AM62" s="86">
        <v>3173.13</v>
      </c>
      <c r="AN62" s="98">
        <v>3173.13</v>
      </c>
      <c r="AO62" s="99"/>
      <c r="AP62" s="99"/>
      <c r="AQ62" s="99"/>
      <c r="AR62" s="99"/>
      <c r="AS62" s="99"/>
      <c r="AT62" s="99"/>
      <c r="AU62" s="99"/>
      <c r="AV62" s="99"/>
      <c r="AW62" s="99"/>
      <c r="AX62" s="100"/>
      <c r="AY62" s="99"/>
      <c r="AZ62" s="99"/>
      <c r="BA62" s="100"/>
      <c r="BB62" s="100"/>
      <c r="BC62" s="100"/>
      <c r="BD62" s="100"/>
      <c r="BE62" s="100"/>
      <c r="BF62" s="100"/>
      <c r="BG62" s="100"/>
      <c r="BH62" s="100"/>
      <c r="BI62" s="100"/>
      <c r="BJ62" s="100">
        <f>ROUND((H62/5/365*12),2)</f>
        <v>20.86</v>
      </c>
      <c r="BK62" s="100">
        <f>SUM(AY62:BJ62)</f>
        <v>20.86</v>
      </c>
      <c r="BL62" s="100">
        <f>ROUND((AX62+BK62),2)</f>
        <v>20.86</v>
      </c>
      <c r="BM62" s="100">
        <f>ROUND((H62/5/365*31),2)</f>
        <v>53.9</v>
      </c>
      <c r="BN62" s="100">
        <f>ROUND((H62/5/365*28),2)</f>
        <v>48.68</v>
      </c>
      <c r="BO62" s="100">
        <f>ROUND((H62/5/365*31),2)</f>
        <v>53.9</v>
      </c>
      <c r="BP62" s="100">
        <f>ROUND((H62/5/365*30),2)</f>
        <v>52.16</v>
      </c>
      <c r="BQ62" s="100">
        <f>ROUND((H62/5/365*31),2)</f>
        <v>53.9</v>
      </c>
      <c r="BR62" s="100">
        <f>ROUND((H62/5/365*30),2)</f>
        <v>52.16</v>
      </c>
      <c r="BS62" s="100">
        <f>ROUND((H62/5/365*31),2)</f>
        <v>53.9</v>
      </c>
      <c r="BT62" s="100">
        <f>ROUND((H62/5/365*31),2)</f>
        <v>53.9</v>
      </c>
      <c r="BU62" s="100">
        <f>ROUND((H62/5/365*30),2)</f>
        <v>52.16</v>
      </c>
      <c r="BV62" s="100">
        <f>ROUND((H62/5/365*31),2)</f>
        <v>53.9</v>
      </c>
      <c r="BW62" s="100">
        <f>ROUND((H62/5/365*30),2)</f>
        <v>52.16</v>
      </c>
      <c r="BX62" s="100">
        <f>ROUND((H62/5/365*31),2)</f>
        <v>53.9</v>
      </c>
      <c r="BY62" s="100">
        <f>SUM(BM62:BX62)</f>
        <v>634.61999999999978</v>
      </c>
      <c r="BZ62" s="100">
        <f>ROUND((BL62+BY62),2)</f>
        <v>655.48</v>
      </c>
      <c r="CA62" s="100">
        <f>ROUND((H62/5/365*31),2)</f>
        <v>53.9</v>
      </c>
      <c r="CB62" s="100">
        <f>ROUND((H62/5/365*29),2)</f>
        <v>50.42</v>
      </c>
      <c r="CC62" s="100">
        <f>ROUND((H62/5/365*31),2)</f>
        <v>53.9</v>
      </c>
      <c r="CD62" s="100">
        <f>ROUND((H62/5/365*30),2)</f>
        <v>52.16</v>
      </c>
      <c r="CE62" s="100">
        <f>ROUND((H62/5/365*31),2)</f>
        <v>53.9</v>
      </c>
      <c r="CF62" s="100">
        <f t="shared" si="18"/>
        <v>52.16</v>
      </c>
      <c r="CG62" s="100">
        <f t="shared" si="19"/>
        <v>53.9</v>
      </c>
      <c r="CH62" s="100">
        <f t="shared" si="20"/>
        <v>53.9</v>
      </c>
      <c r="CI62" s="100">
        <f t="shared" si="21"/>
        <v>52.16</v>
      </c>
      <c r="CJ62" s="100">
        <f t="shared" si="22"/>
        <v>53.9</v>
      </c>
      <c r="CK62" s="100">
        <f t="shared" si="23"/>
        <v>52.16</v>
      </c>
      <c r="CL62" s="100">
        <f t="shared" si="24"/>
        <v>53.9</v>
      </c>
      <c r="CM62" s="100">
        <f t="shared" si="25"/>
        <v>636.35999999999979</v>
      </c>
      <c r="CN62" s="101">
        <f t="shared" si="26"/>
        <v>1291.8399999999999</v>
      </c>
      <c r="CO62" s="100">
        <f t="shared" si="27"/>
        <v>53.9</v>
      </c>
      <c r="CP62" s="100">
        <f t="shared" si="28"/>
        <v>48.68</v>
      </c>
      <c r="CQ62" s="100">
        <f t="shared" si="29"/>
        <v>53.9</v>
      </c>
      <c r="CR62" s="100">
        <f t="shared" si="30"/>
        <v>52.16</v>
      </c>
      <c r="CS62" s="102">
        <f t="shared" si="31"/>
        <v>53.9</v>
      </c>
      <c r="CT62" s="100">
        <f t="shared" si="32"/>
        <v>52.16</v>
      </c>
      <c r="CU62" s="100">
        <f t="shared" si="33"/>
        <v>53.9</v>
      </c>
      <c r="CV62" s="100">
        <f t="shared" si="34"/>
        <v>53.9</v>
      </c>
      <c r="CW62" s="100">
        <f t="shared" si="35"/>
        <v>52.16</v>
      </c>
      <c r="CX62" s="100">
        <f t="shared" si="36"/>
        <v>53.9</v>
      </c>
      <c r="CY62" s="100">
        <f t="shared" si="37"/>
        <v>52.16</v>
      </c>
      <c r="CZ62" s="100">
        <f t="shared" si="38"/>
        <v>53.9</v>
      </c>
      <c r="DA62" s="101">
        <f t="shared" si="39"/>
        <v>634.61999999999978</v>
      </c>
      <c r="DB62" s="101">
        <f t="shared" si="40"/>
        <v>1926.46</v>
      </c>
      <c r="DC62" s="100">
        <f t="shared" si="41"/>
        <v>53.9</v>
      </c>
      <c r="DD62" s="100">
        <f t="shared" si="42"/>
        <v>48.68</v>
      </c>
      <c r="DE62" s="100">
        <f t="shared" si="43"/>
        <v>53.9</v>
      </c>
      <c r="DF62" s="100">
        <f t="shared" si="44"/>
        <v>52.16</v>
      </c>
      <c r="DG62" s="100">
        <f t="shared" si="45"/>
        <v>53.9</v>
      </c>
      <c r="DH62" s="100">
        <f t="shared" si="46"/>
        <v>52.16</v>
      </c>
      <c r="DI62" s="100">
        <f t="shared" si="47"/>
        <v>53.9</v>
      </c>
      <c r="DJ62" s="100">
        <f t="shared" si="48"/>
        <v>53.9</v>
      </c>
      <c r="DK62" s="100">
        <f t="shared" si="49"/>
        <v>52.16</v>
      </c>
      <c r="DL62" s="100">
        <f t="shared" si="50"/>
        <v>53.9</v>
      </c>
      <c r="DM62" s="100">
        <f t="shared" si="51"/>
        <v>52.16</v>
      </c>
      <c r="DN62" s="100">
        <f t="shared" si="52"/>
        <v>53.9</v>
      </c>
      <c r="DO62" s="101">
        <f t="shared" si="53"/>
        <v>634.61999999999978</v>
      </c>
      <c r="DP62" s="101">
        <f t="shared" si="54"/>
        <v>2561.08</v>
      </c>
      <c r="DQ62" s="100">
        <f t="shared" si="55"/>
        <v>53.9</v>
      </c>
      <c r="DR62" s="100">
        <f t="shared" si="56"/>
        <v>48.68</v>
      </c>
      <c r="DS62" s="100">
        <f t="shared" si="57"/>
        <v>53.9</v>
      </c>
      <c r="DT62" s="100">
        <f t="shared" si="58"/>
        <v>52.16</v>
      </c>
      <c r="DU62" s="103">
        <f t="shared" si="59"/>
        <v>53.9</v>
      </c>
      <c r="DV62" s="103">
        <f t="shared" si="60"/>
        <v>52.16</v>
      </c>
      <c r="DW62" s="104">
        <f t="shared" si="61"/>
        <v>53.9</v>
      </c>
      <c r="DX62" s="104">
        <f t="shared" si="62"/>
        <v>53.9</v>
      </c>
      <c r="DY62" s="100">
        <f t="shared" si="63"/>
        <v>52.16</v>
      </c>
      <c r="DZ62" s="100">
        <f t="shared" si="64"/>
        <v>53.9</v>
      </c>
      <c r="EA62" s="100">
        <f t="shared" si="65"/>
        <v>52.16</v>
      </c>
      <c r="EB62" s="100">
        <v>31.33</v>
      </c>
      <c r="EC62" s="105">
        <f t="shared" si="66"/>
        <v>612.04999999999984</v>
      </c>
      <c r="ED62" s="101">
        <f t="shared" si="67"/>
        <v>3173.13</v>
      </c>
    </row>
    <row r="63" spans="1:163" s="106" customFormat="1" ht="16.5" x14ac:dyDescent="0.15">
      <c r="A63" s="73">
        <v>41992</v>
      </c>
      <c r="B63" s="96" t="s">
        <v>158</v>
      </c>
      <c r="C63" s="96" t="s">
        <v>159</v>
      </c>
      <c r="D63" s="69" t="s">
        <v>160</v>
      </c>
      <c r="E63" s="97" t="s">
        <v>163</v>
      </c>
      <c r="F63" s="39">
        <v>3525.7</v>
      </c>
      <c r="G63" s="39">
        <f t="shared" si="12"/>
        <v>352.57</v>
      </c>
      <c r="H63" s="39">
        <f t="shared" si="15"/>
        <v>3173.13</v>
      </c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6"/>
      <c r="AJ63" s="86"/>
      <c r="AK63" s="86"/>
      <c r="AL63" s="39">
        <v>3173.13</v>
      </c>
      <c r="AM63" s="86">
        <v>3173.13</v>
      </c>
      <c r="AN63" s="98">
        <v>3173.13</v>
      </c>
      <c r="AO63" s="99"/>
      <c r="AP63" s="99"/>
      <c r="AQ63" s="99"/>
      <c r="AR63" s="99"/>
      <c r="AS63" s="99"/>
      <c r="AT63" s="99"/>
      <c r="AU63" s="99"/>
      <c r="AV63" s="99"/>
      <c r="AW63" s="99"/>
      <c r="AX63" s="100"/>
      <c r="AY63" s="99"/>
      <c r="AZ63" s="99"/>
      <c r="BA63" s="100"/>
      <c r="BB63" s="100"/>
      <c r="BC63" s="100"/>
      <c r="BD63" s="100"/>
      <c r="BE63" s="100"/>
      <c r="BF63" s="100"/>
      <c r="BG63" s="100"/>
      <c r="BH63" s="100"/>
      <c r="BI63" s="100"/>
      <c r="BJ63" s="100">
        <f>ROUND((H63/5/365*12),2)</f>
        <v>20.86</v>
      </c>
      <c r="BK63" s="100">
        <f>SUM(AY63:BJ63)</f>
        <v>20.86</v>
      </c>
      <c r="BL63" s="100">
        <f>ROUND((AX63+BK63),2)</f>
        <v>20.86</v>
      </c>
      <c r="BM63" s="100">
        <f>ROUND((H63/5/365*31),2)</f>
        <v>53.9</v>
      </c>
      <c r="BN63" s="100">
        <f>ROUND((H63/5/365*28),2)</f>
        <v>48.68</v>
      </c>
      <c r="BO63" s="100">
        <f>ROUND((H63/5/365*31),2)</f>
        <v>53.9</v>
      </c>
      <c r="BP63" s="100">
        <f>ROUND((H63/5/365*30),2)</f>
        <v>52.16</v>
      </c>
      <c r="BQ63" s="100">
        <f>ROUND((H63/5/365*31),2)</f>
        <v>53.9</v>
      </c>
      <c r="BR63" s="100">
        <f>ROUND((H63/5/365*30),2)</f>
        <v>52.16</v>
      </c>
      <c r="BS63" s="100">
        <f>ROUND((H63/5/365*31),2)</f>
        <v>53.9</v>
      </c>
      <c r="BT63" s="100">
        <f>ROUND((H63/5/365*31),2)</f>
        <v>53.9</v>
      </c>
      <c r="BU63" s="100">
        <f>ROUND((H63/5/365*30),2)</f>
        <v>52.16</v>
      </c>
      <c r="BV63" s="100">
        <f>ROUND((H63/5/365*31),2)</f>
        <v>53.9</v>
      </c>
      <c r="BW63" s="100">
        <f>ROUND((H63/5/365*30),2)</f>
        <v>52.16</v>
      </c>
      <c r="BX63" s="100">
        <f>ROUND((H63/5/365*31),2)</f>
        <v>53.9</v>
      </c>
      <c r="BY63" s="100">
        <f>SUM(BM63:BX63)</f>
        <v>634.61999999999978</v>
      </c>
      <c r="BZ63" s="100">
        <f>ROUND((BL63+BY63),2)</f>
        <v>655.48</v>
      </c>
      <c r="CA63" s="100">
        <f>ROUND((H63/5/365*31),2)</f>
        <v>53.9</v>
      </c>
      <c r="CB63" s="100">
        <f>ROUND((H63/5/365*29),2)</f>
        <v>50.42</v>
      </c>
      <c r="CC63" s="100">
        <f>ROUND((H63/5/365*31),2)</f>
        <v>53.9</v>
      </c>
      <c r="CD63" s="100">
        <f>ROUND((H63/5/365*30),2)</f>
        <v>52.16</v>
      </c>
      <c r="CE63" s="100">
        <f>ROUND((H63/5/365*31),2)</f>
        <v>53.9</v>
      </c>
      <c r="CF63" s="100">
        <f t="shared" si="18"/>
        <v>52.16</v>
      </c>
      <c r="CG63" s="100">
        <f t="shared" si="19"/>
        <v>53.9</v>
      </c>
      <c r="CH63" s="100">
        <f t="shared" si="20"/>
        <v>53.9</v>
      </c>
      <c r="CI63" s="100">
        <f t="shared" si="21"/>
        <v>52.16</v>
      </c>
      <c r="CJ63" s="100">
        <f t="shared" si="22"/>
        <v>53.9</v>
      </c>
      <c r="CK63" s="100">
        <f t="shared" si="23"/>
        <v>52.16</v>
      </c>
      <c r="CL63" s="100">
        <f t="shared" si="24"/>
        <v>53.9</v>
      </c>
      <c r="CM63" s="100">
        <f t="shared" si="25"/>
        <v>636.35999999999979</v>
      </c>
      <c r="CN63" s="101">
        <f t="shared" si="26"/>
        <v>1291.8399999999999</v>
      </c>
      <c r="CO63" s="100">
        <f t="shared" si="27"/>
        <v>53.9</v>
      </c>
      <c r="CP63" s="100">
        <f t="shared" si="28"/>
        <v>48.68</v>
      </c>
      <c r="CQ63" s="100">
        <f t="shared" si="29"/>
        <v>53.9</v>
      </c>
      <c r="CR63" s="100">
        <f t="shared" si="30"/>
        <v>52.16</v>
      </c>
      <c r="CS63" s="102">
        <f t="shared" si="31"/>
        <v>53.9</v>
      </c>
      <c r="CT63" s="100">
        <f t="shared" si="32"/>
        <v>52.16</v>
      </c>
      <c r="CU63" s="100">
        <f t="shared" si="33"/>
        <v>53.9</v>
      </c>
      <c r="CV63" s="100">
        <f t="shared" si="34"/>
        <v>53.9</v>
      </c>
      <c r="CW63" s="100">
        <f t="shared" si="35"/>
        <v>52.16</v>
      </c>
      <c r="CX63" s="100">
        <f t="shared" si="36"/>
        <v>53.9</v>
      </c>
      <c r="CY63" s="100">
        <f t="shared" si="37"/>
        <v>52.16</v>
      </c>
      <c r="CZ63" s="100">
        <f t="shared" si="38"/>
        <v>53.9</v>
      </c>
      <c r="DA63" s="101">
        <f t="shared" si="39"/>
        <v>634.61999999999978</v>
      </c>
      <c r="DB63" s="101">
        <f t="shared" si="40"/>
        <v>1926.46</v>
      </c>
      <c r="DC63" s="100">
        <f t="shared" si="41"/>
        <v>53.9</v>
      </c>
      <c r="DD63" s="100">
        <f t="shared" si="42"/>
        <v>48.68</v>
      </c>
      <c r="DE63" s="100">
        <f t="shared" si="43"/>
        <v>53.9</v>
      </c>
      <c r="DF63" s="100">
        <f t="shared" si="44"/>
        <v>52.16</v>
      </c>
      <c r="DG63" s="100">
        <f t="shared" si="45"/>
        <v>53.9</v>
      </c>
      <c r="DH63" s="100">
        <f t="shared" si="46"/>
        <v>52.16</v>
      </c>
      <c r="DI63" s="100">
        <f t="shared" si="47"/>
        <v>53.9</v>
      </c>
      <c r="DJ63" s="100">
        <f t="shared" si="48"/>
        <v>53.9</v>
      </c>
      <c r="DK63" s="100">
        <f t="shared" si="49"/>
        <v>52.16</v>
      </c>
      <c r="DL63" s="100">
        <f t="shared" si="50"/>
        <v>53.9</v>
      </c>
      <c r="DM63" s="100">
        <f t="shared" si="51"/>
        <v>52.16</v>
      </c>
      <c r="DN63" s="100">
        <f t="shared" si="52"/>
        <v>53.9</v>
      </c>
      <c r="DO63" s="101">
        <f t="shared" si="53"/>
        <v>634.61999999999978</v>
      </c>
      <c r="DP63" s="101">
        <f t="shared" si="54"/>
        <v>2561.08</v>
      </c>
      <c r="DQ63" s="100">
        <f t="shared" si="55"/>
        <v>53.9</v>
      </c>
      <c r="DR63" s="100">
        <f t="shared" si="56"/>
        <v>48.68</v>
      </c>
      <c r="DS63" s="100">
        <f t="shared" si="57"/>
        <v>53.9</v>
      </c>
      <c r="DT63" s="100">
        <f t="shared" si="58"/>
        <v>52.16</v>
      </c>
      <c r="DU63" s="103">
        <f t="shared" si="59"/>
        <v>53.9</v>
      </c>
      <c r="DV63" s="103">
        <f t="shared" si="60"/>
        <v>52.16</v>
      </c>
      <c r="DW63" s="104">
        <f t="shared" si="61"/>
        <v>53.9</v>
      </c>
      <c r="DX63" s="104">
        <f t="shared" si="62"/>
        <v>53.9</v>
      </c>
      <c r="DY63" s="100">
        <f t="shared" si="63"/>
        <v>52.16</v>
      </c>
      <c r="DZ63" s="100">
        <f t="shared" si="64"/>
        <v>53.9</v>
      </c>
      <c r="EA63" s="100">
        <f t="shared" si="65"/>
        <v>52.16</v>
      </c>
      <c r="EB63" s="100">
        <v>31.33</v>
      </c>
      <c r="EC63" s="105">
        <f t="shared" si="66"/>
        <v>612.04999999999984</v>
      </c>
      <c r="ED63" s="101">
        <f t="shared" si="67"/>
        <v>3173.13</v>
      </c>
    </row>
    <row r="64" spans="1:163" s="106" customFormat="1" ht="24.75" x14ac:dyDescent="0.15">
      <c r="A64" s="73">
        <v>42517</v>
      </c>
      <c r="B64" s="69" t="s">
        <v>158</v>
      </c>
      <c r="C64" s="96" t="s">
        <v>164</v>
      </c>
      <c r="D64" s="69" t="s">
        <v>160</v>
      </c>
      <c r="E64" s="97" t="s">
        <v>165</v>
      </c>
      <c r="F64" s="86">
        <v>3349.42</v>
      </c>
      <c r="G64" s="39">
        <f t="shared" si="12"/>
        <v>334.94200000000001</v>
      </c>
      <c r="H64" s="39">
        <f t="shared" si="15"/>
        <v>3014.4780000000001</v>
      </c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6"/>
      <c r="AB64" s="86"/>
      <c r="AC64" s="86"/>
      <c r="AD64" s="86"/>
      <c r="AE64" s="86"/>
      <c r="AF64" s="86"/>
      <c r="AG64" s="86"/>
      <c r="AH64" s="86"/>
      <c r="AI64" s="86"/>
      <c r="AJ64" s="86"/>
      <c r="AK64" s="86"/>
      <c r="AL64" s="86"/>
      <c r="AM64" s="39">
        <v>3014.48</v>
      </c>
      <c r="AN64" s="72">
        <v>3014.48</v>
      </c>
      <c r="AO64" s="99"/>
      <c r="AP64" s="99"/>
      <c r="AQ64" s="99"/>
      <c r="AR64" s="99"/>
      <c r="AS64" s="99"/>
      <c r="AT64" s="99"/>
      <c r="AU64" s="99"/>
      <c r="AV64" s="99"/>
      <c r="AW64" s="99"/>
      <c r="AX64" s="100"/>
      <c r="AY64" s="99"/>
      <c r="AZ64" s="99"/>
      <c r="BA64" s="100"/>
      <c r="BB64" s="100"/>
      <c r="BC64" s="100"/>
      <c r="BD64" s="100"/>
      <c r="BE64" s="100"/>
      <c r="BF64" s="100"/>
      <c r="BG64" s="100"/>
      <c r="BH64" s="100"/>
      <c r="BI64" s="100"/>
      <c r="BJ64" s="100"/>
      <c r="BK64" s="100"/>
      <c r="BL64" s="100"/>
      <c r="BM64" s="100"/>
      <c r="BN64" s="100"/>
      <c r="BO64" s="100"/>
      <c r="BP64" s="100"/>
      <c r="BQ64" s="100"/>
      <c r="BR64" s="100"/>
      <c r="BS64" s="100"/>
      <c r="BT64" s="100"/>
      <c r="BU64" s="100"/>
      <c r="BV64" s="100"/>
      <c r="BW64" s="100"/>
      <c r="BX64" s="100"/>
      <c r="BY64" s="100"/>
      <c r="BZ64" s="100"/>
      <c r="CA64" s="100"/>
      <c r="CB64" s="100"/>
      <c r="CC64" s="100"/>
      <c r="CD64" s="100"/>
      <c r="CE64" s="100">
        <f t="shared" ref="CE64:CE68" si="68">ROUND((H64/5/365*4),2)</f>
        <v>6.61</v>
      </c>
      <c r="CF64" s="100">
        <f t="shared" si="18"/>
        <v>49.55</v>
      </c>
      <c r="CG64" s="100">
        <f t="shared" si="19"/>
        <v>51.2</v>
      </c>
      <c r="CH64" s="100">
        <f t="shared" si="20"/>
        <v>51.2</v>
      </c>
      <c r="CI64" s="100">
        <f t="shared" si="21"/>
        <v>49.55</v>
      </c>
      <c r="CJ64" s="100">
        <f t="shared" si="22"/>
        <v>51.2</v>
      </c>
      <c r="CK64" s="100">
        <f t="shared" si="23"/>
        <v>49.55</v>
      </c>
      <c r="CL64" s="100">
        <f t="shared" si="24"/>
        <v>51.2</v>
      </c>
      <c r="CM64" s="100">
        <f t="shared" si="25"/>
        <v>360.06</v>
      </c>
      <c r="CN64" s="101">
        <f t="shared" si="26"/>
        <v>360.06</v>
      </c>
      <c r="CO64" s="100">
        <f t="shared" si="27"/>
        <v>51.2</v>
      </c>
      <c r="CP64" s="100">
        <f t="shared" si="28"/>
        <v>46.25</v>
      </c>
      <c r="CQ64" s="100">
        <f t="shared" si="29"/>
        <v>51.2</v>
      </c>
      <c r="CR64" s="100">
        <f t="shared" si="30"/>
        <v>49.55</v>
      </c>
      <c r="CS64" s="102">
        <f t="shared" si="31"/>
        <v>51.2</v>
      </c>
      <c r="CT64" s="100">
        <f t="shared" si="32"/>
        <v>49.55</v>
      </c>
      <c r="CU64" s="100">
        <f t="shared" si="33"/>
        <v>51.2</v>
      </c>
      <c r="CV64" s="100">
        <f t="shared" si="34"/>
        <v>51.2</v>
      </c>
      <c r="CW64" s="100">
        <f t="shared" si="35"/>
        <v>49.55</v>
      </c>
      <c r="CX64" s="100">
        <f t="shared" si="36"/>
        <v>51.2</v>
      </c>
      <c r="CY64" s="100">
        <f t="shared" si="37"/>
        <v>49.55</v>
      </c>
      <c r="CZ64" s="100">
        <f t="shared" si="38"/>
        <v>51.2</v>
      </c>
      <c r="DA64" s="101">
        <f t="shared" si="39"/>
        <v>602.85</v>
      </c>
      <c r="DB64" s="101">
        <f t="shared" si="40"/>
        <v>962.91</v>
      </c>
      <c r="DC64" s="100">
        <f t="shared" si="41"/>
        <v>51.2</v>
      </c>
      <c r="DD64" s="100">
        <f t="shared" si="42"/>
        <v>46.25</v>
      </c>
      <c r="DE64" s="100">
        <f t="shared" si="43"/>
        <v>51.2</v>
      </c>
      <c r="DF64" s="100">
        <f t="shared" si="44"/>
        <v>49.55</v>
      </c>
      <c r="DG64" s="100">
        <f t="shared" si="45"/>
        <v>51.2</v>
      </c>
      <c r="DH64" s="100">
        <f t="shared" si="46"/>
        <v>49.55</v>
      </c>
      <c r="DI64" s="100">
        <f t="shared" si="47"/>
        <v>51.2</v>
      </c>
      <c r="DJ64" s="100">
        <f t="shared" si="48"/>
        <v>51.2</v>
      </c>
      <c r="DK64" s="100">
        <f t="shared" si="49"/>
        <v>49.55</v>
      </c>
      <c r="DL64" s="100">
        <f t="shared" si="50"/>
        <v>51.2</v>
      </c>
      <c r="DM64" s="100">
        <f t="shared" si="51"/>
        <v>49.55</v>
      </c>
      <c r="DN64" s="100">
        <f t="shared" si="52"/>
        <v>51.2</v>
      </c>
      <c r="DO64" s="101">
        <f t="shared" si="53"/>
        <v>602.85</v>
      </c>
      <c r="DP64" s="101">
        <f t="shared" si="54"/>
        <v>1565.76</v>
      </c>
      <c r="DQ64" s="100">
        <f t="shared" si="55"/>
        <v>51.2</v>
      </c>
      <c r="DR64" s="100">
        <f t="shared" si="56"/>
        <v>46.25</v>
      </c>
      <c r="DS64" s="100">
        <f t="shared" si="57"/>
        <v>51.2</v>
      </c>
      <c r="DT64" s="100">
        <f t="shared" si="58"/>
        <v>49.55</v>
      </c>
      <c r="DU64" s="103">
        <f t="shared" si="59"/>
        <v>51.2</v>
      </c>
      <c r="DV64" s="103">
        <f t="shared" si="60"/>
        <v>49.55</v>
      </c>
      <c r="DW64" s="104">
        <f t="shared" si="61"/>
        <v>51.2</v>
      </c>
      <c r="DX64" s="104">
        <f t="shared" si="62"/>
        <v>51.2</v>
      </c>
      <c r="DY64" s="100">
        <f t="shared" si="63"/>
        <v>49.55</v>
      </c>
      <c r="DZ64" s="100">
        <f t="shared" si="64"/>
        <v>51.2</v>
      </c>
      <c r="EA64" s="100">
        <f t="shared" si="65"/>
        <v>49.55</v>
      </c>
      <c r="EB64" s="100">
        <f t="shared" ref="EB64:EB68" si="69">ROUND((H64/5/365*31),2)</f>
        <v>51.2</v>
      </c>
      <c r="EC64" s="105">
        <f t="shared" si="66"/>
        <v>602.85</v>
      </c>
      <c r="ED64" s="101">
        <f t="shared" si="67"/>
        <v>2168.61</v>
      </c>
      <c r="EE64" s="100">
        <f t="shared" ref="EE64:EE68" si="70">ROUND((H64/5/365*31),2)</f>
        <v>51.2</v>
      </c>
      <c r="EF64" s="100">
        <f t="shared" ref="EF64:EF68" si="71">ROUND((H64/5/365*29),2)</f>
        <v>47.9</v>
      </c>
      <c r="EG64" s="100">
        <f t="shared" ref="EG64:EG68" si="72">ROUND((H64/5/365*31),2)</f>
        <v>51.2</v>
      </c>
      <c r="EH64" s="100">
        <f t="shared" ref="EH64:EH68" si="73">ROUND((H64/5/365*30),2)</f>
        <v>49.55</v>
      </c>
      <c r="EI64" s="100">
        <f t="shared" ref="EI64:EI68" si="74">ROUND((H64/5/365*31),2)</f>
        <v>51.2</v>
      </c>
      <c r="EJ64" s="100">
        <f t="shared" ref="EJ64:EJ68" si="75">ROUND((H64/5/365*30),2)</f>
        <v>49.55</v>
      </c>
      <c r="EK64" s="100">
        <f t="shared" ref="EK64:EK68" si="76">ROUND((H64/5/365*31),2)</f>
        <v>51.2</v>
      </c>
      <c r="EL64" s="100">
        <f t="shared" ref="EL64:EL68" si="77">ROUND((H64/5/365*31),2)</f>
        <v>51.2</v>
      </c>
      <c r="EM64" s="100">
        <f t="shared" ref="EM64:EM68" si="78">ROUND((H64/5/365*30),2)</f>
        <v>49.55</v>
      </c>
      <c r="EN64" s="100">
        <f t="shared" ref="EN64:EN68" si="79">ROUND((H64/5/365*31),2)</f>
        <v>51.2</v>
      </c>
      <c r="EO64" s="100">
        <f t="shared" ref="EO64:EO68" si="80">ROUND((H64/5/365*30),2)</f>
        <v>49.55</v>
      </c>
      <c r="EP64" s="100">
        <f t="shared" ref="EP64:EP68" si="81">ROUND((H64/5/365*31),2)</f>
        <v>51.2</v>
      </c>
      <c r="EQ64" s="101">
        <f t="shared" ref="EQ64:EQ68" si="82">SUM(EE64:EP64)</f>
        <v>604.5</v>
      </c>
      <c r="ER64" s="107">
        <f t="shared" ref="ER64:ER68" si="83">ROUND((ED64+EQ64),2)</f>
        <v>2773.11</v>
      </c>
      <c r="ES64" s="104">
        <f t="shared" ref="ES64:ES68" si="84">ROUND((H64/5/365*31),2)</f>
        <v>51.2</v>
      </c>
      <c r="ET64" s="104">
        <f t="shared" ref="ET64:ET68" si="85">ROUND((H64/5/365*28),2)</f>
        <v>46.25</v>
      </c>
      <c r="EU64" s="104">
        <f t="shared" ref="EU64:EU68" si="86">ROUND((H64/5/365*31),2)</f>
        <v>51.2</v>
      </c>
      <c r="EV64" s="104">
        <f t="shared" ref="EV64:EV68" si="87">ROUND((H64/5/365*30),2)</f>
        <v>49.55</v>
      </c>
      <c r="EW64" s="104">
        <v>43.17</v>
      </c>
      <c r="EX64" s="104"/>
      <c r="EY64" s="101"/>
      <c r="EZ64" s="101"/>
      <c r="FA64" s="101"/>
      <c r="FB64" s="101"/>
      <c r="FC64" s="101"/>
      <c r="FD64" s="101"/>
      <c r="FE64" s="104">
        <f t="shared" ref="FE64:FE68" si="88">SUM(ES64:FD64)</f>
        <v>241.37</v>
      </c>
      <c r="FF64" s="107">
        <f t="shared" ref="FF64:FF68" si="89">ROUND((ER64+FE64),2)</f>
        <v>3014.48</v>
      </c>
      <c r="FG64" s="104">
        <f t="shared" ref="FG64:FG68" si="90">SUM(F64-FF64)</f>
        <v>334.94000000000005</v>
      </c>
    </row>
    <row r="65" spans="1:163" s="106" customFormat="1" ht="24.75" x14ac:dyDescent="0.15">
      <c r="A65" s="73">
        <v>42517</v>
      </c>
      <c r="B65" s="69" t="s">
        <v>158</v>
      </c>
      <c r="C65" s="96" t="s">
        <v>164</v>
      </c>
      <c r="D65" s="69" t="s">
        <v>160</v>
      </c>
      <c r="E65" s="97" t="s">
        <v>166</v>
      </c>
      <c r="F65" s="86">
        <v>3349.42</v>
      </c>
      <c r="G65" s="39">
        <f t="shared" si="12"/>
        <v>334.94200000000001</v>
      </c>
      <c r="H65" s="39">
        <f t="shared" si="15"/>
        <v>3014.4780000000001</v>
      </c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I65" s="86"/>
      <c r="AJ65" s="86"/>
      <c r="AK65" s="86"/>
      <c r="AL65" s="86"/>
      <c r="AM65" s="39">
        <v>3014.48</v>
      </c>
      <c r="AN65" s="72">
        <v>3014.48</v>
      </c>
      <c r="AO65" s="99"/>
      <c r="AP65" s="99"/>
      <c r="AQ65" s="99"/>
      <c r="AR65" s="99"/>
      <c r="AS65" s="99"/>
      <c r="AT65" s="99"/>
      <c r="AU65" s="99"/>
      <c r="AV65" s="99"/>
      <c r="AW65" s="99"/>
      <c r="AX65" s="100"/>
      <c r="AY65" s="99"/>
      <c r="AZ65" s="99"/>
      <c r="BA65" s="100"/>
      <c r="BB65" s="100"/>
      <c r="BC65" s="100"/>
      <c r="BD65" s="100"/>
      <c r="BE65" s="100"/>
      <c r="BF65" s="100"/>
      <c r="BG65" s="100"/>
      <c r="BH65" s="100"/>
      <c r="BI65" s="100"/>
      <c r="BJ65" s="100"/>
      <c r="BK65" s="100"/>
      <c r="BL65" s="100"/>
      <c r="BM65" s="100"/>
      <c r="BN65" s="100"/>
      <c r="BO65" s="100"/>
      <c r="BP65" s="100"/>
      <c r="BQ65" s="100"/>
      <c r="BR65" s="100"/>
      <c r="BS65" s="100"/>
      <c r="BT65" s="100"/>
      <c r="BU65" s="100"/>
      <c r="BV65" s="100"/>
      <c r="BW65" s="100"/>
      <c r="BX65" s="100"/>
      <c r="BY65" s="100"/>
      <c r="BZ65" s="100"/>
      <c r="CA65" s="100"/>
      <c r="CB65" s="100"/>
      <c r="CC65" s="100"/>
      <c r="CD65" s="100"/>
      <c r="CE65" s="100">
        <f t="shared" si="68"/>
        <v>6.61</v>
      </c>
      <c r="CF65" s="100">
        <f t="shared" si="18"/>
        <v>49.55</v>
      </c>
      <c r="CG65" s="100">
        <f t="shared" si="19"/>
        <v>51.2</v>
      </c>
      <c r="CH65" s="100">
        <f t="shared" si="20"/>
        <v>51.2</v>
      </c>
      <c r="CI65" s="100">
        <f t="shared" si="21"/>
        <v>49.55</v>
      </c>
      <c r="CJ65" s="100">
        <f t="shared" si="22"/>
        <v>51.2</v>
      </c>
      <c r="CK65" s="100">
        <f t="shared" si="23"/>
        <v>49.55</v>
      </c>
      <c r="CL65" s="100">
        <f t="shared" si="24"/>
        <v>51.2</v>
      </c>
      <c r="CM65" s="100">
        <f t="shared" si="25"/>
        <v>360.06</v>
      </c>
      <c r="CN65" s="101">
        <f t="shared" si="26"/>
        <v>360.06</v>
      </c>
      <c r="CO65" s="100">
        <f t="shared" si="27"/>
        <v>51.2</v>
      </c>
      <c r="CP65" s="100">
        <f t="shared" si="28"/>
        <v>46.25</v>
      </c>
      <c r="CQ65" s="100">
        <f t="shared" si="29"/>
        <v>51.2</v>
      </c>
      <c r="CR65" s="100">
        <f t="shared" si="30"/>
        <v>49.55</v>
      </c>
      <c r="CS65" s="102">
        <f t="shared" si="31"/>
        <v>51.2</v>
      </c>
      <c r="CT65" s="100">
        <f t="shared" si="32"/>
        <v>49.55</v>
      </c>
      <c r="CU65" s="100">
        <f t="shared" si="33"/>
        <v>51.2</v>
      </c>
      <c r="CV65" s="100">
        <f t="shared" si="34"/>
        <v>51.2</v>
      </c>
      <c r="CW65" s="100">
        <f t="shared" si="35"/>
        <v>49.55</v>
      </c>
      <c r="CX65" s="100">
        <f t="shared" si="36"/>
        <v>51.2</v>
      </c>
      <c r="CY65" s="100">
        <f t="shared" si="37"/>
        <v>49.55</v>
      </c>
      <c r="CZ65" s="100">
        <f t="shared" si="38"/>
        <v>51.2</v>
      </c>
      <c r="DA65" s="101">
        <f t="shared" si="39"/>
        <v>602.85</v>
      </c>
      <c r="DB65" s="101">
        <f t="shared" si="40"/>
        <v>962.91</v>
      </c>
      <c r="DC65" s="100">
        <f t="shared" si="41"/>
        <v>51.2</v>
      </c>
      <c r="DD65" s="100">
        <f t="shared" si="42"/>
        <v>46.25</v>
      </c>
      <c r="DE65" s="100">
        <f t="shared" si="43"/>
        <v>51.2</v>
      </c>
      <c r="DF65" s="100">
        <f t="shared" si="44"/>
        <v>49.55</v>
      </c>
      <c r="DG65" s="100">
        <f t="shared" si="45"/>
        <v>51.2</v>
      </c>
      <c r="DH65" s="100">
        <f t="shared" si="46"/>
        <v>49.55</v>
      </c>
      <c r="DI65" s="100">
        <f t="shared" si="47"/>
        <v>51.2</v>
      </c>
      <c r="DJ65" s="100">
        <f t="shared" si="48"/>
        <v>51.2</v>
      </c>
      <c r="DK65" s="100">
        <f t="shared" si="49"/>
        <v>49.55</v>
      </c>
      <c r="DL65" s="100">
        <f t="shared" si="50"/>
        <v>51.2</v>
      </c>
      <c r="DM65" s="100">
        <f t="shared" si="51"/>
        <v>49.55</v>
      </c>
      <c r="DN65" s="100">
        <f t="shared" si="52"/>
        <v>51.2</v>
      </c>
      <c r="DO65" s="101">
        <f t="shared" si="53"/>
        <v>602.85</v>
      </c>
      <c r="DP65" s="101">
        <f t="shared" si="54"/>
        <v>1565.76</v>
      </c>
      <c r="DQ65" s="100">
        <f t="shared" si="55"/>
        <v>51.2</v>
      </c>
      <c r="DR65" s="100">
        <f t="shared" si="56"/>
        <v>46.25</v>
      </c>
      <c r="DS65" s="100">
        <f t="shared" si="57"/>
        <v>51.2</v>
      </c>
      <c r="DT65" s="100">
        <f t="shared" si="58"/>
        <v>49.55</v>
      </c>
      <c r="DU65" s="103">
        <f t="shared" si="59"/>
        <v>51.2</v>
      </c>
      <c r="DV65" s="103">
        <f t="shared" si="60"/>
        <v>49.55</v>
      </c>
      <c r="DW65" s="104">
        <f t="shared" si="61"/>
        <v>51.2</v>
      </c>
      <c r="DX65" s="104">
        <f t="shared" si="62"/>
        <v>51.2</v>
      </c>
      <c r="DY65" s="100">
        <f t="shared" si="63"/>
        <v>49.55</v>
      </c>
      <c r="DZ65" s="100">
        <f t="shared" si="64"/>
        <v>51.2</v>
      </c>
      <c r="EA65" s="100">
        <f t="shared" si="65"/>
        <v>49.55</v>
      </c>
      <c r="EB65" s="100">
        <f t="shared" si="69"/>
        <v>51.2</v>
      </c>
      <c r="EC65" s="105">
        <f t="shared" si="66"/>
        <v>602.85</v>
      </c>
      <c r="ED65" s="101">
        <f t="shared" si="67"/>
        <v>2168.61</v>
      </c>
      <c r="EE65" s="100">
        <f t="shared" si="70"/>
        <v>51.2</v>
      </c>
      <c r="EF65" s="100">
        <f t="shared" si="71"/>
        <v>47.9</v>
      </c>
      <c r="EG65" s="100">
        <f t="shared" si="72"/>
        <v>51.2</v>
      </c>
      <c r="EH65" s="100">
        <f t="shared" si="73"/>
        <v>49.55</v>
      </c>
      <c r="EI65" s="100">
        <f t="shared" si="74"/>
        <v>51.2</v>
      </c>
      <c r="EJ65" s="100">
        <f t="shared" si="75"/>
        <v>49.55</v>
      </c>
      <c r="EK65" s="100">
        <f t="shared" si="76"/>
        <v>51.2</v>
      </c>
      <c r="EL65" s="100">
        <f t="shared" si="77"/>
        <v>51.2</v>
      </c>
      <c r="EM65" s="100">
        <f t="shared" si="78"/>
        <v>49.55</v>
      </c>
      <c r="EN65" s="100">
        <f t="shared" si="79"/>
        <v>51.2</v>
      </c>
      <c r="EO65" s="100">
        <f t="shared" si="80"/>
        <v>49.55</v>
      </c>
      <c r="EP65" s="100">
        <f t="shared" si="81"/>
        <v>51.2</v>
      </c>
      <c r="EQ65" s="101">
        <f t="shared" si="82"/>
        <v>604.5</v>
      </c>
      <c r="ER65" s="107">
        <f t="shared" si="83"/>
        <v>2773.11</v>
      </c>
      <c r="ES65" s="104">
        <f t="shared" si="84"/>
        <v>51.2</v>
      </c>
      <c r="ET65" s="104">
        <f t="shared" si="85"/>
        <v>46.25</v>
      </c>
      <c r="EU65" s="104">
        <f t="shared" si="86"/>
        <v>51.2</v>
      </c>
      <c r="EV65" s="104">
        <f t="shared" si="87"/>
        <v>49.55</v>
      </c>
      <c r="EW65" s="104">
        <v>43.17</v>
      </c>
      <c r="EX65" s="101"/>
      <c r="EY65" s="101"/>
      <c r="EZ65" s="101"/>
      <c r="FA65" s="101"/>
      <c r="FB65" s="101"/>
      <c r="FC65" s="101"/>
      <c r="FD65" s="101"/>
      <c r="FE65" s="104">
        <f t="shared" si="88"/>
        <v>241.37</v>
      </c>
      <c r="FF65" s="107">
        <f t="shared" si="89"/>
        <v>3014.48</v>
      </c>
      <c r="FG65" s="104">
        <f t="shared" si="90"/>
        <v>334.94000000000005</v>
      </c>
    </row>
    <row r="66" spans="1:163" s="106" customFormat="1" ht="33" x14ac:dyDescent="0.15">
      <c r="A66" s="73">
        <v>42517</v>
      </c>
      <c r="B66" s="69" t="s">
        <v>158</v>
      </c>
      <c r="C66" s="96" t="s">
        <v>167</v>
      </c>
      <c r="D66" s="69" t="s">
        <v>168</v>
      </c>
      <c r="E66" s="97" t="s">
        <v>169</v>
      </c>
      <c r="F66" s="86">
        <v>3698.1</v>
      </c>
      <c r="G66" s="39">
        <f t="shared" si="12"/>
        <v>369.81</v>
      </c>
      <c r="H66" s="39">
        <f t="shared" si="15"/>
        <v>3328.29</v>
      </c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39">
        <v>3328.29</v>
      </c>
      <c r="AN66" s="72">
        <v>3328.29</v>
      </c>
      <c r="AO66" s="99"/>
      <c r="AP66" s="99"/>
      <c r="AQ66" s="99"/>
      <c r="AR66" s="99"/>
      <c r="AS66" s="99"/>
      <c r="AT66" s="99"/>
      <c r="AU66" s="99"/>
      <c r="AV66" s="99"/>
      <c r="AW66" s="99"/>
      <c r="AX66" s="100"/>
      <c r="AY66" s="99"/>
      <c r="AZ66" s="99"/>
      <c r="BA66" s="100"/>
      <c r="BB66" s="100"/>
      <c r="BC66" s="100"/>
      <c r="BD66" s="100"/>
      <c r="BE66" s="100"/>
      <c r="BF66" s="100"/>
      <c r="BG66" s="100"/>
      <c r="BH66" s="100"/>
      <c r="BI66" s="100"/>
      <c r="BJ66" s="100"/>
      <c r="BK66" s="100"/>
      <c r="BL66" s="100"/>
      <c r="BM66" s="100"/>
      <c r="BN66" s="100"/>
      <c r="BO66" s="100"/>
      <c r="BP66" s="100"/>
      <c r="BQ66" s="100"/>
      <c r="BR66" s="100"/>
      <c r="BS66" s="100"/>
      <c r="BT66" s="100"/>
      <c r="BU66" s="100"/>
      <c r="BV66" s="100"/>
      <c r="BW66" s="100"/>
      <c r="BX66" s="100"/>
      <c r="BY66" s="100"/>
      <c r="BZ66" s="100"/>
      <c r="CA66" s="100"/>
      <c r="CB66" s="100"/>
      <c r="CC66" s="100"/>
      <c r="CD66" s="100"/>
      <c r="CE66" s="100">
        <f t="shared" si="68"/>
        <v>7.29</v>
      </c>
      <c r="CF66" s="100">
        <f t="shared" si="18"/>
        <v>54.71</v>
      </c>
      <c r="CG66" s="100">
        <f t="shared" si="19"/>
        <v>56.54</v>
      </c>
      <c r="CH66" s="100">
        <f t="shared" si="20"/>
        <v>56.54</v>
      </c>
      <c r="CI66" s="100">
        <f t="shared" si="21"/>
        <v>54.71</v>
      </c>
      <c r="CJ66" s="100">
        <f t="shared" si="22"/>
        <v>56.54</v>
      </c>
      <c r="CK66" s="100">
        <f t="shared" si="23"/>
        <v>54.71</v>
      </c>
      <c r="CL66" s="100">
        <f t="shared" si="24"/>
        <v>56.54</v>
      </c>
      <c r="CM66" s="100">
        <f t="shared" si="25"/>
        <v>397.58</v>
      </c>
      <c r="CN66" s="101">
        <f t="shared" si="26"/>
        <v>397.58</v>
      </c>
      <c r="CO66" s="100">
        <f t="shared" si="27"/>
        <v>56.54</v>
      </c>
      <c r="CP66" s="100">
        <f t="shared" si="28"/>
        <v>51.06</v>
      </c>
      <c r="CQ66" s="100">
        <f t="shared" si="29"/>
        <v>56.54</v>
      </c>
      <c r="CR66" s="100">
        <f t="shared" si="30"/>
        <v>54.71</v>
      </c>
      <c r="CS66" s="102">
        <f t="shared" si="31"/>
        <v>56.54</v>
      </c>
      <c r="CT66" s="100">
        <f t="shared" si="32"/>
        <v>54.71</v>
      </c>
      <c r="CU66" s="100">
        <f t="shared" si="33"/>
        <v>56.54</v>
      </c>
      <c r="CV66" s="100">
        <f t="shared" si="34"/>
        <v>56.54</v>
      </c>
      <c r="CW66" s="100">
        <f t="shared" si="35"/>
        <v>54.71</v>
      </c>
      <c r="CX66" s="100">
        <f t="shared" si="36"/>
        <v>56.54</v>
      </c>
      <c r="CY66" s="100">
        <f t="shared" si="37"/>
        <v>54.71</v>
      </c>
      <c r="CZ66" s="100">
        <f t="shared" si="38"/>
        <v>56.54</v>
      </c>
      <c r="DA66" s="101">
        <f t="shared" si="39"/>
        <v>665.68</v>
      </c>
      <c r="DB66" s="101">
        <f t="shared" si="40"/>
        <v>1063.26</v>
      </c>
      <c r="DC66" s="100">
        <f t="shared" si="41"/>
        <v>56.54</v>
      </c>
      <c r="DD66" s="100">
        <f t="shared" si="42"/>
        <v>51.06</v>
      </c>
      <c r="DE66" s="100">
        <f t="shared" si="43"/>
        <v>56.54</v>
      </c>
      <c r="DF66" s="100">
        <f t="shared" si="44"/>
        <v>54.71</v>
      </c>
      <c r="DG66" s="100">
        <f t="shared" si="45"/>
        <v>56.54</v>
      </c>
      <c r="DH66" s="100">
        <f t="shared" si="46"/>
        <v>54.71</v>
      </c>
      <c r="DI66" s="100">
        <f t="shared" si="47"/>
        <v>56.54</v>
      </c>
      <c r="DJ66" s="100">
        <f t="shared" si="48"/>
        <v>56.54</v>
      </c>
      <c r="DK66" s="100">
        <f t="shared" si="49"/>
        <v>54.71</v>
      </c>
      <c r="DL66" s="100">
        <f t="shared" si="50"/>
        <v>56.54</v>
      </c>
      <c r="DM66" s="100">
        <f t="shared" si="51"/>
        <v>54.71</v>
      </c>
      <c r="DN66" s="100">
        <f t="shared" si="52"/>
        <v>56.54</v>
      </c>
      <c r="DO66" s="101">
        <f t="shared" si="53"/>
        <v>665.68</v>
      </c>
      <c r="DP66" s="101">
        <f t="shared" si="54"/>
        <v>1728.94</v>
      </c>
      <c r="DQ66" s="100">
        <f t="shared" si="55"/>
        <v>56.54</v>
      </c>
      <c r="DR66" s="100">
        <f t="shared" si="56"/>
        <v>51.06</v>
      </c>
      <c r="DS66" s="100">
        <f t="shared" si="57"/>
        <v>56.54</v>
      </c>
      <c r="DT66" s="100">
        <f t="shared" si="58"/>
        <v>54.71</v>
      </c>
      <c r="DU66" s="103">
        <f t="shared" si="59"/>
        <v>56.54</v>
      </c>
      <c r="DV66" s="103">
        <f t="shared" si="60"/>
        <v>54.71</v>
      </c>
      <c r="DW66" s="104">
        <f t="shared" si="61"/>
        <v>56.54</v>
      </c>
      <c r="DX66" s="104">
        <f t="shared" si="62"/>
        <v>56.54</v>
      </c>
      <c r="DY66" s="100">
        <f t="shared" si="63"/>
        <v>54.71</v>
      </c>
      <c r="DZ66" s="100">
        <f t="shared" si="64"/>
        <v>56.54</v>
      </c>
      <c r="EA66" s="100">
        <f t="shared" si="65"/>
        <v>54.71</v>
      </c>
      <c r="EB66" s="100">
        <f t="shared" si="69"/>
        <v>56.54</v>
      </c>
      <c r="EC66" s="105">
        <f t="shared" si="66"/>
        <v>665.68</v>
      </c>
      <c r="ED66" s="101">
        <f t="shared" si="67"/>
        <v>2394.62</v>
      </c>
      <c r="EE66" s="100">
        <f t="shared" si="70"/>
        <v>56.54</v>
      </c>
      <c r="EF66" s="100">
        <f t="shared" si="71"/>
        <v>52.89</v>
      </c>
      <c r="EG66" s="100">
        <f t="shared" si="72"/>
        <v>56.54</v>
      </c>
      <c r="EH66" s="100">
        <f t="shared" si="73"/>
        <v>54.71</v>
      </c>
      <c r="EI66" s="100">
        <f t="shared" si="74"/>
        <v>56.54</v>
      </c>
      <c r="EJ66" s="100">
        <f t="shared" si="75"/>
        <v>54.71</v>
      </c>
      <c r="EK66" s="100">
        <f t="shared" si="76"/>
        <v>56.54</v>
      </c>
      <c r="EL66" s="100">
        <f t="shared" si="77"/>
        <v>56.54</v>
      </c>
      <c r="EM66" s="100">
        <f t="shared" si="78"/>
        <v>54.71</v>
      </c>
      <c r="EN66" s="100">
        <f t="shared" si="79"/>
        <v>56.54</v>
      </c>
      <c r="EO66" s="100">
        <f t="shared" si="80"/>
        <v>54.71</v>
      </c>
      <c r="EP66" s="100">
        <f t="shared" si="81"/>
        <v>56.54</v>
      </c>
      <c r="EQ66" s="101">
        <f t="shared" si="82"/>
        <v>667.51</v>
      </c>
      <c r="ER66" s="107">
        <f t="shared" si="83"/>
        <v>3062.13</v>
      </c>
      <c r="ES66" s="104">
        <f t="shared" si="84"/>
        <v>56.54</v>
      </c>
      <c r="ET66" s="104">
        <f t="shared" si="85"/>
        <v>51.06</v>
      </c>
      <c r="EU66" s="104">
        <f t="shared" si="86"/>
        <v>56.54</v>
      </c>
      <c r="EV66" s="104">
        <f t="shared" si="87"/>
        <v>54.71</v>
      </c>
      <c r="EW66" s="104">
        <v>47.31</v>
      </c>
      <c r="EX66" s="101"/>
      <c r="EY66" s="101"/>
      <c r="EZ66" s="101"/>
      <c r="FA66" s="101"/>
      <c r="FB66" s="101"/>
      <c r="FC66" s="101"/>
      <c r="FD66" s="101"/>
      <c r="FE66" s="104">
        <f t="shared" si="88"/>
        <v>266.15999999999997</v>
      </c>
      <c r="FF66" s="107">
        <f t="shared" si="89"/>
        <v>3328.29</v>
      </c>
      <c r="FG66" s="104">
        <f t="shared" si="90"/>
        <v>369.80999999999995</v>
      </c>
    </row>
    <row r="67" spans="1:163" s="106" customFormat="1" ht="33" x14ac:dyDescent="0.15">
      <c r="A67" s="73">
        <v>42517</v>
      </c>
      <c r="B67" s="69" t="s">
        <v>158</v>
      </c>
      <c r="C67" s="96" t="s">
        <v>167</v>
      </c>
      <c r="D67" s="69" t="s">
        <v>168</v>
      </c>
      <c r="E67" s="97" t="s">
        <v>170</v>
      </c>
      <c r="F67" s="86">
        <v>3698.1</v>
      </c>
      <c r="G67" s="39">
        <f t="shared" si="12"/>
        <v>369.81</v>
      </c>
      <c r="H67" s="39">
        <f t="shared" si="15"/>
        <v>3328.29</v>
      </c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39">
        <v>3328.29</v>
      </c>
      <c r="AN67" s="72">
        <v>3328.29</v>
      </c>
      <c r="AO67" s="99"/>
      <c r="AP67" s="99"/>
      <c r="AQ67" s="99"/>
      <c r="AR67" s="99"/>
      <c r="AS67" s="99"/>
      <c r="AT67" s="99"/>
      <c r="AU67" s="99"/>
      <c r="AV67" s="99"/>
      <c r="AW67" s="99"/>
      <c r="AX67" s="100"/>
      <c r="AY67" s="99"/>
      <c r="AZ67" s="99"/>
      <c r="BA67" s="100"/>
      <c r="BB67" s="100"/>
      <c r="BC67" s="100"/>
      <c r="BD67" s="100"/>
      <c r="BE67" s="100"/>
      <c r="BF67" s="100"/>
      <c r="BG67" s="100"/>
      <c r="BH67" s="100"/>
      <c r="BI67" s="100"/>
      <c r="BJ67" s="100"/>
      <c r="BK67" s="100"/>
      <c r="BL67" s="100"/>
      <c r="BM67" s="100"/>
      <c r="BN67" s="100"/>
      <c r="BO67" s="100"/>
      <c r="BP67" s="100"/>
      <c r="BQ67" s="100"/>
      <c r="BR67" s="100"/>
      <c r="BS67" s="100"/>
      <c r="BT67" s="100"/>
      <c r="BU67" s="100"/>
      <c r="BV67" s="100"/>
      <c r="BW67" s="100"/>
      <c r="BX67" s="100"/>
      <c r="BY67" s="100"/>
      <c r="BZ67" s="100"/>
      <c r="CA67" s="100"/>
      <c r="CB67" s="100"/>
      <c r="CC67" s="100"/>
      <c r="CD67" s="100"/>
      <c r="CE67" s="100">
        <f t="shared" si="68"/>
        <v>7.29</v>
      </c>
      <c r="CF67" s="100">
        <f t="shared" si="18"/>
        <v>54.71</v>
      </c>
      <c r="CG67" s="100">
        <f t="shared" si="19"/>
        <v>56.54</v>
      </c>
      <c r="CH67" s="100">
        <f t="shared" si="20"/>
        <v>56.54</v>
      </c>
      <c r="CI67" s="100">
        <f t="shared" si="21"/>
        <v>54.71</v>
      </c>
      <c r="CJ67" s="100">
        <f t="shared" si="22"/>
        <v>56.54</v>
      </c>
      <c r="CK67" s="100">
        <f t="shared" si="23"/>
        <v>54.71</v>
      </c>
      <c r="CL67" s="100">
        <f t="shared" si="24"/>
        <v>56.54</v>
      </c>
      <c r="CM67" s="100">
        <f t="shared" si="25"/>
        <v>397.58</v>
      </c>
      <c r="CN67" s="101">
        <f t="shared" si="26"/>
        <v>397.58</v>
      </c>
      <c r="CO67" s="100">
        <f t="shared" si="27"/>
        <v>56.54</v>
      </c>
      <c r="CP67" s="100">
        <f t="shared" si="28"/>
        <v>51.06</v>
      </c>
      <c r="CQ67" s="100">
        <f t="shared" si="29"/>
        <v>56.54</v>
      </c>
      <c r="CR67" s="100">
        <f t="shared" si="30"/>
        <v>54.71</v>
      </c>
      <c r="CS67" s="102">
        <f t="shared" si="31"/>
        <v>56.54</v>
      </c>
      <c r="CT67" s="100">
        <f t="shared" si="32"/>
        <v>54.71</v>
      </c>
      <c r="CU67" s="100">
        <f t="shared" si="33"/>
        <v>56.54</v>
      </c>
      <c r="CV67" s="100">
        <f t="shared" si="34"/>
        <v>56.54</v>
      </c>
      <c r="CW67" s="100">
        <f t="shared" si="35"/>
        <v>54.71</v>
      </c>
      <c r="CX67" s="100">
        <f t="shared" si="36"/>
        <v>56.54</v>
      </c>
      <c r="CY67" s="100">
        <f t="shared" si="37"/>
        <v>54.71</v>
      </c>
      <c r="CZ67" s="100">
        <f t="shared" si="38"/>
        <v>56.54</v>
      </c>
      <c r="DA67" s="101">
        <f t="shared" si="39"/>
        <v>665.68</v>
      </c>
      <c r="DB67" s="101">
        <f t="shared" si="40"/>
        <v>1063.26</v>
      </c>
      <c r="DC67" s="100">
        <f t="shared" si="41"/>
        <v>56.54</v>
      </c>
      <c r="DD67" s="100">
        <f t="shared" si="42"/>
        <v>51.06</v>
      </c>
      <c r="DE67" s="100">
        <f t="shared" si="43"/>
        <v>56.54</v>
      </c>
      <c r="DF67" s="100">
        <f t="shared" si="44"/>
        <v>54.71</v>
      </c>
      <c r="DG67" s="100">
        <f t="shared" si="45"/>
        <v>56.54</v>
      </c>
      <c r="DH67" s="100">
        <f t="shared" si="46"/>
        <v>54.71</v>
      </c>
      <c r="DI67" s="100">
        <f t="shared" si="47"/>
        <v>56.54</v>
      </c>
      <c r="DJ67" s="100">
        <f t="shared" si="48"/>
        <v>56.54</v>
      </c>
      <c r="DK67" s="100">
        <f t="shared" si="49"/>
        <v>54.71</v>
      </c>
      <c r="DL67" s="100">
        <f t="shared" si="50"/>
        <v>56.54</v>
      </c>
      <c r="DM67" s="100">
        <f t="shared" si="51"/>
        <v>54.71</v>
      </c>
      <c r="DN67" s="100">
        <f t="shared" si="52"/>
        <v>56.54</v>
      </c>
      <c r="DO67" s="101">
        <f t="shared" si="53"/>
        <v>665.68</v>
      </c>
      <c r="DP67" s="101">
        <f t="shared" si="54"/>
        <v>1728.94</v>
      </c>
      <c r="DQ67" s="100">
        <f t="shared" si="55"/>
        <v>56.54</v>
      </c>
      <c r="DR67" s="100">
        <f t="shared" si="56"/>
        <v>51.06</v>
      </c>
      <c r="DS67" s="100">
        <f t="shared" si="57"/>
        <v>56.54</v>
      </c>
      <c r="DT67" s="100">
        <f t="shared" si="58"/>
        <v>54.71</v>
      </c>
      <c r="DU67" s="103">
        <f t="shared" si="59"/>
        <v>56.54</v>
      </c>
      <c r="DV67" s="103">
        <f t="shared" si="60"/>
        <v>54.71</v>
      </c>
      <c r="DW67" s="104">
        <f t="shared" si="61"/>
        <v>56.54</v>
      </c>
      <c r="DX67" s="104">
        <f t="shared" si="62"/>
        <v>56.54</v>
      </c>
      <c r="DY67" s="100">
        <f t="shared" si="63"/>
        <v>54.71</v>
      </c>
      <c r="DZ67" s="100">
        <f t="shared" si="64"/>
        <v>56.54</v>
      </c>
      <c r="EA67" s="100">
        <f t="shared" si="65"/>
        <v>54.71</v>
      </c>
      <c r="EB67" s="100">
        <f t="shared" si="69"/>
        <v>56.54</v>
      </c>
      <c r="EC67" s="105">
        <f t="shared" si="66"/>
        <v>665.68</v>
      </c>
      <c r="ED67" s="101">
        <f t="shared" si="67"/>
        <v>2394.62</v>
      </c>
      <c r="EE67" s="100">
        <f t="shared" si="70"/>
        <v>56.54</v>
      </c>
      <c r="EF67" s="100">
        <f t="shared" si="71"/>
        <v>52.89</v>
      </c>
      <c r="EG67" s="100">
        <f t="shared" si="72"/>
        <v>56.54</v>
      </c>
      <c r="EH67" s="100">
        <f t="shared" si="73"/>
        <v>54.71</v>
      </c>
      <c r="EI67" s="100">
        <f t="shared" si="74"/>
        <v>56.54</v>
      </c>
      <c r="EJ67" s="100">
        <f t="shared" si="75"/>
        <v>54.71</v>
      </c>
      <c r="EK67" s="100">
        <f t="shared" si="76"/>
        <v>56.54</v>
      </c>
      <c r="EL67" s="100">
        <f t="shared" si="77"/>
        <v>56.54</v>
      </c>
      <c r="EM67" s="100">
        <f t="shared" si="78"/>
        <v>54.71</v>
      </c>
      <c r="EN67" s="100">
        <f t="shared" si="79"/>
        <v>56.54</v>
      </c>
      <c r="EO67" s="100">
        <f t="shared" si="80"/>
        <v>54.71</v>
      </c>
      <c r="EP67" s="100">
        <f t="shared" si="81"/>
        <v>56.54</v>
      </c>
      <c r="EQ67" s="101">
        <f t="shared" si="82"/>
        <v>667.51</v>
      </c>
      <c r="ER67" s="107">
        <f t="shared" si="83"/>
        <v>3062.13</v>
      </c>
      <c r="ES67" s="104">
        <f t="shared" si="84"/>
        <v>56.54</v>
      </c>
      <c r="ET67" s="104">
        <f t="shared" si="85"/>
        <v>51.06</v>
      </c>
      <c r="EU67" s="104">
        <f t="shared" si="86"/>
        <v>56.54</v>
      </c>
      <c r="EV67" s="104">
        <f t="shared" si="87"/>
        <v>54.71</v>
      </c>
      <c r="EW67" s="104">
        <v>47.31</v>
      </c>
      <c r="EX67" s="101"/>
      <c r="EY67" s="101"/>
      <c r="EZ67" s="101"/>
      <c r="FA67" s="101"/>
      <c r="FB67" s="101"/>
      <c r="FC67" s="101"/>
      <c r="FD67" s="101"/>
      <c r="FE67" s="104">
        <f t="shared" si="88"/>
        <v>266.15999999999997</v>
      </c>
      <c r="FF67" s="107">
        <f t="shared" si="89"/>
        <v>3328.29</v>
      </c>
      <c r="FG67" s="104">
        <f t="shared" si="90"/>
        <v>369.80999999999995</v>
      </c>
    </row>
    <row r="68" spans="1:163" s="106" customFormat="1" ht="33" x14ac:dyDescent="0.15">
      <c r="A68" s="73">
        <v>42517</v>
      </c>
      <c r="B68" s="69" t="s">
        <v>158</v>
      </c>
      <c r="C68" s="96" t="s">
        <v>167</v>
      </c>
      <c r="D68" s="69" t="s">
        <v>168</v>
      </c>
      <c r="E68" s="97" t="s">
        <v>171</v>
      </c>
      <c r="F68" s="86">
        <v>3698.1</v>
      </c>
      <c r="G68" s="39">
        <f t="shared" si="12"/>
        <v>369.81</v>
      </c>
      <c r="H68" s="39">
        <f t="shared" si="15"/>
        <v>3328.29</v>
      </c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39">
        <v>3328.29</v>
      </c>
      <c r="AN68" s="72">
        <v>3328.29</v>
      </c>
      <c r="AO68" s="99"/>
      <c r="AP68" s="99"/>
      <c r="AQ68" s="99"/>
      <c r="AR68" s="99"/>
      <c r="AS68" s="99"/>
      <c r="AT68" s="99"/>
      <c r="AU68" s="99"/>
      <c r="AV68" s="99"/>
      <c r="AW68" s="99"/>
      <c r="AX68" s="100"/>
      <c r="AY68" s="99"/>
      <c r="AZ68" s="99"/>
      <c r="BA68" s="100"/>
      <c r="BB68" s="100"/>
      <c r="BC68" s="100"/>
      <c r="BD68" s="100"/>
      <c r="BE68" s="100"/>
      <c r="BF68" s="100"/>
      <c r="BG68" s="100"/>
      <c r="BH68" s="100"/>
      <c r="BI68" s="100"/>
      <c r="BJ68" s="100"/>
      <c r="BK68" s="100"/>
      <c r="BL68" s="100"/>
      <c r="BM68" s="100"/>
      <c r="BN68" s="100"/>
      <c r="BO68" s="100"/>
      <c r="BP68" s="100"/>
      <c r="BQ68" s="100"/>
      <c r="BR68" s="100"/>
      <c r="BS68" s="100"/>
      <c r="BT68" s="100"/>
      <c r="BU68" s="100"/>
      <c r="BV68" s="100"/>
      <c r="BW68" s="100"/>
      <c r="BX68" s="100"/>
      <c r="BY68" s="100"/>
      <c r="BZ68" s="100"/>
      <c r="CA68" s="100"/>
      <c r="CB68" s="100"/>
      <c r="CC68" s="100"/>
      <c r="CD68" s="100"/>
      <c r="CE68" s="100">
        <f t="shared" si="68"/>
        <v>7.29</v>
      </c>
      <c r="CF68" s="100">
        <f t="shared" si="18"/>
        <v>54.71</v>
      </c>
      <c r="CG68" s="100">
        <f t="shared" si="19"/>
        <v>56.54</v>
      </c>
      <c r="CH68" s="100">
        <f t="shared" si="20"/>
        <v>56.54</v>
      </c>
      <c r="CI68" s="100">
        <f t="shared" si="21"/>
        <v>54.71</v>
      </c>
      <c r="CJ68" s="100">
        <f t="shared" si="22"/>
        <v>56.54</v>
      </c>
      <c r="CK68" s="100">
        <f t="shared" si="23"/>
        <v>54.71</v>
      </c>
      <c r="CL68" s="100">
        <f t="shared" si="24"/>
        <v>56.54</v>
      </c>
      <c r="CM68" s="100">
        <f t="shared" si="25"/>
        <v>397.58</v>
      </c>
      <c r="CN68" s="101">
        <f t="shared" si="26"/>
        <v>397.58</v>
      </c>
      <c r="CO68" s="100">
        <f t="shared" si="27"/>
        <v>56.54</v>
      </c>
      <c r="CP68" s="100">
        <f t="shared" si="28"/>
        <v>51.06</v>
      </c>
      <c r="CQ68" s="100">
        <f t="shared" si="29"/>
        <v>56.54</v>
      </c>
      <c r="CR68" s="100">
        <f t="shared" si="30"/>
        <v>54.71</v>
      </c>
      <c r="CS68" s="102">
        <f t="shared" si="31"/>
        <v>56.54</v>
      </c>
      <c r="CT68" s="100">
        <f t="shared" si="32"/>
        <v>54.71</v>
      </c>
      <c r="CU68" s="100">
        <f t="shared" si="33"/>
        <v>56.54</v>
      </c>
      <c r="CV68" s="100">
        <f t="shared" si="34"/>
        <v>56.54</v>
      </c>
      <c r="CW68" s="100">
        <f t="shared" si="35"/>
        <v>54.71</v>
      </c>
      <c r="CX68" s="100">
        <f t="shared" si="36"/>
        <v>56.54</v>
      </c>
      <c r="CY68" s="100">
        <f t="shared" si="37"/>
        <v>54.71</v>
      </c>
      <c r="CZ68" s="100">
        <f t="shared" si="38"/>
        <v>56.54</v>
      </c>
      <c r="DA68" s="101">
        <f t="shared" si="39"/>
        <v>665.68</v>
      </c>
      <c r="DB68" s="101">
        <f t="shared" si="40"/>
        <v>1063.26</v>
      </c>
      <c r="DC68" s="100">
        <f t="shared" si="41"/>
        <v>56.54</v>
      </c>
      <c r="DD68" s="100">
        <f t="shared" si="42"/>
        <v>51.06</v>
      </c>
      <c r="DE68" s="100">
        <f t="shared" si="43"/>
        <v>56.54</v>
      </c>
      <c r="DF68" s="100">
        <f t="shared" si="44"/>
        <v>54.71</v>
      </c>
      <c r="DG68" s="100">
        <f t="shared" si="45"/>
        <v>56.54</v>
      </c>
      <c r="DH68" s="100">
        <f t="shared" si="46"/>
        <v>54.71</v>
      </c>
      <c r="DI68" s="100">
        <f t="shared" si="47"/>
        <v>56.54</v>
      </c>
      <c r="DJ68" s="100">
        <f t="shared" si="48"/>
        <v>56.54</v>
      </c>
      <c r="DK68" s="100">
        <f t="shared" si="49"/>
        <v>54.71</v>
      </c>
      <c r="DL68" s="100">
        <f t="shared" si="50"/>
        <v>56.54</v>
      </c>
      <c r="DM68" s="100">
        <f t="shared" si="51"/>
        <v>54.71</v>
      </c>
      <c r="DN68" s="100">
        <f t="shared" si="52"/>
        <v>56.54</v>
      </c>
      <c r="DO68" s="101">
        <f t="shared" si="53"/>
        <v>665.68</v>
      </c>
      <c r="DP68" s="101">
        <f t="shared" si="54"/>
        <v>1728.94</v>
      </c>
      <c r="DQ68" s="100">
        <f t="shared" si="55"/>
        <v>56.54</v>
      </c>
      <c r="DR68" s="100">
        <f t="shared" si="56"/>
        <v>51.06</v>
      </c>
      <c r="DS68" s="100">
        <f t="shared" si="57"/>
        <v>56.54</v>
      </c>
      <c r="DT68" s="100">
        <f t="shared" si="58"/>
        <v>54.71</v>
      </c>
      <c r="DU68" s="103">
        <f t="shared" si="59"/>
        <v>56.54</v>
      </c>
      <c r="DV68" s="103">
        <f t="shared" si="60"/>
        <v>54.71</v>
      </c>
      <c r="DW68" s="104">
        <f t="shared" si="61"/>
        <v>56.54</v>
      </c>
      <c r="DX68" s="104">
        <f t="shared" si="62"/>
        <v>56.54</v>
      </c>
      <c r="DY68" s="100">
        <f t="shared" si="63"/>
        <v>54.71</v>
      </c>
      <c r="DZ68" s="100">
        <f t="shared" si="64"/>
        <v>56.54</v>
      </c>
      <c r="EA68" s="100">
        <f t="shared" si="65"/>
        <v>54.71</v>
      </c>
      <c r="EB68" s="100">
        <f t="shared" si="69"/>
        <v>56.54</v>
      </c>
      <c r="EC68" s="105">
        <f t="shared" si="66"/>
        <v>665.68</v>
      </c>
      <c r="ED68" s="101">
        <f t="shared" si="67"/>
        <v>2394.62</v>
      </c>
      <c r="EE68" s="100">
        <f t="shared" si="70"/>
        <v>56.54</v>
      </c>
      <c r="EF68" s="100">
        <f t="shared" si="71"/>
        <v>52.89</v>
      </c>
      <c r="EG68" s="100">
        <f t="shared" si="72"/>
        <v>56.54</v>
      </c>
      <c r="EH68" s="100">
        <f t="shared" si="73"/>
        <v>54.71</v>
      </c>
      <c r="EI68" s="100">
        <f t="shared" si="74"/>
        <v>56.54</v>
      </c>
      <c r="EJ68" s="100">
        <f t="shared" si="75"/>
        <v>54.71</v>
      </c>
      <c r="EK68" s="100">
        <f t="shared" si="76"/>
        <v>56.54</v>
      </c>
      <c r="EL68" s="100">
        <f t="shared" si="77"/>
        <v>56.54</v>
      </c>
      <c r="EM68" s="100">
        <f t="shared" si="78"/>
        <v>54.71</v>
      </c>
      <c r="EN68" s="100">
        <f t="shared" si="79"/>
        <v>56.54</v>
      </c>
      <c r="EO68" s="100">
        <f t="shared" si="80"/>
        <v>54.71</v>
      </c>
      <c r="EP68" s="100">
        <f t="shared" si="81"/>
        <v>56.54</v>
      </c>
      <c r="EQ68" s="101">
        <f t="shared" si="82"/>
        <v>667.51</v>
      </c>
      <c r="ER68" s="107">
        <f t="shared" si="83"/>
        <v>3062.13</v>
      </c>
      <c r="ES68" s="104">
        <f t="shared" si="84"/>
        <v>56.54</v>
      </c>
      <c r="ET68" s="104">
        <f t="shared" si="85"/>
        <v>51.06</v>
      </c>
      <c r="EU68" s="104">
        <f t="shared" si="86"/>
        <v>56.54</v>
      </c>
      <c r="EV68" s="104">
        <f t="shared" si="87"/>
        <v>54.71</v>
      </c>
      <c r="EW68" s="104">
        <v>47.31</v>
      </c>
      <c r="EX68" s="101"/>
      <c r="EY68" s="101"/>
      <c r="EZ68" s="101"/>
      <c r="FA68" s="101"/>
      <c r="FB68" s="101"/>
      <c r="FC68" s="101"/>
      <c r="FD68" s="101"/>
      <c r="FE68" s="104">
        <f t="shared" si="88"/>
        <v>266.15999999999997</v>
      </c>
      <c r="FF68" s="107">
        <f t="shared" si="89"/>
        <v>3328.29</v>
      </c>
      <c r="FG68" s="104">
        <f t="shared" si="90"/>
        <v>369.80999999999995</v>
      </c>
    </row>
    <row r="69" spans="1:163" s="106" customFormat="1" ht="33" x14ac:dyDescent="0.15">
      <c r="A69" s="73">
        <v>42517</v>
      </c>
      <c r="B69" s="69" t="s">
        <v>158</v>
      </c>
      <c r="C69" s="96" t="s">
        <v>167</v>
      </c>
      <c r="D69" s="69" t="s">
        <v>168</v>
      </c>
      <c r="E69" s="97" t="s">
        <v>172</v>
      </c>
      <c r="F69" s="86">
        <v>3698.1</v>
      </c>
      <c r="G69" s="39">
        <f t="shared" si="12"/>
        <v>369.81</v>
      </c>
      <c r="H69" s="39">
        <f t="shared" si="15"/>
        <v>3328.29</v>
      </c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39">
        <v>3328.29</v>
      </c>
      <c r="AN69" s="72">
        <v>3328.29</v>
      </c>
      <c r="AO69" s="99"/>
      <c r="AP69" s="99"/>
      <c r="AQ69" s="99"/>
      <c r="AR69" s="99"/>
      <c r="AS69" s="99"/>
      <c r="AT69" s="99"/>
      <c r="AU69" s="99"/>
      <c r="AV69" s="99"/>
      <c r="AW69" s="99"/>
      <c r="AX69" s="100"/>
      <c r="AY69" s="99"/>
      <c r="AZ69" s="99"/>
      <c r="BA69" s="100"/>
      <c r="BB69" s="100"/>
      <c r="BC69" s="100"/>
      <c r="BD69" s="100"/>
      <c r="BE69" s="100"/>
      <c r="BF69" s="100"/>
      <c r="BG69" s="100"/>
      <c r="BH69" s="100"/>
      <c r="BI69" s="100"/>
      <c r="BJ69" s="100"/>
      <c r="BK69" s="100"/>
      <c r="BL69" s="100"/>
      <c r="BM69" s="100"/>
      <c r="BN69" s="100"/>
      <c r="BO69" s="100"/>
      <c r="BP69" s="100"/>
      <c r="BQ69" s="100"/>
      <c r="BR69" s="100"/>
      <c r="BS69" s="100"/>
      <c r="BT69" s="100"/>
      <c r="BU69" s="100"/>
      <c r="BV69" s="100"/>
      <c r="BW69" s="100"/>
      <c r="BX69" s="100"/>
      <c r="BY69" s="100"/>
      <c r="BZ69" s="100"/>
      <c r="CA69" s="100"/>
      <c r="CB69" s="100"/>
      <c r="CC69" s="100"/>
      <c r="CD69" s="100"/>
      <c r="CE69" s="100"/>
      <c r="CF69" s="100"/>
      <c r="CG69" s="100"/>
      <c r="CH69" s="100"/>
      <c r="CI69" s="100"/>
      <c r="CJ69" s="100"/>
      <c r="CK69" s="100"/>
      <c r="CL69" s="100"/>
      <c r="CM69" s="100"/>
      <c r="CN69" s="101"/>
      <c r="CO69" s="100"/>
      <c r="CP69" s="100"/>
      <c r="CQ69" s="100"/>
      <c r="CR69" s="100"/>
      <c r="CS69" s="102"/>
      <c r="CT69" s="100"/>
      <c r="CU69" s="100"/>
      <c r="CV69" s="100"/>
      <c r="CW69" s="100"/>
      <c r="CX69" s="100"/>
      <c r="CY69" s="100"/>
      <c r="CZ69" s="100"/>
      <c r="DA69" s="101"/>
      <c r="DB69" s="101"/>
      <c r="DC69" s="100"/>
      <c r="DD69" s="100"/>
      <c r="DE69" s="100"/>
      <c r="DF69" s="100"/>
      <c r="DG69" s="100"/>
      <c r="DH69" s="100"/>
      <c r="DI69" s="100"/>
      <c r="DJ69" s="100"/>
      <c r="DK69" s="100"/>
      <c r="DL69" s="100"/>
      <c r="DM69" s="100"/>
      <c r="DN69" s="100"/>
      <c r="DO69" s="101"/>
      <c r="DP69" s="101"/>
      <c r="DQ69" s="100"/>
      <c r="DR69" s="100"/>
      <c r="DS69" s="100"/>
      <c r="DT69" s="100"/>
      <c r="DU69" s="103"/>
      <c r="DV69" s="103"/>
      <c r="DW69" s="104"/>
      <c r="DX69" s="104"/>
      <c r="DY69" s="100"/>
      <c r="DZ69" s="100"/>
      <c r="EA69" s="100"/>
      <c r="EB69" s="100"/>
      <c r="EC69" s="105"/>
      <c r="ED69" s="101"/>
      <c r="EE69" s="100"/>
      <c r="EF69" s="100"/>
      <c r="EG69" s="100"/>
      <c r="EH69" s="100"/>
      <c r="EI69" s="100"/>
      <c r="EJ69" s="100"/>
      <c r="EK69" s="100"/>
      <c r="EL69" s="100"/>
      <c r="EM69" s="100"/>
      <c r="EN69" s="100"/>
      <c r="EO69" s="100"/>
      <c r="EP69" s="100"/>
      <c r="EQ69" s="101"/>
      <c r="ER69" s="107"/>
      <c r="ES69" s="104"/>
      <c r="ET69" s="104"/>
      <c r="EU69" s="104"/>
      <c r="EV69" s="104"/>
      <c r="EW69" s="104"/>
      <c r="EX69" s="101"/>
      <c r="EY69" s="101"/>
      <c r="EZ69" s="101"/>
      <c r="FA69" s="101"/>
      <c r="FB69" s="101"/>
      <c r="FC69" s="101"/>
      <c r="FD69" s="101"/>
      <c r="FE69" s="104"/>
      <c r="FF69" s="107"/>
      <c r="FG69" s="104"/>
    </row>
    <row r="70" spans="1:163" s="106" customFormat="1" ht="33.75" thickBot="1" x14ac:dyDescent="0.2">
      <c r="A70" s="75">
        <v>42517</v>
      </c>
      <c r="B70" s="76" t="s">
        <v>158</v>
      </c>
      <c r="C70" s="108" t="s">
        <v>167</v>
      </c>
      <c r="D70" s="76" t="s">
        <v>168</v>
      </c>
      <c r="E70" s="109" t="s">
        <v>173</v>
      </c>
      <c r="F70" s="110">
        <v>3698.1</v>
      </c>
      <c r="G70" s="55">
        <f t="shared" si="12"/>
        <v>369.81</v>
      </c>
      <c r="H70" s="55">
        <f>(F70*0.9)</f>
        <v>3328.29</v>
      </c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  <c r="AA70" s="110"/>
      <c r="AB70" s="110"/>
      <c r="AC70" s="110"/>
      <c r="AD70" s="110"/>
      <c r="AE70" s="110"/>
      <c r="AF70" s="110"/>
      <c r="AG70" s="110"/>
      <c r="AH70" s="110"/>
      <c r="AI70" s="110"/>
      <c r="AJ70" s="110"/>
      <c r="AK70" s="110"/>
      <c r="AL70" s="110"/>
      <c r="AM70" s="55">
        <v>3328.29</v>
      </c>
      <c r="AN70" s="79">
        <v>3328.29</v>
      </c>
      <c r="AO70" s="99"/>
      <c r="AP70" s="99"/>
      <c r="AQ70" s="99"/>
      <c r="AR70" s="99"/>
      <c r="AS70" s="99"/>
      <c r="AT70" s="99"/>
      <c r="AU70" s="99"/>
      <c r="AV70" s="99"/>
      <c r="AW70" s="99"/>
      <c r="AX70" s="100"/>
      <c r="AY70" s="99"/>
      <c r="AZ70" s="99"/>
      <c r="BA70" s="100"/>
      <c r="BB70" s="100"/>
      <c r="BC70" s="100"/>
      <c r="BD70" s="100"/>
      <c r="BE70" s="100"/>
      <c r="BF70" s="100"/>
      <c r="BG70" s="100"/>
      <c r="BH70" s="100"/>
      <c r="BI70" s="100"/>
      <c r="BJ70" s="100"/>
      <c r="BK70" s="100"/>
      <c r="BL70" s="100"/>
      <c r="BM70" s="100"/>
      <c r="BN70" s="100"/>
      <c r="BO70" s="100"/>
      <c r="BP70" s="100"/>
      <c r="BQ70" s="100"/>
      <c r="BR70" s="100"/>
      <c r="BS70" s="100"/>
      <c r="BT70" s="100"/>
      <c r="BU70" s="100"/>
      <c r="BV70" s="100"/>
      <c r="BW70" s="100"/>
      <c r="BX70" s="100"/>
      <c r="BY70" s="100"/>
      <c r="BZ70" s="100"/>
      <c r="CA70" s="100"/>
      <c r="CB70" s="100"/>
      <c r="CC70" s="100"/>
      <c r="CD70" s="100"/>
      <c r="CE70" s="100"/>
      <c r="CF70" s="100"/>
      <c r="CG70" s="100"/>
      <c r="CH70" s="100"/>
      <c r="CI70" s="100"/>
      <c r="CJ70" s="100"/>
      <c r="CK70" s="100"/>
      <c r="CL70" s="100"/>
      <c r="CM70" s="100"/>
      <c r="CN70" s="101"/>
      <c r="CO70" s="100"/>
      <c r="CP70" s="100"/>
      <c r="CQ70" s="100"/>
      <c r="CR70" s="100"/>
      <c r="CS70" s="102"/>
      <c r="CT70" s="100"/>
      <c r="CU70" s="100"/>
      <c r="CV70" s="100"/>
      <c r="CW70" s="100"/>
      <c r="CX70" s="100"/>
      <c r="CY70" s="100"/>
      <c r="CZ70" s="100"/>
      <c r="DA70" s="101"/>
      <c r="DB70" s="101"/>
      <c r="DC70" s="100"/>
      <c r="DD70" s="100"/>
      <c r="DE70" s="100"/>
      <c r="DF70" s="100"/>
      <c r="DG70" s="100"/>
      <c r="DH70" s="100"/>
      <c r="DI70" s="100"/>
      <c r="DJ70" s="100"/>
      <c r="DK70" s="100"/>
      <c r="DL70" s="100"/>
      <c r="DM70" s="100"/>
      <c r="DN70" s="100"/>
      <c r="DO70" s="101"/>
      <c r="DP70" s="101"/>
      <c r="DQ70" s="100"/>
      <c r="DR70" s="100"/>
      <c r="DS70" s="100"/>
      <c r="DT70" s="100"/>
      <c r="DU70" s="103"/>
      <c r="DV70" s="103"/>
      <c r="DW70" s="104"/>
      <c r="DX70" s="104"/>
      <c r="DY70" s="100"/>
      <c r="DZ70" s="100"/>
      <c r="EA70" s="100"/>
      <c r="EB70" s="100"/>
      <c r="EC70" s="105"/>
      <c r="ED70" s="101"/>
      <c r="EE70" s="100"/>
      <c r="EF70" s="100"/>
      <c r="EG70" s="100"/>
      <c r="EH70" s="100"/>
      <c r="EI70" s="100"/>
      <c r="EJ70" s="100"/>
      <c r="EK70" s="100"/>
      <c r="EL70" s="100"/>
      <c r="EM70" s="100"/>
      <c r="EN70" s="100"/>
      <c r="EO70" s="100"/>
      <c r="EP70" s="100"/>
      <c r="EQ70" s="101"/>
      <c r="ER70" s="107"/>
      <c r="ES70" s="104"/>
      <c r="ET70" s="104"/>
      <c r="EU70" s="104"/>
      <c r="EV70" s="104"/>
      <c r="EW70" s="104"/>
      <c r="EX70" s="101"/>
      <c r="EY70" s="101"/>
      <c r="EZ70" s="101"/>
      <c r="FA70" s="101"/>
      <c r="FB70" s="101"/>
      <c r="FC70" s="101"/>
      <c r="FD70" s="101"/>
      <c r="FE70" s="104"/>
      <c r="FF70" s="107"/>
      <c r="FG70" s="104"/>
    </row>
    <row r="71" spans="1:163" s="112" customFormat="1" ht="12" thickBot="1" x14ac:dyDescent="0.25">
      <c r="A71" s="57" t="s">
        <v>45</v>
      </c>
      <c r="B71" s="58"/>
      <c r="C71" s="59"/>
      <c r="D71" s="60"/>
      <c r="E71" s="60"/>
      <c r="F71" s="61">
        <f t="shared" ref="F71:AN71" si="91">SUM(F45:F70)</f>
        <v>55767.752857142848</v>
      </c>
      <c r="G71" s="61">
        <f t="shared" si="91"/>
        <v>5576.7752857142877</v>
      </c>
      <c r="H71" s="61">
        <f>SUM(H45:H70)</f>
        <v>50190.87757142858</v>
      </c>
      <c r="I71" s="61">
        <f t="shared" si="91"/>
        <v>0</v>
      </c>
      <c r="J71" s="61">
        <f t="shared" si="91"/>
        <v>0</v>
      </c>
      <c r="K71" s="61">
        <f t="shared" si="91"/>
        <v>0</v>
      </c>
      <c r="L71" s="61">
        <f t="shared" si="91"/>
        <v>0</v>
      </c>
      <c r="M71" s="61">
        <f t="shared" si="91"/>
        <v>0</v>
      </c>
      <c r="N71" s="61">
        <f t="shared" si="91"/>
        <v>0</v>
      </c>
      <c r="O71" s="61">
        <f t="shared" si="91"/>
        <v>1215.4039005870841</v>
      </c>
      <c r="P71" s="61">
        <f t="shared" si="91"/>
        <v>9605.52</v>
      </c>
      <c r="Q71" s="61">
        <f t="shared" si="91"/>
        <v>9605.52</v>
      </c>
      <c r="R71" s="61">
        <f t="shared" si="91"/>
        <v>9605.52</v>
      </c>
      <c r="S71" s="61">
        <f t="shared" si="91"/>
        <v>9610.85</v>
      </c>
      <c r="T71" s="61">
        <f t="shared" si="91"/>
        <v>1210.57</v>
      </c>
      <c r="U71" s="61">
        <f t="shared" si="91"/>
        <v>491.18999999999994</v>
      </c>
      <c r="V71" s="61">
        <f t="shared" si="91"/>
        <v>707.57</v>
      </c>
      <c r="W71" s="61">
        <f t="shared" si="91"/>
        <v>154.72</v>
      </c>
      <c r="X71" s="61">
        <f t="shared" si="91"/>
        <v>151.75</v>
      </c>
      <c r="Y71" s="61">
        <f t="shared" si="91"/>
        <v>474.53</v>
      </c>
      <c r="Z71" s="61">
        <f t="shared" si="91"/>
        <v>543.92000000000007</v>
      </c>
      <c r="AA71" s="61">
        <f t="shared" si="91"/>
        <v>546.62</v>
      </c>
      <c r="AB71" s="61">
        <f t="shared" si="91"/>
        <v>543.92000000000007</v>
      </c>
      <c r="AC71" s="61">
        <f t="shared" si="91"/>
        <v>545.25</v>
      </c>
      <c r="AD71" s="61">
        <f t="shared" si="91"/>
        <v>214.79000000000002</v>
      </c>
      <c r="AE71" s="61">
        <f t="shared" si="91"/>
        <v>39.93</v>
      </c>
      <c r="AF71" s="61">
        <f t="shared" si="91"/>
        <v>41.260000000000005</v>
      </c>
      <c r="AG71" s="61">
        <f t="shared" si="91"/>
        <v>39.93</v>
      </c>
      <c r="AH71" s="61">
        <f t="shared" si="91"/>
        <v>56.37</v>
      </c>
      <c r="AI71" s="61">
        <f t="shared" si="91"/>
        <v>35.75</v>
      </c>
      <c r="AJ71" s="61">
        <f t="shared" si="91"/>
        <v>18001.07</v>
      </c>
      <c r="AK71" s="61">
        <f t="shared" si="91"/>
        <v>17992.39</v>
      </c>
      <c r="AL71" s="61">
        <f t="shared" si="91"/>
        <v>27520.460000000003</v>
      </c>
      <c r="AM71" s="61">
        <f>SUM(AM45:AM70)</f>
        <v>50190.87000000001</v>
      </c>
      <c r="AN71" s="62">
        <f t="shared" si="91"/>
        <v>50190.87000000001</v>
      </c>
      <c r="AO71" s="111"/>
      <c r="AP71" s="111"/>
      <c r="AQ71" s="111"/>
      <c r="AR71" s="111"/>
      <c r="AS71" s="111"/>
    </row>
    <row r="72" spans="1:163" s="112" customFormat="1" ht="11.25" x14ac:dyDescent="0.2">
      <c r="A72" s="83" t="s">
        <v>174</v>
      </c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5"/>
      <c r="AO72" s="111"/>
      <c r="AP72" s="111"/>
      <c r="AQ72" s="111"/>
      <c r="AR72" s="111"/>
      <c r="AS72" s="111"/>
    </row>
    <row r="73" spans="1:163" s="33" customFormat="1" ht="8.25" x14ac:dyDescent="0.2">
      <c r="A73" s="34" t="s">
        <v>175</v>
      </c>
      <c r="B73" s="35" t="s">
        <v>176</v>
      </c>
      <c r="C73" s="35" t="s">
        <v>177</v>
      </c>
      <c r="D73" s="41" t="s">
        <v>68</v>
      </c>
      <c r="E73" s="41" t="s">
        <v>178</v>
      </c>
      <c r="F73" s="38">
        <f>5990*1/8.75</f>
        <v>684.57142857142856</v>
      </c>
      <c r="G73" s="38">
        <f t="shared" ref="G73:G118" si="92">(F73*0.1)</f>
        <v>68.457142857142856</v>
      </c>
      <c r="H73" s="38">
        <f t="shared" ref="H73:H116" si="93">(F73*0.9)</f>
        <v>616.11428571428576</v>
      </c>
      <c r="I73" s="113">
        <v>0</v>
      </c>
      <c r="J73" s="38">
        <v>330.85</v>
      </c>
      <c r="K73" s="38">
        <f>(H73/5/365*365)</f>
        <v>123.22285714285715</v>
      </c>
      <c r="L73" s="38">
        <f>(H73/5/365*365)</f>
        <v>123.22285714285715</v>
      </c>
      <c r="M73" s="38">
        <f>(H73/5/365*365)</f>
        <v>123.22285714285715</v>
      </c>
      <c r="N73" s="38">
        <f>(H73/5/365*365)</f>
        <v>123.22285714285715</v>
      </c>
      <c r="O73" s="38">
        <v>747.35</v>
      </c>
      <c r="P73" s="38">
        <v>0</v>
      </c>
      <c r="Q73" s="38">
        <v>0</v>
      </c>
      <c r="R73" s="38">
        <v>0</v>
      </c>
      <c r="S73" s="38">
        <v>0</v>
      </c>
      <c r="T73" s="38">
        <v>616.11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v>0</v>
      </c>
      <c r="AE73" s="39">
        <v>0</v>
      </c>
      <c r="AF73" s="38">
        <v>0</v>
      </c>
      <c r="AG73" s="38"/>
      <c r="AH73" s="38"/>
      <c r="AI73" s="38"/>
      <c r="AJ73" s="38">
        <v>616.11</v>
      </c>
      <c r="AK73" s="38">
        <v>616.11</v>
      </c>
      <c r="AL73" s="38">
        <v>616.11</v>
      </c>
      <c r="AM73" s="38">
        <v>616.11</v>
      </c>
      <c r="AN73" s="40">
        <f t="shared" ref="AN73:AN82" si="94">SUM(AJ73)</f>
        <v>616.11</v>
      </c>
      <c r="AO73" s="32"/>
      <c r="AP73" s="32"/>
      <c r="AQ73" s="32"/>
      <c r="AR73" s="32"/>
      <c r="AS73" s="32"/>
    </row>
    <row r="74" spans="1:163" s="33" customFormat="1" ht="8.25" x14ac:dyDescent="0.2">
      <c r="A74" s="48">
        <v>33563</v>
      </c>
      <c r="B74" s="35" t="s">
        <v>179</v>
      </c>
      <c r="C74" s="35" t="s">
        <v>180</v>
      </c>
      <c r="D74" s="41" t="s">
        <v>181</v>
      </c>
      <c r="E74" s="41" t="s">
        <v>182</v>
      </c>
      <c r="F74" s="38">
        <f>7289*1/8.75</f>
        <v>833.02857142857147</v>
      </c>
      <c r="G74" s="38">
        <f t="shared" si="92"/>
        <v>83.30285714285715</v>
      </c>
      <c r="H74" s="38">
        <f t="shared" si="93"/>
        <v>749.72571428571439</v>
      </c>
      <c r="I74" s="113">
        <v>0</v>
      </c>
      <c r="J74" s="38">
        <f>(H74/5/365*40)</f>
        <v>16.432344422700591</v>
      </c>
      <c r="K74" s="38">
        <f>(H74/5/365*365)</f>
        <v>149.94514285714288</v>
      </c>
      <c r="L74" s="38">
        <f>(H74/5/365*365)</f>
        <v>149.94514285714288</v>
      </c>
      <c r="M74" s="38">
        <f>(H74/5/365*365)</f>
        <v>149.94514285714288</v>
      </c>
      <c r="N74" s="38">
        <f>(H74/5/365*365)</f>
        <v>149.94514285714288</v>
      </c>
      <c r="O74" s="38">
        <f>(H74/5/365*325)</f>
        <v>133.51279843444229</v>
      </c>
      <c r="P74" s="38">
        <v>0</v>
      </c>
      <c r="Q74" s="38">
        <v>0</v>
      </c>
      <c r="R74" s="38">
        <v>0</v>
      </c>
      <c r="S74" s="38">
        <v>0</v>
      </c>
      <c r="T74" s="38">
        <v>749.73</v>
      </c>
      <c r="U74" s="38">
        <v>0</v>
      </c>
      <c r="V74" s="38">
        <v>0</v>
      </c>
      <c r="W74" s="38">
        <v>0</v>
      </c>
      <c r="X74" s="38">
        <v>0</v>
      </c>
      <c r="Y74" s="38">
        <v>0</v>
      </c>
      <c r="Z74" s="38">
        <v>0</v>
      </c>
      <c r="AA74" s="38">
        <v>0</v>
      </c>
      <c r="AB74" s="38">
        <v>0</v>
      </c>
      <c r="AC74" s="38">
        <v>0</v>
      </c>
      <c r="AD74" s="38">
        <v>0</v>
      </c>
      <c r="AE74" s="39">
        <v>0</v>
      </c>
      <c r="AF74" s="38">
        <v>0</v>
      </c>
      <c r="AG74" s="38"/>
      <c r="AH74" s="38"/>
      <c r="AI74" s="38"/>
      <c r="AJ74" s="38">
        <v>749.73</v>
      </c>
      <c r="AK74" s="38">
        <v>749.73</v>
      </c>
      <c r="AL74" s="38">
        <v>749.73</v>
      </c>
      <c r="AM74" s="38">
        <v>749.73</v>
      </c>
      <c r="AN74" s="40">
        <f>SUM(AJ74)</f>
        <v>749.73</v>
      </c>
      <c r="AO74" s="32"/>
      <c r="AP74" s="32"/>
      <c r="AQ74" s="32"/>
      <c r="AR74" s="32"/>
      <c r="AS74" s="32"/>
    </row>
    <row r="75" spans="1:163" s="33" customFormat="1" ht="8.25" x14ac:dyDescent="0.2">
      <c r="A75" s="48">
        <v>34250</v>
      </c>
      <c r="B75" s="35" t="s">
        <v>183</v>
      </c>
      <c r="C75" s="35" t="s">
        <v>184</v>
      </c>
      <c r="D75" s="41" t="s">
        <v>100</v>
      </c>
      <c r="E75" s="41" t="s">
        <v>185</v>
      </c>
      <c r="F75" s="38">
        <f>6000*1/8.75</f>
        <v>685.71428571428567</v>
      </c>
      <c r="G75" s="38">
        <f t="shared" si="92"/>
        <v>68.571428571428569</v>
      </c>
      <c r="H75" s="38">
        <f t="shared" si="93"/>
        <v>617.14285714285711</v>
      </c>
      <c r="I75" s="38">
        <v>0</v>
      </c>
      <c r="J75" s="38">
        <v>0</v>
      </c>
      <c r="K75" s="38">
        <v>0</v>
      </c>
      <c r="L75" s="38">
        <f>(H75/5/365*143)</f>
        <v>48.356947162426607</v>
      </c>
      <c r="M75" s="38">
        <f>(H75/5/365*365)</f>
        <v>123.42857142857142</v>
      </c>
      <c r="N75" s="38">
        <f>(H75/5/365*365)</f>
        <v>123.42857142857142</v>
      </c>
      <c r="O75" s="38">
        <f>(H75/5/365*365)</f>
        <v>123.42857142857142</v>
      </c>
      <c r="P75" s="38">
        <v>1080</v>
      </c>
      <c r="Q75" s="38">
        <v>656.88</v>
      </c>
      <c r="R75" s="38">
        <v>0</v>
      </c>
      <c r="S75" s="38">
        <v>0</v>
      </c>
      <c r="T75" s="38">
        <v>617.14</v>
      </c>
      <c r="U75" s="38">
        <v>0</v>
      </c>
      <c r="V75" s="38">
        <v>0</v>
      </c>
      <c r="W75" s="38">
        <v>0</v>
      </c>
      <c r="X75" s="38">
        <v>0</v>
      </c>
      <c r="Y75" s="38">
        <v>0</v>
      </c>
      <c r="Z75" s="38">
        <v>0</v>
      </c>
      <c r="AA75" s="38">
        <v>0</v>
      </c>
      <c r="AB75" s="38">
        <v>0</v>
      </c>
      <c r="AC75" s="38">
        <v>0</v>
      </c>
      <c r="AD75" s="38">
        <v>0</v>
      </c>
      <c r="AE75" s="39">
        <v>0</v>
      </c>
      <c r="AF75" s="38">
        <v>0</v>
      </c>
      <c r="AG75" s="38"/>
      <c r="AH75" s="38"/>
      <c r="AI75" s="38"/>
      <c r="AJ75" s="38">
        <v>617.14</v>
      </c>
      <c r="AK75" s="38">
        <v>617.14</v>
      </c>
      <c r="AL75" s="38">
        <v>617.14</v>
      </c>
      <c r="AM75" s="38">
        <v>617.14</v>
      </c>
      <c r="AN75" s="40">
        <f t="shared" si="94"/>
        <v>617.14</v>
      </c>
      <c r="AO75" s="32"/>
      <c r="AP75" s="32"/>
      <c r="AQ75" s="32"/>
      <c r="AR75" s="32"/>
      <c r="AS75" s="32"/>
    </row>
    <row r="76" spans="1:163" s="33" customFormat="1" ht="8.25" x14ac:dyDescent="0.2">
      <c r="A76" s="34" t="s">
        <v>186</v>
      </c>
      <c r="B76" s="35" t="s">
        <v>187</v>
      </c>
      <c r="C76" s="35" t="s">
        <v>188</v>
      </c>
      <c r="D76" s="41" t="s">
        <v>68</v>
      </c>
      <c r="E76" s="41" t="s">
        <v>189</v>
      </c>
      <c r="F76" s="38">
        <f>10000*1/8.75</f>
        <v>1142.8571428571429</v>
      </c>
      <c r="G76" s="38">
        <f t="shared" si="92"/>
        <v>114.28571428571429</v>
      </c>
      <c r="H76" s="38">
        <f t="shared" si="93"/>
        <v>1028.5714285714287</v>
      </c>
      <c r="I76" s="38">
        <v>0</v>
      </c>
      <c r="J76" s="38">
        <v>0</v>
      </c>
      <c r="K76" s="38">
        <v>0</v>
      </c>
      <c r="L76" s="38">
        <v>0</v>
      </c>
      <c r="M76" s="38">
        <v>0</v>
      </c>
      <c r="N76" s="38">
        <f>(H76/5/365*51)</f>
        <v>28.743639921722114</v>
      </c>
      <c r="O76" s="38">
        <v>1800</v>
      </c>
      <c r="P76" s="38">
        <v>1800</v>
      </c>
      <c r="Q76" s="38">
        <v>1800</v>
      </c>
      <c r="R76" s="38">
        <v>1800</v>
      </c>
      <c r="S76" s="38">
        <v>1548.49</v>
      </c>
      <c r="T76" s="38">
        <v>1028.57</v>
      </c>
      <c r="U76" s="38">
        <v>0</v>
      </c>
      <c r="V76" s="38">
        <v>0</v>
      </c>
      <c r="W76" s="38">
        <v>0</v>
      </c>
      <c r="X76" s="38">
        <v>0</v>
      </c>
      <c r="Y76" s="38">
        <v>0</v>
      </c>
      <c r="Z76" s="38">
        <v>0</v>
      </c>
      <c r="AA76" s="38">
        <v>0</v>
      </c>
      <c r="AB76" s="38">
        <v>0</v>
      </c>
      <c r="AC76" s="38">
        <v>0</v>
      </c>
      <c r="AD76" s="38">
        <v>0</v>
      </c>
      <c r="AE76" s="39">
        <v>0</v>
      </c>
      <c r="AF76" s="38">
        <v>0</v>
      </c>
      <c r="AG76" s="38"/>
      <c r="AH76" s="38"/>
      <c r="AI76" s="38"/>
      <c r="AJ76" s="38">
        <v>1028.57</v>
      </c>
      <c r="AK76" s="38">
        <v>1028.57</v>
      </c>
      <c r="AL76" s="38">
        <v>1028.57</v>
      </c>
      <c r="AM76" s="38">
        <v>1028.57</v>
      </c>
      <c r="AN76" s="40">
        <f t="shared" si="94"/>
        <v>1028.57</v>
      </c>
      <c r="AO76" s="32"/>
      <c r="AP76" s="32"/>
      <c r="AQ76" s="32"/>
      <c r="AR76" s="32"/>
      <c r="AS76" s="32"/>
    </row>
    <row r="77" spans="1:163" s="33" customFormat="1" ht="8.25" x14ac:dyDescent="0.2">
      <c r="A77" s="34" t="s">
        <v>190</v>
      </c>
      <c r="B77" s="35" t="s">
        <v>191</v>
      </c>
      <c r="C77" s="36" t="s">
        <v>192</v>
      </c>
      <c r="D77" s="37" t="s">
        <v>181</v>
      </c>
      <c r="E77" s="37" t="s">
        <v>193</v>
      </c>
      <c r="F77" s="38">
        <v>665.09</v>
      </c>
      <c r="G77" s="38">
        <f t="shared" si="92"/>
        <v>66.509</v>
      </c>
      <c r="H77" s="38">
        <f>(F77*0.9)</f>
        <v>598.58100000000002</v>
      </c>
      <c r="I77" s="38">
        <v>0</v>
      </c>
      <c r="J77" s="38">
        <v>0</v>
      </c>
      <c r="K77" s="38">
        <v>0</v>
      </c>
      <c r="L77" s="38">
        <v>0</v>
      </c>
      <c r="M77" s="38">
        <v>0</v>
      </c>
      <c r="N77" s="38">
        <v>0</v>
      </c>
      <c r="O77" s="38">
        <v>0</v>
      </c>
      <c r="P77" s="38">
        <v>0</v>
      </c>
      <c r="Q77" s="38">
        <v>0</v>
      </c>
      <c r="R77" s="38">
        <v>0</v>
      </c>
      <c r="S77" s="38">
        <v>0</v>
      </c>
      <c r="T77" s="38">
        <v>78.069999999999993</v>
      </c>
      <c r="U77" s="38">
        <v>119.73</v>
      </c>
      <c r="V77" s="38">
        <v>119.72</v>
      </c>
      <c r="W77" s="38">
        <v>120.06</v>
      </c>
      <c r="X77" s="38">
        <v>119.73</v>
      </c>
      <c r="Y77" s="38">
        <v>41.27</v>
      </c>
      <c r="Z77" s="38">
        <v>0</v>
      </c>
      <c r="AA77" s="38">
        <v>0</v>
      </c>
      <c r="AB77" s="38">
        <v>0</v>
      </c>
      <c r="AC77" s="38">
        <v>0</v>
      </c>
      <c r="AD77" s="38">
        <v>0</v>
      </c>
      <c r="AE77" s="39">
        <v>0</v>
      </c>
      <c r="AF77" s="38">
        <v>0</v>
      </c>
      <c r="AG77" s="38"/>
      <c r="AH77" s="38"/>
      <c r="AI77" s="38"/>
      <c r="AJ77" s="38">
        <v>598.58000000000004</v>
      </c>
      <c r="AK77" s="38">
        <v>598.58000000000004</v>
      </c>
      <c r="AL77" s="38">
        <v>598.58000000000004</v>
      </c>
      <c r="AM77" s="38">
        <v>598.58000000000004</v>
      </c>
      <c r="AN77" s="40">
        <f t="shared" si="94"/>
        <v>598.58000000000004</v>
      </c>
      <c r="AO77" s="32"/>
      <c r="AP77" s="32"/>
      <c r="AQ77" s="32"/>
      <c r="AR77" s="32"/>
      <c r="AS77" s="32"/>
    </row>
    <row r="78" spans="1:163" s="33" customFormat="1" ht="8.25" x14ac:dyDescent="0.2">
      <c r="A78" s="34" t="s">
        <v>194</v>
      </c>
      <c r="B78" s="35" t="s">
        <v>47</v>
      </c>
      <c r="C78" s="36" t="s">
        <v>195</v>
      </c>
      <c r="D78" s="37" t="s">
        <v>196</v>
      </c>
      <c r="E78" s="37" t="s">
        <v>197</v>
      </c>
      <c r="F78" s="38">
        <v>824.61</v>
      </c>
      <c r="G78" s="38">
        <f t="shared" si="92"/>
        <v>82.461000000000013</v>
      </c>
      <c r="H78" s="38">
        <f t="shared" si="93"/>
        <v>742.149</v>
      </c>
      <c r="I78" s="38">
        <v>0</v>
      </c>
      <c r="J78" s="38">
        <v>0</v>
      </c>
      <c r="K78" s="38">
        <v>0</v>
      </c>
      <c r="L78" s="38">
        <v>0</v>
      </c>
      <c r="M78" s="38">
        <v>0</v>
      </c>
      <c r="N78" s="38">
        <v>0</v>
      </c>
      <c r="O78" s="38">
        <v>0</v>
      </c>
      <c r="P78" s="38">
        <v>0</v>
      </c>
      <c r="Q78" s="38">
        <v>0</v>
      </c>
      <c r="R78" s="38">
        <v>0</v>
      </c>
      <c r="S78" s="38">
        <v>0</v>
      </c>
      <c r="T78" s="38">
        <v>0</v>
      </c>
      <c r="U78" s="38">
        <v>0</v>
      </c>
      <c r="V78" s="38">
        <v>94.34</v>
      </c>
      <c r="W78" s="38">
        <v>148.86000000000001</v>
      </c>
      <c r="X78" s="38">
        <v>148.46</v>
      </c>
      <c r="Y78" s="38">
        <v>148.46</v>
      </c>
      <c r="Z78" s="38">
        <v>148.46</v>
      </c>
      <c r="AA78" s="38">
        <v>53.57</v>
      </c>
      <c r="AB78" s="38">
        <v>0</v>
      </c>
      <c r="AC78" s="38">
        <v>0</v>
      </c>
      <c r="AD78" s="38">
        <v>0</v>
      </c>
      <c r="AE78" s="39">
        <v>0</v>
      </c>
      <c r="AF78" s="38">
        <v>0</v>
      </c>
      <c r="AG78" s="38"/>
      <c r="AH78" s="38"/>
      <c r="AI78" s="38"/>
      <c r="AJ78" s="38">
        <v>742.15</v>
      </c>
      <c r="AK78" s="38">
        <v>742.15</v>
      </c>
      <c r="AL78" s="38">
        <v>742.15</v>
      </c>
      <c r="AM78" s="38">
        <v>742.15</v>
      </c>
      <c r="AN78" s="40">
        <f t="shared" si="94"/>
        <v>742.15</v>
      </c>
      <c r="AO78" s="32"/>
      <c r="AP78" s="32"/>
      <c r="AQ78" s="32"/>
      <c r="AR78" s="32"/>
      <c r="AS78" s="32"/>
    </row>
    <row r="79" spans="1:163" s="33" customFormat="1" ht="8.25" x14ac:dyDescent="0.2">
      <c r="A79" s="34" t="s">
        <v>198</v>
      </c>
      <c r="B79" s="35" t="s">
        <v>199</v>
      </c>
      <c r="C79" s="36" t="s">
        <v>200</v>
      </c>
      <c r="D79" s="37" t="s">
        <v>86</v>
      </c>
      <c r="E79" s="37" t="s">
        <v>201</v>
      </c>
      <c r="F79" s="38">
        <v>1900</v>
      </c>
      <c r="G79" s="38">
        <f t="shared" si="92"/>
        <v>190</v>
      </c>
      <c r="H79" s="38">
        <f t="shared" si="93"/>
        <v>1710</v>
      </c>
      <c r="I79" s="38">
        <v>0</v>
      </c>
      <c r="J79" s="38">
        <v>0</v>
      </c>
      <c r="K79" s="38">
        <v>0</v>
      </c>
      <c r="L79" s="38">
        <v>0</v>
      </c>
      <c r="M79" s="38">
        <v>0</v>
      </c>
      <c r="N79" s="38">
        <v>0</v>
      </c>
      <c r="O79" s="38">
        <v>0</v>
      </c>
      <c r="P79" s="38">
        <v>0</v>
      </c>
      <c r="Q79" s="38">
        <v>0</v>
      </c>
      <c r="R79" s="38">
        <v>0</v>
      </c>
      <c r="S79" s="38">
        <v>0</v>
      </c>
      <c r="T79" s="38">
        <v>0</v>
      </c>
      <c r="U79" s="38">
        <v>0</v>
      </c>
      <c r="V79" s="38">
        <v>0</v>
      </c>
      <c r="W79" s="38">
        <v>0</v>
      </c>
      <c r="X79" s="38">
        <v>0</v>
      </c>
      <c r="Y79" s="38">
        <v>155.55000000000001</v>
      </c>
      <c r="Z79" s="38">
        <v>342.03</v>
      </c>
      <c r="AA79" s="38">
        <v>342.96</v>
      </c>
      <c r="AB79" s="38">
        <v>342.03</v>
      </c>
      <c r="AC79" s="38">
        <v>342.03</v>
      </c>
      <c r="AD79" s="38">
        <v>185.4</v>
      </c>
      <c r="AE79" s="39">
        <v>0</v>
      </c>
      <c r="AF79" s="38">
        <v>0</v>
      </c>
      <c r="AG79" s="38"/>
      <c r="AH79" s="38"/>
      <c r="AI79" s="38"/>
      <c r="AJ79" s="38">
        <f>SUM(Y79:AD79)</f>
        <v>1710</v>
      </c>
      <c r="AK79" s="38">
        <f>SUM(Z79:AE79)</f>
        <v>1554.45</v>
      </c>
      <c r="AL79" s="38">
        <v>1710</v>
      </c>
      <c r="AM79" s="38">
        <v>1710</v>
      </c>
      <c r="AN79" s="40">
        <f t="shared" si="94"/>
        <v>1710</v>
      </c>
      <c r="AO79" s="32"/>
      <c r="AP79" s="32"/>
      <c r="AQ79" s="32"/>
      <c r="AR79" s="32"/>
      <c r="AS79" s="32"/>
    </row>
    <row r="80" spans="1:163" s="33" customFormat="1" ht="24.75" x14ac:dyDescent="0.2">
      <c r="A80" s="114" t="s">
        <v>202</v>
      </c>
      <c r="B80" s="115" t="s">
        <v>47</v>
      </c>
      <c r="C80" s="116" t="s">
        <v>203</v>
      </c>
      <c r="D80" s="117" t="s">
        <v>168</v>
      </c>
      <c r="E80" s="117" t="s">
        <v>204</v>
      </c>
      <c r="F80" s="39">
        <v>4471.83</v>
      </c>
      <c r="G80" s="39">
        <f t="shared" si="92"/>
        <v>447.18299999999999</v>
      </c>
      <c r="H80" s="39">
        <f t="shared" si="93"/>
        <v>4024.6469999999999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O80" s="39">
        <v>0</v>
      </c>
      <c r="P80" s="39">
        <v>0</v>
      </c>
      <c r="Q80" s="39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Z80" s="39">
        <v>286.19</v>
      </c>
      <c r="AA80" s="39">
        <v>807.11</v>
      </c>
      <c r="AB80" s="39">
        <v>804.91</v>
      </c>
      <c r="AC80" s="39">
        <v>804.91</v>
      </c>
      <c r="AD80" s="39">
        <v>804.91</v>
      </c>
      <c r="AE80" s="39">
        <v>516.62</v>
      </c>
      <c r="AF80" s="38">
        <v>0</v>
      </c>
      <c r="AG80" s="38"/>
      <c r="AH80" s="38"/>
      <c r="AI80" s="38"/>
      <c r="AJ80" s="39">
        <f t="shared" ref="AJ80:AK85" si="95">SUM(Z80:AE80)</f>
        <v>4024.6499999999996</v>
      </c>
      <c r="AK80" s="39">
        <f t="shared" si="95"/>
        <v>3738.4599999999996</v>
      </c>
      <c r="AL80" s="39">
        <v>4024.65</v>
      </c>
      <c r="AM80" s="39">
        <v>4024.65</v>
      </c>
      <c r="AN80" s="72">
        <f t="shared" si="94"/>
        <v>4024.6499999999996</v>
      </c>
      <c r="AO80" s="32"/>
      <c r="AP80" s="32"/>
      <c r="AQ80" s="32"/>
      <c r="AR80" s="32"/>
      <c r="AS80" s="32"/>
    </row>
    <row r="81" spans="1:45" s="33" customFormat="1" ht="24.75" x14ac:dyDescent="0.2">
      <c r="A81" s="73">
        <v>39318</v>
      </c>
      <c r="B81" s="115" t="s">
        <v>47</v>
      </c>
      <c r="C81" s="116" t="s">
        <v>205</v>
      </c>
      <c r="D81" s="118" t="s">
        <v>168</v>
      </c>
      <c r="E81" s="118" t="s">
        <v>206</v>
      </c>
      <c r="F81" s="86">
        <v>4471.83</v>
      </c>
      <c r="G81" s="86">
        <f t="shared" si="92"/>
        <v>447.18299999999999</v>
      </c>
      <c r="H81" s="86">
        <f t="shared" si="93"/>
        <v>4024.6469999999999</v>
      </c>
      <c r="I81" s="86">
        <v>0</v>
      </c>
      <c r="J81" s="86">
        <v>0</v>
      </c>
      <c r="K81" s="86">
        <v>0</v>
      </c>
      <c r="L81" s="86">
        <v>0</v>
      </c>
      <c r="M81" s="86">
        <v>0</v>
      </c>
      <c r="N81" s="86">
        <v>0</v>
      </c>
      <c r="O81" s="86">
        <v>0</v>
      </c>
      <c r="P81" s="86">
        <v>0</v>
      </c>
      <c r="Q81" s="86">
        <v>0</v>
      </c>
      <c r="R81" s="86">
        <v>0</v>
      </c>
      <c r="S81" s="86">
        <v>0</v>
      </c>
      <c r="T81" s="86">
        <v>0</v>
      </c>
      <c r="U81" s="86">
        <v>0</v>
      </c>
      <c r="V81" s="39">
        <v>0</v>
      </c>
      <c r="W81" s="86">
        <v>0</v>
      </c>
      <c r="X81" s="39">
        <v>0</v>
      </c>
      <c r="Y81" s="39">
        <v>0</v>
      </c>
      <c r="Z81" s="39">
        <v>286.19</v>
      </c>
      <c r="AA81" s="39">
        <v>807.11</v>
      </c>
      <c r="AB81" s="39">
        <v>804.91</v>
      </c>
      <c r="AC81" s="39">
        <v>804.91</v>
      </c>
      <c r="AD81" s="39">
        <v>804.91</v>
      </c>
      <c r="AE81" s="39">
        <v>516.62</v>
      </c>
      <c r="AF81" s="38">
        <v>0</v>
      </c>
      <c r="AG81" s="38"/>
      <c r="AH81" s="38"/>
      <c r="AI81" s="38"/>
      <c r="AJ81" s="39">
        <f t="shared" si="95"/>
        <v>4024.6499999999996</v>
      </c>
      <c r="AK81" s="39">
        <f t="shared" si="95"/>
        <v>3738.4599999999996</v>
      </c>
      <c r="AL81" s="39">
        <v>4024.65</v>
      </c>
      <c r="AM81" s="39">
        <v>4024.65</v>
      </c>
      <c r="AN81" s="72">
        <f t="shared" si="94"/>
        <v>4024.6499999999996</v>
      </c>
      <c r="AO81" s="32"/>
      <c r="AP81" s="32"/>
      <c r="AQ81" s="32"/>
      <c r="AR81" s="32"/>
      <c r="AS81" s="32"/>
    </row>
    <row r="82" spans="1:45" s="33" customFormat="1" ht="24.75" x14ac:dyDescent="0.2">
      <c r="A82" s="114" t="s">
        <v>202</v>
      </c>
      <c r="B82" s="115" t="s">
        <v>47</v>
      </c>
      <c r="C82" s="116" t="s">
        <v>207</v>
      </c>
      <c r="D82" s="117" t="s">
        <v>89</v>
      </c>
      <c r="E82" s="117" t="s">
        <v>208</v>
      </c>
      <c r="F82" s="39">
        <v>4471.83</v>
      </c>
      <c r="G82" s="39">
        <f t="shared" si="92"/>
        <v>447.18299999999999</v>
      </c>
      <c r="H82" s="39">
        <f t="shared" si="93"/>
        <v>4024.6469999999999</v>
      </c>
      <c r="I82" s="39">
        <v>0</v>
      </c>
      <c r="J82" s="39">
        <v>0</v>
      </c>
      <c r="K82" s="39">
        <v>0</v>
      </c>
      <c r="L82" s="39">
        <v>0</v>
      </c>
      <c r="M82" s="39">
        <v>0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Y82" s="39">
        <v>0</v>
      </c>
      <c r="Z82" s="39">
        <v>286.19</v>
      </c>
      <c r="AA82" s="39">
        <v>807.11</v>
      </c>
      <c r="AB82" s="39">
        <v>804.91</v>
      </c>
      <c r="AC82" s="39">
        <v>804.91</v>
      </c>
      <c r="AD82" s="39">
        <v>804.91</v>
      </c>
      <c r="AE82" s="39">
        <v>516.62</v>
      </c>
      <c r="AF82" s="38">
        <v>0</v>
      </c>
      <c r="AG82" s="38"/>
      <c r="AH82" s="38"/>
      <c r="AI82" s="38"/>
      <c r="AJ82" s="39">
        <f t="shared" si="95"/>
        <v>4024.6499999999996</v>
      </c>
      <c r="AK82" s="39">
        <f t="shared" si="95"/>
        <v>3738.4599999999996</v>
      </c>
      <c r="AL82" s="39">
        <v>4024.65</v>
      </c>
      <c r="AM82" s="39">
        <v>4024.65</v>
      </c>
      <c r="AN82" s="72">
        <f t="shared" si="94"/>
        <v>4024.6499999999996</v>
      </c>
      <c r="AO82" s="32"/>
      <c r="AP82" s="32"/>
      <c r="AQ82" s="32"/>
      <c r="AR82" s="32"/>
      <c r="AS82" s="32"/>
    </row>
    <row r="83" spans="1:45" s="33" customFormat="1" ht="24.75" x14ac:dyDescent="0.2">
      <c r="A83" s="119" t="s">
        <v>202</v>
      </c>
      <c r="B83" s="115" t="s">
        <v>47</v>
      </c>
      <c r="C83" s="116" t="s">
        <v>209</v>
      </c>
      <c r="D83" s="117" t="s">
        <v>210</v>
      </c>
      <c r="E83" s="117" t="s">
        <v>211</v>
      </c>
      <c r="F83" s="39">
        <v>4471.83</v>
      </c>
      <c r="G83" s="39">
        <f t="shared" si="92"/>
        <v>447.18299999999999</v>
      </c>
      <c r="H83" s="39">
        <f t="shared" si="93"/>
        <v>4024.6469999999999</v>
      </c>
      <c r="I83" s="39">
        <v>0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v>0</v>
      </c>
      <c r="Y83" s="39">
        <v>0</v>
      </c>
      <c r="Z83" s="39">
        <v>286.19</v>
      </c>
      <c r="AA83" s="39">
        <v>807.11</v>
      </c>
      <c r="AB83" s="39">
        <v>804.91</v>
      </c>
      <c r="AC83" s="39">
        <v>804.91</v>
      </c>
      <c r="AD83" s="39">
        <v>804.91</v>
      </c>
      <c r="AE83" s="39">
        <v>516.61</v>
      </c>
      <c r="AF83" s="38">
        <v>0</v>
      </c>
      <c r="AG83" s="38"/>
      <c r="AH83" s="38"/>
      <c r="AI83" s="38"/>
      <c r="AJ83" s="39">
        <f t="shared" si="95"/>
        <v>4024.64</v>
      </c>
      <c r="AK83" s="39">
        <f t="shared" si="95"/>
        <v>3738.45</v>
      </c>
      <c r="AL83" s="39">
        <v>4024.65</v>
      </c>
      <c r="AM83" s="39">
        <v>4024.65</v>
      </c>
      <c r="AN83" s="72">
        <v>4024.65</v>
      </c>
      <c r="AO83" s="32"/>
      <c r="AP83" s="32"/>
      <c r="AQ83" s="32"/>
      <c r="AR83" s="32"/>
      <c r="AS83" s="32"/>
    </row>
    <row r="84" spans="1:45" s="33" customFormat="1" ht="24.75" x14ac:dyDescent="0.2">
      <c r="A84" s="114" t="s">
        <v>202</v>
      </c>
      <c r="B84" s="115" t="s">
        <v>47</v>
      </c>
      <c r="C84" s="116" t="s">
        <v>212</v>
      </c>
      <c r="D84" s="117" t="s">
        <v>213</v>
      </c>
      <c r="E84" s="117" t="s">
        <v>214</v>
      </c>
      <c r="F84" s="39">
        <v>4192.59</v>
      </c>
      <c r="G84" s="39">
        <f t="shared" si="92"/>
        <v>419.25900000000001</v>
      </c>
      <c r="H84" s="39">
        <f t="shared" si="93"/>
        <v>3773.3310000000001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v>0</v>
      </c>
      <c r="Y84" s="39">
        <v>0</v>
      </c>
      <c r="Z84" s="39">
        <v>268.32</v>
      </c>
      <c r="AA84" s="39">
        <v>756.71</v>
      </c>
      <c r="AB84" s="39">
        <v>754.64</v>
      </c>
      <c r="AC84" s="39">
        <v>754.64</v>
      </c>
      <c r="AD84" s="39">
        <v>754.64</v>
      </c>
      <c r="AE84" s="39">
        <v>484.38</v>
      </c>
      <c r="AF84" s="38">
        <v>0</v>
      </c>
      <c r="AG84" s="38"/>
      <c r="AH84" s="38"/>
      <c r="AI84" s="38"/>
      <c r="AJ84" s="39">
        <f t="shared" si="95"/>
        <v>3773.33</v>
      </c>
      <c r="AK84" s="39">
        <f t="shared" si="95"/>
        <v>3505.0099999999998</v>
      </c>
      <c r="AL84" s="39">
        <v>3773.33</v>
      </c>
      <c r="AM84" s="39">
        <v>3773.33</v>
      </c>
      <c r="AN84" s="72">
        <f>SUM(AJ84)</f>
        <v>3773.33</v>
      </c>
      <c r="AO84" s="32"/>
      <c r="AP84" s="32"/>
      <c r="AQ84" s="32"/>
      <c r="AR84" s="32"/>
      <c r="AS84" s="32"/>
    </row>
    <row r="85" spans="1:45" s="33" customFormat="1" ht="24.75" x14ac:dyDescent="0.2">
      <c r="A85" s="119" t="s">
        <v>202</v>
      </c>
      <c r="B85" s="115" t="s">
        <v>47</v>
      </c>
      <c r="C85" s="116" t="s">
        <v>215</v>
      </c>
      <c r="D85" s="118" t="s">
        <v>181</v>
      </c>
      <c r="E85" s="118" t="s">
        <v>216</v>
      </c>
      <c r="F85" s="86">
        <v>3498.07</v>
      </c>
      <c r="G85" s="86">
        <f t="shared" si="92"/>
        <v>349.80700000000002</v>
      </c>
      <c r="H85" s="86">
        <f t="shared" si="93"/>
        <v>3148.2630000000004</v>
      </c>
      <c r="I85" s="86">
        <v>0</v>
      </c>
      <c r="J85" s="86">
        <v>0</v>
      </c>
      <c r="K85" s="86">
        <v>0</v>
      </c>
      <c r="L85" s="86">
        <v>0</v>
      </c>
      <c r="M85" s="86">
        <v>0</v>
      </c>
      <c r="N85" s="86">
        <v>0</v>
      </c>
      <c r="O85" s="86">
        <v>0</v>
      </c>
      <c r="P85" s="86">
        <v>0</v>
      </c>
      <c r="Q85" s="86">
        <v>0</v>
      </c>
      <c r="R85" s="86">
        <v>0</v>
      </c>
      <c r="S85" s="86">
        <v>0</v>
      </c>
      <c r="T85" s="86">
        <v>0</v>
      </c>
      <c r="U85" s="86">
        <v>0</v>
      </c>
      <c r="V85" s="39">
        <v>0</v>
      </c>
      <c r="W85" s="86">
        <v>0</v>
      </c>
      <c r="X85" s="39">
        <v>0</v>
      </c>
      <c r="Y85" s="39">
        <v>0</v>
      </c>
      <c r="Z85" s="39">
        <v>223.88</v>
      </c>
      <c r="AA85" s="39">
        <v>631.39</v>
      </c>
      <c r="AB85" s="39">
        <v>629.66</v>
      </c>
      <c r="AC85" s="39">
        <v>629.66</v>
      </c>
      <c r="AD85" s="39">
        <v>629.66</v>
      </c>
      <c r="AE85" s="39">
        <v>404.01</v>
      </c>
      <c r="AF85" s="38">
        <v>0</v>
      </c>
      <c r="AG85" s="38"/>
      <c r="AH85" s="38"/>
      <c r="AI85" s="38"/>
      <c r="AJ85" s="39">
        <f t="shared" si="95"/>
        <v>3148.2599999999993</v>
      </c>
      <c r="AK85" s="39">
        <f t="shared" si="95"/>
        <v>2924.38</v>
      </c>
      <c r="AL85" s="39">
        <v>3148.26</v>
      </c>
      <c r="AM85" s="39">
        <v>3148.26</v>
      </c>
      <c r="AN85" s="72">
        <f>SUM(AJ85)</f>
        <v>3148.2599999999993</v>
      </c>
      <c r="AO85" s="32"/>
      <c r="AP85" s="32"/>
      <c r="AQ85" s="32"/>
      <c r="AR85" s="32"/>
      <c r="AS85" s="32"/>
    </row>
    <row r="86" spans="1:45" s="33" customFormat="1" ht="24.75" x14ac:dyDescent="0.2">
      <c r="A86" s="88" t="s">
        <v>217</v>
      </c>
      <c r="B86" s="35" t="s">
        <v>47</v>
      </c>
      <c r="C86" s="36" t="s">
        <v>218</v>
      </c>
      <c r="D86" s="37" t="s">
        <v>219</v>
      </c>
      <c r="E86" s="37" t="s">
        <v>220</v>
      </c>
      <c r="F86" s="38">
        <v>4914.32</v>
      </c>
      <c r="G86" s="38">
        <f t="shared" si="92"/>
        <v>491.43200000000002</v>
      </c>
      <c r="H86" s="39">
        <f t="shared" si="93"/>
        <v>4422.8879999999999</v>
      </c>
      <c r="I86" s="38"/>
      <c r="J86" s="38"/>
      <c r="K86" s="38"/>
      <c r="L86" s="38"/>
      <c r="M86" s="38"/>
      <c r="N86" s="38"/>
      <c r="O86" s="38"/>
      <c r="P86" s="38"/>
      <c r="Q86" s="38"/>
      <c r="R86" s="38">
        <v>147.84</v>
      </c>
      <c r="S86" s="38">
        <v>884.61</v>
      </c>
      <c r="T86" s="38">
        <v>884.61</v>
      </c>
      <c r="U86" s="38">
        <v>884.61</v>
      </c>
      <c r="V86" s="38">
        <f>N86+O86+P86+Q86+R86+S86+T86+U86</f>
        <v>2801.67</v>
      </c>
      <c r="W86" s="38">
        <f>ROUND((H86/5/365*31),2)</f>
        <v>75.13</v>
      </c>
      <c r="X86" s="38">
        <f>ROUND((H86/5/365*29),2)</f>
        <v>70.28</v>
      </c>
      <c r="Y86" s="90">
        <f>ROUND((H86/5/365*31),2)</f>
        <v>75.13</v>
      </c>
      <c r="Z86" s="90">
        <f>ROUND((H86/5/365*30),2)</f>
        <v>72.709999999999994</v>
      </c>
      <c r="AA86" s="90">
        <f>ROUND((H86/5/365*31),2)</f>
        <v>75.13</v>
      </c>
      <c r="AB86" s="90">
        <f>ROUND((H86/5/365*30),2)</f>
        <v>72.709999999999994</v>
      </c>
      <c r="AC86" s="90">
        <f>ROUND((H86/5/365*31),2)</f>
        <v>75.13</v>
      </c>
      <c r="AD86" s="90">
        <f>ROUND((H86/5/365*31),2)</f>
        <v>75.13</v>
      </c>
      <c r="AE86" s="39">
        <f>ROUND((H86/5/365*30),2)</f>
        <v>72.709999999999994</v>
      </c>
      <c r="AF86" s="90">
        <f>ROUND((H86/5/365*31),2)</f>
        <v>75.13</v>
      </c>
      <c r="AG86" s="90"/>
      <c r="AH86" s="90"/>
      <c r="AI86" s="90"/>
      <c r="AJ86" s="90">
        <v>4422.8900000000003</v>
      </c>
      <c r="AK86" s="90">
        <v>4422.8900000000003</v>
      </c>
      <c r="AL86" s="90">
        <v>4422.8900000000003</v>
      </c>
      <c r="AM86" s="90">
        <v>4422.8900000000003</v>
      </c>
      <c r="AN86" s="120">
        <v>4422.8900000000003</v>
      </c>
      <c r="AO86" s="32"/>
      <c r="AP86" s="32"/>
      <c r="AQ86" s="32"/>
      <c r="AR86" s="32"/>
      <c r="AS86" s="32"/>
    </row>
    <row r="87" spans="1:45" s="33" customFormat="1" ht="24.75" x14ac:dyDescent="0.2">
      <c r="A87" s="48" t="s">
        <v>217</v>
      </c>
      <c r="B87" s="115" t="s">
        <v>47</v>
      </c>
      <c r="C87" s="116" t="s">
        <v>221</v>
      </c>
      <c r="D87" s="37" t="s">
        <v>222</v>
      </c>
      <c r="E87" s="37" t="s">
        <v>223</v>
      </c>
      <c r="F87" s="38">
        <v>5003.74</v>
      </c>
      <c r="G87" s="38">
        <f t="shared" si="92"/>
        <v>500.37400000000002</v>
      </c>
      <c r="H87" s="39">
        <f t="shared" si="93"/>
        <v>4503.366</v>
      </c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39"/>
      <c r="W87" s="86"/>
      <c r="X87" s="39"/>
      <c r="Y87" s="39"/>
      <c r="Z87" s="39"/>
      <c r="AA87" s="38">
        <v>900.71</v>
      </c>
      <c r="AB87" s="38">
        <v>900.71</v>
      </c>
      <c r="AC87" s="38">
        <v>900.71</v>
      </c>
      <c r="AD87" s="38">
        <v>900.71</v>
      </c>
      <c r="AE87" s="39">
        <v>903.18</v>
      </c>
      <c r="AF87" s="38">
        <v>73.849999999999994</v>
      </c>
      <c r="AG87" s="38"/>
      <c r="AH87" s="38"/>
      <c r="AI87" s="38"/>
      <c r="AJ87" s="39">
        <v>4503.37</v>
      </c>
      <c r="AK87" s="39">
        <v>4503.37</v>
      </c>
      <c r="AL87" s="39">
        <v>4503.37</v>
      </c>
      <c r="AM87" s="39">
        <v>4503.37</v>
      </c>
      <c r="AN87" s="72">
        <f t="shared" ref="AN87:AN93" si="96">SUM(AJ87)</f>
        <v>4503.37</v>
      </c>
      <c r="AO87" s="32"/>
      <c r="AP87" s="32"/>
      <c r="AQ87" s="32"/>
      <c r="AR87" s="32"/>
      <c r="AS87" s="32"/>
    </row>
    <row r="88" spans="1:45" s="33" customFormat="1" ht="24.75" x14ac:dyDescent="0.2">
      <c r="A88" s="48" t="s">
        <v>217</v>
      </c>
      <c r="B88" s="115" t="s">
        <v>47</v>
      </c>
      <c r="C88" s="116" t="s">
        <v>224</v>
      </c>
      <c r="D88" s="37" t="s">
        <v>225</v>
      </c>
      <c r="E88" s="37" t="s">
        <v>226</v>
      </c>
      <c r="F88" s="38">
        <v>5096.13</v>
      </c>
      <c r="G88" s="38">
        <f t="shared" si="92"/>
        <v>509.61300000000006</v>
      </c>
      <c r="H88" s="39">
        <f t="shared" si="93"/>
        <v>4586.5169999999998</v>
      </c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86"/>
      <c r="U88" s="86"/>
      <c r="V88" s="39"/>
      <c r="W88" s="86"/>
      <c r="X88" s="39"/>
      <c r="Y88" s="39"/>
      <c r="Z88" s="39"/>
      <c r="AA88" s="38">
        <v>917.3</v>
      </c>
      <c r="AB88" s="38">
        <v>917.3</v>
      </c>
      <c r="AC88" s="38">
        <v>917.3</v>
      </c>
      <c r="AD88" s="38">
        <v>917.3</v>
      </c>
      <c r="AE88" s="39">
        <v>919.81</v>
      </c>
      <c r="AF88" s="38">
        <v>75.42</v>
      </c>
      <c r="AG88" s="38"/>
      <c r="AH88" s="38"/>
      <c r="AI88" s="38"/>
      <c r="AJ88" s="39">
        <v>4586.5200000000004</v>
      </c>
      <c r="AK88" s="39">
        <v>4586.5200000000004</v>
      </c>
      <c r="AL88" s="39">
        <v>4586.5200000000004</v>
      </c>
      <c r="AM88" s="39">
        <v>4586.5200000000004</v>
      </c>
      <c r="AN88" s="72">
        <f t="shared" si="96"/>
        <v>4586.5200000000004</v>
      </c>
      <c r="AO88" s="32"/>
      <c r="AP88" s="32"/>
      <c r="AQ88" s="32"/>
      <c r="AR88" s="32"/>
      <c r="AS88" s="32"/>
    </row>
    <row r="89" spans="1:45" s="33" customFormat="1" ht="24.75" x14ac:dyDescent="0.2">
      <c r="A89" s="48" t="s">
        <v>217</v>
      </c>
      <c r="B89" s="115" t="s">
        <v>47</v>
      </c>
      <c r="C89" s="116" t="s">
        <v>227</v>
      </c>
      <c r="D89" s="37" t="s">
        <v>109</v>
      </c>
      <c r="E89" s="37" t="s">
        <v>228</v>
      </c>
      <c r="F89" s="38">
        <v>4933.8900000000003</v>
      </c>
      <c r="G89" s="38">
        <f t="shared" si="92"/>
        <v>493.38900000000007</v>
      </c>
      <c r="H89" s="39">
        <f t="shared" si="93"/>
        <v>4440.5010000000002</v>
      </c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39"/>
      <c r="W89" s="86"/>
      <c r="X89" s="39"/>
      <c r="Y89" s="39"/>
      <c r="Z89" s="39"/>
      <c r="AA89" s="38">
        <v>888.1</v>
      </c>
      <c r="AB89" s="38">
        <v>888.1</v>
      </c>
      <c r="AC89" s="38">
        <v>888.1</v>
      </c>
      <c r="AD89" s="38">
        <v>888.1</v>
      </c>
      <c r="AE89" s="39">
        <v>890.55</v>
      </c>
      <c r="AF89" s="38">
        <v>73</v>
      </c>
      <c r="AG89" s="38"/>
      <c r="AH89" s="38"/>
      <c r="AI89" s="38"/>
      <c r="AJ89" s="39">
        <v>4440.5</v>
      </c>
      <c r="AK89" s="39">
        <v>4440.5</v>
      </c>
      <c r="AL89" s="39">
        <v>4440.5</v>
      </c>
      <c r="AM89" s="39">
        <v>4440.5</v>
      </c>
      <c r="AN89" s="72">
        <f t="shared" si="96"/>
        <v>4440.5</v>
      </c>
      <c r="AO89" s="32"/>
      <c r="AP89" s="32"/>
      <c r="AQ89" s="32"/>
      <c r="AR89" s="32"/>
      <c r="AS89" s="32"/>
    </row>
    <row r="90" spans="1:45" s="33" customFormat="1" ht="24.75" x14ac:dyDescent="0.2">
      <c r="A90" s="48" t="s">
        <v>217</v>
      </c>
      <c r="B90" s="115" t="s">
        <v>47</v>
      </c>
      <c r="C90" s="116" t="s">
        <v>229</v>
      </c>
      <c r="D90" s="37" t="s">
        <v>118</v>
      </c>
      <c r="E90" s="37" t="s">
        <v>230</v>
      </c>
      <c r="F90" s="38">
        <v>5822.94</v>
      </c>
      <c r="G90" s="38">
        <f t="shared" si="92"/>
        <v>582.29399999999998</v>
      </c>
      <c r="H90" s="39">
        <f t="shared" si="93"/>
        <v>5240.6459999999997</v>
      </c>
      <c r="I90" s="86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86"/>
      <c r="U90" s="86"/>
      <c r="V90" s="39"/>
      <c r="W90" s="86"/>
      <c r="X90" s="39"/>
      <c r="Y90" s="39"/>
      <c r="Z90" s="39"/>
      <c r="AA90" s="38">
        <v>1048.1400000000001</v>
      </c>
      <c r="AB90" s="38">
        <v>1048.1400000000001</v>
      </c>
      <c r="AC90" s="38">
        <v>1048.1400000000001</v>
      </c>
      <c r="AD90" s="38">
        <v>1048.1400000000001</v>
      </c>
      <c r="AE90" s="39">
        <v>1051.02</v>
      </c>
      <c r="AF90" s="38">
        <v>86.09</v>
      </c>
      <c r="AG90" s="38"/>
      <c r="AH90" s="38"/>
      <c r="AI90" s="38"/>
      <c r="AJ90" s="39">
        <v>5240.6499999999996</v>
      </c>
      <c r="AK90" s="39">
        <v>5240.6499999999996</v>
      </c>
      <c r="AL90" s="39">
        <v>5240.6499999999996</v>
      </c>
      <c r="AM90" s="39">
        <v>5240.6499999999996</v>
      </c>
      <c r="AN90" s="72">
        <f t="shared" si="96"/>
        <v>5240.6499999999996</v>
      </c>
      <c r="AO90" s="32"/>
      <c r="AP90" s="32"/>
      <c r="AQ90" s="32"/>
      <c r="AR90" s="32"/>
      <c r="AS90" s="32"/>
    </row>
    <row r="91" spans="1:45" s="33" customFormat="1" ht="33" x14ac:dyDescent="0.2">
      <c r="A91" s="48" t="s">
        <v>231</v>
      </c>
      <c r="B91" s="35" t="s">
        <v>47</v>
      </c>
      <c r="C91" s="36" t="s">
        <v>232</v>
      </c>
      <c r="D91" s="37" t="s">
        <v>100</v>
      </c>
      <c r="E91" s="37" t="s">
        <v>233</v>
      </c>
      <c r="F91" s="38">
        <v>4816.1000000000004</v>
      </c>
      <c r="G91" s="38">
        <f t="shared" si="92"/>
        <v>481.61000000000007</v>
      </c>
      <c r="H91" s="39">
        <f t="shared" si="93"/>
        <v>4334.4900000000007</v>
      </c>
      <c r="I91" s="86"/>
      <c r="J91" s="86"/>
      <c r="K91" s="86"/>
      <c r="L91" s="86"/>
      <c r="M91" s="86"/>
      <c r="N91" s="86"/>
      <c r="O91" s="86"/>
      <c r="P91" s="86"/>
      <c r="Q91" s="86"/>
      <c r="R91" s="86"/>
      <c r="S91" s="86"/>
      <c r="T91" s="86"/>
      <c r="U91" s="86"/>
      <c r="V91" s="39"/>
      <c r="W91" s="86"/>
      <c r="X91" s="39"/>
      <c r="Y91" s="39"/>
      <c r="Z91" s="39"/>
      <c r="AA91" s="38"/>
      <c r="AB91" s="38">
        <v>182.88</v>
      </c>
      <c r="AC91" s="38">
        <v>866.91</v>
      </c>
      <c r="AD91" s="38">
        <v>866.91</v>
      </c>
      <c r="AE91" s="39">
        <v>869.29</v>
      </c>
      <c r="AF91" s="39">
        <v>866.91</v>
      </c>
      <c r="AG91" s="38">
        <v>681.59</v>
      </c>
      <c r="AH91" s="38"/>
      <c r="AI91" s="38"/>
      <c r="AJ91" s="90">
        <f t="shared" ref="AJ91:AK93" si="97">SUM(AB91:AG91)</f>
        <v>4334.49</v>
      </c>
      <c r="AK91" s="90">
        <f t="shared" si="97"/>
        <v>4151.6099999999997</v>
      </c>
      <c r="AL91" s="90">
        <v>4334.49</v>
      </c>
      <c r="AM91" s="90">
        <v>4334.49</v>
      </c>
      <c r="AN91" s="72">
        <f t="shared" si="96"/>
        <v>4334.49</v>
      </c>
      <c r="AO91" s="32"/>
      <c r="AP91" s="32"/>
      <c r="AQ91" s="32"/>
      <c r="AR91" s="32"/>
      <c r="AS91" s="32"/>
    </row>
    <row r="92" spans="1:45" s="33" customFormat="1" ht="33" x14ac:dyDescent="0.2">
      <c r="A92" s="48" t="s">
        <v>231</v>
      </c>
      <c r="B92" s="35" t="s">
        <v>47</v>
      </c>
      <c r="C92" s="36" t="s">
        <v>234</v>
      </c>
      <c r="D92" s="37" t="s">
        <v>100</v>
      </c>
      <c r="E92" s="37" t="s">
        <v>235</v>
      </c>
      <c r="F92" s="38">
        <v>4462.34</v>
      </c>
      <c r="G92" s="38">
        <f t="shared" si="92"/>
        <v>446.23400000000004</v>
      </c>
      <c r="H92" s="39">
        <f t="shared" si="93"/>
        <v>4016.1060000000002</v>
      </c>
      <c r="I92" s="86"/>
      <c r="J92" s="86"/>
      <c r="K92" s="86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39"/>
      <c r="W92" s="86"/>
      <c r="X92" s="39"/>
      <c r="Y92" s="39"/>
      <c r="Z92" s="39"/>
      <c r="AA92" s="38"/>
      <c r="AB92" s="38">
        <v>169.45</v>
      </c>
      <c r="AC92" s="38">
        <v>803.24</v>
      </c>
      <c r="AD92" s="38">
        <v>803.24</v>
      </c>
      <c r="AE92" s="39">
        <v>805.44</v>
      </c>
      <c r="AF92" s="39">
        <v>803.24</v>
      </c>
      <c r="AG92" s="38">
        <v>631.5</v>
      </c>
      <c r="AH92" s="38"/>
      <c r="AI92" s="38"/>
      <c r="AJ92" s="90">
        <f t="shared" si="97"/>
        <v>4016.1099999999997</v>
      </c>
      <c r="AK92" s="90">
        <f t="shared" si="97"/>
        <v>3846.66</v>
      </c>
      <c r="AL92" s="90">
        <v>4016.11</v>
      </c>
      <c r="AM92" s="90">
        <v>4016.11</v>
      </c>
      <c r="AN92" s="72">
        <f t="shared" si="96"/>
        <v>4016.1099999999997</v>
      </c>
      <c r="AO92" s="32"/>
      <c r="AP92" s="32"/>
      <c r="AQ92" s="32"/>
      <c r="AR92" s="32"/>
      <c r="AS92" s="32"/>
    </row>
    <row r="93" spans="1:45" s="33" customFormat="1" ht="33" x14ac:dyDescent="0.2">
      <c r="A93" s="48" t="s">
        <v>231</v>
      </c>
      <c r="B93" s="35" t="s">
        <v>47</v>
      </c>
      <c r="C93" s="36" t="s">
        <v>236</v>
      </c>
      <c r="D93" s="37" t="s">
        <v>136</v>
      </c>
      <c r="E93" s="37" t="s">
        <v>237</v>
      </c>
      <c r="F93" s="38">
        <v>4698.79</v>
      </c>
      <c r="G93" s="38">
        <f t="shared" si="92"/>
        <v>469.87900000000002</v>
      </c>
      <c r="H93" s="39">
        <f t="shared" si="93"/>
        <v>4228.9110000000001</v>
      </c>
      <c r="I93" s="86"/>
      <c r="J93" s="86"/>
      <c r="K93" s="86"/>
      <c r="L93" s="86"/>
      <c r="M93" s="86"/>
      <c r="N93" s="86"/>
      <c r="O93" s="86"/>
      <c r="P93" s="86"/>
      <c r="Q93" s="86"/>
      <c r="R93" s="86"/>
      <c r="S93" s="86"/>
      <c r="T93" s="86"/>
      <c r="U93" s="86"/>
      <c r="V93" s="39"/>
      <c r="W93" s="86"/>
      <c r="X93" s="39"/>
      <c r="Y93" s="39"/>
      <c r="Z93" s="39"/>
      <c r="AA93" s="38"/>
      <c r="AB93" s="38">
        <v>178.43</v>
      </c>
      <c r="AC93" s="38">
        <v>845.77</v>
      </c>
      <c r="AD93" s="38">
        <v>845.77</v>
      </c>
      <c r="AE93" s="39">
        <v>848.09</v>
      </c>
      <c r="AF93" s="39">
        <v>845.77</v>
      </c>
      <c r="AG93" s="38">
        <v>665.08</v>
      </c>
      <c r="AH93" s="38"/>
      <c r="AI93" s="38"/>
      <c r="AJ93" s="90">
        <f t="shared" si="97"/>
        <v>4228.91</v>
      </c>
      <c r="AK93" s="90">
        <f t="shared" si="97"/>
        <v>4050.48</v>
      </c>
      <c r="AL93" s="90">
        <v>4228.91</v>
      </c>
      <c r="AM93" s="90">
        <v>4228.91</v>
      </c>
      <c r="AN93" s="72">
        <f t="shared" si="96"/>
        <v>4228.91</v>
      </c>
      <c r="AO93" s="32"/>
      <c r="AP93" s="32"/>
      <c r="AQ93" s="32"/>
      <c r="AR93" s="32"/>
      <c r="AS93" s="32"/>
    </row>
    <row r="94" spans="1:45" s="33" customFormat="1" ht="33" x14ac:dyDescent="0.2">
      <c r="A94" s="48">
        <v>40534</v>
      </c>
      <c r="B94" s="35" t="s">
        <v>47</v>
      </c>
      <c r="C94" s="49" t="s">
        <v>238</v>
      </c>
      <c r="D94" s="89" t="s">
        <v>86</v>
      </c>
      <c r="E94" s="89" t="s">
        <v>239</v>
      </c>
      <c r="F94" s="38">
        <v>5100</v>
      </c>
      <c r="G94" s="38">
        <f t="shared" si="92"/>
        <v>510</v>
      </c>
      <c r="H94" s="39">
        <f t="shared" si="93"/>
        <v>4590</v>
      </c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39"/>
      <c r="W94" s="86"/>
      <c r="X94" s="39"/>
      <c r="Y94" s="39"/>
      <c r="Z94" s="39"/>
      <c r="AA94" s="38"/>
      <c r="AB94" s="38"/>
      <c r="AC94" s="38"/>
      <c r="AD94" s="38"/>
      <c r="AE94" s="39"/>
      <c r="AF94" s="39"/>
      <c r="AG94" s="38"/>
      <c r="AH94" s="38"/>
      <c r="AI94" s="38"/>
      <c r="AJ94" s="38">
        <v>4590</v>
      </c>
      <c r="AK94" s="38">
        <v>4590</v>
      </c>
      <c r="AL94" s="38">
        <v>4590</v>
      </c>
      <c r="AM94" s="38">
        <v>4590</v>
      </c>
      <c r="AN94" s="72">
        <f>ROUND((H94+I94+J94+K94+L94+M94+N94+O94+P94+Q94+R94+S94+T94),2)</f>
        <v>4590</v>
      </c>
      <c r="AO94" s="32"/>
      <c r="AP94" s="32"/>
      <c r="AQ94" s="32"/>
      <c r="AR94" s="32"/>
      <c r="AS94" s="32"/>
    </row>
    <row r="95" spans="1:45" s="33" customFormat="1" ht="33" x14ac:dyDescent="0.2">
      <c r="A95" s="48">
        <v>40534</v>
      </c>
      <c r="B95" s="35" t="s">
        <v>47</v>
      </c>
      <c r="C95" s="49" t="s">
        <v>240</v>
      </c>
      <c r="D95" s="89" t="s">
        <v>86</v>
      </c>
      <c r="E95" s="89" t="s">
        <v>241</v>
      </c>
      <c r="F95" s="38">
        <v>5100</v>
      </c>
      <c r="G95" s="38">
        <f t="shared" si="92"/>
        <v>510</v>
      </c>
      <c r="H95" s="39">
        <f t="shared" si="93"/>
        <v>4590</v>
      </c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86"/>
      <c r="U95" s="86"/>
      <c r="V95" s="39"/>
      <c r="W95" s="86"/>
      <c r="X95" s="39"/>
      <c r="Y95" s="39"/>
      <c r="Z95" s="39"/>
      <c r="AA95" s="38"/>
      <c r="AB95" s="38"/>
      <c r="AC95" s="38"/>
      <c r="AD95" s="38"/>
      <c r="AE95" s="39"/>
      <c r="AF95" s="39"/>
      <c r="AG95" s="38"/>
      <c r="AH95" s="38"/>
      <c r="AI95" s="38"/>
      <c r="AJ95" s="38">
        <v>4590</v>
      </c>
      <c r="AK95" s="38">
        <v>4590</v>
      </c>
      <c r="AL95" s="38">
        <v>4590</v>
      </c>
      <c r="AM95" s="38">
        <v>4590</v>
      </c>
      <c r="AN95" s="72">
        <f>ROUND((H95+I95+J95+K95+L95+M95+N95+O95+P95+Q95+R95+S95+T95),2)</f>
        <v>4590</v>
      </c>
      <c r="AO95" s="32"/>
      <c r="AP95" s="32"/>
      <c r="AQ95" s="32"/>
      <c r="AR95" s="32"/>
      <c r="AS95" s="32"/>
    </row>
    <row r="96" spans="1:45" s="33" customFormat="1" ht="8.25" x14ac:dyDescent="0.2">
      <c r="A96" s="68">
        <v>40767</v>
      </c>
      <c r="B96" s="91" t="s">
        <v>242</v>
      </c>
      <c r="C96" s="70" t="s">
        <v>243</v>
      </c>
      <c r="D96" s="71" t="s">
        <v>89</v>
      </c>
      <c r="E96" s="71" t="s">
        <v>244</v>
      </c>
      <c r="F96" s="39">
        <v>680</v>
      </c>
      <c r="G96" s="39">
        <f t="shared" si="92"/>
        <v>68</v>
      </c>
      <c r="H96" s="39">
        <f>(F96*0.9)</f>
        <v>612</v>
      </c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>
        <v>47.29</v>
      </c>
      <c r="V96" s="39">
        <f>N96+O96+P96+Q96+R96+S96+T96+U96</f>
        <v>47.29</v>
      </c>
      <c r="W96" s="39">
        <f>ROUND((H96/5/365*31),2)</f>
        <v>10.4</v>
      </c>
      <c r="X96" s="39">
        <f>ROUND((H96/5/365*29),2)</f>
        <v>9.7200000000000006</v>
      </c>
      <c r="Y96" s="39">
        <f>ROUND((H96/5/365*31),2)</f>
        <v>10.4</v>
      </c>
      <c r="Z96" s="39">
        <f>ROUND((H96/5/365*30),2)</f>
        <v>10.06</v>
      </c>
      <c r="AA96" s="39">
        <f>ROUND((H96/5/365*31),2)</f>
        <v>10.4</v>
      </c>
      <c r="AB96" s="39">
        <f>ROUND((H96/5/365*30),2)</f>
        <v>10.06</v>
      </c>
      <c r="AC96" s="39">
        <f>ROUND((H96/5/365*31),2)</f>
        <v>10.4</v>
      </c>
      <c r="AD96" s="39">
        <f>ROUND((H96/5/365*31),2)</f>
        <v>10.4</v>
      </c>
      <c r="AE96" s="39">
        <f>ROUND((H96/5/365*30),2)</f>
        <v>10.06</v>
      </c>
      <c r="AF96" s="39">
        <f>ROUND((H96/5/365*31),2)</f>
        <v>10.4</v>
      </c>
      <c r="AG96" s="39">
        <f>ROUND((H96/5/365*30),2)</f>
        <v>10.06</v>
      </c>
      <c r="AH96" s="39">
        <f>ROUND((H96/5/365*31),2)</f>
        <v>10.4</v>
      </c>
      <c r="AI96" s="39"/>
      <c r="AJ96" s="39">
        <v>612</v>
      </c>
      <c r="AK96" s="39">
        <v>612</v>
      </c>
      <c r="AL96" s="39">
        <v>612</v>
      </c>
      <c r="AM96" s="39">
        <v>612</v>
      </c>
      <c r="AN96" s="72">
        <v>612</v>
      </c>
      <c r="AO96" s="32"/>
      <c r="AP96" s="32"/>
      <c r="AQ96" s="32"/>
      <c r="AR96" s="32"/>
      <c r="AS96" s="32"/>
    </row>
    <row r="97" spans="1:163" s="33" customFormat="1" ht="8.25" x14ac:dyDescent="0.2">
      <c r="A97" s="68">
        <v>40767</v>
      </c>
      <c r="B97" s="91" t="s">
        <v>242</v>
      </c>
      <c r="C97" s="70" t="s">
        <v>245</v>
      </c>
      <c r="D97" s="71" t="s">
        <v>168</v>
      </c>
      <c r="E97" s="71" t="s">
        <v>246</v>
      </c>
      <c r="F97" s="39">
        <v>680</v>
      </c>
      <c r="G97" s="39">
        <f t="shared" si="92"/>
        <v>68</v>
      </c>
      <c r="H97" s="39">
        <f t="shared" si="93"/>
        <v>612</v>
      </c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>
        <v>47.29</v>
      </c>
      <c r="V97" s="39">
        <f>N97+O97+P97+Q97+R97+S97+T97+U97</f>
        <v>47.29</v>
      </c>
      <c r="W97" s="39">
        <f>ROUND((H97/5/365*31),2)</f>
        <v>10.4</v>
      </c>
      <c r="X97" s="39">
        <f>ROUND((H97/5/365*29),2)</f>
        <v>9.7200000000000006</v>
      </c>
      <c r="Y97" s="39">
        <f>ROUND((H97/5/365*31),2)</f>
        <v>10.4</v>
      </c>
      <c r="Z97" s="39">
        <f>ROUND((H97/5/365*30),2)</f>
        <v>10.06</v>
      </c>
      <c r="AA97" s="39">
        <f>ROUND((H97/5/365*31),2)</f>
        <v>10.4</v>
      </c>
      <c r="AB97" s="39">
        <f>ROUND((H97/5/365*30),2)</f>
        <v>10.06</v>
      </c>
      <c r="AC97" s="39">
        <f>ROUND((H97/5/365*31),2)</f>
        <v>10.4</v>
      </c>
      <c r="AD97" s="39">
        <f>ROUND((H97/5/365*31),2)</f>
        <v>10.4</v>
      </c>
      <c r="AE97" s="39">
        <f>ROUND((H97/5/365*30),2)</f>
        <v>10.06</v>
      </c>
      <c r="AF97" s="39">
        <f>ROUND((H97/5/365*31),2)</f>
        <v>10.4</v>
      </c>
      <c r="AG97" s="39">
        <f>ROUND((H97/5/365*30),2)</f>
        <v>10.06</v>
      </c>
      <c r="AH97" s="39">
        <f>ROUND((H97/5/365*31),2)</f>
        <v>10.4</v>
      </c>
      <c r="AI97" s="39"/>
      <c r="AJ97" s="39">
        <v>612</v>
      </c>
      <c r="AK97" s="39">
        <v>612</v>
      </c>
      <c r="AL97" s="39">
        <v>612</v>
      </c>
      <c r="AM97" s="39">
        <v>612</v>
      </c>
      <c r="AN97" s="72">
        <v>612</v>
      </c>
      <c r="AO97" s="32"/>
      <c r="AP97" s="32"/>
      <c r="AQ97" s="32"/>
      <c r="AR97" s="32"/>
      <c r="AS97" s="32"/>
    </row>
    <row r="98" spans="1:163" s="33" customFormat="1" ht="66" x14ac:dyDescent="0.2">
      <c r="A98" s="68">
        <v>40907</v>
      </c>
      <c r="B98" s="91" t="s">
        <v>247</v>
      </c>
      <c r="C98" s="70" t="s">
        <v>248</v>
      </c>
      <c r="D98" s="71" t="s">
        <v>86</v>
      </c>
      <c r="E98" s="71" t="s">
        <v>249</v>
      </c>
      <c r="F98" s="39">
        <v>10354.74</v>
      </c>
      <c r="G98" s="39">
        <f t="shared" si="92"/>
        <v>1035.4739999999999</v>
      </c>
      <c r="H98" s="39">
        <f t="shared" si="93"/>
        <v>9319.2659999999996</v>
      </c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>
        <v>5.1100000000000003</v>
      </c>
      <c r="V98" s="39">
        <f t="shared" ref="V98" si="98">N98+O98+P98+Q98+R98+S98+T98+U98</f>
        <v>5.1100000000000003</v>
      </c>
      <c r="W98" s="39">
        <f>ROUND((H98/5/365*31),2)</f>
        <v>158.30000000000001</v>
      </c>
      <c r="X98" s="39">
        <f>ROUND((H98/5/365*29),2)</f>
        <v>148.09</v>
      </c>
      <c r="Y98" s="39">
        <f>ROUND((H98/5/365*31),2)</f>
        <v>158.30000000000001</v>
      </c>
      <c r="Z98" s="39">
        <f>ROUND((H98/5/365*30),2)</f>
        <v>153.19</v>
      </c>
      <c r="AA98" s="39">
        <f>ROUND((H98/5/365*31),2)</f>
        <v>158.30000000000001</v>
      </c>
      <c r="AB98" s="39">
        <f>ROUND((H98/5/365*30),2)</f>
        <v>153.19</v>
      </c>
      <c r="AC98" s="39">
        <f>ROUND((H98/5/365*31),2)</f>
        <v>158.30000000000001</v>
      </c>
      <c r="AD98" s="39">
        <f>ROUND((H98/5/365*31),2)</f>
        <v>158.30000000000001</v>
      </c>
      <c r="AE98" s="39">
        <f>ROUND((H98/5/365*30),2)</f>
        <v>153.19</v>
      </c>
      <c r="AF98" s="39">
        <f>ROUND((H98/5/365*31),2)</f>
        <v>158.30000000000001</v>
      </c>
      <c r="AG98" s="39">
        <f>ROUND((H98/5/365*30),2)</f>
        <v>153.19</v>
      </c>
      <c r="AH98" s="39">
        <f>ROUND((H98/5/365*31),2)</f>
        <v>158.30000000000001</v>
      </c>
      <c r="AI98" s="39"/>
      <c r="AJ98" s="38">
        <v>9319.27</v>
      </c>
      <c r="AK98" s="38">
        <v>9319.27</v>
      </c>
      <c r="AL98" s="38">
        <v>9319.27</v>
      </c>
      <c r="AM98" s="38">
        <v>9319.27</v>
      </c>
      <c r="AN98" s="72">
        <v>9319.27</v>
      </c>
      <c r="AO98" s="32"/>
      <c r="AP98" s="32"/>
      <c r="AQ98" s="32"/>
      <c r="AR98" s="32"/>
      <c r="AS98" s="32"/>
    </row>
    <row r="99" spans="1:163" s="121" customFormat="1" ht="33" x14ac:dyDescent="0.15">
      <c r="A99" s="73">
        <v>41789</v>
      </c>
      <c r="B99" s="74" t="s">
        <v>47</v>
      </c>
      <c r="C99" s="74" t="s">
        <v>250</v>
      </c>
      <c r="D99" s="71" t="s">
        <v>251</v>
      </c>
      <c r="E99" s="74" t="s">
        <v>252</v>
      </c>
      <c r="F99" s="39">
        <v>796.15</v>
      </c>
      <c r="G99" s="39">
        <f t="shared" si="92"/>
        <v>79.615000000000009</v>
      </c>
      <c r="H99" s="39">
        <f t="shared" si="93"/>
        <v>716.53499999999997</v>
      </c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6"/>
      <c r="Z99" s="86"/>
      <c r="AA99" s="86"/>
      <c r="AB99" s="86"/>
      <c r="AC99" s="86"/>
      <c r="AD99" s="86"/>
      <c r="AE99" s="86"/>
      <c r="AF99" s="86"/>
      <c r="AG99" s="86"/>
      <c r="AH99" s="86"/>
      <c r="AI99" s="86"/>
      <c r="AJ99" s="86"/>
      <c r="AK99" s="86"/>
      <c r="AL99" s="39">
        <v>716.54</v>
      </c>
      <c r="AM99" s="39">
        <v>716.54</v>
      </c>
      <c r="AN99" s="72">
        <v>716.54</v>
      </c>
      <c r="AO99" s="106"/>
      <c r="AP99" s="106"/>
      <c r="AQ99" s="106"/>
      <c r="AR99" s="106"/>
      <c r="AS99" s="106"/>
    </row>
    <row r="100" spans="1:163" s="121" customFormat="1" ht="33" x14ac:dyDescent="0.15">
      <c r="A100" s="73">
        <v>41789</v>
      </c>
      <c r="B100" s="74" t="s">
        <v>47</v>
      </c>
      <c r="C100" s="74" t="s">
        <v>253</v>
      </c>
      <c r="D100" s="71" t="s">
        <v>254</v>
      </c>
      <c r="E100" s="74" t="s">
        <v>255</v>
      </c>
      <c r="F100" s="39">
        <v>819</v>
      </c>
      <c r="G100" s="39">
        <f t="shared" si="92"/>
        <v>81.900000000000006</v>
      </c>
      <c r="H100" s="39">
        <f t="shared" si="93"/>
        <v>737.1</v>
      </c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  <c r="AA100" s="86"/>
      <c r="AB100" s="86"/>
      <c r="AC100" s="86"/>
      <c r="AD100" s="86"/>
      <c r="AE100" s="86"/>
      <c r="AF100" s="86"/>
      <c r="AG100" s="86"/>
      <c r="AH100" s="86"/>
      <c r="AI100" s="86"/>
      <c r="AJ100" s="86"/>
      <c r="AK100" s="86"/>
      <c r="AL100" s="39">
        <v>737.1</v>
      </c>
      <c r="AM100" s="39">
        <v>737.1</v>
      </c>
      <c r="AN100" s="72">
        <v>737.1</v>
      </c>
      <c r="AO100" s="106"/>
      <c r="AP100" s="106"/>
      <c r="AQ100" s="106"/>
      <c r="AR100" s="106"/>
      <c r="AS100" s="106"/>
    </row>
    <row r="101" spans="1:163" s="121" customFormat="1" ht="33" x14ac:dyDescent="0.15">
      <c r="A101" s="73">
        <v>41789</v>
      </c>
      <c r="B101" s="74" t="s">
        <v>47</v>
      </c>
      <c r="C101" s="74" t="s">
        <v>256</v>
      </c>
      <c r="D101" s="71" t="s">
        <v>130</v>
      </c>
      <c r="E101" s="74" t="s">
        <v>257</v>
      </c>
      <c r="F101" s="39">
        <v>819</v>
      </c>
      <c r="G101" s="39">
        <f t="shared" si="92"/>
        <v>81.900000000000006</v>
      </c>
      <c r="H101" s="39">
        <f t="shared" si="93"/>
        <v>737.1</v>
      </c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6"/>
      <c r="Z101" s="86"/>
      <c r="AA101" s="86"/>
      <c r="AB101" s="86"/>
      <c r="AC101" s="86"/>
      <c r="AD101" s="86"/>
      <c r="AE101" s="86"/>
      <c r="AF101" s="86"/>
      <c r="AG101" s="86"/>
      <c r="AH101" s="86"/>
      <c r="AI101" s="86"/>
      <c r="AJ101" s="86"/>
      <c r="AK101" s="86"/>
      <c r="AL101" s="39">
        <v>737.1</v>
      </c>
      <c r="AM101" s="39">
        <v>737.1</v>
      </c>
      <c r="AN101" s="72">
        <v>737.1</v>
      </c>
      <c r="AO101" s="106"/>
      <c r="AP101" s="106"/>
      <c r="AQ101" s="106"/>
      <c r="AR101" s="106"/>
      <c r="AS101" s="106"/>
    </row>
    <row r="102" spans="1:163" s="121" customFormat="1" ht="33" x14ac:dyDescent="0.15">
      <c r="A102" s="73">
        <v>41789</v>
      </c>
      <c r="B102" s="74" t="s">
        <v>47</v>
      </c>
      <c r="C102" s="74" t="s">
        <v>258</v>
      </c>
      <c r="D102" s="71" t="s">
        <v>259</v>
      </c>
      <c r="E102" s="74" t="s">
        <v>260</v>
      </c>
      <c r="F102" s="39">
        <v>796.15</v>
      </c>
      <c r="G102" s="39">
        <f t="shared" si="92"/>
        <v>79.615000000000009</v>
      </c>
      <c r="H102" s="39">
        <f t="shared" si="93"/>
        <v>716.53499999999997</v>
      </c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6"/>
      <c r="AJ102" s="86"/>
      <c r="AK102" s="86"/>
      <c r="AL102" s="39">
        <v>716.54</v>
      </c>
      <c r="AM102" s="86">
        <v>716.54</v>
      </c>
      <c r="AN102" s="98">
        <v>716.54</v>
      </c>
      <c r="AO102" s="106"/>
      <c r="AP102" s="106"/>
      <c r="AQ102" s="106"/>
      <c r="AR102" s="106"/>
      <c r="AS102" s="106"/>
    </row>
    <row r="103" spans="1:163" s="121" customFormat="1" ht="33" x14ac:dyDescent="0.15">
      <c r="A103" s="73">
        <v>41789</v>
      </c>
      <c r="B103" s="74" t="s">
        <v>47</v>
      </c>
      <c r="C103" s="74" t="s">
        <v>261</v>
      </c>
      <c r="D103" s="71" t="s">
        <v>262</v>
      </c>
      <c r="E103" s="74" t="s">
        <v>263</v>
      </c>
      <c r="F103" s="39">
        <v>796.15</v>
      </c>
      <c r="G103" s="39">
        <f t="shared" si="92"/>
        <v>79.615000000000009</v>
      </c>
      <c r="H103" s="39">
        <f t="shared" si="93"/>
        <v>716.53499999999997</v>
      </c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86"/>
      <c r="Y103" s="86"/>
      <c r="Z103" s="86"/>
      <c r="AA103" s="86"/>
      <c r="AB103" s="86"/>
      <c r="AC103" s="86"/>
      <c r="AD103" s="86"/>
      <c r="AE103" s="86"/>
      <c r="AF103" s="86"/>
      <c r="AG103" s="86"/>
      <c r="AH103" s="86"/>
      <c r="AI103" s="86"/>
      <c r="AJ103" s="86"/>
      <c r="AK103" s="86"/>
      <c r="AL103" s="39">
        <v>716.54</v>
      </c>
      <c r="AM103" s="86">
        <v>716.54</v>
      </c>
      <c r="AN103" s="98">
        <v>716.54</v>
      </c>
      <c r="AO103" s="106"/>
      <c r="AP103" s="106"/>
      <c r="AQ103" s="106"/>
      <c r="AR103" s="106"/>
      <c r="AS103" s="106"/>
    </row>
    <row r="104" spans="1:163" s="106" customFormat="1" ht="16.5" x14ac:dyDescent="0.15">
      <c r="A104" s="73">
        <v>41977</v>
      </c>
      <c r="B104" s="69" t="s">
        <v>264</v>
      </c>
      <c r="C104" s="69" t="s">
        <v>265</v>
      </c>
      <c r="D104" s="74" t="s">
        <v>89</v>
      </c>
      <c r="E104" s="122" t="s">
        <v>266</v>
      </c>
      <c r="F104" s="39">
        <v>940.44</v>
      </c>
      <c r="G104" s="39">
        <f t="shared" si="92"/>
        <v>94.044000000000011</v>
      </c>
      <c r="H104" s="39">
        <f t="shared" si="93"/>
        <v>846.39600000000007</v>
      </c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6"/>
      <c r="X104" s="86"/>
      <c r="Y104" s="86"/>
      <c r="Z104" s="86"/>
      <c r="AA104" s="86"/>
      <c r="AB104" s="86"/>
      <c r="AC104" s="86"/>
      <c r="AD104" s="86"/>
      <c r="AE104" s="86"/>
      <c r="AF104" s="86"/>
      <c r="AG104" s="86"/>
      <c r="AH104" s="86"/>
      <c r="AI104" s="86"/>
      <c r="AJ104" s="86"/>
      <c r="AK104" s="86"/>
      <c r="AL104" s="39">
        <v>846.4</v>
      </c>
      <c r="AM104" s="39">
        <v>846.4</v>
      </c>
      <c r="AN104" s="72">
        <v>846.4</v>
      </c>
      <c r="AO104" s="99"/>
      <c r="AP104" s="99"/>
      <c r="AQ104" s="99"/>
      <c r="AR104" s="99"/>
      <c r="AS104" s="99"/>
      <c r="AT104" s="99"/>
      <c r="AU104" s="99"/>
      <c r="AV104" s="99"/>
      <c r="AW104" s="99"/>
      <c r="AX104" s="100"/>
      <c r="AY104" s="99"/>
      <c r="AZ104" s="99"/>
      <c r="BA104" s="100"/>
      <c r="BB104" s="100"/>
      <c r="BC104" s="100"/>
      <c r="BD104" s="100"/>
      <c r="BE104" s="100"/>
      <c r="BF104" s="100"/>
      <c r="BG104" s="100"/>
      <c r="BH104" s="100"/>
      <c r="BI104" s="100"/>
      <c r="BJ104" s="100">
        <f>ROUND((H104/5/365*27),2)</f>
        <v>12.52</v>
      </c>
      <c r="BK104" s="100">
        <f t="shared" ref="BK104:BK106" si="99">SUM(AY104:BJ104)</f>
        <v>12.52</v>
      </c>
      <c r="BL104" s="100">
        <f t="shared" ref="BL104:BL106" si="100">ROUND((AX104+BK104),2)</f>
        <v>12.52</v>
      </c>
      <c r="BM104" s="100">
        <f t="shared" ref="BM104:BM106" si="101">ROUND((H104/5/365*31),2)</f>
        <v>14.38</v>
      </c>
      <c r="BN104" s="100">
        <f t="shared" ref="BN104:BN106" si="102">ROUND((H104/5/365*28),2)</f>
        <v>12.99</v>
      </c>
      <c r="BO104" s="100">
        <f t="shared" ref="BO104:BO106" si="103">ROUND((H104/5/365*31),2)</f>
        <v>14.38</v>
      </c>
      <c r="BP104" s="100">
        <f t="shared" ref="BP104:BP106" si="104">ROUND((H104/5/365*30),2)</f>
        <v>13.91</v>
      </c>
      <c r="BQ104" s="100">
        <f t="shared" ref="BQ104:BQ106" si="105">ROUND((H104/5/365*31),2)</f>
        <v>14.38</v>
      </c>
      <c r="BR104" s="100">
        <f t="shared" ref="BR104:BR106" si="106">ROUND((H104/5/365*30),2)</f>
        <v>13.91</v>
      </c>
      <c r="BS104" s="100">
        <f t="shared" ref="BS104:BS106" si="107">ROUND((H104/5/365*31),2)</f>
        <v>14.38</v>
      </c>
      <c r="BT104" s="100">
        <f t="shared" ref="BT104:BT106" si="108">ROUND((H104/5/365*31),2)</f>
        <v>14.38</v>
      </c>
      <c r="BU104" s="100">
        <f t="shared" ref="BU104:BU106" si="109">ROUND((H104/5/365*30),2)</f>
        <v>13.91</v>
      </c>
      <c r="BV104" s="100">
        <f t="shared" ref="BV104:BV106" si="110">ROUND((H104/5/365*31),2)</f>
        <v>14.38</v>
      </c>
      <c r="BW104" s="100">
        <f t="shared" ref="BW104:BW106" si="111">ROUND((H104/5/365*30),2)</f>
        <v>13.91</v>
      </c>
      <c r="BX104" s="100">
        <f t="shared" ref="BX104:BX106" si="112">ROUND((H104/5/365*31),2)</f>
        <v>14.38</v>
      </c>
      <c r="BY104" s="100">
        <f t="shared" ref="BY104:BY106" si="113">SUM(BM104:BX104)</f>
        <v>169.28999999999996</v>
      </c>
      <c r="BZ104" s="100">
        <f t="shared" ref="BZ104:BZ106" si="114">ROUND((BL104+BY104),2)</f>
        <v>181.81</v>
      </c>
      <c r="CA104" s="100">
        <f t="shared" ref="CA104:CA106" si="115">ROUND((H104/5/365*31),2)</f>
        <v>14.38</v>
      </c>
      <c r="CB104" s="100">
        <f t="shared" ref="CB104:CB106" si="116">ROUND((H104/5/365*29),2)</f>
        <v>13.45</v>
      </c>
      <c r="CC104" s="100">
        <f t="shared" ref="CC104:CC106" si="117">ROUND((H104/5/365*31),2)</f>
        <v>14.38</v>
      </c>
      <c r="CD104" s="100">
        <f t="shared" ref="CD104:CD106" si="118">ROUND((H104/5/365*30),2)</f>
        <v>13.91</v>
      </c>
      <c r="CE104" s="100">
        <f t="shared" ref="CE104:CE106" si="119">ROUND((H104/5/365*31),2)</f>
        <v>14.38</v>
      </c>
      <c r="CF104" s="100">
        <f t="shared" ref="CF104:CF106" si="120">ROUND((H104/5/365*30),2)</f>
        <v>13.91</v>
      </c>
      <c r="CG104" s="100">
        <f t="shared" ref="CG104:CG106" si="121">ROUND((H104/5/365*31),2)</f>
        <v>14.38</v>
      </c>
      <c r="CH104" s="100">
        <f t="shared" ref="CH104:CH106" si="122">ROUND((H104/5/365*31),2)</f>
        <v>14.38</v>
      </c>
      <c r="CI104" s="100">
        <f t="shared" ref="CI104:CI106" si="123">ROUND((H104/5/365*30),2)</f>
        <v>13.91</v>
      </c>
      <c r="CJ104" s="100">
        <f t="shared" ref="CJ104:CJ106" si="124">ROUND((H104/5/365*31),2)</f>
        <v>14.38</v>
      </c>
      <c r="CK104" s="100">
        <f t="shared" ref="CK104:CK106" si="125">ROUND((H104/5/365*30),2)</f>
        <v>13.91</v>
      </c>
      <c r="CL104" s="100">
        <f t="shared" ref="CL104:CL106" si="126">ROUND((H104/5/365*31),2)</f>
        <v>14.38</v>
      </c>
      <c r="CM104" s="100">
        <f t="shared" ref="CM104:CM106" si="127">SUM(CA104:CL104)</f>
        <v>169.74999999999997</v>
      </c>
      <c r="CN104" s="101">
        <f t="shared" ref="CN104:CN106" si="128">ROUND((BZ104+CM104),2)</f>
        <v>351.56</v>
      </c>
      <c r="CO104" s="100">
        <f t="shared" ref="CO104:CO106" si="129">ROUND((H104/5/365*31),2)</f>
        <v>14.38</v>
      </c>
      <c r="CP104" s="100">
        <f t="shared" ref="CP104:CP106" si="130">ROUND((H104/5/365*28),2)</f>
        <v>12.99</v>
      </c>
      <c r="CQ104" s="100">
        <f t="shared" ref="CQ104:CQ106" si="131">ROUND((H104/5/365*31),2)</f>
        <v>14.38</v>
      </c>
      <c r="CR104" s="100">
        <f t="shared" ref="CR104:CR106" si="132">ROUND((H104/5/365*30),2)</f>
        <v>13.91</v>
      </c>
      <c r="CS104" s="102">
        <f t="shared" ref="CS104:CS106" si="133">ROUND((H104/5/365*31),2)</f>
        <v>14.38</v>
      </c>
      <c r="CT104" s="100">
        <f t="shared" ref="CT104:CT106" si="134">ROUND((H104/5/365*30),2)</f>
        <v>13.91</v>
      </c>
      <c r="CU104" s="100">
        <f t="shared" ref="CU104:CU106" si="135">ROUND((H104/5/365*31),2)</f>
        <v>14.38</v>
      </c>
      <c r="CV104" s="100">
        <f t="shared" ref="CV104:CV106" si="136">ROUND((H104/5/365*31),2)</f>
        <v>14.38</v>
      </c>
      <c r="CW104" s="100">
        <f t="shared" ref="CW104:CW106" si="137">ROUND((H104/5/365*30),2)</f>
        <v>13.91</v>
      </c>
      <c r="CX104" s="100">
        <f t="shared" ref="CX104:CX106" si="138">ROUND((H104/5/365*31),2)</f>
        <v>14.38</v>
      </c>
      <c r="CY104" s="100">
        <f t="shared" ref="CY104:CY106" si="139">ROUND((H104/5/365*30),2)</f>
        <v>13.91</v>
      </c>
      <c r="CZ104" s="100">
        <f t="shared" ref="CZ104:CZ106" si="140">ROUND((H104/5/365*31),2)</f>
        <v>14.38</v>
      </c>
      <c r="DA104" s="101">
        <f t="shared" ref="DA104:DA106" si="141">SUM(CO104:CZ104)</f>
        <v>169.28999999999996</v>
      </c>
      <c r="DB104" s="101">
        <f t="shared" ref="DB104:DB106" si="142">ROUND((CN104+DA104),2)</f>
        <v>520.85</v>
      </c>
      <c r="DC104" s="100">
        <f t="shared" ref="DC104:DC106" si="143">ROUND((H104/5/365*31),2)</f>
        <v>14.38</v>
      </c>
      <c r="DD104" s="100">
        <f t="shared" ref="DD104:DD106" si="144">ROUND((H104/5/365*28),2)</f>
        <v>12.99</v>
      </c>
      <c r="DE104" s="100">
        <f t="shared" ref="DE104:DE106" si="145">ROUND((H104/5/365*31),2)</f>
        <v>14.38</v>
      </c>
      <c r="DF104" s="100">
        <f t="shared" ref="DF104:DF106" si="146">ROUND((H104/5/365*30),2)</f>
        <v>13.91</v>
      </c>
      <c r="DG104" s="100">
        <f t="shared" ref="DG104:DG106" si="147">ROUND((H104/5/365*31),2)</f>
        <v>14.38</v>
      </c>
      <c r="DH104" s="100">
        <f t="shared" ref="DH104:DH106" si="148">ROUND((H104/5/365*30),2)</f>
        <v>13.91</v>
      </c>
      <c r="DI104" s="100">
        <f t="shared" ref="DI104:DI106" si="149">ROUND((H104/5/365*31),2)</f>
        <v>14.38</v>
      </c>
      <c r="DJ104" s="100">
        <f t="shared" ref="DJ104:DJ106" si="150">ROUND((H104/5/365*31),2)</f>
        <v>14.38</v>
      </c>
      <c r="DK104" s="100">
        <f t="shared" ref="DK104:DK106" si="151">ROUND((H104/5/365*30),2)</f>
        <v>13.91</v>
      </c>
      <c r="DL104" s="100">
        <f t="shared" ref="DL104:DL106" si="152">ROUND((H104/5/365*31),2)</f>
        <v>14.38</v>
      </c>
      <c r="DM104" s="100">
        <f t="shared" ref="DM104:DM106" si="153">ROUND((H104/5/365*30),2)</f>
        <v>13.91</v>
      </c>
      <c r="DN104" s="100">
        <f t="shared" ref="DN104:DN106" si="154">ROUND((H104/5/365*31),2)</f>
        <v>14.38</v>
      </c>
      <c r="DO104" s="101">
        <f t="shared" ref="DO104:DO106" si="155">SUM(DC104:DN104)</f>
        <v>169.28999999999996</v>
      </c>
      <c r="DP104" s="101">
        <f t="shared" ref="DP104:DP106" si="156">ROUND((DB104+DO104),2)</f>
        <v>690.14</v>
      </c>
      <c r="DQ104" s="100">
        <f t="shared" ref="DQ104:DQ106" si="157">ROUND((H104/5/365*31),2)</f>
        <v>14.38</v>
      </c>
      <c r="DR104" s="100">
        <f t="shared" ref="DR104:DR106" si="158">ROUND((H104/5/365*28),2)</f>
        <v>12.99</v>
      </c>
      <c r="DS104" s="100">
        <f t="shared" ref="DS104:DS106" si="159">ROUND((H104/5/365*31),2)</f>
        <v>14.38</v>
      </c>
      <c r="DT104" s="100">
        <f t="shared" ref="DT104:DT106" si="160">ROUND((H104/5/365*30),2)</f>
        <v>13.91</v>
      </c>
      <c r="DU104" s="103">
        <f t="shared" ref="DU104:DU106" si="161">ROUND((H104/5/365*31),2)</f>
        <v>14.38</v>
      </c>
      <c r="DV104" s="103">
        <f t="shared" ref="DV104:DV106" si="162">ROUND((H104/5/365*30),2)</f>
        <v>13.91</v>
      </c>
      <c r="DW104" s="104">
        <f t="shared" ref="DW104:DW106" si="163">ROUND((H104/5/365*31),2)</f>
        <v>14.38</v>
      </c>
      <c r="DX104" s="104">
        <f t="shared" ref="DX104:DX106" si="164">ROUND((H104/5/365*31),2)</f>
        <v>14.38</v>
      </c>
      <c r="DY104" s="100">
        <f t="shared" ref="DY104:DY106" si="165">ROUND((H104/5/365*30),2)</f>
        <v>13.91</v>
      </c>
      <c r="DZ104" s="100">
        <f t="shared" ref="DZ104:DZ106" si="166">ROUND((H104/5/365*31),2)</f>
        <v>14.38</v>
      </c>
      <c r="EA104" s="100">
        <f t="shared" ref="EA104:EA106" si="167">ROUND((H104/5/365*30),2)</f>
        <v>13.91</v>
      </c>
      <c r="EB104" s="100">
        <v>1.35</v>
      </c>
      <c r="EC104" s="105">
        <f t="shared" ref="EC104:EC106" si="168">SUM(DQ104:EB104)</f>
        <v>156.25999999999996</v>
      </c>
      <c r="ED104" s="101">
        <f t="shared" ref="ED104:ED106" si="169">ROUND((DP104+EC104),2)</f>
        <v>846.4</v>
      </c>
    </row>
    <row r="105" spans="1:163" s="106" customFormat="1" ht="41.25" x14ac:dyDescent="0.15">
      <c r="A105" s="73">
        <v>41988</v>
      </c>
      <c r="B105" s="69" t="s">
        <v>47</v>
      </c>
      <c r="C105" s="69" t="s">
        <v>267</v>
      </c>
      <c r="D105" s="69" t="s">
        <v>100</v>
      </c>
      <c r="E105" s="74" t="s">
        <v>268</v>
      </c>
      <c r="F105" s="39">
        <v>1650</v>
      </c>
      <c r="G105" s="39">
        <f t="shared" si="92"/>
        <v>165</v>
      </c>
      <c r="H105" s="39">
        <f>(F105*0.9)</f>
        <v>1485</v>
      </c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6"/>
      <c r="AJ105" s="86"/>
      <c r="AK105" s="86"/>
      <c r="AL105" s="39">
        <v>1485</v>
      </c>
      <c r="AM105" s="39">
        <v>1485</v>
      </c>
      <c r="AN105" s="72">
        <v>1485</v>
      </c>
      <c r="AO105" s="99"/>
      <c r="AP105" s="99"/>
      <c r="AQ105" s="99"/>
      <c r="AR105" s="99"/>
      <c r="AS105" s="99"/>
      <c r="AT105" s="99"/>
      <c r="AU105" s="99"/>
      <c r="AV105" s="99"/>
      <c r="AW105" s="99"/>
      <c r="AX105" s="100"/>
      <c r="AY105" s="99"/>
      <c r="AZ105" s="99"/>
      <c r="BA105" s="100"/>
      <c r="BB105" s="100"/>
      <c r="BC105" s="100"/>
      <c r="BD105" s="100"/>
      <c r="BE105" s="100"/>
      <c r="BF105" s="100"/>
      <c r="BG105" s="100"/>
      <c r="BH105" s="100"/>
      <c r="BI105" s="100"/>
      <c r="BJ105" s="100">
        <f>ROUND((H105/5/365*16),2)</f>
        <v>13.02</v>
      </c>
      <c r="BK105" s="100">
        <f t="shared" si="99"/>
        <v>13.02</v>
      </c>
      <c r="BL105" s="100">
        <f t="shared" si="100"/>
        <v>13.02</v>
      </c>
      <c r="BM105" s="100">
        <f t="shared" si="101"/>
        <v>25.22</v>
      </c>
      <c r="BN105" s="100">
        <f t="shared" si="102"/>
        <v>22.78</v>
      </c>
      <c r="BO105" s="100">
        <f t="shared" si="103"/>
        <v>25.22</v>
      </c>
      <c r="BP105" s="100">
        <f t="shared" si="104"/>
        <v>24.41</v>
      </c>
      <c r="BQ105" s="100">
        <f t="shared" si="105"/>
        <v>25.22</v>
      </c>
      <c r="BR105" s="100">
        <f t="shared" si="106"/>
        <v>24.41</v>
      </c>
      <c r="BS105" s="100">
        <f t="shared" si="107"/>
        <v>25.22</v>
      </c>
      <c r="BT105" s="100">
        <f t="shared" si="108"/>
        <v>25.22</v>
      </c>
      <c r="BU105" s="100">
        <f t="shared" si="109"/>
        <v>24.41</v>
      </c>
      <c r="BV105" s="100">
        <f t="shared" si="110"/>
        <v>25.22</v>
      </c>
      <c r="BW105" s="100">
        <f t="shared" si="111"/>
        <v>24.41</v>
      </c>
      <c r="BX105" s="100">
        <f t="shared" si="112"/>
        <v>25.22</v>
      </c>
      <c r="BY105" s="100">
        <f t="shared" si="113"/>
        <v>296.96000000000004</v>
      </c>
      <c r="BZ105" s="100">
        <f t="shared" si="114"/>
        <v>309.98</v>
      </c>
      <c r="CA105" s="100">
        <f t="shared" si="115"/>
        <v>25.22</v>
      </c>
      <c r="CB105" s="100">
        <f t="shared" si="116"/>
        <v>23.6</v>
      </c>
      <c r="CC105" s="100">
        <f t="shared" si="117"/>
        <v>25.22</v>
      </c>
      <c r="CD105" s="100">
        <f t="shared" si="118"/>
        <v>24.41</v>
      </c>
      <c r="CE105" s="100">
        <f t="shared" si="119"/>
        <v>25.22</v>
      </c>
      <c r="CF105" s="100">
        <f t="shared" si="120"/>
        <v>24.41</v>
      </c>
      <c r="CG105" s="100">
        <f t="shared" si="121"/>
        <v>25.22</v>
      </c>
      <c r="CH105" s="100">
        <f t="shared" si="122"/>
        <v>25.22</v>
      </c>
      <c r="CI105" s="100">
        <f t="shared" si="123"/>
        <v>24.41</v>
      </c>
      <c r="CJ105" s="100">
        <f t="shared" si="124"/>
        <v>25.22</v>
      </c>
      <c r="CK105" s="100">
        <f t="shared" si="125"/>
        <v>24.41</v>
      </c>
      <c r="CL105" s="100">
        <f t="shared" si="126"/>
        <v>25.22</v>
      </c>
      <c r="CM105" s="100">
        <f t="shared" si="127"/>
        <v>297.77999999999997</v>
      </c>
      <c r="CN105" s="101">
        <f t="shared" si="128"/>
        <v>607.76</v>
      </c>
      <c r="CO105" s="100">
        <f t="shared" si="129"/>
        <v>25.22</v>
      </c>
      <c r="CP105" s="100">
        <f t="shared" si="130"/>
        <v>22.78</v>
      </c>
      <c r="CQ105" s="100">
        <f t="shared" si="131"/>
        <v>25.22</v>
      </c>
      <c r="CR105" s="100">
        <f t="shared" si="132"/>
        <v>24.41</v>
      </c>
      <c r="CS105" s="102">
        <f t="shared" si="133"/>
        <v>25.22</v>
      </c>
      <c r="CT105" s="100">
        <f t="shared" si="134"/>
        <v>24.41</v>
      </c>
      <c r="CU105" s="100">
        <f t="shared" si="135"/>
        <v>25.22</v>
      </c>
      <c r="CV105" s="100">
        <f t="shared" si="136"/>
        <v>25.22</v>
      </c>
      <c r="CW105" s="100">
        <f t="shared" si="137"/>
        <v>24.41</v>
      </c>
      <c r="CX105" s="100">
        <f t="shared" si="138"/>
        <v>25.22</v>
      </c>
      <c r="CY105" s="100">
        <f t="shared" si="139"/>
        <v>24.41</v>
      </c>
      <c r="CZ105" s="100">
        <f t="shared" si="140"/>
        <v>25.22</v>
      </c>
      <c r="DA105" s="101">
        <f t="shared" si="141"/>
        <v>296.96000000000004</v>
      </c>
      <c r="DB105" s="101">
        <f t="shared" si="142"/>
        <v>904.72</v>
      </c>
      <c r="DC105" s="100">
        <f t="shared" si="143"/>
        <v>25.22</v>
      </c>
      <c r="DD105" s="100">
        <f t="shared" si="144"/>
        <v>22.78</v>
      </c>
      <c r="DE105" s="100">
        <f t="shared" si="145"/>
        <v>25.22</v>
      </c>
      <c r="DF105" s="100">
        <f t="shared" si="146"/>
        <v>24.41</v>
      </c>
      <c r="DG105" s="100">
        <f t="shared" si="147"/>
        <v>25.22</v>
      </c>
      <c r="DH105" s="100">
        <f t="shared" si="148"/>
        <v>24.41</v>
      </c>
      <c r="DI105" s="100">
        <f t="shared" si="149"/>
        <v>25.22</v>
      </c>
      <c r="DJ105" s="100">
        <f t="shared" si="150"/>
        <v>25.22</v>
      </c>
      <c r="DK105" s="100">
        <f t="shared" si="151"/>
        <v>24.41</v>
      </c>
      <c r="DL105" s="100">
        <f t="shared" si="152"/>
        <v>25.22</v>
      </c>
      <c r="DM105" s="100">
        <f t="shared" si="153"/>
        <v>24.41</v>
      </c>
      <c r="DN105" s="100">
        <f t="shared" si="154"/>
        <v>25.22</v>
      </c>
      <c r="DO105" s="101">
        <f t="shared" si="155"/>
        <v>296.96000000000004</v>
      </c>
      <c r="DP105" s="101">
        <f t="shared" si="156"/>
        <v>1201.68</v>
      </c>
      <c r="DQ105" s="100">
        <f t="shared" si="157"/>
        <v>25.22</v>
      </c>
      <c r="DR105" s="100">
        <f t="shared" si="158"/>
        <v>22.78</v>
      </c>
      <c r="DS105" s="100">
        <f t="shared" si="159"/>
        <v>25.22</v>
      </c>
      <c r="DT105" s="100">
        <f t="shared" si="160"/>
        <v>24.41</v>
      </c>
      <c r="DU105" s="103">
        <f t="shared" si="161"/>
        <v>25.22</v>
      </c>
      <c r="DV105" s="103">
        <f t="shared" si="162"/>
        <v>24.41</v>
      </c>
      <c r="DW105" s="104">
        <f t="shared" si="163"/>
        <v>25.22</v>
      </c>
      <c r="DX105" s="104">
        <f t="shared" si="164"/>
        <v>25.22</v>
      </c>
      <c r="DY105" s="100">
        <f t="shared" si="165"/>
        <v>24.41</v>
      </c>
      <c r="DZ105" s="100">
        <f t="shared" si="166"/>
        <v>25.22</v>
      </c>
      <c r="EA105" s="100">
        <f t="shared" si="167"/>
        <v>24.41</v>
      </c>
      <c r="EB105" s="100">
        <v>11.58</v>
      </c>
      <c r="EC105" s="105">
        <f t="shared" si="168"/>
        <v>283.32</v>
      </c>
      <c r="ED105" s="101">
        <f t="shared" si="169"/>
        <v>1485</v>
      </c>
    </row>
    <row r="106" spans="1:163" s="106" customFormat="1" ht="33" x14ac:dyDescent="0.15">
      <c r="A106" s="73">
        <v>41988</v>
      </c>
      <c r="B106" s="69" t="s">
        <v>47</v>
      </c>
      <c r="C106" s="69" t="s">
        <v>269</v>
      </c>
      <c r="D106" s="69" t="s">
        <v>100</v>
      </c>
      <c r="E106" s="74" t="s">
        <v>270</v>
      </c>
      <c r="F106" s="39">
        <v>2897</v>
      </c>
      <c r="G106" s="39">
        <f t="shared" si="92"/>
        <v>289.7</v>
      </c>
      <c r="H106" s="39">
        <f t="shared" si="93"/>
        <v>2607.3000000000002</v>
      </c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6"/>
      <c r="AJ106" s="86"/>
      <c r="AK106" s="86"/>
      <c r="AL106" s="39">
        <v>2607.3000000000002</v>
      </c>
      <c r="AM106" s="86">
        <v>2607.3000000000002</v>
      </c>
      <c r="AN106" s="98">
        <v>2607.3000000000002</v>
      </c>
      <c r="AO106" s="99"/>
      <c r="AP106" s="99"/>
      <c r="AQ106" s="99"/>
      <c r="AR106" s="99"/>
      <c r="AS106" s="99"/>
      <c r="AT106" s="99"/>
      <c r="AU106" s="99"/>
      <c r="AV106" s="99"/>
      <c r="AW106" s="99"/>
      <c r="AX106" s="100"/>
      <c r="AY106" s="99"/>
      <c r="AZ106" s="99"/>
      <c r="BA106" s="100"/>
      <c r="BB106" s="100"/>
      <c r="BC106" s="100"/>
      <c r="BD106" s="100"/>
      <c r="BE106" s="100"/>
      <c r="BF106" s="100"/>
      <c r="BG106" s="100"/>
      <c r="BH106" s="100"/>
      <c r="BI106" s="100"/>
      <c r="BJ106" s="100">
        <f>ROUND((H106/5/365*16),2)</f>
        <v>22.86</v>
      </c>
      <c r="BK106" s="100">
        <f t="shared" si="99"/>
        <v>22.86</v>
      </c>
      <c r="BL106" s="100">
        <f t="shared" si="100"/>
        <v>22.86</v>
      </c>
      <c r="BM106" s="100">
        <f t="shared" si="101"/>
        <v>44.29</v>
      </c>
      <c r="BN106" s="100">
        <f t="shared" si="102"/>
        <v>40</v>
      </c>
      <c r="BO106" s="100">
        <f t="shared" si="103"/>
        <v>44.29</v>
      </c>
      <c r="BP106" s="100">
        <f t="shared" si="104"/>
        <v>42.86</v>
      </c>
      <c r="BQ106" s="100">
        <f t="shared" si="105"/>
        <v>44.29</v>
      </c>
      <c r="BR106" s="100">
        <f t="shared" si="106"/>
        <v>42.86</v>
      </c>
      <c r="BS106" s="100">
        <f t="shared" si="107"/>
        <v>44.29</v>
      </c>
      <c r="BT106" s="100">
        <f t="shared" si="108"/>
        <v>44.29</v>
      </c>
      <c r="BU106" s="100">
        <f t="shared" si="109"/>
        <v>42.86</v>
      </c>
      <c r="BV106" s="100">
        <f t="shared" si="110"/>
        <v>44.29</v>
      </c>
      <c r="BW106" s="100">
        <f t="shared" si="111"/>
        <v>42.86</v>
      </c>
      <c r="BX106" s="100">
        <f t="shared" si="112"/>
        <v>44.29</v>
      </c>
      <c r="BY106" s="100">
        <f t="shared" si="113"/>
        <v>521.47</v>
      </c>
      <c r="BZ106" s="100">
        <f t="shared" si="114"/>
        <v>544.33000000000004</v>
      </c>
      <c r="CA106" s="100">
        <f t="shared" si="115"/>
        <v>44.29</v>
      </c>
      <c r="CB106" s="100">
        <f t="shared" si="116"/>
        <v>41.43</v>
      </c>
      <c r="CC106" s="100">
        <f t="shared" si="117"/>
        <v>44.29</v>
      </c>
      <c r="CD106" s="100">
        <f t="shared" si="118"/>
        <v>42.86</v>
      </c>
      <c r="CE106" s="100">
        <f t="shared" si="119"/>
        <v>44.29</v>
      </c>
      <c r="CF106" s="100">
        <f t="shared" si="120"/>
        <v>42.86</v>
      </c>
      <c r="CG106" s="100">
        <f t="shared" si="121"/>
        <v>44.29</v>
      </c>
      <c r="CH106" s="100">
        <f t="shared" si="122"/>
        <v>44.29</v>
      </c>
      <c r="CI106" s="100">
        <f t="shared" si="123"/>
        <v>42.86</v>
      </c>
      <c r="CJ106" s="100">
        <f t="shared" si="124"/>
        <v>44.29</v>
      </c>
      <c r="CK106" s="100">
        <f t="shared" si="125"/>
        <v>42.86</v>
      </c>
      <c r="CL106" s="100">
        <f t="shared" si="126"/>
        <v>44.29</v>
      </c>
      <c r="CM106" s="100">
        <f t="shared" si="127"/>
        <v>522.90000000000009</v>
      </c>
      <c r="CN106" s="101">
        <f t="shared" si="128"/>
        <v>1067.23</v>
      </c>
      <c r="CO106" s="100">
        <f t="shared" si="129"/>
        <v>44.29</v>
      </c>
      <c r="CP106" s="100">
        <f t="shared" si="130"/>
        <v>40</v>
      </c>
      <c r="CQ106" s="100">
        <f t="shared" si="131"/>
        <v>44.29</v>
      </c>
      <c r="CR106" s="100">
        <f t="shared" si="132"/>
        <v>42.86</v>
      </c>
      <c r="CS106" s="102">
        <f t="shared" si="133"/>
        <v>44.29</v>
      </c>
      <c r="CT106" s="100">
        <f t="shared" si="134"/>
        <v>42.86</v>
      </c>
      <c r="CU106" s="100">
        <f t="shared" si="135"/>
        <v>44.29</v>
      </c>
      <c r="CV106" s="100">
        <f t="shared" si="136"/>
        <v>44.29</v>
      </c>
      <c r="CW106" s="100">
        <f t="shared" si="137"/>
        <v>42.86</v>
      </c>
      <c r="CX106" s="100">
        <f t="shared" si="138"/>
        <v>44.29</v>
      </c>
      <c r="CY106" s="100">
        <f t="shared" si="139"/>
        <v>42.86</v>
      </c>
      <c r="CZ106" s="100">
        <f t="shared" si="140"/>
        <v>44.29</v>
      </c>
      <c r="DA106" s="101">
        <f t="shared" si="141"/>
        <v>521.47</v>
      </c>
      <c r="DB106" s="101">
        <f t="shared" si="142"/>
        <v>1588.7</v>
      </c>
      <c r="DC106" s="100">
        <f t="shared" si="143"/>
        <v>44.29</v>
      </c>
      <c r="DD106" s="100">
        <f t="shared" si="144"/>
        <v>40</v>
      </c>
      <c r="DE106" s="100">
        <f t="shared" si="145"/>
        <v>44.29</v>
      </c>
      <c r="DF106" s="100">
        <f t="shared" si="146"/>
        <v>42.86</v>
      </c>
      <c r="DG106" s="100">
        <f t="shared" si="147"/>
        <v>44.29</v>
      </c>
      <c r="DH106" s="100">
        <f t="shared" si="148"/>
        <v>42.86</v>
      </c>
      <c r="DI106" s="100">
        <f t="shared" si="149"/>
        <v>44.29</v>
      </c>
      <c r="DJ106" s="100">
        <f t="shared" si="150"/>
        <v>44.29</v>
      </c>
      <c r="DK106" s="100">
        <f t="shared" si="151"/>
        <v>42.86</v>
      </c>
      <c r="DL106" s="100">
        <f t="shared" si="152"/>
        <v>44.29</v>
      </c>
      <c r="DM106" s="100">
        <f t="shared" si="153"/>
        <v>42.86</v>
      </c>
      <c r="DN106" s="100">
        <f t="shared" si="154"/>
        <v>44.29</v>
      </c>
      <c r="DO106" s="101">
        <f t="shared" si="155"/>
        <v>521.47</v>
      </c>
      <c r="DP106" s="101">
        <f t="shared" si="156"/>
        <v>2110.17</v>
      </c>
      <c r="DQ106" s="100">
        <f t="shared" si="157"/>
        <v>44.29</v>
      </c>
      <c r="DR106" s="100">
        <f t="shared" si="158"/>
        <v>40</v>
      </c>
      <c r="DS106" s="100">
        <f t="shared" si="159"/>
        <v>44.29</v>
      </c>
      <c r="DT106" s="100">
        <f t="shared" si="160"/>
        <v>42.86</v>
      </c>
      <c r="DU106" s="103">
        <f t="shared" si="161"/>
        <v>44.29</v>
      </c>
      <c r="DV106" s="103">
        <f t="shared" si="162"/>
        <v>42.86</v>
      </c>
      <c r="DW106" s="104">
        <f t="shared" si="163"/>
        <v>44.29</v>
      </c>
      <c r="DX106" s="104">
        <f t="shared" si="164"/>
        <v>44.29</v>
      </c>
      <c r="DY106" s="100">
        <f t="shared" si="165"/>
        <v>42.86</v>
      </c>
      <c r="DZ106" s="100">
        <f t="shared" si="166"/>
        <v>44.29</v>
      </c>
      <c r="EA106" s="100">
        <f t="shared" si="167"/>
        <v>42.86</v>
      </c>
      <c r="EB106" s="100">
        <v>19.95</v>
      </c>
      <c r="EC106" s="105">
        <f t="shared" si="168"/>
        <v>497.13000000000005</v>
      </c>
      <c r="ED106" s="101">
        <f t="shared" si="169"/>
        <v>2607.3000000000002</v>
      </c>
    </row>
    <row r="107" spans="1:163" s="106" customFormat="1" ht="24.75" x14ac:dyDescent="0.15">
      <c r="A107" s="73">
        <v>42279</v>
      </c>
      <c r="B107" s="69" t="s">
        <v>47</v>
      </c>
      <c r="C107" s="74" t="s">
        <v>271</v>
      </c>
      <c r="D107" s="69" t="s">
        <v>100</v>
      </c>
      <c r="E107" s="74" t="s">
        <v>272</v>
      </c>
      <c r="F107" s="39">
        <v>1350</v>
      </c>
      <c r="G107" s="39">
        <f t="shared" si="92"/>
        <v>135</v>
      </c>
      <c r="H107" s="39">
        <f t="shared" si="93"/>
        <v>1215</v>
      </c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  <c r="AB107" s="86"/>
      <c r="AC107" s="86"/>
      <c r="AD107" s="86"/>
      <c r="AE107" s="86"/>
      <c r="AF107" s="86"/>
      <c r="AG107" s="86"/>
      <c r="AH107" s="86"/>
      <c r="AI107" s="86"/>
      <c r="AJ107" s="86"/>
      <c r="AK107" s="86"/>
      <c r="AL107" s="86"/>
      <c r="AM107" s="86">
        <v>1215</v>
      </c>
      <c r="AN107" s="98">
        <v>1215</v>
      </c>
      <c r="AO107" s="99"/>
      <c r="AP107" s="99"/>
      <c r="AQ107" s="99"/>
      <c r="AR107" s="99"/>
      <c r="AS107" s="99"/>
      <c r="AT107" s="99"/>
      <c r="AU107" s="99"/>
      <c r="AV107" s="99"/>
      <c r="AW107" s="99"/>
      <c r="AX107" s="100"/>
      <c r="AY107" s="99"/>
      <c r="AZ107" s="99"/>
      <c r="BA107" s="100"/>
      <c r="BB107" s="100"/>
      <c r="BC107" s="100"/>
      <c r="BD107" s="100"/>
      <c r="BE107" s="100"/>
      <c r="BF107" s="100"/>
      <c r="BG107" s="100"/>
      <c r="BH107" s="100"/>
      <c r="BI107" s="100"/>
      <c r="BJ107" s="100"/>
      <c r="BK107" s="100"/>
      <c r="BL107" s="100"/>
      <c r="BM107" s="100"/>
      <c r="BN107" s="100"/>
      <c r="BO107" s="100"/>
      <c r="BP107" s="100"/>
      <c r="BQ107" s="100"/>
      <c r="BR107" s="100"/>
      <c r="BS107" s="100"/>
      <c r="BT107" s="100"/>
      <c r="BU107" s="100"/>
      <c r="BV107" s="100"/>
      <c r="BW107" s="100"/>
      <c r="BX107" s="100"/>
      <c r="BY107" s="100"/>
      <c r="BZ107" s="100"/>
      <c r="CA107" s="100"/>
      <c r="CB107" s="100"/>
      <c r="CC107" s="100"/>
      <c r="CD107" s="100"/>
      <c r="CE107" s="100"/>
      <c r="CF107" s="100"/>
      <c r="CG107" s="100"/>
      <c r="CH107" s="100"/>
      <c r="CI107" s="100"/>
      <c r="CJ107" s="100"/>
      <c r="CK107" s="100"/>
      <c r="CL107" s="100"/>
      <c r="CM107" s="100"/>
      <c r="CN107" s="101"/>
      <c r="CO107" s="100"/>
      <c r="CP107" s="100"/>
      <c r="CQ107" s="100"/>
      <c r="CR107" s="100"/>
      <c r="CS107" s="102"/>
      <c r="CT107" s="100"/>
      <c r="CU107" s="100"/>
      <c r="CV107" s="100"/>
      <c r="CW107" s="100"/>
      <c r="CX107" s="100"/>
      <c r="CY107" s="100"/>
      <c r="CZ107" s="100"/>
      <c r="DA107" s="101"/>
      <c r="DB107" s="101"/>
      <c r="DC107" s="100"/>
      <c r="DD107" s="100"/>
      <c r="DE107" s="100"/>
      <c r="DF107" s="100"/>
      <c r="DG107" s="100"/>
      <c r="DH107" s="100"/>
      <c r="DI107" s="100"/>
      <c r="DJ107" s="100"/>
      <c r="DK107" s="100"/>
      <c r="DL107" s="100"/>
      <c r="DM107" s="100"/>
      <c r="DN107" s="100"/>
      <c r="DO107" s="101"/>
      <c r="DP107" s="101"/>
      <c r="DQ107" s="100"/>
      <c r="DR107" s="100"/>
      <c r="DS107" s="100"/>
      <c r="DT107" s="100"/>
      <c r="DU107" s="103"/>
      <c r="DV107" s="103"/>
      <c r="DW107" s="104"/>
      <c r="DX107" s="104"/>
      <c r="DY107" s="100"/>
      <c r="DZ107" s="100"/>
      <c r="EA107" s="100"/>
      <c r="EB107" s="100"/>
      <c r="EC107" s="105"/>
      <c r="ED107" s="101"/>
    </row>
    <row r="108" spans="1:163" s="106" customFormat="1" ht="90.75" x14ac:dyDescent="0.15">
      <c r="A108" s="73">
        <v>42326</v>
      </c>
      <c r="B108" s="74" t="s">
        <v>187</v>
      </c>
      <c r="C108" s="74" t="s">
        <v>273</v>
      </c>
      <c r="D108" s="74" t="s">
        <v>59</v>
      </c>
      <c r="E108" s="74" t="s">
        <v>274</v>
      </c>
      <c r="F108" s="39">
        <v>3500</v>
      </c>
      <c r="G108" s="39">
        <f t="shared" si="92"/>
        <v>350</v>
      </c>
      <c r="H108" s="39">
        <f t="shared" si="93"/>
        <v>3150</v>
      </c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39">
        <v>3150</v>
      </c>
      <c r="AN108" s="72">
        <v>3150</v>
      </c>
      <c r="AO108" s="99"/>
      <c r="AP108" s="99"/>
      <c r="AQ108" s="99"/>
      <c r="AR108" s="99"/>
      <c r="AS108" s="99"/>
      <c r="AT108" s="99"/>
      <c r="AU108" s="99"/>
      <c r="AV108" s="99"/>
      <c r="AW108" s="99"/>
      <c r="AX108" s="100"/>
      <c r="AY108" s="99"/>
      <c r="AZ108" s="99"/>
      <c r="BA108" s="100"/>
      <c r="BB108" s="100"/>
      <c r="BC108" s="100"/>
      <c r="BD108" s="100"/>
      <c r="BE108" s="100"/>
      <c r="BF108" s="100"/>
      <c r="BG108" s="100"/>
      <c r="BH108" s="100"/>
      <c r="BI108" s="100"/>
      <c r="BJ108" s="100"/>
      <c r="BK108" s="100"/>
      <c r="BL108" s="100"/>
      <c r="BM108" s="100"/>
      <c r="BN108" s="100"/>
      <c r="BO108" s="100"/>
      <c r="BP108" s="100"/>
      <c r="BQ108" s="100"/>
      <c r="BR108" s="100"/>
      <c r="BS108" s="100"/>
      <c r="BT108" s="100"/>
      <c r="BU108" s="100"/>
      <c r="BV108" s="100"/>
      <c r="BW108" s="100">
        <f>ROUND((H108/5/365*12),2)</f>
        <v>20.71</v>
      </c>
      <c r="BX108" s="100">
        <f>ROUND((H108/5/365*31),2)</f>
        <v>53.51</v>
      </c>
      <c r="BY108" s="100">
        <f>SUM(BM108:BX108)</f>
        <v>74.22</v>
      </c>
      <c r="BZ108" s="100">
        <f>ROUND((BL108+BY108),2)</f>
        <v>74.22</v>
      </c>
      <c r="CA108" s="100">
        <f>ROUND((H108/5/365*31),2)</f>
        <v>53.51</v>
      </c>
      <c r="CB108" s="100">
        <f>ROUND((H108/5/365*29),2)</f>
        <v>50.05</v>
      </c>
      <c r="CC108" s="100">
        <f>ROUND((H108/5/365*31),2)</f>
        <v>53.51</v>
      </c>
      <c r="CD108" s="100">
        <f>ROUND((H108/5/365*30),2)</f>
        <v>51.78</v>
      </c>
      <c r="CE108" s="100">
        <f>ROUND((H108/5/365*31),2)</f>
        <v>53.51</v>
      </c>
      <c r="CF108" s="100">
        <f t="shared" ref="CF108" si="170">ROUND((H108/5/365*30),2)</f>
        <v>51.78</v>
      </c>
      <c r="CG108" s="100">
        <f t="shared" ref="CG108" si="171">ROUND((H108/5/365*31),2)</f>
        <v>53.51</v>
      </c>
      <c r="CH108" s="100">
        <f t="shared" ref="CH108" si="172">ROUND((H108/5/365*31),2)</f>
        <v>53.51</v>
      </c>
      <c r="CI108" s="100">
        <f t="shared" ref="CI108" si="173">ROUND((H108/5/365*30),2)</f>
        <v>51.78</v>
      </c>
      <c r="CJ108" s="100">
        <f t="shared" ref="CJ108" si="174">ROUND((H108/5/365*31),2)</f>
        <v>53.51</v>
      </c>
      <c r="CK108" s="100">
        <f t="shared" ref="CK108" si="175">ROUND((H108/5/365*30),2)</f>
        <v>51.78</v>
      </c>
      <c r="CL108" s="100">
        <f t="shared" ref="CL108" si="176">ROUND((H108/5/365*31),2)</f>
        <v>53.51</v>
      </c>
      <c r="CM108" s="100">
        <f t="shared" ref="CM108" si="177">SUM(CA108:CL108)</f>
        <v>631.7399999999999</v>
      </c>
      <c r="CN108" s="101">
        <f t="shared" ref="CN108" si="178">ROUND((BZ108+CM108),2)</f>
        <v>705.96</v>
      </c>
      <c r="CO108" s="100">
        <f t="shared" ref="CO108" si="179">ROUND((H108/5/365*31),2)</f>
        <v>53.51</v>
      </c>
      <c r="CP108" s="100">
        <f t="shared" ref="CP108" si="180">ROUND((H108/5/365*28),2)</f>
        <v>48.33</v>
      </c>
      <c r="CQ108" s="100">
        <f t="shared" ref="CQ108" si="181">ROUND((H108/5/365*31),2)</f>
        <v>53.51</v>
      </c>
      <c r="CR108" s="100">
        <f t="shared" ref="CR108" si="182">ROUND((H108/5/365*30),2)</f>
        <v>51.78</v>
      </c>
      <c r="CS108" s="102">
        <f t="shared" ref="CS108" si="183">ROUND((H108/5/365*31),2)</f>
        <v>53.51</v>
      </c>
      <c r="CT108" s="100">
        <f t="shared" ref="CT108" si="184">ROUND((H108/5/365*30),2)</f>
        <v>51.78</v>
      </c>
      <c r="CU108" s="100">
        <f t="shared" ref="CU108" si="185">ROUND((H108/5/365*31),2)</f>
        <v>53.51</v>
      </c>
      <c r="CV108" s="100">
        <f t="shared" ref="CV108" si="186">ROUND((H108/5/365*31),2)</f>
        <v>53.51</v>
      </c>
      <c r="CW108" s="100">
        <f t="shared" ref="CW108" si="187">ROUND((H108/5/365*30),2)</f>
        <v>51.78</v>
      </c>
      <c r="CX108" s="100">
        <f t="shared" ref="CX108" si="188">ROUND((H108/5/365*31),2)</f>
        <v>53.51</v>
      </c>
      <c r="CY108" s="100">
        <f t="shared" ref="CY108" si="189">ROUND((H108/5/365*30),2)</f>
        <v>51.78</v>
      </c>
      <c r="CZ108" s="100">
        <f t="shared" ref="CZ108" si="190">ROUND((H108/5/365*31),2)</f>
        <v>53.51</v>
      </c>
      <c r="DA108" s="101">
        <f t="shared" ref="DA108" si="191">SUM(CO108:CZ108)</f>
        <v>630.01999999999987</v>
      </c>
      <c r="DB108" s="101">
        <f t="shared" ref="DB108" si="192">ROUND((CN108+DA108),2)</f>
        <v>1335.98</v>
      </c>
      <c r="DC108" s="100">
        <f t="shared" ref="DC108" si="193">ROUND((H108/5/365*31),2)</f>
        <v>53.51</v>
      </c>
      <c r="DD108" s="100">
        <f t="shared" ref="DD108" si="194">ROUND((H108/5/365*28),2)</f>
        <v>48.33</v>
      </c>
      <c r="DE108" s="100">
        <f t="shared" ref="DE108" si="195">ROUND((H108/5/365*31),2)</f>
        <v>53.51</v>
      </c>
      <c r="DF108" s="100">
        <f t="shared" ref="DF108" si="196">ROUND((H108/5/365*30),2)</f>
        <v>51.78</v>
      </c>
      <c r="DG108" s="100">
        <f t="shared" ref="DG108" si="197">ROUND((H108/5/365*31),2)</f>
        <v>53.51</v>
      </c>
      <c r="DH108" s="100">
        <f t="shared" ref="DH108" si="198">ROUND((H108/5/365*30),2)</f>
        <v>51.78</v>
      </c>
      <c r="DI108" s="100">
        <f t="shared" ref="DI108" si="199">ROUND((H108/5/365*31),2)</f>
        <v>53.51</v>
      </c>
      <c r="DJ108" s="100">
        <f t="shared" ref="DJ108" si="200">ROUND((H108/5/365*31),2)</f>
        <v>53.51</v>
      </c>
      <c r="DK108" s="100">
        <f t="shared" ref="DK108" si="201">ROUND((H108/5/365*30),2)</f>
        <v>51.78</v>
      </c>
      <c r="DL108" s="100">
        <f t="shared" ref="DL108" si="202">ROUND((H108/5/365*31),2)</f>
        <v>53.51</v>
      </c>
      <c r="DM108" s="100">
        <f t="shared" ref="DM108" si="203">ROUND((H108/5/365*30),2)</f>
        <v>51.78</v>
      </c>
      <c r="DN108" s="100">
        <f t="shared" ref="DN108" si="204">ROUND((H108/5/365*31),2)</f>
        <v>53.51</v>
      </c>
      <c r="DO108" s="101">
        <f t="shared" ref="DO108" si="205">SUM(DC108:DN108)</f>
        <v>630.01999999999987</v>
      </c>
      <c r="DP108" s="101">
        <f t="shared" ref="DP108" si="206">ROUND((DB108+DO108),2)</f>
        <v>1966</v>
      </c>
      <c r="DQ108" s="100">
        <f t="shared" ref="DQ108" si="207">ROUND((H108/5/365*31),2)</f>
        <v>53.51</v>
      </c>
      <c r="DR108" s="100">
        <f t="shared" ref="DR108" si="208">ROUND((H108/5/365*28),2)</f>
        <v>48.33</v>
      </c>
      <c r="DS108" s="100">
        <f t="shared" ref="DS108" si="209">ROUND((H108/5/365*31),2)</f>
        <v>53.51</v>
      </c>
      <c r="DT108" s="100">
        <f t="shared" ref="DT108" si="210">ROUND((H108/5/365*30),2)</f>
        <v>51.78</v>
      </c>
      <c r="DU108" s="103">
        <f t="shared" ref="DU108" si="211">ROUND((H108/5/365*31),2)</f>
        <v>53.51</v>
      </c>
      <c r="DV108" s="103">
        <f t="shared" ref="DV108" si="212">ROUND((H108/5/365*30),2)</f>
        <v>51.78</v>
      </c>
      <c r="DW108" s="104">
        <f t="shared" ref="DW108" si="213">ROUND((H108/5/365*31),2)</f>
        <v>53.51</v>
      </c>
      <c r="DX108" s="104">
        <f t="shared" ref="DX108" si="214">ROUND((H108/5/365*31),2)</f>
        <v>53.51</v>
      </c>
      <c r="DY108" s="100">
        <f t="shared" ref="DY108" si="215">ROUND((H108/5/365*30),2)</f>
        <v>51.78</v>
      </c>
      <c r="DZ108" s="100">
        <f t="shared" ref="DZ108" si="216">ROUND((H108/5/365*31),2)</f>
        <v>53.51</v>
      </c>
      <c r="EA108" s="100">
        <f t="shared" ref="EA108" si="217">ROUND((H108/5/365*30),2)</f>
        <v>51.78</v>
      </c>
      <c r="EB108" s="100">
        <f t="shared" ref="EB108" si="218">ROUND((H108/5/365*31),2)</f>
        <v>53.51</v>
      </c>
      <c r="EC108" s="105">
        <f t="shared" ref="EC108" si="219">SUM(DQ108:EB108)</f>
        <v>630.01999999999987</v>
      </c>
      <c r="ED108" s="101">
        <f t="shared" ref="ED108" si="220">ROUND((DP108+EC108),2)</f>
        <v>2596.02</v>
      </c>
      <c r="EE108" s="100">
        <f t="shared" ref="EE108" si="221">ROUND((H108/5/365*31),2)</f>
        <v>53.51</v>
      </c>
      <c r="EF108" s="100">
        <f t="shared" ref="EF108" si="222">ROUND((H108/5/365*29),2)</f>
        <v>50.05</v>
      </c>
      <c r="EG108" s="100">
        <f t="shared" ref="EG108" si="223">ROUND((H108/5/365*31),2)</f>
        <v>53.51</v>
      </c>
      <c r="EH108" s="100">
        <f t="shared" ref="EH108" si="224">ROUND((H108/5/365*30),2)</f>
        <v>51.78</v>
      </c>
      <c r="EI108" s="100">
        <f t="shared" ref="EI108" si="225">ROUND((H108/5/365*31),2)</f>
        <v>53.51</v>
      </c>
      <c r="EJ108" s="100">
        <f t="shared" ref="EJ108" si="226">ROUND((H108/5/365*30),2)</f>
        <v>51.78</v>
      </c>
      <c r="EK108" s="100">
        <f t="shared" ref="EK108" si="227">ROUND((H108/5/365*31),2)</f>
        <v>53.51</v>
      </c>
      <c r="EL108" s="100">
        <f t="shared" ref="EL108" si="228">ROUND((H108/5/365*31),2)</f>
        <v>53.51</v>
      </c>
      <c r="EM108" s="100">
        <f t="shared" ref="EM108" si="229">ROUND((H108/5/365*30),2)</f>
        <v>51.78</v>
      </c>
      <c r="EN108" s="100">
        <f t="shared" ref="EN108" si="230">ROUND((H108/5/365*31),2)</f>
        <v>53.51</v>
      </c>
      <c r="EO108" s="100">
        <v>27.53</v>
      </c>
      <c r="EP108" s="100"/>
      <c r="EQ108" s="101">
        <f t="shared" ref="EQ108" si="231">SUM(EE108:EP108)</f>
        <v>553.9799999999999</v>
      </c>
      <c r="ER108" s="101">
        <f t="shared" ref="ER108" si="232">ROUND((ED108+EQ108),2)</f>
        <v>3150</v>
      </c>
      <c r="ES108" s="100">
        <f>SUM(F108-ER108)</f>
        <v>350</v>
      </c>
    </row>
    <row r="109" spans="1:163" s="106" customFormat="1" ht="24.75" x14ac:dyDescent="0.15">
      <c r="A109" s="73">
        <v>42576</v>
      </c>
      <c r="B109" s="69" t="s">
        <v>275</v>
      </c>
      <c r="C109" s="96" t="s">
        <v>276</v>
      </c>
      <c r="D109" s="69" t="s">
        <v>277</v>
      </c>
      <c r="E109" s="74" t="s">
        <v>278</v>
      </c>
      <c r="F109" s="86">
        <v>845</v>
      </c>
      <c r="G109" s="39">
        <f t="shared" si="92"/>
        <v>84.5</v>
      </c>
      <c r="H109" s="39">
        <f t="shared" si="93"/>
        <v>760.5</v>
      </c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23"/>
      <c r="AF109" s="123"/>
      <c r="AG109" s="123"/>
      <c r="AH109" s="123"/>
      <c r="AI109" s="123"/>
      <c r="AJ109" s="123"/>
      <c r="AK109" s="123"/>
      <c r="AL109" s="123"/>
      <c r="AM109" s="39">
        <v>760.5</v>
      </c>
      <c r="AN109" s="72">
        <v>760.5</v>
      </c>
      <c r="AO109" s="99"/>
      <c r="AP109" s="99"/>
      <c r="AQ109" s="99"/>
      <c r="AR109" s="99"/>
      <c r="AS109" s="99"/>
      <c r="AT109" s="99"/>
      <c r="AU109" s="99"/>
      <c r="AV109" s="99"/>
      <c r="AW109" s="99"/>
      <c r="AX109" s="100"/>
      <c r="AY109" s="99"/>
      <c r="AZ109" s="99"/>
      <c r="BA109" s="100"/>
      <c r="BB109" s="100"/>
      <c r="BC109" s="100"/>
      <c r="BD109" s="100"/>
      <c r="BE109" s="100"/>
      <c r="BF109" s="100"/>
      <c r="BG109" s="100"/>
      <c r="BH109" s="100"/>
      <c r="BI109" s="100"/>
      <c r="BJ109" s="100"/>
      <c r="BK109" s="100"/>
      <c r="BL109" s="100"/>
      <c r="BM109" s="100"/>
      <c r="BN109" s="100"/>
      <c r="BO109" s="100"/>
      <c r="BP109" s="100"/>
      <c r="BQ109" s="100"/>
      <c r="BR109" s="100"/>
      <c r="BS109" s="100"/>
      <c r="BT109" s="100"/>
      <c r="BU109" s="100"/>
      <c r="BV109" s="100"/>
      <c r="BW109" s="100"/>
      <c r="BX109" s="100"/>
      <c r="BY109" s="100"/>
      <c r="BZ109" s="100"/>
      <c r="CA109" s="100"/>
      <c r="CB109" s="100"/>
      <c r="CC109" s="100"/>
      <c r="CD109" s="100"/>
      <c r="CE109" s="100"/>
      <c r="CF109" s="100"/>
      <c r="CG109" s="100"/>
      <c r="CH109" s="100"/>
      <c r="CI109" s="100"/>
      <c r="CJ109" s="100"/>
      <c r="CK109" s="100"/>
      <c r="CL109" s="100"/>
      <c r="CM109" s="100"/>
      <c r="CN109" s="101"/>
      <c r="CO109" s="100"/>
      <c r="CP109" s="100"/>
      <c r="CQ109" s="100"/>
      <c r="CR109" s="100"/>
      <c r="CS109" s="102"/>
      <c r="CT109" s="100"/>
      <c r="CU109" s="100"/>
      <c r="CV109" s="100"/>
      <c r="CW109" s="100"/>
      <c r="CX109" s="100"/>
      <c r="CY109" s="100"/>
      <c r="CZ109" s="100"/>
      <c r="DA109" s="101"/>
      <c r="DB109" s="101"/>
      <c r="DC109" s="100"/>
      <c r="DD109" s="100"/>
      <c r="DE109" s="100"/>
      <c r="DF109" s="100"/>
      <c r="DG109" s="100"/>
      <c r="DH109" s="100"/>
      <c r="DI109" s="100"/>
      <c r="DJ109" s="100"/>
      <c r="DK109" s="100"/>
      <c r="DL109" s="100"/>
      <c r="DM109" s="100"/>
      <c r="DN109" s="100"/>
      <c r="DO109" s="101"/>
      <c r="DP109" s="101"/>
      <c r="DQ109" s="100"/>
      <c r="DR109" s="100"/>
      <c r="DS109" s="100"/>
      <c r="DT109" s="100"/>
      <c r="DU109" s="103"/>
      <c r="DV109" s="103"/>
      <c r="DW109" s="104"/>
      <c r="DX109" s="104"/>
      <c r="DY109" s="100"/>
      <c r="DZ109" s="100"/>
      <c r="EA109" s="100"/>
      <c r="EB109" s="100"/>
      <c r="EC109" s="105"/>
      <c r="ED109" s="101"/>
      <c r="EE109" s="100"/>
      <c r="EF109" s="100"/>
      <c r="EG109" s="100"/>
      <c r="EH109" s="100"/>
      <c r="EI109" s="100"/>
      <c r="EJ109" s="100"/>
      <c r="EK109" s="100"/>
      <c r="EL109" s="100"/>
      <c r="EM109" s="100"/>
      <c r="EN109" s="100"/>
      <c r="EO109" s="100"/>
      <c r="EP109" s="100"/>
      <c r="EQ109" s="101"/>
      <c r="ER109" s="107"/>
      <c r="ES109" s="104"/>
      <c r="ET109" s="104"/>
      <c r="EU109" s="104"/>
      <c r="EV109" s="104"/>
      <c r="EW109" s="104"/>
      <c r="EX109" s="101"/>
      <c r="EY109" s="101"/>
      <c r="EZ109" s="101"/>
      <c r="FA109" s="101"/>
      <c r="FB109" s="101"/>
      <c r="FC109" s="101"/>
      <c r="FD109" s="101"/>
      <c r="FE109" s="104"/>
      <c r="FF109" s="107"/>
      <c r="FG109" s="104"/>
    </row>
    <row r="110" spans="1:163" s="106" customFormat="1" ht="24.75" x14ac:dyDescent="0.15">
      <c r="A110" s="73">
        <v>42576</v>
      </c>
      <c r="B110" s="69" t="s">
        <v>275</v>
      </c>
      <c r="C110" s="96" t="s">
        <v>279</v>
      </c>
      <c r="D110" s="69" t="s">
        <v>280</v>
      </c>
      <c r="E110" s="74" t="s">
        <v>281</v>
      </c>
      <c r="F110" s="86">
        <v>750</v>
      </c>
      <c r="G110" s="39">
        <f t="shared" si="92"/>
        <v>75</v>
      </c>
      <c r="H110" s="39">
        <f>(F110*0.9)</f>
        <v>675</v>
      </c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  <c r="AA110" s="123"/>
      <c r="AB110" s="123"/>
      <c r="AC110" s="123"/>
      <c r="AD110" s="123"/>
      <c r="AE110" s="123"/>
      <c r="AF110" s="123"/>
      <c r="AG110" s="123"/>
      <c r="AH110" s="123"/>
      <c r="AI110" s="123"/>
      <c r="AJ110" s="123"/>
      <c r="AK110" s="123"/>
      <c r="AL110" s="123"/>
      <c r="AM110" s="39">
        <v>675</v>
      </c>
      <c r="AN110" s="72">
        <v>675</v>
      </c>
      <c r="AO110" s="99"/>
      <c r="AP110" s="99"/>
      <c r="AQ110" s="99"/>
      <c r="AR110" s="99"/>
      <c r="AS110" s="99"/>
      <c r="AT110" s="99"/>
      <c r="AU110" s="99"/>
      <c r="AV110" s="99"/>
      <c r="AW110" s="99"/>
      <c r="AX110" s="100"/>
      <c r="AY110" s="99"/>
      <c r="AZ110" s="99"/>
      <c r="BA110" s="100"/>
      <c r="BB110" s="100"/>
      <c r="BC110" s="100"/>
      <c r="BD110" s="100"/>
      <c r="BE110" s="100"/>
      <c r="BF110" s="100"/>
      <c r="BG110" s="100"/>
      <c r="BH110" s="100"/>
      <c r="BI110" s="100"/>
      <c r="BJ110" s="100"/>
      <c r="BK110" s="100"/>
      <c r="BL110" s="100"/>
      <c r="BM110" s="100"/>
      <c r="BN110" s="100"/>
      <c r="BO110" s="100"/>
      <c r="BP110" s="100"/>
      <c r="BQ110" s="100"/>
      <c r="BR110" s="100"/>
      <c r="BS110" s="100"/>
      <c r="BT110" s="100"/>
      <c r="BU110" s="100"/>
      <c r="BV110" s="100"/>
      <c r="BW110" s="100"/>
      <c r="BX110" s="100"/>
      <c r="BY110" s="100"/>
      <c r="BZ110" s="100"/>
      <c r="CA110" s="100"/>
      <c r="CB110" s="100"/>
      <c r="CC110" s="100"/>
      <c r="CD110" s="100"/>
      <c r="CE110" s="100"/>
      <c r="CF110" s="100"/>
      <c r="CG110" s="100"/>
      <c r="CH110" s="100"/>
      <c r="CI110" s="100"/>
      <c r="CJ110" s="100"/>
      <c r="CK110" s="100"/>
      <c r="CL110" s="100"/>
      <c r="CM110" s="100"/>
      <c r="CN110" s="101"/>
      <c r="CO110" s="100"/>
      <c r="CP110" s="100"/>
      <c r="CQ110" s="100"/>
      <c r="CR110" s="100"/>
      <c r="CS110" s="102"/>
      <c r="CT110" s="100"/>
      <c r="CU110" s="100"/>
      <c r="CV110" s="100"/>
      <c r="CW110" s="100"/>
      <c r="CX110" s="100"/>
      <c r="CY110" s="100"/>
      <c r="CZ110" s="100"/>
      <c r="DA110" s="101"/>
      <c r="DB110" s="101"/>
      <c r="DC110" s="100"/>
      <c r="DD110" s="100"/>
      <c r="DE110" s="100"/>
      <c r="DF110" s="100"/>
      <c r="DG110" s="100"/>
      <c r="DH110" s="100"/>
      <c r="DI110" s="100"/>
      <c r="DJ110" s="100"/>
      <c r="DK110" s="100"/>
      <c r="DL110" s="100"/>
      <c r="DM110" s="100"/>
      <c r="DN110" s="100"/>
      <c r="DO110" s="101"/>
      <c r="DP110" s="101"/>
      <c r="DQ110" s="100"/>
      <c r="DR110" s="100"/>
      <c r="DS110" s="100"/>
      <c r="DT110" s="100"/>
      <c r="DU110" s="103"/>
      <c r="DV110" s="103"/>
      <c r="DW110" s="104"/>
      <c r="DX110" s="104"/>
      <c r="DY110" s="100"/>
      <c r="DZ110" s="100"/>
      <c r="EA110" s="100"/>
      <c r="EB110" s="100"/>
      <c r="EC110" s="105"/>
      <c r="ED110" s="101"/>
      <c r="EE110" s="100"/>
      <c r="EF110" s="100"/>
      <c r="EG110" s="100"/>
      <c r="EH110" s="100"/>
      <c r="EI110" s="100"/>
      <c r="EJ110" s="100"/>
      <c r="EK110" s="100"/>
      <c r="EL110" s="100"/>
      <c r="EM110" s="100"/>
      <c r="EN110" s="100"/>
      <c r="EO110" s="100"/>
      <c r="EP110" s="100"/>
      <c r="EQ110" s="101"/>
      <c r="ER110" s="107"/>
      <c r="ES110" s="104"/>
      <c r="ET110" s="104"/>
      <c r="EU110" s="104"/>
      <c r="EV110" s="104"/>
      <c r="EW110" s="104"/>
      <c r="EX110" s="101"/>
      <c r="EY110" s="101"/>
      <c r="EZ110" s="101"/>
      <c r="FA110" s="101"/>
      <c r="FB110" s="101"/>
      <c r="FC110" s="101"/>
      <c r="FD110" s="101"/>
      <c r="FE110" s="104"/>
      <c r="FF110" s="107"/>
      <c r="FG110" s="104"/>
    </row>
    <row r="111" spans="1:163" s="106" customFormat="1" ht="16.5" x14ac:dyDescent="0.15">
      <c r="A111" s="73">
        <v>42600</v>
      </c>
      <c r="B111" s="69" t="s">
        <v>282</v>
      </c>
      <c r="C111" s="96" t="s">
        <v>283</v>
      </c>
      <c r="D111" s="69" t="s">
        <v>59</v>
      </c>
      <c r="E111" s="74" t="s">
        <v>284</v>
      </c>
      <c r="F111" s="86">
        <v>3110</v>
      </c>
      <c r="G111" s="39">
        <f t="shared" si="92"/>
        <v>311</v>
      </c>
      <c r="H111" s="39">
        <f t="shared" si="93"/>
        <v>2799</v>
      </c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  <c r="AA111" s="123"/>
      <c r="AB111" s="123"/>
      <c r="AC111" s="123"/>
      <c r="AD111" s="123"/>
      <c r="AE111" s="123"/>
      <c r="AF111" s="123"/>
      <c r="AG111" s="123"/>
      <c r="AH111" s="123"/>
      <c r="AI111" s="123"/>
      <c r="AJ111" s="123"/>
      <c r="AK111" s="123"/>
      <c r="AL111" s="123"/>
      <c r="AM111" s="39">
        <v>2799</v>
      </c>
      <c r="AN111" s="72">
        <v>2799</v>
      </c>
      <c r="AO111" s="99"/>
      <c r="AP111" s="99"/>
      <c r="AQ111" s="99"/>
      <c r="AR111" s="99"/>
      <c r="AS111" s="99"/>
      <c r="AT111" s="99"/>
      <c r="AU111" s="99"/>
      <c r="AV111" s="99"/>
      <c r="AW111" s="99"/>
      <c r="AX111" s="100"/>
      <c r="AY111" s="99"/>
      <c r="AZ111" s="99"/>
      <c r="BA111" s="100"/>
      <c r="BB111" s="100"/>
      <c r="BC111" s="100"/>
      <c r="BD111" s="100"/>
      <c r="BE111" s="100"/>
      <c r="BF111" s="100"/>
      <c r="BG111" s="100"/>
      <c r="BH111" s="100"/>
      <c r="BI111" s="100"/>
      <c r="BJ111" s="100"/>
      <c r="BK111" s="100"/>
      <c r="BL111" s="100"/>
      <c r="BM111" s="100"/>
      <c r="BN111" s="100"/>
      <c r="BO111" s="100"/>
      <c r="BP111" s="100"/>
      <c r="BQ111" s="100"/>
      <c r="BR111" s="100"/>
      <c r="BS111" s="100"/>
      <c r="BT111" s="100"/>
      <c r="BU111" s="100"/>
      <c r="BV111" s="100"/>
      <c r="BW111" s="100"/>
      <c r="BX111" s="100"/>
      <c r="BY111" s="100"/>
      <c r="BZ111" s="100"/>
      <c r="CA111" s="100"/>
      <c r="CB111" s="100"/>
      <c r="CC111" s="100"/>
      <c r="CD111" s="100"/>
      <c r="CE111" s="100"/>
      <c r="CF111" s="100"/>
      <c r="CG111" s="100"/>
      <c r="CH111" s="100"/>
      <c r="CI111" s="100"/>
      <c r="CJ111" s="100"/>
      <c r="CK111" s="100"/>
      <c r="CL111" s="100"/>
      <c r="CM111" s="100"/>
      <c r="CN111" s="101"/>
      <c r="CO111" s="100"/>
      <c r="CP111" s="100"/>
      <c r="CQ111" s="100"/>
      <c r="CR111" s="100"/>
      <c r="CS111" s="102"/>
      <c r="CT111" s="100"/>
      <c r="CU111" s="100"/>
      <c r="CV111" s="100"/>
      <c r="CW111" s="100"/>
      <c r="CX111" s="100"/>
      <c r="CY111" s="100"/>
      <c r="CZ111" s="100"/>
      <c r="DA111" s="101"/>
      <c r="DB111" s="101"/>
      <c r="DC111" s="100"/>
      <c r="DD111" s="100"/>
      <c r="DE111" s="100"/>
      <c r="DF111" s="100"/>
      <c r="DG111" s="100"/>
      <c r="DH111" s="100"/>
      <c r="DI111" s="100"/>
      <c r="DJ111" s="100"/>
      <c r="DK111" s="100"/>
      <c r="DL111" s="100"/>
      <c r="DM111" s="100"/>
      <c r="DN111" s="100"/>
      <c r="DO111" s="101"/>
      <c r="DP111" s="101"/>
      <c r="DQ111" s="100"/>
      <c r="DR111" s="100"/>
      <c r="DS111" s="100"/>
      <c r="DT111" s="100"/>
      <c r="DU111" s="103"/>
      <c r="DV111" s="103"/>
      <c r="DW111" s="104"/>
      <c r="DX111" s="104"/>
      <c r="DY111" s="100"/>
      <c r="DZ111" s="100"/>
      <c r="EA111" s="100"/>
      <c r="EB111" s="100"/>
      <c r="EC111" s="105"/>
      <c r="ED111" s="101"/>
      <c r="EE111" s="100"/>
      <c r="EF111" s="100"/>
      <c r="EG111" s="100"/>
      <c r="EH111" s="100"/>
      <c r="EI111" s="100"/>
      <c r="EJ111" s="100"/>
      <c r="EK111" s="100"/>
      <c r="EL111" s="100"/>
      <c r="EM111" s="100"/>
      <c r="EN111" s="100"/>
      <c r="EO111" s="100"/>
      <c r="EP111" s="100"/>
      <c r="EQ111" s="101"/>
      <c r="ER111" s="107"/>
      <c r="ES111" s="104"/>
      <c r="ET111" s="104"/>
      <c r="EU111" s="104"/>
      <c r="EV111" s="104"/>
      <c r="EW111" s="104"/>
      <c r="EX111" s="101"/>
      <c r="EY111" s="101"/>
      <c r="EZ111" s="101"/>
      <c r="FA111" s="101"/>
      <c r="FB111" s="101"/>
      <c r="FC111" s="101"/>
      <c r="FD111" s="101"/>
      <c r="FE111" s="104"/>
      <c r="FF111" s="107"/>
      <c r="FG111" s="104"/>
    </row>
    <row r="112" spans="1:163" s="106" customFormat="1" ht="16.5" x14ac:dyDescent="0.15">
      <c r="A112" s="73">
        <v>42600</v>
      </c>
      <c r="B112" s="69" t="s">
        <v>285</v>
      </c>
      <c r="C112" s="96" t="s">
        <v>286</v>
      </c>
      <c r="D112" s="69" t="s">
        <v>59</v>
      </c>
      <c r="E112" s="74" t="s">
        <v>287</v>
      </c>
      <c r="F112" s="86">
        <v>640</v>
      </c>
      <c r="G112" s="39">
        <f t="shared" si="92"/>
        <v>64</v>
      </c>
      <c r="H112" s="39">
        <f t="shared" si="93"/>
        <v>576</v>
      </c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  <c r="AB112" s="123"/>
      <c r="AC112" s="123"/>
      <c r="AD112" s="123"/>
      <c r="AE112" s="123"/>
      <c r="AF112" s="123"/>
      <c r="AG112" s="123"/>
      <c r="AH112" s="123"/>
      <c r="AI112" s="123"/>
      <c r="AJ112" s="123"/>
      <c r="AK112" s="123"/>
      <c r="AL112" s="123"/>
      <c r="AM112" s="39">
        <v>576</v>
      </c>
      <c r="AN112" s="72">
        <v>576</v>
      </c>
      <c r="AO112" s="99"/>
      <c r="AP112" s="99"/>
      <c r="AQ112" s="99"/>
      <c r="AR112" s="99"/>
      <c r="AS112" s="99"/>
      <c r="AT112" s="99"/>
      <c r="AU112" s="99"/>
      <c r="AV112" s="99"/>
      <c r="AW112" s="99"/>
      <c r="AX112" s="100"/>
      <c r="AY112" s="99"/>
      <c r="AZ112" s="99"/>
      <c r="BA112" s="100"/>
      <c r="BB112" s="100"/>
      <c r="BC112" s="100"/>
      <c r="BD112" s="100"/>
      <c r="BE112" s="100"/>
      <c r="BF112" s="100"/>
      <c r="BG112" s="100"/>
      <c r="BH112" s="100"/>
      <c r="BI112" s="100"/>
      <c r="BJ112" s="100"/>
      <c r="BK112" s="100"/>
      <c r="BL112" s="100"/>
      <c r="BM112" s="100"/>
      <c r="BN112" s="100"/>
      <c r="BO112" s="100"/>
      <c r="BP112" s="100"/>
      <c r="BQ112" s="100"/>
      <c r="BR112" s="100"/>
      <c r="BS112" s="100"/>
      <c r="BT112" s="100"/>
      <c r="BU112" s="100"/>
      <c r="BV112" s="100"/>
      <c r="BW112" s="100"/>
      <c r="BX112" s="100"/>
      <c r="BY112" s="100"/>
      <c r="BZ112" s="100"/>
      <c r="CA112" s="100"/>
      <c r="CB112" s="100"/>
      <c r="CC112" s="100"/>
      <c r="CD112" s="100"/>
      <c r="CE112" s="100"/>
      <c r="CF112" s="100"/>
      <c r="CG112" s="100"/>
      <c r="CH112" s="100"/>
      <c r="CI112" s="100"/>
      <c r="CJ112" s="100"/>
      <c r="CK112" s="100"/>
      <c r="CL112" s="100"/>
      <c r="CM112" s="100"/>
      <c r="CN112" s="101"/>
      <c r="CO112" s="100"/>
      <c r="CP112" s="100"/>
      <c r="CQ112" s="100"/>
      <c r="CR112" s="100"/>
      <c r="CS112" s="102"/>
      <c r="CT112" s="100"/>
      <c r="CU112" s="100"/>
      <c r="CV112" s="100"/>
      <c r="CW112" s="100"/>
      <c r="CX112" s="100"/>
      <c r="CY112" s="100"/>
      <c r="CZ112" s="100"/>
      <c r="DA112" s="101"/>
      <c r="DB112" s="101"/>
      <c r="DC112" s="100"/>
      <c r="DD112" s="100"/>
      <c r="DE112" s="100"/>
      <c r="DF112" s="100"/>
      <c r="DG112" s="100"/>
      <c r="DH112" s="100"/>
      <c r="DI112" s="100"/>
      <c r="DJ112" s="100"/>
      <c r="DK112" s="100"/>
      <c r="DL112" s="100"/>
      <c r="DM112" s="100"/>
      <c r="DN112" s="100"/>
      <c r="DO112" s="101"/>
      <c r="DP112" s="101"/>
      <c r="DQ112" s="100"/>
      <c r="DR112" s="100"/>
      <c r="DS112" s="100"/>
      <c r="DT112" s="100"/>
      <c r="DU112" s="103"/>
      <c r="DV112" s="103"/>
      <c r="DW112" s="104"/>
      <c r="DX112" s="104"/>
      <c r="DY112" s="100"/>
      <c r="DZ112" s="100"/>
      <c r="EA112" s="100"/>
      <c r="EB112" s="100"/>
      <c r="EC112" s="105"/>
      <c r="ED112" s="101"/>
      <c r="EE112" s="100"/>
      <c r="EF112" s="100"/>
      <c r="EG112" s="100"/>
      <c r="EH112" s="100"/>
      <c r="EI112" s="100"/>
      <c r="EJ112" s="100"/>
      <c r="EK112" s="100"/>
      <c r="EL112" s="100"/>
      <c r="EM112" s="100"/>
      <c r="EN112" s="100"/>
      <c r="EO112" s="100"/>
      <c r="EP112" s="100"/>
      <c r="EQ112" s="101"/>
      <c r="ER112" s="107"/>
      <c r="ES112" s="104"/>
      <c r="ET112" s="104"/>
      <c r="EU112" s="104"/>
      <c r="EV112" s="104"/>
      <c r="EW112" s="104"/>
      <c r="EX112" s="101"/>
      <c r="EY112" s="101"/>
      <c r="EZ112" s="101"/>
      <c r="FA112" s="101"/>
      <c r="FB112" s="101"/>
      <c r="FC112" s="101"/>
      <c r="FD112" s="101"/>
      <c r="FE112" s="104"/>
      <c r="FF112" s="107"/>
      <c r="FG112" s="104"/>
    </row>
    <row r="113" spans="1:167" s="106" customFormat="1" ht="33" x14ac:dyDescent="0.15">
      <c r="A113" s="73">
        <v>42713</v>
      </c>
      <c r="B113" s="69" t="s">
        <v>47</v>
      </c>
      <c r="C113" s="96" t="s">
        <v>288</v>
      </c>
      <c r="D113" s="69" t="s">
        <v>68</v>
      </c>
      <c r="E113" s="74" t="s">
        <v>289</v>
      </c>
      <c r="F113" s="86">
        <v>1150</v>
      </c>
      <c r="G113" s="39">
        <f t="shared" si="92"/>
        <v>115</v>
      </c>
      <c r="H113" s="39">
        <f t="shared" si="93"/>
        <v>1035</v>
      </c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39">
        <f>(F113*0.9)</f>
        <v>1035</v>
      </c>
      <c r="AN113" s="72">
        <f>(F113*0.9)</f>
        <v>1035</v>
      </c>
      <c r="AO113" s="124"/>
      <c r="AP113" s="124"/>
      <c r="AQ113" s="124"/>
      <c r="AR113" s="124"/>
      <c r="AS113" s="124"/>
      <c r="AT113" s="124"/>
      <c r="AU113" s="124"/>
      <c r="AV113" s="124"/>
      <c r="AW113" s="124"/>
      <c r="AX113" s="104"/>
      <c r="AY113" s="124"/>
      <c r="AZ113" s="124"/>
      <c r="BA113" s="104"/>
      <c r="BB113" s="104"/>
      <c r="BC113" s="104"/>
      <c r="BD113" s="104"/>
      <c r="BE113" s="104"/>
      <c r="BF113" s="104"/>
      <c r="BG113" s="104"/>
      <c r="BH113" s="104"/>
      <c r="BI113" s="104"/>
      <c r="BJ113" s="104"/>
      <c r="BK113" s="104"/>
      <c r="BL113" s="104"/>
      <c r="BM113" s="104"/>
      <c r="BN113" s="104"/>
      <c r="BO113" s="104"/>
      <c r="BP113" s="104"/>
      <c r="BQ113" s="104"/>
      <c r="BR113" s="104"/>
      <c r="BS113" s="104"/>
      <c r="BT113" s="104"/>
      <c r="BU113" s="104"/>
      <c r="BV113" s="104"/>
      <c r="BW113" s="104"/>
      <c r="BX113" s="104"/>
      <c r="BY113" s="104"/>
      <c r="BZ113" s="104"/>
      <c r="CA113" s="104"/>
      <c r="CB113" s="104"/>
      <c r="CC113" s="104"/>
      <c r="CD113" s="104"/>
      <c r="CE113" s="104"/>
      <c r="CF113" s="104"/>
      <c r="CG113" s="104"/>
      <c r="CH113" s="104"/>
      <c r="CI113" s="104"/>
      <c r="CJ113" s="104"/>
      <c r="CK113" s="104"/>
      <c r="CL113" s="104">
        <f>ROUND((H113/5/365*22),2)</f>
        <v>12.48</v>
      </c>
      <c r="CM113" s="104">
        <f t="shared" ref="CM113:CM118" si="233">SUM(CA113:CL113)</f>
        <v>12.48</v>
      </c>
      <c r="CN113" s="104">
        <f t="shared" ref="CN113:CN118" si="234">ROUND((BZ113+CM113),2)</f>
        <v>12.48</v>
      </c>
      <c r="CO113" s="104">
        <f t="shared" ref="CO113:CO118" si="235">ROUND((H113/5/365*31),2)</f>
        <v>17.579999999999998</v>
      </c>
      <c r="CP113" s="104">
        <f t="shared" ref="CP113:CP118" si="236">ROUND((H113/5/365*28),2)</f>
        <v>15.88</v>
      </c>
      <c r="CQ113" s="104">
        <f t="shared" ref="CQ113:CQ118" si="237">ROUND((H113/5/365*31),2)</f>
        <v>17.579999999999998</v>
      </c>
      <c r="CR113" s="104">
        <f t="shared" ref="CR113:CR118" si="238">ROUND((H113/5/365*30),2)</f>
        <v>17.010000000000002</v>
      </c>
      <c r="CS113" s="104">
        <f t="shared" ref="CS113:CS118" si="239">ROUND((H113/5/365*31),2)</f>
        <v>17.579999999999998</v>
      </c>
      <c r="CT113" s="104">
        <f t="shared" ref="CT113:CT118" si="240">ROUND((H113/5/365*30),2)</f>
        <v>17.010000000000002</v>
      </c>
      <c r="CU113" s="104">
        <f t="shared" ref="CU113:CU118" si="241">ROUND((H113/5/365*31),2)</f>
        <v>17.579999999999998</v>
      </c>
      <c r="CV113" s="104">
        <f t="shared" ref="CV113:CV118" si="242">ROUND((H113/5/365*31),2)</f>
        <v>17.579999999999998</v>
      </c>
      <c r="CW113" s="104">
        <f t="shared" ref="CW113:CW118" si="243">ROUND((H113/5/365*30),2)</f>
        <v>17.010000000000002</v>
      </c>
      <c r="CX113" s="104">
        <f t="shared" ref="CX113:CX118" si="244">ROUND((H113/5/365*31),2)</f>
        <v>17.579999999999998</v>
      </c>
      <c r="CY113" s="104">
        <f t="shared" ref="CY113:CY118" si="245">ROUND((H113/5/365*30),2)</f>
        <v>17.010000000000002</v>
      </c>
      <c r="CZ113" s="104">
        <f t="shared" ref="CZ113:CZ118" si="246">ROUND((H113/5/365*31),2)</f>
        <v>17.579999999999998</v>
      </c>
      <c r="DA113" s="104">
        <f t="shared" ref="DA113:DA118" si="247">SUM(CO113:CZ113)</f>
        <v>206.97999999999996</v>
      </c>
      <c r="DB113" s="104">
        <f t="shared" ref="DB113:DB118" si="248">ROUND((CN113+DA113),2)</f>
        <v>219.46</v>
      </c>
      <c r="DC113" s="104">
        <f t="shared" ref="DC113:DC118" si="249">ROUND((H113/5/365*31),2)</f>
        <v>17.579999999999998</v>
      </c>
      <c r="DD113" s="104">
        <f t="shared" ref="DD113:DD118" si="250">ROUND((H113/5/365*28),2)</f>
        <v>15.88</v>
      </c>
      <c r="DE113" s="104">
        <f t="shared" ref="DE113:DE118" si="251">ROUND((H113/5/365*31),2)</f>
        <v>17.579999999999998</v>
      </c>
      <c r="DF113" s="104">
        <f t="shared" ref="DF113:DF118" si="252">ROUND((H113/5/365*30),2)</f>
        <v>17.010000000000002</v>
      </c>
      <c r="DG113" s="104">
        <f t="shared" ref="DG113:DG118" si="253">ROUND((H113/5/365*31),2)</f>
        <v>17.579999999999998</v>
      </c>
      <c r="DH113" s="104">
        <f t="shared" ref="DH113:DH118" si="254">ROUND((H113/5/365*30),2)</f>
        <v>17.010000000000002</v>
      </c>
      <c r="DI113" s="104">
        <f t="shared" ref="DI113:DI118" si="255">ROUND((H113/5/365*31),2)</f>
        <v>17.579999999999998</v>
      </c>
      <c r="DJ113" s="104">
        <f t="shared" ref="DJ113:DJ118" si="256">ROUND((H113/5/365*31),2)</f>
        <v>17.579999999999998</v>
      </c>
      <c r="DK113" s="104">
        <f t="shared" ref="DK113:DK118" si="257">ROUND((H113/5/365*30),2)</f>
        <v>17.010000000000002</v>
      </c>
      <c r="DL113" s="104">
        <f t="shared" ref="DL113:DL118" si="258">ROUND((H113/5/365*31),2)</f>
        <v>17.579999999999998</v>
      </c>
      <c r="DM113" s="104">
        <f t="shared" ref="DM113:DM118" si="259">ROUND((H113/5/365*30),2)</f>
        <v>17.010000000000002</v>
      </c>
      <c r="DN113" s="104">
        <f t="shared" ref="DN113:DN118" si="260">ROUND((H113/5/365*31),2)</f>
        <v>17.579999999999998</v>
      </c>
      <c r="DO113" s="104">
        <f t="shared" ref="DO113:DO118" si="261">SUM(DC113:DN113)</f>
        <v>206.97999999999996</v>
      </c>
      <c r="DP113" s="104">
        <f t="shared" ref="DP113:DP118" si="262">ROUND((DB113+DO113),2)</f>
        <v>426.44</v>
      </c>
      <c r="DQ113" s="104">
        <f t="shared" ref="DQ113:DQ118" si="263">ROUND((H113/5/365*31),2)</f>
        <v>17.579999999999998</v>
      </c>
      <c r="DR113" s="104">
        <f t="shared" ref="DR113:DR118" si="264">ROUND((H113/5/365*28),2)</f>
        <v>15.88</v>
      </c>
      <c r="DS113" s="104">
        <f t="shared" ref="DS113:DS118" si="265">ROUND((H113/5/365*31),2)</f>
        <v>17.579999999999998</v>
      </c>
      <c r="DT113" s="104">
        <f t="shared" ref="DT113:DT118" si="266">ROUND((H113/5/365*30),2)</f>
        <v>17.010000000000002</v>
      </c>
      <c r="DU113" s="104">
        <f t="shared" ref="DU113:DU118" si="267">ROUND((H113/5/365*31),2)</f>
        <v>17.579999999999998</v>
      </c>
      <c r="DV113" s="104">
        <f t="shared" ref="DV113:DV118" si="268">ROUND((H113/5/365*30),2)</f>
        <v>17.010000000000002</v>
      </c>
      <c r="DW113" s="104">
        <f t="shared" ref="DW113:DW118" si="269">ROUND((H113/5/365*31),2)</f>
        <v>17.579999999999998</v>
      </c>
      <c r="DX113" s="104">
        <f t="shared" ref="DX113:DX118" si="270">ROUND((H113/5/365*31),2)</f>
        <v>17.579999999999998</v>
      </c>
      <c r="DY113" s="104">
        <f t="shared" ref="DY113:DY118" si="271">ROUND((H113/5/365*30),2)</f>
        <v>17.010000000000002</v>
      </c>
      <c r="DZ113" s="104">
        <f t="shared" ref="DZ113:DZ118" si="272">ROUND((H113/5/365*31),2)</f>
        <v>17.579999999999998</v>
      </c>
      <c r="EA113" s="104">
        <f t="shared" ref="EA113:EA118" si="273">ROUND((H113/5/365*30),2)</f>
        <v>17.010000000000002</v>
      </c>
      <c r="EB113" s="104">
        <f t="shared" ref="EB113:EB118" si="274">ROUND((H113/5/365*31),2)</f>
        <v>17.579999999999998</v>
      </c>
      <c r="EC113" s="104">
        <f t="shared" ref="EC113:EC118" si="275">SUM(DQ113:EB113)</f>
        <v>206.97999999999996</v>
      </c>
      <c r="ED113" s="104">
        <f t="shared" ref="ED113:ED118" si="276">ROUND((DP113+EC113),2)</f>
        <v>633.41999999999996</v>
      </c>
      <c r="EE113" s="104">
        <f t="shared" ref="EE113:EE118" si="277">ROUND((H113/5/365*31),2)</f>
        <v>17.579999999999998</v>
      </c>
      <c r="EF113" s="104">
        <f t="shared" ref="EF113:EF118" si="278">ROUND((H113/5/365*29),2)</f>
        <v>16.45</v>
      </c>
      <c r="EG113" s="104">
        <f t="shared" ref="EG113:EG118" si="279">ROUND((H113/5/365*31),2)</f>
        <v>17.579999999999998</v>
      </c>
      <c r="EH113" s="104">
        <f t="shared" ref="EH113:EH118" si="280">ROUND((H113/5/365*30),2)</f>
        <v>17.010000000000002</v>
      </c>
      <c r="EI113" s="104">
        <f t="shared" ref="EI113:EI118" si="281">ROUND((H113/5/365*31),2)</f>
        <v>17.579999999999998</v>
      </c>
      <c r="EJ113" s="104">
        <f t="shared" ref="EJ113:EJ118" si="282">ROUND((H113/5/365*30),2)</f>
        <v>17.010000000000002</v>
      </c>
      <c r="EK113" s="104">
        <f t="shared" ref="EK113:EK118" si="283">ROUND((H113/5/365*31),2)</f>
        <v>17.579999999999998</v>
      </c>
      <c r="EL113" s="104">
        <f t="shared" ref="EL113:EL118" si="284">ROUND((H113/5/365*31),2)</f>
        <v>17.579999999999998</v>
      </c>
      <c r="EM113" s="104">
        <f t="shared" ref="EM113:EM118" si="285">ROUND((H113/5/365*30),2)</f>
        <v>17.010000000000002</v>
      </c>
      <c r="EN113" s="104">
        <f t="shared" ref="EN113:EN118" si="286">ROUND((H113/5/365*31),2)</f>
        <v>17.579999999999998</v>
      </c>
      <c r="EO113" s="104">
        <f t="shared" ref="EO113:EO118" si="287">ROUND((H113/5/365*30),2)</f>
        <v>17.010000000000002</v>
      </c>
      <c r="EP113" s="104">
        <f t="shared" ref="EP113:EP118" si="288">ROUND((H113/5/365*31),2)</f>
        <v>17.579999999999998</v>
      </c>
      <c r="EQ113" s="104">
        <f t="shared" ref="EQ113:EQ118" si="289">SUM(EE113:EP113)</f>
        <v>207.54999999999995</v>
      </c>
      <c r="ER113" s="104">
        <f t="shared" ref="ER113:ER118" si="290">ROUND((ED113+EQ113),2)</f>
        <v>840.97</v>
      </c>
      <c r="ES113" s="104">
        <f t="shared" ref="ES113:ES118" si="291">ROUND((H113/5/365*31),2)</f>
        <v>17.579999999999998</v>
      </c>
      <c r="ET113" s="104">
        <f t="shared" ref="ET113:ET118" si="292">ROUND((H113/5/365*28),2)</f>
        <v>15.88</v>
      </c>
      <c r="EU113" s="104">
        <f t="shared" ref="EU113:EU118" si="293">ROUND((H113/5/365*31),2)</f>
        <v>17.579999999999998</v>
      </c>
      <c r="EV113" s="104">
        <f t="shared" ref="EV113:EV118" si="294">ROUND((H113/5/365*30),2)</f>
        <v>17.010000000000002</v>
      </c>
      <c r="EW113" s="125">
        <f t="shared" ref="EW113:EW118" si="295">ROUND((H113/5/365*31),2)</f>
        <v>17.579999999999998</v>
      </c>
      <c r="EX113" s="104">
        <f t="shared" ref="EX113:EX118" si="296">ROUND((H113/5/365*30),2)</f>
        <v>17.010000000000002</v>
      </c>
      <c r="EY113" s="104">
        <f t="shared" ref="EY113:EY118" si="297">ROUND((H113/5/365*31),2)</f>
        <v>17.579999999999998</v>
      </c>
      <c r="EZ113" s="104">
        <f t="shared" ref="EZ113:EZ118" si="298">ROUND((H113/5/365*31),2)</f>
        <v>17.579999999999998</v>
      </c>
      <c r="FA113" s="104">
        <f t="shared" ref="FA113:FA118" si="299">ROUND((H113/5/365*30),2)</f>
        <v>17.010000000000002</v>
      </c>
      <c r="FB113" s="104">
        <f t="shared" ref="FB113:FB118" si="300">ROUND((H113/5/365*31),2)</f>
        <v>17.579999999999998</v>
      </c>
      <c r="FC113" s="104">
        <f t="shared" ref="FC113:FC118" si="301">ROUND((H113/5/365*30),2)</f>
        <v>17.010000000000002</v>
      </c>
      <c r="FD113" s="104">
        <v>4.63</v>
      </c>
      <c r="FE113" s="104">
        <f t="shared" ref="FE113:FE118" si="302">SUM(ES113:FD113)</f>
        <v>194.02999999999997</v>
      </c>
      <c r="FF113" s="104">
        <f t="shared" ref="FF113:FF118" si="303">SUM(ER113,FE113)</f>
        <v>1035</v>
      </c>
      <c r="FG113" s="104"/>
      <c r="FH113" s="104"/>
      <c r="FI113" s="104">
        <f t="shared" ref="FI113:FI118" si="304">ROUND((ER113+FE113),2)</f>
        <v>1035</v>
      </c>
      <c r="FJ113" s="104">
        <f t="shared" ref="FJ113:FJ118" si="305">SUM(F113-FI113)</f>
        <v>115</v>
      </c>
      <c r="FK113" s="126"/>
    </row>
    <row r="114" spans="1:167" s="106" customFormat="1" ht="33" customHeight="1" x14ac:dyDescent="0.15">
      <c r="A114" s="73">
        <v>42716</v>
      </c>
      <c r="B114" s="69" t="s">
        <v>47</v>
      </c>
      <c r="C114" s="96" t="s">
        <v>290</v>
      </c>
      <c r="D114" s="69" t="s">
        <v>109</v>
      </c>
      <c r="E114" s="74" t="s">
        <v>291</v>
      </c>
      <c r="F114" s="86">
        <v>805</v>
      </c>
      <c r="G114" s="39">
        <f t="shared" si="92"/>
        <v>80.5</v>
      </c>
      <c r="H114" s="39">
        <f t="shared" si="93"/>
        <v>724.5</v>
      </c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39">
        <f>(F114*0.9)</f>
        <v>724.5</v>
      </c>
      <c r="AN114" s="72">
        <f t="shared" ref="AN114:AN118" si="306">(F114*0.9)</f>
        <v>724.5</v>
      </c>
      <c r="AO114" s="124"/>
      <c r="AP114" s="124"/>
      <c r="AQ114" s="124"/>
      <c r="AR114" s="124"/>
      <c r="AS114" s="124"/>
      <c r="AT114" s="124"/>
      <c r="AU114" s="124"/>
      <c r="AV114" s="124"/>
      <c r="AW114" s="124"/>
      <c r="AX114" s="104"/>
      <c r="AY114" s="124"/>
      <c r="AZ114" s="12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>
        <f>ROUND((H114/5/365*19),2)</f>
        <v>7.54</v>
      </c>
      <c r="CM114" s="104">
        <f t="shared" si="233"/>
        <v>7.54</v>
      </c>
      <c r="CN114" s="104">
        <f t="shared" si="234"/>
        <v>7.54</v>
      </c>
      <c r="CO114" s="104">
        <f t="shared" si="235"/>
        <v>12.31</v>
      </c>
      <c r="CP114" s="104">
        <f t="shared" si="236"/>
        <v>11.12</v>
      </c>
      <c r="CQ114" s="104">
        <f t="shared" si="237"/>
        <v>12.31</v>
      </c>
      <c r="CR114" s="104">
        <f t="shared" si="238"/>
        <v>11.91</v>
      </c>
      <c r="CS114" s="104">
        <f t="shared" si="239"/>
        <v>12.31</v>
      </c>
      <c r="CT114" s="104">
        <f t="shared" si="240"/>
        <v>11.91</v>
      </c>
      <c r="CU114" s="104">
        <f t="shared" si="241"/>
        <v>12.31</v>
      </c>
      <c r="CV114" s="104">
        <f t="shared" si="242"/>
        <v>12.31</v>
      </c>
      <c r="CW114" s="104">
        <f t="shared" si="243"/>
        <v>11.91</v>
      </c>
      <c r="CX114" s="104">
        <f t="shared" si="244"/>
        <v>12.31</v>
      </c>
      <c r="CY114" s="104">
        <f t="shared" si="245"/>
        <v>11.91</v>
      </c>
      <c r="CZ114" s="104">
        <f t="shared" si="246"/>
        <v>12.31</v>
      </c>
      <c r="DA114" s="104">
        <f t="shared" si="247"/>
        <v>144.93</v>
      </c>
      <c r="DB114" s="104">
        <f t="shared" si="248"/>
        <v>152.47</v>
      </c>
      <c r="DC114" s="104">
        <f t="shared" si="249"/>
        <v>12.31</v>
      </c>
      <c r="DD114" s="104">
        <f t="shared" si="250"/>
        <v>11.12</v>
      </c>
      <c r="DE114" s="104">
        <f t="shared" si="251"/>
        <v>12.31</v>
      </c>
      <c r="DF114" s="104">
        <f t="shared" si="252"/>
        <v>11.91</v>
      </c>
      <c r="DG114" s="104">
        <f t="shared" si="253"/>
        <v>12.31</v>
      </c>
      <c r="DH114" s="104">
        <f t="shared" si="254"/>
        <v>11.91</v>
      </c>
      <c r="DI114" s="104">
        <f t="shared" si="255"/>
        <v>12.31</v>
      </c>
      <c r="DJ114" s="104">
        <f t="shared" si="256"/>
        <v>12.31</v>
      </c>
      <c r="DK114" s="104">
        <f t="shared" si="257"/>
        <v>11.91</v>
      </c>
      <c r="DL114" s="104">
        <f t="shared" si="258"/>
        <v>12.31</v>
      </c>
      <c r="DM114" s="104">
        <f t="shared" si="259"/>
        <v>11.91</v>
      </c>
      <c r="DN114" s="104">
        <f t="shared" si="260"/>
        <v>12.31</v>
      </c>
      <c r="DO114" s="104">
        <f t="shared" si="261"/>
        <v>144.93</v>
      </c>
      <c r="DP114" s="104">
        <f t="shared" si="262"/>
        <v>297.39999999999998</v>
      </c>
      <c r="DQ114" s="104">
        <f t="shared" si="263"/>
        <v>12.31</v>
      </c>
      <c r="DR114" s="104">
        <f t="shared" si="264"/>
        <v>11.12</v>
      </c>
      <c r="DS114" s="104">
        <f t="shared" si="265"/>
        <v>12.31</v>
      </c>
      <c r="DT114" s="104">
        <f t="shared" si="266"/>
        <v>11.91</v>
      </c>
      <c r="DU114" s="104">
        <f t="shared" si="267"/>
        <v>12.31</v>
      </c>
      <c r="DV114" s="104">
        <f t="shared" si="268"/>
        <v>11.91</v>
      </c>
      <c r="DW114" s="104">
        <f t="shared" si="269"/>
        <v>12.31</v>
      </c>
      <c r="DX114" s="104">
        <f t="shared" si="270"/>
        <v>12.31</v>
      </c>
      <c r="DY114" s="104">
        <f t="shared" si="271"/>
        <v>11.91</v>
      </c>
      <c r="DZ114" s="104">
        <f t="shared" si="272"/>
        <v>12.31</v>
      </c>
      <c r="EA114" s="104">
        <f t="shared" si="273"/>
        <v>11.91</v>
      </c>
      <c r="EB114" s="104">
        <f t="shared" si="274"/>
        <v>12.31</v>
      </c>
      <c r="EC114" s="104">
        <f t="shared" si="275"/>
        <v>144.93</v>
      </c>
      <c r="ED114" s="104">
        <f t="shared" si="276"/>
        <v>442.33</v>
      </c>
      <c r="EE114" s="104">
        <f t="shared" si="277"/>
        <v>12.31</v>
      </c>
      <c r="EF114" s="104">
        <f t="shared" si="278"/>
        <v>11.51</v>
      </c>
      <c r="EG114" s="104">
        <f t="shared" si="279"/>
        <v>12.31</v>
      </c>
      <c r="EH114" s="104">
        <f t="shared" si="280"/>
        <v>11.91</v>
      </c>
      <c r="EI114" s="104">
        <f t="shared" si="281"/>
        <v>12.31</v>
      </c>
      <c r="EJ114" s="104">
        <f t="shared" si="282"/>
        <v>11.91</v>
      </c>
      <c r="EK114" s="104">
        <f t="shared" si="283"/>
        <v>12.31</v>
      </c>
      <c r="EL114" s="104">
        <f t="shared" si="284"/>
        <v>12.31</v>
      </c>
      <c r="EM114" s="104">
        <f t="shared" si="285"/>
        <v>11.91</v>
      </c>
      <c r="EN114" s="104">
        <f t="shared" si="286"/>
        <v>12.31</v>
      </c>
      <c r="EO114" s="104">
        <f t="shared" si="287"/>
        <v>11.91</v>
      </c>
      <c r="EP114" s="104">
        <f t="shared" si="288"/>
        <v>12.31</v>
      </c>
      <c r="EQ114" s="104">
        <f t="shared" si="289"/>
        <v>145.32000000000002</v>
      </c>
      <c r="ER114" s="104">
        <f t="shared" si="290"/>
        <v>587.65</v>
      </c>
      <c r="ES114" s="104">
        <f t="shared" si="291"/>
        <v>12.31</v>
      </c>
      <c r="ET114" s="104">
        <f t="shared" si="292"/>
        <v>11.12</v>
      </c>
      <c r="EU114" s="104">
        <f t="shared" si="293"/>
        <v>12.31</v>
      </c>
      <c r="EV114" s="104">
        <f t="shared" si="294"/>
        <v>11.91</v>
      </c>
      <c r="EW114" s="125">
        <f t="shared" si="295"/>
        <v>12.31</v>
      </c>
      <c r="EX114" s="104">
        <f t="shared" si="296"/>
        <v>11.91</v>
      </c>
      <c r="EY114" s="104">
        <f t="shared" si="297"/>
        <v>12.31</v>
      </c>
      <c r="EZ114" s="104">
        <f t="shared" si="298"/>
        <v>12.31</v>
      </c>
      <c r="FA114" s="104">
        <f t="shared" si="299"/>
        <v>11.91</v>
      </c>
      <c r="FB114" s="104">
        <f t="shared" si="300"/>
        <v>12.31</v>
      </c>
      <c r="FC114" s="104">
        <f t="shared" si="301"/>
        <v>11.91</v>
      </c>
      <c r="FD114" s="104">
        <v>4.2300000000000004</v>
      </c>
      <c r="FE114" s="104">
        <f t="shared" si="302"/>
        <v>136.85</v>
      </c>
      <c r="FF114" s="104">
        <f t="shared" si="303"/>
        <v>724.5</v>
      </c>
      <c r="FG114" s="104"/>
      <c r="FH114" s="104"/>
      <c r="FI114" s="104">
        <f t="shared" si="304"/>
        <v>724.5</v>
      </c>
      <c r="FJ114" s="104">
        <f t="shared" si="305"/>
        <v>80.5</v>
      </c>
      <c r="FK114" s="126"/>
    </row>
    <row r="115" spans="1:167" s="106" customFormat="1" ht="32.25" customHeight="1" x14ac:dyDescent="0.15">
      <c r="A115" s="73">
        <v>42716</v>
      </c>
      <c r="B115" s="69" t="s">
        <v>47</v>
      </c>
      <c r="C115" s="96" t="s">
        <v>292</v>
      </c>
      <c r="D115" s="69" t="s">
        <v>225</v>
      </c>
      <c r="E115" s="74" t="s">
        <v>293</v>
      </c>
      <c r="F115" s="86">
        <v>805</v>
      </c>
      <c r="G115" s="39">
        <f t="shared" si="92"/>
        <v>80.5</v>
      </c>
      <c r="H115" s="39">
        <f t="shared" si="93"/>
        <v>724.5</v>
      </c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39">
        <f t="shared" ref="AM115:AM116" si="307">(F115*0.9)</f>
        <v>724.5</v>
      </c>
      <c r="AN115" s="72">
        <f t="shared" si="306"/>
        <v>724.5</v>
      </c>
      <c r="AO115" s="124"/>
      <c r="AP115" s="124"/>
      <c r="AQ115" s="124"/>
      <c r="AR115" s="124"/>
      <c r="AS115" s="124"/>
      <c r="AT115" s="124"/>
      <c r="AU115" s="124"/>
      <c r="AV115" s="124"/>
      <c r="AW115" s="124"/>
      <c r="AX115" s="104"/>
      <c r="AY115" s="124"/>
      <c r="AZ115" s="124"/>
      <c r="BA115" s="104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104"/>
      <c r="BM115" s="104"/>
      <c r="BN115" s="104"/>
      <c r="BO115" s="104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104"/>
      <c r="CA115" s="104"/>
      <c r="CB115" s="104"/>
      <c r="CC115" s="104"/>
      <c r="CD115" s="104"/>
      <c r="CE115" s="104"/>
      <c r="CF115" s="104"/>
      <c r="CG115" s="104"/>
      <c r="CH115" s="104"/>
      <c r="CI115" s="104"/>
      <c r="CJ115" s="104"/>
      <c r="CK115" s="104"/>
      <c r="CL115" s="104">
        <f>ROUND((H115/5/365*19),2)</f>
        <v>7.54</v>
      </c>
      <c r="CM115" s="104">
        <f t="shared" si="233"/>
        <v>7.54</v>
      </c>
      <c r="CN115" s="104">
        <f t="shared" si="234"/>
        <v>7.54</v>
      </c>
      <c r="CO115" s="104">
        <f t="shared" si="235"/>
        <v>12.31</v>
      </c>
      <c r="CP115" s="104">
        <f t="shared" si="236"/>
        <v>11.12</v>
      </c>
      <c r="CQ115" s="104">
        <f t="shared" si="237"/>
        <v>12.31</v>
      </c>
      <c r="CR115" s="104">
        <f t="shared" si="238"/>
        <v>11.91</v>
      </c>
      <c r="CS115" s="104">
        <f t="shared" si="239"/>
        <v>12.31</v>
      </c>
      <c r="CT115" s="104">
        <f t="shared" si="240"/>
        <v>11.91</v>
      </c>
      <c r="CU115" s="104">
        <f t="shared" si="241"/>
        <v>12.31</v>
      </c>
      <c r="CV115" s="104">
        <f t="shared" si="242"/>
        <v>12.31</v>
      </c>
      <c r="CW115" s="104">
        <f t="shared" si="243"/>
        <v>11.91</v>
      </c>
      <c r="CX115" s="104">
        <f t="shared" si="244"/>
        <v>12.31</v>
      </c>
      <c r="CY115" s="104">
        <f t="shared" si="245"/>
        <v>11.91</v>
      </c>
      <c r="CZ115" s="104">
        <f t="shared" si="246"/>
        <v>12.31</v>
      </c>
      <c r="DA115" s="104">
        <f t="shared" si="247"/>
        <v>144.93</v>
      </c>
      <c r="DB115" s="104">
        <f t="shared" si="248"/>
        <v>152.47</v>
      </c>
      <c r="DC115" s="104">
        <f t="shared" si="249"/>
        <v>12.31</v>
      </c>
      <c r="DD115" s="104">
        <f t="shared" si="250"/>
        <v>11.12</v>
      </c>
      <c r="DE115" s="104">
        <f t="shared" si="251"/>
        <v>12.31</v>
      </c>
      <c r="DF115" s="104">
        <f t="shared" si="252"/>
        <v>11.91</v>
      </c>
      <c r="DG115" s="104">
        <f t="shared" si="253"/>
        <v>12.31</v>
      </c>
      <c r="DH115" s="104">
        <f t="shared" si="254"/>
        <v>11.91</v>
      </c>
      <c r="DI115" s="104">
        <f t="shared" si="255"/>
        <v>12.31</v>
      </c>
      <c r="DJ115" s="104">
        <f t="shared" si="256"/>
        <v>12.31</v>
      </c>
      <c r="DK115" s="104">
        <f t="shared" si="257"/>
        <v>11.91</v>
      </c>
      <c r="DL115" s="104">
        <f t="shared" si="258"/>
        <v>12.31</v>
      </c>
      <c r="DM115" s="104">
        <f t="shared" si="259"/>
        <v>11.91</v>
      </c>
      <c r="DN115" s="104">
        <f t="shared" si="260"/>
        <v>12.31</v>
      </c>
      <c r="DO115" s="104">
        <f t="shared" si="261"/>
        <v>144.93</v>
      </c>
      <c r="DP115" s="104">
        <f t="shared" si="262"/>
        <v>297.39999999999998</v>
      </c>
      <c r="DQ115" s="104">
        <f t="shared" si="263"/>
        <v>12.31</v>
      </c>
      <c r="DR115" s="104">
        <f t="shared" si="264"/>
        <v>11.12</v>
      </c>
      <c r="DS115" s="104">
        <f t="shared" si="265"/>
        <v>12.31</v>
      </c>
      <c r="DT115" s="104">
        <f t="shared" si="266"/>
        <v>11.91</v>
      </c>
      <c r="DU115" s="104">
        <f t="shared" si="267"/>
        <v>12.31</v>
      </c>
      <c r="DV115" s="104">
        <f t="shared" si="268"/>
        <v>11.91</v>
      </c>
      <c r="DW115" s="104">
        <f t="shared" si="269"/>
        <v>12.31</v>
      </c>
      <c r="DX115" s="104">
        <f t="shared" si="270"/>
        <v>12.31</v>
      </c>
      <c r="DY115" s="104">
        <f t="shared" si="271"/>
        <v>11.91</v>
      </c>
      <c r="DZ115" s="104">
        <f t="shared" si="272"/>
        <v>12.31</v>
      </c>
      <c r="EA115" s="104">
        <f t="shared" si="273"/>
        <v>11.91</v>
      </c>
      <c r="EB115" s="104">
        <f t="shared" si="274"/>
        <v>12.31</v>
      </c>
      <c r="EC115" s="104">
        <f t="shared" si="275"/>
        <v>144.93</v>
      </c>
      <c r="ED115" s="104">
        <f t="shared" si="276"/>
        <v>442.33</v>
      </c>
      <c r="EE115" s="104">
        <f t="shared" si="277"/>
        <v>12.31</v>
      </c>
      <c r="EF115" s="104">
        <f t="shared" si="278"/>
        <v>11.51</v>
      </c>
      <c r="EG115" s="104">
        <f t="shared" si="279"/>
        <v>12.31</v>
      </c>
      <c r="EH115" s="104">
        <f t="shared" si="280"/>
        <v>11.91</v>
      </c>
      <c r="EI115" s="104">
        <f t="shared" si="281"/>
        <v>12.31</v>
      </c>
      <c r="EJ115" s="104">
        <f t="shared" si="282"/>
        <v>11.91</v>
      </c>
      <c r="EK115" s="104">
        <f t="shared" si="283"/>
        <v>12.31</v>
      </c>
      <c r="EL115" s="104">
        <f t="shared" si="284"/>
        <v>12.31</v>
      </c>
      <c r="EM115" s="104">
        <f t="shared" si="285"/>
        <v>11.91</v>
      </c>
      <c r="EN115" s="104">
        <f t="shared" si="286"/>
        <v>12.31</v>
      </c>
      <c r="EO115" s="104">
        <f t="shared" si="287"/>
        <v>11.91</v>
      </c>
      <c r="EP115" s="104">
        <f t="shared" si="288"/>
        <v>12.31</v>
      </c>
      <c r="EQ115" s="104">
        <f t="shared" si="289"/>
        <v>145.32000000000002</v>
      </c>
      <c r="ER115" s="104">
        <f t="shared" si="290"/>
        <v>587.65</v>
      </c>
      <c r="ES115" s="104">
        <f t="shared" si="291"/>
        <v>12.31</v>
      </c>
      <c r="ET115" s="104">
        <f t="shared" si="292"/>
        <v>11.12</v>
      </c>
      <c r="EU115" s="104">
        <f t="shared" si="293"/>
        <v>12.31</v>
      </c>
      <c r="EV115" s="104">
        <f t="shared" si="294"/>
        <v>11.91</v>
      </c>
      <c r="EW115" s="125">
        <f t="shared" si="295"/>
        <v>12.31</v>
      </c>
      <c r="EX115" s="104">
        <f t="shared" si="296"/>
        <v>11.91</v>
      </c>
      <c r="EY115" s="104">
        <f t="shared" si="297"/>
        <v>12.31</v>
      </c>
      <c r="EZ115" s="104">
        <f t="shared" si="298"/>
        <v>12.31</v>
      </c>
      <c r="FA115" s="104">
        <f t="shared" si="299"/>
        <v>11.91</v>
      </c>
      <c r="FB115" s="104">
        <f t="shared" si="300"/>
        <v>12.31</v>
      </c>
      <c r="FC115" s="104">
        <f t="shared" si="301"/>
        <v>11.91</v>
      </c>
      <c r="FD115" s="104">
        <v>4.2300000000000004</v>
      </c>
      <c r="FE115" s="104">
        <f t="shared" si="302"/>
        <v>136.85</v>
      </c>
      <c r="FF115" s="104">
        <f t="shared" si="303"/>
        <v>724.5</v>
      </c>
      <c r="FG115" s="104"/>
      <c r="FH115" s="104"/>
      <c r="FI115" s="104">
        <f t="shared" si="304"/>
        <v>724.5</v>
      </c>
      <c r="FJ115" s="104">
        <f t="shared" si="305"/>
        <v>80.5</v>
      </c>
      <c r="FK115" s="126"/>
    </row>
    <row r="116" spans="1:167" s="106" customFormat="1" ht="32.25" customHeight="1" x14ac:dyDescent="0.15">
      <c r="A116" s="73">
        <v>42716</v>
      </c>
      <c r="B116" s="69" t="s">
        <v>47</v>
      </c>
      <c r="C116" s="96" t="s">
        <v>294</v>
      </c>
      <c r="D116" s="69" t="s">
        <v>181</v>
      </c>
      <c r="E116" s="74" t="s">
        <v>295</v>
      </c>
      <c r="F116" s="86">
        <v>805</v>
      </c>
      <c r="G116" s="39">
        <f t="shared" si="92"/>
        <v>80.5</v>
      </c>
      <c r="H116" s="39">
        <f t="shared" si="93"/>
        <v>724.5</v>
      </c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39">
        <f t="shared" si="307"/>
        <v>724.5</v>
      </c>
      <c r="AN116" s="72">
        <f t="shared" si="306"/>
        <v>724.5</v>
      </c>
      <c r="AO116" s="124"/>
      <c r="AP116" s="124"/>
      <c r="AQ116" s="124"/>
      <c r="AR116" s="124"/>
      <c r="AS116" s="124"/>
      <c r="AT116" s="124"/>
      <c r="AU116" s="124"/>
      <c r="AV116" s="124"/>
      <c r="AW116" s="124"/>
      <c r="AX116" s="104"/>
      <c r="AY116" s="124"/>
      <c r="AZ116" s="12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>
        <f>ROUND((H116/5/365*19),2)</f>
        <v>7.54</v>
      </c>
      <c r="CM116" s="104">
        <f t="shared" si="233"/>
        <v>7.54</v>
      </c>
      <c r="CN116" s="104">
        <f t="shared" si="234"/>
        <v>7.54</v>
      </c>
      <c r="CO116" s="104">
        <f t="shared" si="235"/>
        <v>12.31</v>
      </c>
      <c r="CP116" s="104">
        <f t="shared" si="236"/>
        <v>11.12</v>
      </c>
      <c r="CQ116" s="104">
        <f t="shared" si="237"/>
        <v>12.31</v>
      </c>
      <c r="CR116" s="104">
        <f t="shared" si="238"/>
        <v>11.91</v>
      </c>
      <c r="CS116" s="104">
        <f t="shared" si="239"/>
        <v>12.31</v>
      </c>
      <c r="CT116" s="104">
        <f t="shared" si="240"/>
        <v>11.91</v>
      </c>
      <c r="CU116" s="104">
        <f t="shared" si="241"/>
        <v>12.31</v>
      </c>
      <c r="CV116" s="104">
        <f t="shared" si="242"/>
        <v>12.31</v>
      </c>
      <c r="CW116" s="104">
        <f t="shared" si="243"/>
        <v>11.91</v>
      </c>
      <c r="CX116" s="104">
        <f t="shared" si="244"/>
        <v>12.31</v>
      </c>
      <c r="CY116" s="104">
        <f t="shared" si="245"/>
        <v>11.91</v>
      </c>
      <c r="CZ116" s="104">
        <f t="shared" si="246"/>
        <v>12.31</v>
      </c>
      <c r="DA116" s="104">
        <f t="shared" si="247"/>
        <v>144.93</v>
      </c>
      <c r="DB116" s="104">
        <f t="shared" si="248"/>
        <v>152.47</v>
      </c>
      <c r="DC116" s="104">
        <f t="shared" si="249"/>
        <v>12.31</v>
      </c>
      <c r="DD116" s="104">
        <f t="shared" si="250"/>
        <v>11.12</v>
      </c>
      <c r="DE116" s="104">
        <f t="shared" si="251"/>
        <v>12.31</v>
      </c>
      <c r="DF116" s="104">
        <f t="shared" si="252"/>
        <v>11.91</v>
      </c>
      <c r="DG116" s="104">
        <f t="shared" si="253"/>
        <v>12.31</v>
      </c>
      <c r="DH116" s="104">
        <f t="shared" si="254"/>
        <v>11.91</v>
      </c>
      <c r="DI116" s="104">
        <f t="shared" si="255"/>
        <v>12.31</v>
      </c>
      <c r="DJ116" s="104">
        <f t="shared" si="256"/>
        <v>12.31</v>
      </c>
      <c r="DK116" s="104">
        <f t="shared" si="257"/>
        <v>11.91</v>
      </c>
      <c r="DL116" s="104">
        <f t="shared" si="258"/>
        <v>12.31</v>
      </c>
      <c r="DM116" s="104">
        <f t="shared" si="259"/>
        <v>11.91</v>
      </c>
      <c r="DN116" s="104">
        <f t="shared" si="260"/>
        <v>12.31</v>
      </c>
      <c r="DO116" s="104">
        <f t="shared" si="261"/>
        <v>144.93</v>
      </c>
      <c r="DP116" s="104">
        <f t="shared" si="262"/>
        <v>297.39999999999998</v>
      </c>
      <c r="DQ116" s="104">
        <f t="shared" si="263"/>
        <v>12.31</v>
      </c>
      <c r="DR116" s="104">
        <f t="shared" si="264"/>
        <v>11.12</v>
      </c>
      <c r="DS116" s="104">
        <f t="shared" si="265"/>
        <v>12.31</v>
      </c>
      <c r="DT116" s="104">
        <f t="shared" si="266"/>
        <v>11.91</v>
      </c>
      <c r="DU116" s="104">
        <f t="shared" si="267"/>
        <v>12.31</v>
      </c>
      <c r="DV116" s="104">
        <f t="shared" si="268"/>
        <v>11.91</v>
      </c>
      <c r="DW116" s="104">
        <f t="shared" si="269"/>
        <v>12.31</v>
      </c>
      <c r="DX116" s="104">
        <f t="shared" si="270"/>
        <v>12.31</v>
      </c>
      <c r="DY116" s="104">
        <f t="shared" si="271"/>
        <v>11.91</v>
      </c>
      <c r="DZ116" s="104">
        <f t="shared" si="272"/>
        <v>12.31</v>
      </c>
      <c r="EA116" s="104">
        <f t="shared" si="273"/>
        <v>11.91</v>
      </c>
      <c r="EB116" s="104">
        <f t="shared" si="274"/>
        <v>12.31</v>
      </c>
      <c r="EC116" s="104">
        <f t="shared" si="275"/>
        <v>144.93</v>
      </c>
      <c r="ED116" s="104">
        <f t="shared" si="276"/>
        <v>442.33</v>
      </c>
      <c r="EE116" s="104">
        <f t="shared" si="277"/>
        <v>12.31</v>
      </c>
      <c r="EF116" s="104">
        <f t="shared" si="278"/>
        <v>11.51</v>
      </c>
      <c r="EG116" s="104">
        <f t="shared" si="279"/>
        <v>12.31</v>
      </c>
      <c r="EH116" s="104">
        <f t="shared" si="280"/>
        <v>11.91</v>
      </c>
      <c r="EI116" s="104">
        <f t="shared" si="281"/>
        <v>12.31</v>
      </c>
      <c r="EJ116" s="104">
        <f t="shared" si="282"/>
        <v>11.91</v>
      </c>
      <c r="EK116" s="104">
        <f t="shared" si="283"/>
        <v>12.31</v>
      </c>
      <c r="EL116" s="104">
        <f t="shared" si="284"/>
        <v>12.31</v>
      </c>
      <c r="EM116" s="104">
        <f t="shared" si="285"/>
        <v>11.91</v>
      </c>
      <c r="EN116" s="104">
        <f t="shared" si="286"/>
        <v>12.31</v>
      </c>
      <c r="EO116" s="104">
        <f t="shared" si="287"/>
        <v>11.91</v>
      </c>
      <c r="EP116" s="104">
        <f t="shared" si="288"/>
        <v>12.31</v>
      </c>
      <c r="EQ116" s="104">
        <f t="shared" si="289"/>
        <v>145.32000000000002</v>
      </c>
      <c r="ER116" s="104">
        <f t="shared" si="290"/>
        <v>587.65</v>
      </c>
      <c r="ES116" s="104">
        <f t="shared" si="291"/>
        <v>12.31</v>
      </c>
      <c r="ET116" s="104">
        <f t="shared" si="292"/>
        <v>11.12</v>
      </c>
      <c r="EU116" s="104">
        <f t="shared" si="293"/>
        <v>12.31</v>
      </c>
      <c r="EV116" s="104">
        <f t="shared" si="294"/>
        <v>11.91</v>
      </c>
      <c r="EW116" s="125">
        <f t="shared" si="295"/>
        <v>12.31</v>
      </c>
      <c r="EX116" s="104">
        <f t="shared" si="296"/>
        <v>11.91</v>
      </c>
      <c r="EY116" s="104">
        <f t="shared" si="297"/>
        <v>12.31</v>
      </c>
      <c r="EZ116" s="104">
        <f t="shared" si="298"/>
        <v>12.31</v>
      </c>
      <c r="FA116" s="104">
        <f t="shared" si="299"/>
        <v>11.91</v>
      </c>
      <c r="FB116" s="104">
        <f t="shared" si="300"/>
        <v>12.31</v>
      </c>
      <c r="FC116" s="104">
        <f t="shared" si="301"/>
        <v>11.91</v>
      </c>
      <c r="FD116" s="104">
        <v>4.2300000000000004</v>
      </c>
      <c r="FE116" s="104">
        <f t="shared" si="302"/>
        <v>136.85</v>
      </c>
      <c r="FF116" s="104">
        <f t="shared" si="303"/>
        <v>724.5</v>
      </c>
      <c r="FG116" s="104"/>
      <c r="FH116" s="104"/>
      <c r="FI116" s="104">
        <f t="shared" si="304"/>
        <v>724.5</v>
      </c>
      <c r="FJ116" s="104">
        <f t="shared" si="305"/>
        <v>80.5</v>
      </c>
      <c r="FK116" s="126"/>
    </row>
    <row r="117" spans="1:167" s="106" customFormat="1" ht="33" customHeight="1" x14ac:dyDescent="0.15">
      <c r="A117" s="73">
        <v>42716</v>
      </c>
      <c r="B117" s="69" t="s">
        <v>47</v>
      </c>
      <c r="C117" s="96" t="s">
        <v>296</v>
      </c>
      <c r="D117" s="69" t="s">
        <v>62</v>
      </c>
      <c r="E117" s="74" t="s">
        <v>297</v>
      </c>
      <c r="F117" s="86">
        <v>805</v>
      </c>
      <c r="G117" s="39">
        <f t="shared" si="92"/>
        <v>80.5</v>
      </c>
      <c r="H117" s="39">
        <f>(F117*0.9)</f>
        <v>724.5</v>
      </c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39">
        <f>(F117*0.9)</f>
        <v>724.5</v>
      </c>
      <c r="AN117" s="72">
        <f t="shared" si="306"/>
        <v>724.5</v>
      </c>
      <c r="AO117" s="124"/>
      <c r="AP117" s="124"/>
      <c r="AQ117" s="124"/>
      <c r="AR117" s="124"/>
      <c r="AS117" s="124"/>
      <c r="AT117" s="124"/>
      <c r="AU117" s="124"/>
      <c r="AV117" s="124"/>
      <c r="AW117" s="124"/>
      <c r="AX117" s="104"/>
      <c r="AY117" s="124"/>
      <c r="AZ117" s="124"/>
      <c r="BA117" s="104"/>
      <c r="BB117" s="104"/>
      <c r="BC117" s="104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4"/>
      <c r="BU117" s="104"/>
      <c r="BV117" s="104"/>
      <c r="BW117" s="104"/>
      <c r="BX117" s="104"/>
      <c r="BY117" s="104"/>
      <c r="BZ117" s="104"/>
      <c r="CA117" s="104"/>
      <c r="CB117" s="104"/>
      <c r="CC117" s="104"/>
      <c r="CD117" s="104"/>
      <c r="CE117" s="104"/>
      <c r="CF117" s="104"/>
      <c r="CG117" s="104"/>
      <c r="CH117" s="104"/>
      <c r="CI117" s="104"/>
      <c r="CJ117" s="104"/>
      <c r="CK117" s="104"/>
      <c r="CL117" s="104">
        <f>ROUND((H117/5/365*19),2)</f>
        <v>7.54</v>
      </c>
      <c r="CM117" s="104">
        <f t="shared" si="233"/>
        <v>7.54</v>
      </c>
      <c r="CN117" s="104">
        <f t="shared" si="234"/>
        <v>7.54</v>
      </c>
      <c r="CO117" s="104">
        <f t="shared" si="235"/>
        <v>12.31</v>
      </c>
      <c r="CP117" s="104">
        <f t="shared" si="236"/>
        <v>11.12</v>
      </c>
      <c r="CQ117" s="104">
        <f t="shared" si="237"/>
        <v>12.31</v>
      </c>
      <c r="CR117" s="104">
        <f t="shared" si="238"/>
        <v>11.91</v>
      </c>
      <c r="CS117" s="104">
        <f t="shared" si="239"/>
        <v>12.31</v>
      </c>
      <c r="CT117" s="104">
        <f t="shared" si="240"/>
        <v>11.91</v>
      </c>
      <c r="CU117" s="104">
        <f t="shared" si="241"/>
        <v>12.31</v>
      </c>
      <c r="CV117" s="104">
        <f t="shared" si="242"/>
        <v>12.31</v>
      </c>
      <c r="CW117" s="104">
        <f t="shared" si="243"/>
        <v>11.91</v>
      </c>
      <c r="CX117" s="104">
        <f t="shared" si="244"/>
        <v>12.31</v>
      </c>
      <c r="CY117" s="104">
        <f t="shared" si="245"/>
        <v>11.91</v>
      </c>
      <c r="CZ117" s="104">
        <f t="shared" si="246"/>
        <v>12.31</v>
      </c>
      <c r="DA117" s="104">
        <f t="shared" si="247"/>
        <v>144.93</v>
      </c>
      <c r="DB117" s="104">
        <f t="shared" si="248"/>
        <v>152.47</v>
      </c>
      <c r="DC117" s="104">
        <f t="shared" si="249"/>
        <v>12.31</v>
      </c>
      <c r="DD117" s="104">
        <f t="shared" si="250"/>
        <v>11.12</v>
      </c>
      <c r="DE117" s="104">
        <f t="shared" si="251"/>
        <v>12.31</v>
      </c>
      <c r="DF117" s="104">
        <f t="shared" si="252"/>
        <v>11.91</v>
      </c>
      <c r="DG117" s="104">
        <f t="shared" si="253"/>
        <v>12.31</v>
      </c>
      <c r="DH117" s="104">
        <f t="shared" si="254"/>
        <v>11.91</v>
      </c>
      <c r="DI117" s="104">
        <f t="shared" si="255"/>
        <v>12.31</v>
      </c>
      <c r="DJ117" s="104">
        <f t="shared" si="256"/>
        <v>12.31</v>
      </c>
      <c r="DK117" s="104">
        <f t="shared" si="257"/>
        <v>11.91</v>
      </c>
      <c r="DL117" s="104">
        <f t="shared" si="258"/>
        <v>12.31</v>
      </c>
      <c r="DM117" s="104">
        <f t="shared" si="259"/>
        <v>11.91</v>
      </c>
      <c r="DN117" s="104">
        <f t="shared" si="260"/>
        <v>12.31</v>
      </c>
      <c r="DO117" s="104">
        <f t="shared" si="261"/>
        <v>144.93</v>
      </c>
      <c r="DP117" s="104">
        <f t="shared" si="262"/>
        <v>297.39999999999998</v>
      </c>
      <c r="DQ117" s="104">
        <f t="shared" si="263"/>
        <v>12.31</v>
      </c>
      <c r="DR117" s="104">
        <f t="shared" si="264"/>
        <v>11.12</v>
      </c>
      <c r="DS117" s="104">
        <f t="shared" si="265"/>
        <v>12.31</v>
      </c>
      <c r="DT117" s="104">
        <f t="shared" si="266"/>
        <v>11.91</v>
      </c>
      <c r="DU117" s="104">
        <f t="shared" si="267"/>
        <v>12.31</v>
      </c>
      <c r="DV117" s="104">
        <f t="shared" si="268"/>
        <v>11.91</v>
      </c>
      <c r="DW117" s="104">
        <f t="shared" si="269"/>
        <v>12.31</v>
      </c>
      <c r="DX117" s="104">
        <f t="shared" si="270"/>
        <v>12.31</v>
      </c>
      <c r="DY117" s="104">
        <f t="shared" si="271"/>
        <v>11.91</v>
      </c>
      <c r="DZ117" s="104">
        <f t="shared" si="272"/>
        <v>12.31</v>
      </c>
      <c r="EA117" s="104">
        <f t="shared" si="273"/>
        <v>11.91</v>
      </c>
      <c r="EB117" s="104">
        <f t="shared" si="274"/>
        <v>12.31</v>
      </c>
      <c r="EC117" s="104">
        <f t="shared" si="275"/>
        <v>144.93</v>
      </c>
      <c r="ED117" s="104">
        <f t="shared" si="276"/>
        <v>442.33</v>
      </c>
      <c r="EE117" s="104">
        <f t="shared" si="277"/>
        <v>12.31</v>
      </c>
      <c r="EF117" s="104">
        <f t="shared" si="278"/>
        <v>11.51</v>
      </c>
      <c r="EG117" s="104">
        <f t="shared" si="279"/>
        <v>12.31</v>
      </c>
      <c r="EH117" s="104">
        <f t="shared" si="280"/>
        <v>11.91</v>
      </c>
      <c r="EI117" s="104">
        <f t="shared" si="281"/>
        <v>12.31</v>
      </c>
      <c r="EJ117" s="104">
        <f t="shared" si="282"/>
        <v>11.91</v>
      </c>
      <c r="EK117" s="104">
        <f t="shared" si="283"/>
        <v>12.31</v>
      </c>
      <c r="EL117" s="104">
        <f t="shared" si="284"/>
        <v>12.31</v>
      </c>
      <c r="EM117" s="104">
        <f t="shared" si="285"/>
        <v>11.91</v>
      </c>
      <c r="EN117" s="104">
        <f t="shared" si="286"/>
        <v>12.31</v>
      </c>
      <c r="EO117" s="104">
        <f t="shared" si="287"/>
        <v>11.91</v>
      </c>
      <c r="EP117" s="104">
        <f t="shared" si="288"/>
        <v>12.31</v>
      </c>
      <c r="EQ117" s="104">
        <f t="shared" si="289"/>
        <v>145.32000000000002</v>
      </c>
      <c r="ER117" s="104">
        <f t="shared" si="290"/>
        <v>587.65</v>
      </c>
      <c r="ES117" s="104">
        <f t="shared" si="291"/>
        <v>12.31</v>
      </c>
      <c r="ET117" s="104">
        <f t="shared" si="292"/>
        <v>11.12</v>
      </c>
      <c r="EU117" s="104">
        <f t="shared" si="293"/>
        <v>12.31</v>
      </c>
      <c r="EV117" s="104">
        <f t="shared" si="294"/>
        <v>11.91</v>
      </c>
      <c r="EW117" s="125">
        <f t="shared" si="295"/>
        <v>12.31</v>
      </c>
      <c r="EX117" s="104">
        <f t="shared" si="296"/>
        <v>11.91</v>
      </c>
      <c r="EY117" s="104">
        <f t="shared" si="297"/>
        <v>12.31</v>
      </c>
      <c r="EZ117" s="104">
        <f t="shared" si="298"/>
        <v>12.31</v>
      </c>
      <c r="FA117" s="104">
        <f t="shared" si="299"/>
        <v>11.91</v>
      </c>
      <c r="FB117" s="104">
        <f t="shared" si="300"/>
        <v>12.31</v>
      </c>
      <c r="FC117" s="104">
        <f t="shared" si="301"/>
        <v>11.91</v>
      </c>
      <c r="FD117" s="104">
        <v>4.2300000000000004</v>
      </c>
      <c r="FE117" s="104">
        <f t="shared" si="302"/>
        <v>136.85</v>
      </c>
      <c r="FF117" s="104">
        <f t="shared" si="303"/>
        <v>724.5</v>
      </c>
      <c r="FG117" s="104"/>
      <c r="FH117" s="104"/>
      <c r="FI117" s="104">
        <f t="shared" si="304"/>
        <v>724.5</v>
      </c>
      <c r="FJ117" s="104">
        <f t="shared" si="305"/>
        <v>80.5</v>
      </c>
      <c r="FK117" s="126"/>
    </row>
    <row r="118" spans="1:167" s="106" customFormat="1" ht="16.5" customHeight="1" thickBot="1" x14ac:dyDescent="0.2">
      <c r="A118" s="75">
        <v>42727</v>
      </c>
      <c r="B118" s="77" t="s">
        <v>298</v>
      </c>
      <c r="C118" s="77" t="s">
        <v>299</v>
      </c>
      <c r="D118" s="77" t="s">
        <v>59</v>
      </c>
      <c r="E118" s="77" t="s">
        <v>300</v>
      </c>
      <c r="F118" s="110">
        <v>865</v>
      </c>
      <c r="G118" s="55">
        <f t="shared" si="92"/>
        <v>86.5</v>
      </c>
      <c r="H118" s="55">
        <f>(F118*0.9)</f>
        <v>778.5</v>
      </c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55">
        <f>(F118*0.9)</f>
        <v>778.5</v>
      </c>
      <c r="AN118" s="79">
        <f t="shared" si="306"/>
        <v>778.5</v>
      </c>
      <c r="AO118" s="124"/>
      <c r="AP118" s="124"/>
      <c r="AQ118" s="124"/>
      <c r="AR118" s="124"/>
      <c r="AS118" s="124"/>
      <c r="AT118" s="124"/>
      <c r="AU118" s="124"/>
      <c r="AV118" s="124"/>
      <c r="AW118" s="124"/>
      <c r="AX118" s="104"/>
      <c r="AY118" s="124"/>
      <c r="AZ118" s="12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>
        <f>ROUND((H118/5/365*8),2)</f>
        <v>3.41</v>
      </c>
      <c r="CM118" s="104">
        <f t="shared" si="233"/>
        <v>3.41</v>
      </c>
      <c r="CN118" s="104">
        <f t="shared" si="234"/>
        <v>3.41</v>
      </c>
      <c r="CO118" s="104">
        <f t="shared" si="235"/>
        <v>13.22</v>
      </c>
      <c r="CP118" s="104">
        <f t="shared" si="236"/>
        <v>11.94</v>
      </c>
      <c r="CQ118" s="104">
        <f t="shared" si="237"/>
        <v>13.22</v>
      </c>
      <c r="CR118" s="104">
        <f t="shared" si="238"/>
        <v>12.8</v>
      </c>
      <c r="CS118" s="104">
        <f t="shared" si="239"/>
        <v>13.22</v>
      </c>
      <c r="CT118" s="104">
        <f t="shared" si="240"/>
        <v>12.8</v>
      </c>
      <c r="CU118" s="104">
        <f t="shared" si="241"/>
        <v>13.22</v>
      </c>
      <c r="CV118" s="104">
        <f t="shared" si="242"/>
        <v>13.22</v>
      </c>
      <c r="CW118" s="104">
        <f t="shared" si="243"/>
        <v>12.8</v>
      </c>
      <c r="CX118" s="104">
        <f t="shared" si="244"/>
        <v>13.22</v>
      </c>
      <c r="CY118" s="104">
        <f t="shared" si="245"/>
        <v>12.8</v>
      </c>
      <c r="CZ118" s="104">
        <f t="shared" si="246"/>
        <v>13.22</v>
      </c>
      <c r="DA118" s="104">
        <f t="shared" si="247"/>
        <v>155.68</v>
      </c>
      <c r="DB118" s="104">
        <f t="shared" si="248"/>
        <v>159.09</v>
      </c>
      <c r="DC118" s="104">
        <f t="shared" si="249"/>
        <v>13.22</v>
      </c>
      <c r="DD118" s="104">
        <f t="shared" si="250"/>
        <v>11.94</v>
      </c>
      <c r="DE118" s="104">
        <f t="shared" si="251"/>
        <v>13.22</v>
      </c>
      <c r="DF118" s="104">
        <f t="shared" si="252"/>
        <v>12.8</v>
      </c>
      <c r="DG118" s="104">
        <f t="shared" si="253"/>
        <v>13.22</v>
      </c>
      <c r="DH118" s="104">
        <f t="shared" si="254"/>
        <v>12.8</v>
      </c>
      <c r="DI118" s="104">
        <f t="shared" si="255"/>
        <v>13.22</v>
      </c>
      <c r="DJ118" s="104">
        <f t="shared" si="256"/>
        <v>13.22</v>
      </c>
      <c r="DK118" s="104">
        <f t="shared" si="257"/>
        <v>12.8</v>
      </c>
      <c r="DL118" s="104">
        <f t="shared" si="258"/>
        <v>13.22</v>
      </c>
      <c r="DM118" s="104">
        <f t="shared" si="259"/>
        <v>12.8</v>
      </c>
      <c r="DN118" s="104">
        <f t="shared" si="260"/>
        <v>13.22</v>
      </c>
      <c r="DO118" s="104">
        <f t="shared" si="261"/>
        <v>155.68</v>
      </c>
      <c r="DP118" s="104">
        <f t="shared" si="262"/>
        <v>314.77</v>
      </c>
      <c r="DQ118" s="104">
        <f t="shared" si="263"/>
        <v>13.22</v>
      </c>
      <c r="DR118" s="104">
        <f t="shared" si="264"/>
        <v>11.94</v>
      </c>
      <c r="DS118" s="104">
        <f t="shared" si="265"/>
        <v>13.22</v>
      </c>
      <c r="DT118" s="104">
        <f t="shared" si="266"/>
        <v>12.8</v>
      </c>
      <c r="DU118" s="104">
        <f t="shared" si="267"/>
        <v>13.22</v>
      </c>
      <c r="DV118" s="104">
        <f t="shared" si="268"/>
        <v>12.8</v>
      </c>
      <c r="DW118" s="104">
        <f t="shared" si="269"/>
        <v>13.22</v>
      </c>
      <c r="DX118" s="104">
        <f t="shared" si="270"/>
        <v>13.22</v>
      </c>
      <c r="DY118" s="104">
        <f t="shared" si="271"/>
        <v>12.8</v>
      </c>
      <c r="DZ118" s="104">
        <f t="shared" si="272"/>
        <v>13.22</v>
      </c>
      <c r="EA118" s="104">
        <f t="shared" si="273"/>
        <v>12.8</v>
      </c>
      <c r="EB118" s="104">
        <f t="shared" si="274"/>
        <v>13.22</v>
      </c>
      <c r="EC118" s="104">
        <f t="shared" si="275"/>
        <v>155.68</v>
      </c>
      <c r="ED118" s="104">
        <f t="shared" si="276"/>
        <v>470.45</v>
      </c>
      <c r="EE118" s="104">
        <f t="shared" si="277"/>
        <v>13.22</v>
      </c>
      <c r="EF118" s="104">
        <f t="shared" si="278"/>
        <v>12.37</v>
      </c>
      <c r="EG118" s="104">
        <f t="shared" si="279"/>
        <v>13.22</v>
      </c>
      <c r="EH118" s="104">
        <f t="shared" si="280"/>
        <v>12.8</v>
      </c>
      <c r="EI118" s="104">
        <f t="shared" si="281"/>
        <v>13.22</v>
      </c>
      <c r="EJ118" s="104">
        <f t="shared" si="282"/>
        <v>12.8</v>
      </c>
      <c r="EK118" s="104">
        <f t="shared" si="283"/>
        <v>13.22</v>
      </c>
      <c r="EL118" s="104">
        <f t="shared" si="284"/>
        <v>13.22</v>
      </c>
      <c r="EM118" s="104">
        <f t="shared" si="285"/>
        <v>12.8</v>
      </c>
      <c r="EN118" s="104">
        <f t="shared" si="286"/>
        <v>13.22</v>
      </c>
      <c r="EO118" s="104">
        <f t="shared" si="287"/>
        <v>12.8</v>
      </c>
      <c r="EP118" s="104">
        <f t="shared" si="288"/>
        <v>13.22</v>
      </c>
      <c r="EQ118" s="104">
        <f t="shared" si="289"/>
        <v>156.11000000000001</v>
      </c>
      <c r="ER118" s="104">
        <f t="shared" si="290"/>
        <v>626.55999999999995</v>
      </c>
      <c r="ES118" s="104">
        <f t="shared" si="291"/>
        <v>13.22</v>
      </c>
      <c r="ET118" s="104">
        <f t="shared" si="292"/>
        <v>11.94</v>
      </c>
      <c r="EU118" s="104">
        <f t="shared" si="293"/>
        <v>13.22</v>
      </c>
      <c r="EV118" s="104">
        <f t="shared" si="294"/>
        <v>12.8</v>
      </c>
      <c r="EW118" s="125">
        <f t="shared" si="295"/>
        <v>13.22</v>
      </c>
      <c r="EX118" s="104">
        <f t="shared" si="296"/>
        <v>12.8</v>
      </c>
      <c r="EY118" s="104">
        <f t="shared" si="297"/>
        <v>13.22</v>
      </c>
      <c r="EZ118" s="104">
        <f t="shared" si="298"/>
        <v>13.22</v>
      </c>
      <c r="FA118" s="104">
        <f t="shared" si="299"/>
        <v>12.8</v>
      </c>
      <c r="FB118" s="104">
        <f t="shared" si="300"/>
        <v>13.22</v>
      </c>
      <c r="FC118" s="104">
        <f t="shared" si="301"/>
        <v>12.8</v>
      </c>
      <c r="FD118" s="104">
        <v>9.48</v>
      </c>
      <c r="FE118" s="104">
        <f t="shared" si="302"/>
        <v>151.94</v>
      </c>
      <c r="FF118" s="104">
        <f t="shared" si="303"/>
        <v>778.5</v>
      </c>
      <c r="FG118" s="104"/>
      <c r="FH118" s="104"/>
      <c r="FI118" s="104">
        <f t="shared" si="304"/>
        <v>778.5</v>
      </c>
      <c r="FJ118" s="104">
        <f t="shared" si="305"/>
        <v>86.5</v>
      </c>
      <c r="FK118" s="126"/>
    </row>
    <row r="119" spans="1:167" s="112" customFormat="1" ht="12" customHeight="1" thickBot="1" x14ac:dyDescent="0.25">
      <c r="A119" s="57" t="s">
        <v>45</v>
      </c>
      <c r="B119" s="58"/>
      <c r="C119" s="58"/>
      <c r="D119" s="127"/>
      <c r="E119" s="127"/>
      <c r="F119" s="61">
        <f>SUM(F73:F118)</f>
        <v>118920.73142857141</v>
      </c>
      <c r="G119" s="61">
        <f>SUM(G73:G118)</f>
        <v>11892.073142857142</v>
      </c>
      <c r="H119" s="61">
        <f>SUM(H73:H118)</f>
        <v>107028.65828571431</v>
      </c>
      <c r="I119" s="61">
        <f t="shared" ref="I119:AL119" si="308">SUM(I73:I112)</f>
        <v>0</v>
      </c>
      <c r="J119" s="61">
        <f t="shared" si="308"/>
        <v>347.28234442270059</v>
      </c>
      <c r="K119" s="61">
        <f t="shared" si="308"/>
        <v>273.16800000000001</v>
      </c>
      <c r="L119" s="61">
        <f t="shared" si="308"/>
        <v>321.5249471624266</v>
      </c>
      <c r="M119" s="61">
        <f t="shared" si="308"/>
        <v>396.59657142857145</v>
      </c>
      <c r="N119" s="61">
        <f t="shared" si="308"/>
        <v>425.34021135029354</v>
      </c>
      <c r="O119" s="61">
        <f t="shared" si="308"/>
        <v>2804.2913698630136</v>
      </c>
      <c r="P119" s="61">
        <f t="shared" si="308"/>
        <v>2880</v>
      </c>
      <c r="Q119" s="61">
        <f t="shared" si="308"/>
        <v>2456.88</v>
      </c>
      <c r="R119" s="61">
        <f t="shared" si="308"/>
        <v>1947.84</v>
      </c>
      <c r="S119" s="61">
        <f t="shared" si="308"/>
        <v>2433.1</v>
      </c>
      <c r="T119" s="61">
        <f t="shared" si="308"/>
        <v>3974.2300000000005</v>
      </c>
      <c r="U119" s="61">
        <f t="shared" si="308"/>
        <v>1104.03</v>
      </c>
      <c r="V119" s="61">
        <f t="shared" si="308"/>
        <v>3115.42</v>
      </c>
      <c r="W119" s="61">
        <f t="shared" si="308"/>
        <v>523.15</v>
      </c>
      <c r="X119" s="61">
        <f t="shared" si="308"/>
        <v>506.00000000000011</v>
      </c>
      <c r="Y119" s="61">
        <f t="shared" si="308"/>
        <v>599.51</v>
      </c>
      <c r="Z119" s="61">
        <f t="shared" si="308"/>
        <v>2373.4700000000003</v>
      </c>
      <c r="AA119" s="61">
        <f t="shared" si="308"/>
        <v>9021.5499999999993</v>
      </c>
      <c r="AB119" s="61">
        <f t="shared" si="308"/>
        <v>9477</v>
      </c>
      <c r="AC119" s="61">
        <f t="shared" si="308"/>
        <v>11470.369999999999</v>
      </c>
      <c r="AD119" s="61">
        <f t="shared" si="308"/>
        <v>11313.739999999998</v>
      </c>
      <c r="AE119" s="61">
        <f t="shared" si="308"/>
        <v>9488.26</v>
      </c>
      <c r="AF119" s="61">
        <f t="shared" si="308"/>
        <v>3078.5100000000007</v>
      </c>
      <c r="AG119" s="61">
        <f t="shared" si="308"/>
        <v>2151.48</v>
      </c>
      <c r="AH119" s="61">
        <f t="shared" si="308"/>
        <v>179.10000000000002</v>
      </c>
      <c r="AI119" s="61">
        <f t="shared" si="308"/>
        <v>0</v>
      </c>
      <c r="AJ119" s="61">
        <f t="shared" si="308"/>
        <v>84579.170000000013</v>
      </c>
      <c r="AK119" s="61">
        <f t="shared" si="308"/>
        <v>82255.900000000009</v>
      </c>
      <c r="AL119" s="61">
        <f t="shared" si="308"/>
        <v>93141.7</v>
      </c>
      <c r="AM119" s="61">
        <f>SUM(AM73:AM118)</f>
        <v>107028.7</v>
      </c>
      <c r="AN119" s="62">
        <f>SUM(AN73:AN118)</f>
        <v>107028.7</v>
      </c>
      <c r="AO119" s="111"/>
      <c r="AP119" s="111"/>
      <c r="AQ119" s="111"/>
      <c r="AR119" s="111"/>
      <c r="AS119" s="111"/>
    </row>
    <row r="120" spans="1:167" s="112" customFormat="1" ht="10.5" customHeight="1" x14ac:dyDescent="0.2">
      <c r="A120" s="83" t="s">
        <v>301</v>
      </c>
      <c r="B120" s="84"/>
      <c r="C120" s="84"/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5"/>
      <c r="AO120" s="111"/>
      <c r="AP120" s="111"/>
      <c r="AQ120" s="111"/>
      <c r="AR120" s="111"/>
      <c r="AS120" s="111"/>
    </row>
    <row r="121" spans="1:167" s="33" customFormat="1" ht="16.5" x14ac:dyDescent="0.2">
      <c r="A121" s="34" t="s">
        <v>302</v>
      </c>
      <c r="B121" s="35" t="s">
        <v>303</v>
      </c>
      <c r="C121" s="35" t="s">
        <v>304</v>
      </c>
      <c r="D121" s="41" t="s">
        <v>86</v>
      </c>
      <c r="E121" s="41" t="s">
        <v>305</v>
      </c>
      <c r="F121" s="38">
        <f>5339.25/8.75</f>
        <v>610.20000000000005</v>
      </c>
      <c r="G121" s="38">
        <f t="shared" ref="G121:G184" si="309">(F121*0.1)</f>
        <v>61.02000000000001</v>
      </c>
      <c r="H121" s="38">
        <f t="shared" ref="H121:H184" si="310">(F121*0.9)</f>
        <v>549.18000000000006</v>
      </c>
      <c r="I121" s="38">
        <v>0</v>
      </c>
      <c r="J121" s="38">
        <v>0</v>
      </c>
      <c r="K121" s="38">
        <v>0</v>
      </c>
      <c r="L121" s="38">
        <v>0</v>
      </c>
      <c r="M121" s="38">
        <v>0</v>
      </c>
      <c r="N121" s="38">
        <v>0</v>
      </c>
      <c r="O121" s="38">
        <v>0</v>
      </c>
      <c r="P121" s="38">
        <v>0</v>
      </c>
      <c r="Q121" s="38">
        <v>2.42</v>
      </c>
      <c r="R121" s="38">
        <v>109.84</v>
      </c>
      <c r="S121" s="38">
        <v>109.84</v>
      </c>
      <c r="T121" s="38">
        <v>109.84</v>
      </c>
      <c r="U121" s="38">
        <v>109.86</v>
      </c>
      <c r="V121" s="38">
        <v>107.38</v>
      </c>
      <c r="W121" s="38">
        <v>0</v>
      </c>
      <c r="X121" s="38">
        <v>0</v>
      </c>
      <c r="Y121" s="38">
        <v>0</v>
      </c>
      <c r="Z121" s="38">
        <v>0</v>
      </c>
      <c r="AA121" s="38">
        <v>0</v>
      </c>
      <c r="AB121" s="38">
        <v>0</v>
      </c>
      <c r="AC121" s="38">
        <v>0</v>
      </c>
      <c r="AD121" s="38">
        <v>0</v>
      </c>
      <c r="AE121" s="39">
        <v>0</v>
      </c>
      <c r="AF121" s="38">
        <v>0</v>
      </c>
      <c r="AG121" s="38"/>
      <c r="AH121" s="38"/>
      <c r="AI121" s="38"/>
      <c r="AJ121" s="38">
        <v>549.17999999999995</v>
      </c>
      <c r="AK121" s="38">
        <v>549.17999999999995</v>
      </c>
      <c r="AL121" s="38">
        <v>549.17999999999995</v>
      </c>
      <c r="AM121" s="38">
        <v>549.17999999999995</v>
      </c>
      <c r="AN121" s="72">
        <f t="shared" ref="AN121:AN171" si="311">SUM(AJ121)</f>
        <v>549.17999999999995</v>
      </c>
      <c r="AO121" s="32"/>
      <c r="AP121" s="32"/>
      <c r="AQ121" s="32"/>
      <c r="AR121" s="32"/>
      <c r="AS121" s="32"/>
    </row>
    <row r="122" spans="1:167" s="33" customFormat="1" ht="16.5" x14ac:dyDescent="0.2">
      <c r="A122" s="34" t="s">
        <v>306</v>
      </c>
      <c r="B122" s="35" t="s">
        <v>307</v>
      </c>
      <c r="C122" s="36" t="s">
        <v>308</v>
      </c>
      <c r="D122" s="37" t="s">
        <v>86</v>
      </c>
      <c r="E122" s="37" t="s">
        <v>309</v>
      </c>
      <c r="F122" s="38">
        <v>2936.87</v>
      </c>
      <c r="G122" s="38">
        <f t="shared" si="309"/>
        <v>293.68700000000001</v>
      </c>
      <c r="H122" s="38">
        <f t="shared" si="310"/>
        <v>2643.183</v>
      </c>
      <c r="I122" s="38">
        <v>0</v>
      </c>
      <c r="J122" s="38">
        <v>0</v>
      </c>
      <c r="K122" s="38">
        <v>0</v>
      </c>
      <c r="L122" s="38">
        <v>0</v>
      </c>
      <c r="M122" s="38">
        <v>0</v>
      </c>
      <c r="N122" s="38">
        <v>0</v>
      </c>
      <c r="O122" s="38">
        <v>0</v>
      </c>
      <c r="P122" s="38">
        <v>0</v>
      </c>
      <c r="Q122" s="38">
        <v>0</v>
      </c>
      <c r="R122" s="38">
        <v>0</v>
      </c>
      <c r="S122" s="38">
        <v>0</v>
      </c>
      <c r="T122" s="38">
        <v>0</v>
      </c>
      <c r="U122" s="38">
        <v>0</v>
      </c>
      <c r="V122" s="38">
        <v>422.91</v>
      </c>
      <c r="W122" s="38">
        <v>530.1</v>
      </c>
      <c r="X122" s="38">
        <v>528.65</v>
      </c>
      <c r="Y122" s="38">
        <v>528.65</v>
      </c>
      <c r="Z122" s="38">
        <v>528.65</v>
      </c>
      <c r="AA122" s="38">
        <v>104.22</v>
      </c>
      <c r="AB122" s="38">
        <v>0</v>
      </c>
      <c r="AC122" s="38">
        <v>0</v>
      </c>
      <c r="AD122" s="38">
        <v>0</v>
      </c>
      <c r="AE122" s="39">
        <v>0</v>
      </c>
      <c r="AF122" s="38">
        <v>0</v>
      </c>
      <c r="AG122" s="38"/>
      <c r="AH122" s="38"/>
      <c r="AI122" s="38"/>
      <c r="AJ122" s="38">
        <v>2643.18</v>
      </c>
      <c r="AK122" s="38">
        <v>2643.18</v>
      </c>
      <c r="AL122" s="38">
        <v>2643.18</v>
      </c>
      <c r="AM122" s="38">
        <v>2643.18</v>
      </c>
      <c r="AN122" s="72">
        <f t="shared" si="311"/>
        <v>2643.18</v>
      </c>
      <c r="AO122" s="32"/>
      <c r="AP122" s="32"/>
      <c r="AQ122" s="32"/>
      <c r="AR122" s="32"/>
      <c r="AS122" s="32"/>
    </row>
    <row r="123" spans="1:167" s="33" customFormat="1" ht="16.5" x14ac:dyDescent="0.2">
      <c r="A123" s="34" t="s">
        <v>306</v>
      </c>
      <c r="B123" s="35" t="s">
        <v>307</v>
      </c>
      <c r="C123" s="36" t="s">
        <v>310</v>
      </c>
      <c r="D123" s="37" t="s">
        <v>86</v>
      </c>
      <c r="E123" s="37" t="s">
        <v>311</v>
      </c>
      <c r="F123" s="38">
        <v>2936.87</v>
      </c>
      <c r="G123" s="38">
        <f t="shared" si="309"/>
        <v>293.68700000000001</v>
      </c>
      <c r="H123" s="38">
        <f t="shared" si="310"/>
        <v>2643.183</v>
      </c>
      <c r="I123" s="38">
        <v>0</v>
      </c>
      <c r="J123" s="38">
        <v>0</v>
      </c>
      <c r="K123" s="38">
        <v>0</v>
      </c>
      <c r="L123" s="38">
        <v>0</v>
      </c>
      <c r="M123" s="38">
        <v>0</v>
      </c>
      <c r="N123" s="38">
        <v>0</v>
      </c>
      <c r="O123" s="38">
        <v>0</v>
      </c>
      <c r="P123" s="38">
        <v>0</v>
      </c>
      <c r="Q123" s="38">
        <v>0</v>
      </c>
      <c r="R123" s="38">
        <v>0</v>
      </c>
      <c r="S123" s="38">
        <v>0</v>
      </c>
      <c r="T123" s="38">
        <v>0</v>
      </c>
      <c r="U123" s="38">
        <v>0</v>
      </c>
      <c r="V123" s="38">
        <v>422.91</v>
      </c>
      <c r="W123" s="38">
        <v>530.1</v>
      </c>
      <c r="X123" s="38">
        <v>528.65</v>
      </c>
      <c r="Y123" s="38">
        <v>528.65</v>
      </c>
      <c r="Z123" s="38">
        <v>528.65</v>
      </c>
      <c r="AA123" s="38">
        <v>104.22</v>
      </c>
      <c r="AB123" s="38">
        <v>0</v>
      </c>
      <c r="AC123" s="38">
        <v>0</v>
      </c>
      <c r="AD123" s="38">
        <v>0</v>
      </c>
      <c r="AE123" s="39">
        <v>0</v>
      </c>
      <c r="AF123" s="38">
        <v>0</v>
      </c>
      <c r="AG123" s="38"/>
      <c r="AH123" s="38"/>
      <c r="AI123" s="38"/>
      <c r="AJ123" s="38">
        <v>2643.18</v>
      </c>
      <c r="AK123" s="38">
        <v>2643.18</v>
      </c>
      <c r="AL123" s="38">
        <v>2643.18</v>
      </c>
      <c r="AM123" s="38">
        <v>2643.18</v>
      </c>
      <c r="AN123" s="72">
        <f t="shared" si="311"/>
        <v>2643.18</v>
      </c>
      <c r="AO123" s="32"/>
      <c r="AP123" s="32"/>
      <c r="AQ123" s="32"/>
      <c r="AR123" s="32"/>
      <c r="AS123" s="32"/>
    </row>
    <row r="124" spans="1:167" s="33" customFormat="1" ht="9" customHeight="1" x14ac:dyDescent="0.2">
      <c r="A124" s="34" t="s">
        <v>312</v>
      </c>
      <c r="B124" s="35" t="s">
        <v>313</v>
      </c>
      <c r="C124" s="36" t="s">
        <v>314</v>
      </c>
      <c r="D124" s="37" t="s">
        <v>89</v>
      </c>
      <c r="E124" s="37" t="s">
        <v>315</v>
      </c>
      <c r="F124" s="38">
        <v>1719</v>
      </c>
      <c r="G124" s="38">
        <f t="shared" si="309"/>
        <v>171.9</v>
      </c>
      <c r="H124" s="38">
        <f t="shared" si="310"/>
        <v>1547.1000000000001</v>
      </c>
      <c r="I124" s="38">
        <v>0</v>
      </c>
      <c r="J124" s="38">
        <v>0</v>
      </c>
      <c r="K124" s="38">
        <v>0</v>
      </c>
      <c r="L124" s="38">
        <v>0</v>
      </c>
      <c r="M124" s="38">
        <v>0</v>
      </c>
      <c r="N124" s="38">
        <v>0</v>
      </c>
      <c r="O124" s="38">
        <v>0</v>
      </c>
      <c r="P124" s="38">
        <v>0</v>
      </c>
      <c r="Q124" s="38">
        <v>0</v>
      </c>
      <c r="R124" s="38">
        <v>0</v>
      </c>
      <c r="S124" s="38">
        <v>0</v>
      </c>
      <c r="T124" s="38">
        <v>0</v>
      </c>
      <c r="U124" s="38">
        <v>0</v>
      </c>
      <c r="V124" s="38">
        <v>203.45</v>
      </c>
      <c r="W124" s="38">
        <v>310.26</v>
      </c>
      <c r="X124" s="38">
        <v>309.42</v>
      </c>
      <c r="Y124" s="38">
        <v>309.42</v>
      </c>
      <c r="Z124" s="38">
        <v>309.42</v>
      </c>
      <c r="AA124" s="38">
        <v>105.13</v>
      </c>
      <c r="AB124" s="38">
        <v>0</v>
      </c>
      <c r="AC124" s="38">
        <v>0</v>
      </c>
      <c r="AD124" s="38">
        <v>0</v>
      </c>
      <c r="AE124" s="39">
        <v>0</v>
      </c>
      <c r="AF124" s="38">
        <v>0</v>
      </c>
      <c r="AG124" s="38"/>
      <c r="AH124" s="38"/>
      <c r="AI124" s="38"/>
      <c r="AJ124" s="38">
        <v>1547.1</v>
      </c>
      <c r="AK124" s="38">
        <v>1547.1</v>
      </c>
      <c r="AL124" s="38">
        <v>1547.1</v>
      </c>
      <c r="AM124" s="38">
        <v>1547.1</v>
      </c>
      <c r="AN124" s="72">
        <f t="shared" si="311"/>
        <v>1547.1</v>
      </c>
      <c r="AO124" s="32"/>
      <c r="AP124" s="32"/>
      <c r="AQ124" s="32"/>
      <c r="AR124" s="32"/>
      <c r="AS124" s="32"/>
    </row>
    <row r="125" spans="1:167" s="33" customFormat="1" ht="10.5" customHeight="1" x14ac:dyDescent="0.2">
      <c r="A125" s="34" t="s">
        <v>312</v>
      </c>
      <c r="B125" s="35" t="s">
        <v>313</v>
      </c>
      <c r="C125" s="36" t="s">
        <v>316</v>
      </c>
      <c r="D125" s="37" t="s">
        <v>86</v>
      </c>
      <c r="E125" s="37" t="s">
        <v>317</v>
      </c>
      <c r="F125" s="38">
        <v>1719</v>
      </c>
      <c r="G125" s="38">
        <f t="shared" si="309"/>
        <v>171.9</v>
      </c>
      <c r="H125" s="38">
        <f t="shared" si="310"/>
        <v>1547.1000000000001</v>
      </c>
      <c r="I125" s="38">
        <v>0</v>
      </c>
      <c r="J125" s="38">
        <v>0</v>
      </c>
      <c r="K125" s="38">
        <v>0</v>
      </c>
      <c r="L125" s="38">
        <v>0</v>
      </c>
      <c r="M125" s="38">
        <v>0</v>
      </c>
      <c r="N125" s="38">
        <v>0</v>
      </c>
      <c r="O125" s="38">
        <v>0</v>
      </c>
      <c r="P125" s="38">
        <v>0</v>
      </c>
      <c r="Q125" s="38">
        <v>0</v>
      </c>
      <c r="R125" s="38">
        <v>0</v>
      </c>
      <c r="S125" s="38">
        <v>0</v>
      </c>
      <c r="T125" s="38">
        <v>0</v>
      </c>
      <c r="U125" s="38">
        <v>0</v>
      </c>
      <c r="V125" s="38">
        <v>203.45</v>
      </c>
      <c r="W125" s="38">
        <v>310.26</v>
      </c>
      <c r="X125" s="38">
        <v>309.42</v>
      </c>
      <c r="Y125" s="38">
        <v>309.42</v>
      </c>
      <c r="Z125" s="38">
        <v>309.42</v>
      </c>
      <c r="AA125" s="38">
        <v>105.13</v>
      </c>
      <c r="AB125" s="38">
        <v>0</v>
      </c>
      <c r="AC125" s="38">
        <v>0</v>
      </c>
      <c r="AD125" s="38">
        <v>0</v>
      </c>
      <c r="AE125" s="39">
        <v>0</v>
      </c>
      <c r="AF125" s="38">
        <v>0</v>
      </c>
      <c r="AG125" s="38"/>
      <c r="AH125" s="38"/>
      <c r="AI125" s="38"/>
      <c r="AJ125" s="38">
        <v>1547.1</v>
      </c>
      <c r="AK125" s="38">
        <v>1547.1</v>
      </c>
      <c r="AL125" s="38">
        <v>1547.1</v>
      </c>
      <c r="AM125" s="38">
        <v>1547.1</v>
      </c>
      <c r="AN125" s="72">
        <f t="shared" si="311"/>
        <v>1547.1</v>
      </c>
      <c r="AO125" s="32"/>
      <c r="AP125" s="32"/>
      <c r="AQ125" s="32"/>
      <c r="AR125" s="32"/>
      <c r="AS125" s="32"/>
    </row>
    <row r="126" spans="1:167" s="33" customFormat="1" ht="8.25" customHeight="1" x14ac:dyDescent="0.2">
      <c r="A126" s="34" t="s">
        <v>312</v>
      </c>
      <c r="B126" s="35" t="s">
        <v>313</v>
      </c>
      <c r="C126" s="36" t="s">
        <v>318</v>
      </c>
      <c r="D126" s="37" t="s">
        <v>56</v>
      </c>
      <c r="E126" s="37" t="s">
        <v>319</v>
      </c>
      <c r="F126" s="38">
        <v>1719</v>
      </c>
      <c r="G126" s="38">
        <f t="shared" si="309"/>
        <v>171.9</v>
      </c>
      <c r="H126" s="38">
        <f t="shared" si="310"/>
        <v>1547.1000000000001</v>
      </c>
      <c r="I126" s="38">
        <v>0</v>
      </c>
      <c r="J126" s="38">
        <v>0</v>
      </c>
      <c r="K126" s="38">
        <v>0</v>
      </c>
      <c r="L126" s="38">
        <v>0</v>
      </c>
      <c r="M126" s="38">
        <v>0</v>
      </c>
      <c r="N126" s="38">
        <v>0</v>
      </c>
      <c r="O126" s="38">
        <v>0</v>
      </c>
      <c r="P126" s="38">
        <v>0</v>
      </c>
      <c r="Q126" s="38">
        <v>0</v>
      </c>
      <c r="R126" s="38">
        <v>0</v>
      </c>
      <c r="S126" s="38">
        <v>0</v>
      </c>
      <c r="T126" s="38">
        <v>0</v>
      </c>
      <c r="U126" s="38">
        <v>0</v>
      </c>
      <c r="V126" s="38">
        <v>203.45</v>
      </c>
      <c r="W126" s="38">
        <v>310.26</v>
      </c>
      <c r="X126" s="38">
        <v>309.42</v>
      </c>
      <c r="Y126" s="38">
        <v>309.42</v>
      </c>
      <c r="Z126" s="38">
        <v>309.42</v>
      </c>
      <c r="AA126" s="38">
        <v>105.13</v>
      </c>
      <c r="AB126" s="38">
        <v>0</v>
      </c>
      <c r="AC126" s="38">
        <v>0</v>
      </c>
      <c r="AD126" s="38">
        <v>0</v>
      </c>
      <c r="AE126" s="39">
        <v>0</v>
      </c>
      <c r="AF126" s="38">
        <v>0</v>
      </c>
      <c r="AG126" s="38"/>
      <c r="AH126" s="38"/>
      <c r="AI126" s="38"/>
      <c r="AJ126" s="38">
        <v>1547.1</v>
      </c>
      <c r="AK126" s="38">
        <v>1547.1</v>
      </c>
      <c r="AL126" s="38">
        <v>1547.1</v>
      </c>
      <c r="AM126" s="38">
        <v>1547.1</v>
      </c>
      <c r="AN126" s="72">
        <f t="shared" si="311"/>
        <v>1547.1</v>
      </c>
      <c r="AO126" s="32"/>
      <c r="AP126" s="32"/>
      <c r="AQ126" s="32"/>
      <c r="AR126" s="32"/>
      <c r="AS126" s="32"/>
    </row>
    <row r="127" spans="1:167" s="33" customFormat="1" ht="10.5" customHeight="1" x14ac:dyDescent="0.2">
      <c r="A127" s="34" t="s">
        <v>312</v>
      </c>
      <c r="B127" s="35" t="s">
        <v>313</v>
      </c>
      <c r="C127" s="36" t="s">
        <v>320</v>
      </c>
      <c r="D127" s="37" t="s">
        <v>321</v>
      </c>
      <c r="E127" s="37" t="s">
        <v>322</v>
      </c>
      <c r="F127" s="38">
        <v>1719</v>
      </c>
      <c r="G127" s="38">
        <f t="shared" si="309"/>
        <v>171.9</v>
      </c>
      <c r="H127" s="38">
        <f t="shared" si="310"/>
        <v>1547.1000000000001</v>
      </c>
      <c r="I127" s="38">
        <v>0</v>
      </c>
      <c r="J127" s="38">
        <v>0</v>
      </c>
      <c r="K127" s="38">
        <v>0</v>
      </c>
      <c r="L127" s="38">
        <v>0</v>
      </c>
      <c r="M127" s="38">
        <v>0</v>
      </c>
      <c r="N127" s="38">
        <v>0</v>
      </c>
      <c r="O127" s="38">
        <v>0</v>
      </c>
      <c r="P127" s="38">
        <v>0</v>
      </c>
      <c r="Q127" s="38">
        <v>0</v>
      </c>
      <c r="R127" s="38">
        <v>0</v>
      </c>
      <c r="S127" s="38">
        <v>0</v>
      </c>
      <c r="T127" s="38">
        <v>0</v>
      </c>
      <c r="U127" s="38">
        <v>0</v>
      </c>
      <c r="V127" s="38">
        <v>203.45</v>
      </c>
      <c r="W127" s="38">
        <v>310.26</v>
      </c>
      <c r="X127" s="38">
        <v>309.42</v>
      </c>
      <c r="Y127" s="38">
        <v>309.42</v>
      </c>
      <c r="Z127" s="38">
        <v>309.42</v>
      </c>
      <c r="AA127" s="38">
        <v>105.13</v>
      </c>
      <c r="AB127" s="38">
        <v>0</v>
      </c>
      <c r="AC127" s="38">
        <v>0</v>
      </c>
      <c r="AD127" s="38">
        <v>0</v>
      </c>
      <c r="AE127" s="39">
        <v>0</v>
      </c>
      <c r="AF127" s="38">
        <v>0</v>
      </c>
      <c r="AG127" s="38"/>
      <c r="AH127" s="38"/>
      <c r="AI127" s="38"/>
      <c r="AJ127" s="38">
        <v>1547.1</v>
      </c>
      <c r="AK127" s="38">
        <v>1547.1</v>
      </c>
      <c r="AL127" s="38">
        <v>1547.1</v>
      </c>
      <c r="AM127" s="38">
        <v>1547.1</v>
      </c>
      <c r="AN127" s="72">
        <f t="shared" si="311"/>
        <v>1547.1</v>
      </c>
      <c r="AO127" s="32"/>
      <c r="AP127" s="32"/>
      <c r="AQ127" s="32"/>
      <c r="AR127" s="32"/>
      <c r="AS127" s="32"/>
    </row>
    <row r="128" spans="1:167" s="33" customFormat="1" ht="9.75" customHeight="1" x14ac:dyDescent="0.2">
      <c r="A128" s="34" t="s">
        <v>312</v>
      </c>
      <c r="B128" s="35" t="s">
        <v>313</v>
      </c>
      <c r="C128" s="36" t="s">
        <v>323</v>
      </c>
      <c r="D128" s="37" t="s">
        <v>56</v>
      </c>
      <c r="E128" s="37" t="s">
        <v>324</v>
      </c>
      <c r="F128" s="38">
        <v>1719</v>
      </c>
      <c r="G128" s="38">
        <f t="shared" si="309"/>
        <v>171.9</v>
      </c>
      <c r="H128" s="38">
        <f t="shared" si="310"/>
        <v>1547.1000000000001</v>
      </c>
      <c r="I128" s="38">
        <v>0</v>
      </c>
      <c r="J128" s="38">
        <v>0</v>
      </c>
      <c r="K128" s="38">
        <v>0</v>
      </c>
      <c r="L128" s="38">
        <v>0</v>
      </c>
      <c r="M128" s="38">
        <v>0</v>
      </c>
      <c r="N128" s="38">
        <v>0</v>
      </c>
      <c r="O128" s="38">
        <v>0</v>
      </c>
      <c r="P128" s="38">
        <v>0</v>
      </c>
      <c r="Q128" s="38">
        <v>0</v>
      </c>
      <c r="R128" s="38">
        <v>0</v>
      </c>
      <c r="S128" s="38">
        <v>0</v>
      </c>
      <c r="T128" s="38">
        <v>0</v>
      </c>
      <c r="U128" s="38">
        <v>0</v>
      </c>
      <c r="V128" s="38">
        <v>203.45</v>
      </c>
      <c r="W128" s="38">
        <v>310.26</v>
      </c>
      <c r="X128" s="38">
        <v>309.42</v>
      </c>
      <c r="Y128" s="38">
        <v>309.42</v>
      </c>
      <c r="Z128" s="38">
        <v>309.42</v>
      </c>
      <c r="AA128" s="38">
        <v>105.13</v>
      </c>
      <c r="AB128" s="38">
        <v>0</v>
      </c>
      <c r="AC128" s="38">
        <v>0</v>
      </c>
      <c r="AD128" s="38">
        <v>0</v>
      </c>
      <c r="AE128" s="39">
        <v>0</v>
      </c>
      <c r="AF128" s="38">
        <v>0</v>
      </c>
      <c r="AG128" s="38"/>
      <c r="AH128" s="38"/>
      <c r="AI128" s="38"/>
      <c r="AJ128" s="38">
        <v>1547.1</v>
      </c>
      <c r="AK128" s="38">
        <v>1547.1</v>
      </c>
      <c r="AL128" s="38">
        <v>1547.1</v>
      </c>
      <c r="AM128" s="38">
        <v>1547.1</v>
      </c>
      <c r="AN128" s="72">
        <f t="shared" si="311"/>
        <v>1547.1</v>
      </c>
      <c r="AO128" s="32"/>
      <c r="AP128" s="32"/>
      <c r="AQ128" s="32"/>
      <c r="AR128" s="32"/>
      <c r="AS128" s="32"/>
    </row>
    <row r="129" spans="1:45" s="33" customFormat="1" ht="11.25" x14ac:dyDescent="0.2">
      <c r="A129" s="34" t="s">
        <v>312</v>
      </c>
      <c r="B129" s="35" t="s">
        <v>313</v>
      </c>
      <c r="C129" s="36" t="s">
        <v>325</v>
      </c>
      <c r="D129" s="37" t="s">
        <v>56</v>
      </c>
      <c r="E129" s="37" t="s">
        <v>326</v>
      </c>
      <c r="F129" s="38">
        <v>1719</v>
      </c>
      <c r="G129" s="38">
        <f t="shared" si="309"/>
        <v>171.9</v>
      </c>
      <c r="H129" s="38">
        <f t="shared" si="310"/>
        <v>1547.1000000000001</v>
      </c>
      <c r="I129" s="38">
        <v>0</v>
      </c>
      <c r="J129" s="38">
        <v>0</v>
      </c>
      <c r="K129" s="38">
        <v>0</v>
      </c>
      <c r="L129" s="38">
        <v>0</v>
      </c>
      <c r="M129" s="38">
        <v>0</v>
      </c>
      <c r="N129" s="38">
        <v>0</v>
      </c>
      <c r="O129" s="38">
        <v>0</v>
      </c>
      <c r="P129" s="38">
        <v>0</v>
      </c>
      <c r="Q129" s="38">
        <v>0</v>
      </c>
      <c r="R129" s="38">
        <v>0</v>
      </c>
      <c r="S129" s="38">
        <v>0</v>
      </c>
      <c r="T129" s="38">
        <v>0</v>
      </c>
      <c r="U129" s="38">
        <v>0</v>
      </c>
      <c r="V129" s="38">
        <v>203.45</v>
      </c>
      <c r="W129" s="38">
        <v>310.26</v>
      </c>
      <c r="X129" s="38">
        <v>309.42</v>
      </c>
      <c r="Y129" s="38">
        <v>309.42</v>
      </c>
      <c r="Z129" s="38">
        <v>309.42</v>
      </c>
      <c r="AA129" s="38">
        <v>105.13</v>
      </c>
      <c r="AB129" s="38">
        <v>0</v>
      </c>
      <c r="AC129" s="38">
        <v>0</v>
      </c>
      <c r="AD129" s="38">
        <v>0</v>
      </c>
      <c r="AE129" s="39">
        <v>0</v>
      </c>
      <c r="AF129" s="38">
        <v>0</v>
      </c>
      <c r="AG129" s="38"/>
      <c r="AH129" s="38"/>
      <c r="AI129" s="38"/>
      <c r="AJ129" s="38">
        <v>1547.1</v>
      </c>
      <c r="AK129" s="38">
        <v>1547.1</v>
      </c>
      <c r="AL129" s="38">
        <v>1547.1</v>
      </c>
      <c r="AM129" s="38">
        <v>1547.1</v>
      </c>
      <c r="AN129" s="72">
        <f t="shared" si="311"/>
        <v>1547.1</v>
      </c>
      <c r="AO129" s="32"/>
      <c r="AP129" s="32"/>
      <c r="AQ129" s="32"/>
      <c r="AR129" s="32"/>
      <c r="AS129" s="32"/>
    </row>
    <row r="130" spans="1:45" s="33" customFormat="1" ht="8.25" x14ac:dyDescent="0.2">
      <c r="A130" s="34" t="s">
        <v>327</v>
      </c>
      <c r="B130" s="35" t="s">
        <v>328</v>
      </c>
      <c r="C130" s="36" t="s">
        <v>329</v>
      </c>
      <c r="D130" s="37" t="s">
        <v>86</v>
      </c>
      <c r="E130" s="37" t="s">
        <v>330</v>
      </c>
      <c r="F130" s="38">
        <v>19473.93</v>
      </c>
      <c r="G130" s="38">
        <f t="shared" si="309"/>
        <v>1947.393</v>
      </c>
      <c r="H130" s="38">
        <f t="shared" si="310"/>
        <v>17526.537</v>
      </c>
      <c r="I130" s="38">
        <v>0</v>
      </c>
      <c r="J130" s="38">
        <v>0</v>
      </c>
      <c r="K130" s="38">
        <v>0</v>
      </c>
      <c r="L130" s="38">
        <v>0</v>
      </c>
      <c r="M130" s="38">
        <v>0</v>
      </c>
      <c r="N130" s="38">
        <v>0</v>
      </c>
      <c r="O130" s="38">
        <v>0</v>
      </c>
      <c r="P130" s="38">
        <v>0</v>
      </c>
      <c r="Q130" s="38">
        <v>0</v>
      </c>
      <c r="R130" s="38">
        <v>0</v>
      </c>
      <c r="S130" s="38">
        <v>0</v>
      </c>
      <c r="T130" s="38">
        <v>0</v>
      </c>
      <c r="U130" s="38">
        <v>0</v>
      </c>
      <c r="V130" s="38">
        <v>605.03</v>
      </c>
      <c r="W130" s="38">
        <v>3514.91</v>
      </c>
      <c r="X130" s="38">
        <v>3505.31</v>
      </c>
      <c r="Y130" s="38">
        <v>3505.31</v>
      </c>
      <c r="Z130" s="38">
        <v>3505.31</v>
      </c>
      <c r="AA130" s="38">
        <v>2890.67</v>
      </c>
      <c r="AB130" s="38">
        <v>0</v>
      </c>
      <c r="AC130" s="38">
        <v>0</v>
      </c>
      <c r="AD130" s="38">
        <v>0</v>
      </c>
      <c r="AE130" s="39">
        <v>0</v>
      </c>
      <c r="AF130" s="38">
        <v>0</v>
      </c>
      <c r="AG130" s="38"/>
      <c r="AH130" s="38"/>
      <c r="AI130" s="38"/>
      <c r="AJ130" s="38">
        <v>17526.54</v>
      </c>
      <c r="AK130" s="38">
        <v>17526.54</v>
      </c>
      <c r="AL130" s="38">
        <v>17526.54</v>
      </c>
      <c r="AM130" s="38">
        <v>17526.54</v>
      </c>
      <c r="AN130" s="72">
        <f t="shared" si="311"/>
        <v>17526.54</v>
      </c>
      <c r="AO130" s="32"/>
      <c r="AP130" s="32"/>
      <c r="AQ130" s="32"/>
      <c r="AR130" s="32"/>
      <c r="AS130" s="32"/>
    </row>
    <row r="131" spans="1:45" s="33" customFormat="1" ht="16.5" x14ac:dyDescent="0.2">
      <c r="A131" s="114" t="s">
        <v>331</v>
      </c>
      <c r="B131" s="91" t="s">
        <v>332</v>
      </c>
      <c r="C131" s="128" t="s">
        <v>333</v>
      </c>
      <c r="D131" s="117" t="s">
        <v>277</v>
      </c>
      <c r="E131" s="117" t="s">
        <v>334</v>
      </c>
      <c r="F131" s="39">
        <v>2101.8000000000002</v>
      </c>
      <c r="G131" s="39">
        <f t="shared" si="309"/>
        <v>210.18000000000004</v>
      </c>
      <c r="H131" s="39">
        <f t="shared" si="310"/>
        <v>1891.6200000000001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161.69999999999999</v>
      </c>
      <c r="X131" s="39">
        <v>378.33</v>
      </c>
      <c r="Y131" s="39">
        <v>378.33</v>
      </c>
      <c r="Z131" s="39">
        <v>378.33</v>
      </c>
      <c r="AA131" s="39">
        <v>379.37</v>
      </c>
      <c r="AB131" s="39">
        <v>215.56</v>
      </c>
      <c r="AC131" s="39">
        <v>0</v>
      </c>
      <c r="AD131" s="39">
        <v>0</v>
      </c>
      <c r="AE131" s="39">
        <v>0</v>
      </c>
      <c r="AF131" s="38">
        <v>0</v>
      </c>
      <c r="AG131" s="38"/>
      <c r="AH131" s="38"/>
      <c r="AI131" s="38"/>
      <c r="AJ131" s="39">
        <v>1891.62</v>
      </c>
      <c r="AK131" s="39">
        <v>1891.62</v>
      </c>
      <c r="AL131" s="39">
        <v>1891.62</v>
      </c>
      <c r="AM131" s="39">
        <v>1891.62</v>
      </c>
      <c r="AN131" s="72">
        <f t="shared" si="311"/>
        <v>1891.62</v>
      </c>
      <c r="AO131" s="32"/>
      <c r="AP131" s="32"/>
      <c r="AQ131" s="32"/>
      <c r="AR131" s="32"/>
      <c r="AS131" s="32"/>
    </row>
    <row r="132" spans="1:45" s="33" customFormat="1" ht="8.25" x14ac:dyDescent="0.2">
      <c r="A132" s="34" t="s">
        <v>335</v>
      </c>
      <c r="B132" s="35" t="s">
        <v>336</v>
      </c>
      <c r="C132" s="36" t="s">
        <v>337</v>
      </c>
      <c r="D132" s="37" t="s">
        <v>86</v>
      </c>
      <c r="E132" s="37" t="s">
        <v>338</v>
      </c>
      <c r="F132" s="38">
        <v>2476.1999999999998</v>
      </c>
      <c r="G132" s="38">
        <f t="shared" si="309"/>
        <v>247.62</v>
      </c>
      <c r="H132" s="38">
        <f t="shared" si="310"/>
        <v>2228.58</v>
      </c>
      <c r="I132" s="38">
        <v>0</v>
      </c>
      <c r="J132" s="38">
        <v>0</v>
      </c>
      <c r="K132" s="38">
        <v>0</v>
      </c>
      <c r="L132" s="38">
        <v>0</v>
      </c>
      <c r="M132" s="38">
        <v>0</v>
      </c>
      <c r="N132" s="38">
        <v>0</v>
      </c>
      <c r="O132" s="38">
        <v>0</v>
      </c>
      <c r="P132" s="38">
        <v>0</v>
      </c>
      <c r="Q132" s="38">
        <v>0</v>
      </c>
      <c r="R132" s="38">
        <v>0</v>
      </c>
      <c r="S132" s="38">
        <v>0</v>
      </c>
      <c r="T132" s="38">
        <v>0</v>
      </c>
      <c r="U132" s="38">
        <v>0</v>
      </c>
      <c r="V132" s="38">
        <v>0</v>
      </c>
      <c r="W132" s="38">
        <v>69.61</v>
      </c>
      <c r="X132" s="38">
        <v>445.73</v>
      </c>
      <c r="Y132" s="38">
        <v>445.73</v>
      </c>
      <c r="Z132" s="38">
        <v>445.73</v>
      </c>
      <c r="AA132" s="38">
        <v>446.95</v>
      </c>
      <c r="AB132" s="38">
        <v>374.83</v>
      </c>
      <c r="AC132" s="38">
        <v>0</v>
      </c>
      <c r="AD132" s="38">
        <v>0</v>
      </c>
      <c r="AE132" s="39">
        <v>0</v>
      </c>
      <c r="AF132" s="38">
        <v>0</v>
      </c>
      <c r="AG132" s="38"/>
      <c r="AH132" s="38"/>
      <c r="AI132" s="38"/>
      <c r="AJ132" s="38">
        <v>2228.58</v>
      </c>
      <c r="AK132" s="38">
        <v>2228.58</v>
      </c>
      <c r="AL132" s="38">
        <v>2228.58</v>
      </c>
      <c r="AM132" s="38">
        <v>2228.58</v>
      </c>
      <c r="AN132" s="72">
        <f t="shared" si="311"/>
        <v>2228.58</v>
      </c>
      <c r="AO132" s="32"/>
      <c r="AP132" s="32"/>
      <c r="AQ132" s="32"/>
      <c r="AR132" s="32"/>
      <c r="AS132" s="32"/>
    </row>
    <row r="133" spans="1:45" s="33" customFormat="1" ht="8.25" x14ac:dyDescent="0.2">
      <c r="A133" s="34" t="s">
        <v>339</v>
      </c>
      <c r="B133" s="35" t="s">
        <v>340</v>
      </c>
      <c r="C133" s="36" t="s">
        <v>341</v>
      </c>
      <c r="D133" s="37" t="s">
        <v>86</v>
      </c>
      <c r="E133" s="37" t="s">
        <v>342</v>
      </c>
      <c r="F133" s="38">
        <v>1394.82</v>
      </c>
      <c r="G133" s="38">
        <f t="shared" si="309"/>
        <v>139.482</v>
      </c>
      <c r="H133" s="38">
        <f t="shared" si="310"/>
        <v>1255.338</v>
      </c>
      <c r="I133" s="38">
        <v>0</v>
      </c>
      <c r="J133" s="38">
        <v>0</v>
      </c>
      <c r="K133" s="38">
        <v>0</v>
      </c>
      <c r="L133" s="38">
        <v>0</v>
      </c>
      <c r="M133" s="38">
        <v>0</v>
      </c>
      <c r="N133" s="38">
        <v>0</v>
      </c>
      <c r="O133" s="38">
        <v>0</v>
      </c>
      <c r="P133" s="38">
        <v>0</v>
      </c>
      <c r="Q133" s="38">
        <v>0</v>
      </c>
      <c r="R133" s="38">
        <v>0</v>
      </c>
      <c r="S133" s="38">
        <v>0</v>
      </c>
      <c r="T133" s="38">
        <v>0</v>
      </c>
      <c r="U133" s="38">
        <v>0</v>
      </c>
      <c r="V133" s="38">
        <v>0</v>
      </c>
      <c r="W133" s="38">
        <v>14.44</v>
      </c>
      <c r="X133" s="38">
        <v>251.06</v>
      </c>
      <c r="Y133" s="38">
        <v>251.06</v>
      </c>
      <c r="Z133" s="38">
        <v>251.06</v>
      </c>
      <c r="AA133" s="38">
        <v>251.75</v>
      </c>
      <c r="AB133" s="38">
        <v>235.97</v>
      </c>
      <c r="AC133" s="38">
        <v>0</v>
      </c>
      <c r="AD133" s="38">
        <v>0</v>
      </c>
      <c r="AE133" s="39">
        <v>0</v>
      </c>
      <c r="AF133" s="38">
        <v>0</v>
      </c>
      <c r="AG133" s="38"/>
      <c r="AH133" s="38"/>
      <c r="AI133" s="38"/>
      <c r="AJ133" s="38">
        <v>1255.3399999999999</v>
      </c>
      <c r="AK133" s="38">
        <v>1255.3399999999999</v>
      </c>
      <c r="AL133" s="38">
        <v>1255.3399999999999</v>
      </c>
      <c r="AM133" s="38">
        <v>1255.3399999999999</v>
      </c>
      <c r="AN133" s="72">
        <f t="shared" si="311"/>
        <v>1255.3399999999999</v>
      </c>
      <c r="AO133" s="32"/>
      <c r="AP133" s="32"/>
      <c r="AQ133" s="32"/>
      <c r="AR133" s="32"/>
      <c r="AS133" s="32"/>
    </row>
    <row r="134" spans="1:45" s="33" customFormat="1" ht="8.25" x14ac:dyDescent="0.2">
      <c r="A134" s="34" t="s">
        <v>24</v>
      </c>
      <c r="B134" s="35" t="s">
        <v>343</v>
      </c>
      <c r="C134" s="35" t="s">
        <v>344</v>
      </c>
      <c r="D134" s="37" t="s">
        <v>62</v>
      </c>
      <c r="E134" s="37" t="s">
        <v>345</v>
      </c>
      <c r="F134" s="38">
        <v>1375</v>
      </c>
      <c r="G134" s="38">
        <f t="shared" si="309"/>
        <v>137.5</v>
      </c>
      <c r="H134" s="38">
        <f t="shared" si="310"/>
        <v>1237.5</v>
      </c>
      <c r="I134" s="38">
        <v>0</v>
      </c>
      <c r="J134" s="38">
        <v>0</v>
      </c>
      <c r="K134" s="38">
        <v>0</v>
      </c>
      <c r="L134" s="38">
        <v>0</v>
      </c>
      <c r="M134" s="38">
        <v>0</v>
      </c>
      <c r="N134" s="38">
        <v>0</v>
      </c>
      <c r="O134" s="38">
        <v>0</v>
      </c>
      <c r="P134" s="38">
        <v>0</v>
      </c>
      <c r="Q134" s="38">
        <v>0</v>
      </c>
      <c r="R134" s="38">
        <v>0</v>
      </c>
      <c r="S134" s="38">
        <v>0</v>
      </c>
      <c r="T134" s="38">
        <v>0</v>
      </c>
      <c r="U134" s="38">
        <v>0</v>
      </c>
      <c r="V134" s="38">
        <v>0</v>
      </c>
      <c r="W134" s="38">
        <v>12.21</v>
      </c>
      <c r="X134" s="38">
        <v>247.49</v>
      </c>
      <c r="Y134" s="38">
        <v>247.49</v>
      </c>
      <c r="Z134" s="38">
        <v>247.49</v>
      </c>
      <c r="AA134" s="38">
        <v>248.16</v>
      </c>
      <c r="AB134" s="38">
        <v>234.66</v>
      </c>
      <c r="AC134" s="38">
        <v>0</v>
      </c>
      <c r="AD134" s="38">
        <v>0</v>
      </c>
      <c r="AE134" s="39">
        <v>0</v>
      </c>
      <c r="AF134" s="38">
        <v>0</v>
      </c>
      <c r="AG134" s="38"/>
      <c r="AH134" s="38"/>
      <c r="AI134" s="38"/>
      <c r="AJ134" s="38">
        <v>1237.5</v>
      </c>
      <c r="AK134" s="38">
        <v>1237.5</v>
      </c>
      <c r="AL134" s="38">
        <v>1237.5</v>
      </c>
      <c r="AM134" s="38">
        <v>1237.5</v>
      </c>
      <c r="AN134" s="72">
        <f t="shared" si="311"/>
        <v>1237.5</v>
      </c>
      <c r="AO134" s="32"/>
      <c r="AP134" s="32"/>
      <c r="AQ134" s="32"/>
      <c r="AR134" s="32"/>
      <c r="AS134" s="32"/>
    </row>
    <row r="135" spans="1:45" s="33" customFormat="1" ht="8.25" x14ac:dyDescent="0.2">
      <c r="A135" s="34" t="s">
        <v>24</v>
      </c>
      <c r="B135" s="35" t="s">
        <v>343</v>
      </c>
      <c r="C135" s="35" t="s">
        <v>346</v>
      </c>
      <c r="D135" s="37" t="s">
        <v>118</v>
      </c>
      <c r="E135" s="37" t="s">
        <v>347</v>
      </c>
      <c r="F135" s="38">
        <v>1375</v>
      </c>
      <c r="G135" s="38">
        <f t="shared" si="309"/>
        <v>137.5</v>
      </c>
      <c r="H135" s="38">
        <f t="shared" si="310"/>
        <v>1237.5</v>
      </c>
      <c r="I135" s="38">
        <v>0</v>
      </c>
      <c r="J135" s="38">
        <v>0</v>
      </c>
      <c r="K135" s="38">
        <v>0</v>
      </c>
      <c r="L135" s="38">
        <v>0</v>
      </c>
      <c r="M135" s="38">
        <v>0</v>
      </c>
      <c r="N135" s="38">
        <v>0</v>
      </c>
      <c r="O135" s="38">
        <v>0</v>
      </c>
      <c r="P135" s="38">
        <v>0</v>
      </c>
      <c r="Q135" s="38">
        <v>0</v>
      </c>
      <c r="R135" s="38">
        <v>0</v>
      </c>
      <c r="S135" s="38">
        <v>0</v>
      </c>
      <c r="T135" s="38">
        <v>0</v>
      </c>
      <c r="U135" s="38">
        <v>0</v>
      </c>
      <c r="V135" s="38">
        <v>0</v>
      </c>
      <c r="W135" s="38">
        <v>12.21</v>
      </c>
      <c r="X135" s="38">
        <v>247.49</v>
      </c>
      <c r="Y135" s="38">
        <v>247.49</v>
      </c>
      <c r="Z135" s="38">
        <v>247.49</v>
      </c>
      <c r="AA135" s="38">
        <v>248.16</v>
      </c>
      <c r="AB135" s="38">
        <v>234.66</v>
      </c>
      <c r="AC135" s="38">
        <v>0</v>
      </c>
      <c r="AD135" s="38">
        <v>0</v>
      </c>
      <c r="AE135" s="39">
        <v>0</v>
      </c>
      <c r="AF135" s="38">
        <v>0</v>
      </c>
      <c r="AG135" s="38"/>
      <c r="AH135" s="38"/>
      <c r="AI135" s="38"/>
      <c r="AJ135" s="38">
        <v>1237.5</v>
      </c>
      <c r="AK135" s="38">
        <v>1237.5</v>
      </c>
      <c r="AL135" s="38">
        <v>1237.5</v>
      </c>
      <c r="AM135" s="38">
        <v>1237.5</v>
      </c>
      <c r="AN135" s="72">
        <f t="shared" si="311"/>
        <v>1237.5</v>
      </c>
      <c r="AO135" s="32"/>
      <c r="AP135" s="32"/>
      <c r="AQ135" s="32"/>
      <c r="AR135" s="32"/>
      <c r="AS135" s="32"/>
    </row>
    <row r="136" spans="1:45" s="33" customFormat="1" ht="8.25" x14ac:dyDescent="0.2">
      <c r="A136" s="34" t="s">
        <v>24</v>
      </c>
      <c r="B136" s="35" t="s">
        <v>343</v>
      </c>
      <c r="C136" s="35" t="s">
        <v>348</v>
      </c>
      <c r="D136" s="37" t="s">
        <v>56</v>
      </c>
      <c r="E136" s="37" t="s">
        <v>349</v>
      </c>
      <c r="F136" s="38">
        <v>1375</v>
      </c>
      <c r="G136" s="38">
        <f t="shared" si="309"/>
        <v>137.5</v>
      </c>
      <c r="H136" s="38">
        <f t="shared" si="310"/>
        <v>1237.5</v>
      </c>
      <c r="I136" s="38">
        <v>0</v>
      </c>
      <c r="J136" s="38">
        <v>0</v>
      </c>
      <c r="K136" s="38">
        <v>0</v>
      </c>
      <c r="L136" s="38">
        <v>0</v>
      </c>
      <c r="M136" s="38">
        <v>0</v>
      </c>
      <c r="N136" s="38">
        <v>0</v>
      </c>
      <c r="O136" s="38">
        <v>0</v>
      </c>
      <c r="P136" s="38">
        <v>0</v>
      </c>
      <c r="Q136" s="38">
        <v>0</v>
      </c>
      <c r="R136" s="38">
        <v>0</v>
      </c>
      <c r="S136" s="38">
        <v>0</v>
      </c>
      <c r="T136" s="38">
        <v>0</v>
      </c>
      <c r="U136" s="38">
        <v>0</v>
      </c>
      <c r="V136" s="38">
        <v>0</v>
      </c>
      <c r="W136" s="38">
        <v>12.21</v>
      </c>
      <c r="X136" s="38">
        <v>247.49</v>
      </c>
      <c r="Y136" s="38">
        <v>247.49</v>
      </c>
      <c r="Z136" s="38">
        <v>247.49</v>
      </c>
      <c r="AA136" s="38">
        <v>248.16</v>
      </c>
      <c r="AB136" s="38">
        <v>234.66</v>
      </c>
      <c r="AC136" s="38">
        <v>0</v>
      </c>
      <c r="AD136" s="38">
        <v>0</v>
      </c>
      <c r="AE136" s="39">
        <v>0</v>
      </c>
      <c r="AF136" s="38">
        <v>0</v>
      </c>
      <c r="AG136" s="38"/>
      <c r="AH136" s="38"/>
      <c r="AI136" s="38"/>
      <c r="AJ136" s="38">
        <v>1237.5</v>
      </c>
      <c r="AK136" s="38">
        <v>1237.5</v>
      </c>
      <c r="AL136" s="38">
        <v>1237.5</v>
      </c>
      <c r="AM136" s="38">
        <v>1237.5</v>
      </c>
      <c r="AN136" s="72">
        <f t="shared" si="311"/>
        <v>1237.5</v>
      </c>
      <c r="AO136" s="32"/>
      <c r="AP136" s="32"/>
      <c r="AQ136" s="32"/>
      <c r="AR136" s="32"/>
      <c r="AS136" s="32"/>
    </row>
    <row r="137" spans="1:45" s="33" customFormat="1" ht="8.25" x14ac:dyDescent="0.2">
      <c r="A137" s="34" t="s">
        <v>24</v>
      </c>
      <c r="B137" s="35" t="s">
        <v>343</v>
      </c>
      <c r="C137" s="35" t="s">
        <v>350</v>
      </c>
      <c r="D137" s="37" t="s">
        <v>351</v>
      </c>
      <c r="E137" s="37" t="s">
        <v>352</v>
      </c>
      <c r="F137" s="38">
        <v>1375</v>
      </c>
      <c r="G137" s="38">
        <f t="shared" si="309"/>
        <v>137.5</v>
      </c>
      <c r="H137" s="38">
        <f t="shared" si="310"/>
        <v>1237.5</v>
      </c>
      <c r="I137" s="38">
        <v>0</v>
      </c>
      <c r="J137" s="38">
        <v>0</v>
      </c>
      <c r="K137" s="38">
        <v>0</v>
      </c>
      <c r="L137" s="38">
        <v>0</v>
      </c>
      <c r="M137" s="38">
        <v>0</v>
      </c>
      <c r="N137" s="38">
        <v>0</v>
      </c>
      <c r="O137" s="38">
        <v>0</v>
      </c>
      <c r="P137" s="38">
        <v>0</v>
      </c>
      <c r="Q137" s="38">
        <v>0</v>
      </c>
      <c r="R137" s="38">
        <v>0</v>
      </c>
      <c r="S137" s="38">
        <v>0</v>
      </c>
      <c r="T137" s="38">
        <v>0</v>
      </c>
      <c r="U137" s="38">
        <v>0</v>
      </c>
      <c r="V137" s="38">
        <v>0</v>
      </c>
      <c r="W137" s="38">
        <v>12.21</v>
      </c>
      <c r="X137" s="38">
        <v>247.49</v>
      </c>
      <c r="Y137" s="38">
        <v>247.49</v>
      </c>
      <c r="Z137" s="38">
        <v>247.49</v>
      </c>
      <c r="AA137" s="38">
        <v>248.16</v>
      </c>
      <c r="AB137" s="38">
        <v>234.66</v>
      </c>
      <c r="AC137" s="38">
        <v>0</v>
      </c>
      <c r="AD137" s="38">
        <v>0</v>
      </c>
      <c r="AE137" s="39">
        <v>0</v>
      </c>
      <c r="AF137" s="38">
        <v>0</v>
      </c>
      <c r="AG137" s="38"/>
      <c r="AH137" s="38"/>
      <c r="AI137" s="38"/>
      <c r="AJ137" s="38">
        <v>1237.5</v>
      </c>
      <c r="AK137" s="38">
        <v>1237.5</v>
      </c>
      <c r="AL137" s="38">
        <v>1237.5</v>
      </c>
      <c r="AM137" s="38">
        <v>1237.5</v>
      </c>
      <c r="AN137" s="72">
        <f t="shared" si="311"/>
        <v>1237.5</v>
      </c>
      <c r="AO137" s="32"/>
      <c r="AP137" s="32"/>
      <c r="AQ137" s="32"/>
      <c r="AR137" s="32"/>
      <c r="AS137" s="32"/>
    </row>
    <row r="138" spans="1:45" s="33" customFormat="1" ht="8.25" x14ac:dyDescent="0.2">
      <c r="A138" s="34" t="s">
        <v>24</v>
      </c>
      <c r="B138" s="35" t="s">
        <v>343</v>
      </c>
      <c r="C138" s="35" t="s">
        <v>353</v>
      </c>
      <c r="D138" s="37" t="s">
        <v>168</v>
      </c>
      <c r="E138" s="37" t="s">
        <v>354</v>
      </c>
      <c r="F138" s="38">
        <v>1375</v>
      </c>
      <c r="G138" s="38">
        <f t="shared" si="309"/>
        <v>137.5</v>
      </c>
      <c r="H138" s="38">
        <f t="shared" si="310"/>
        <v>1237.5</v>
      </c>
      <c r="I138" s="38">
        <v>0</v>
      </c>
      <c r="J138" s="38">
        <v>0</v>
      </c>
      <c r="K138" s="38">
        <v>0</v>
      </c>
      <c r="L138" s="38">
        <v>0</v>
      </c>
      <c r="M138" s="38">
        <v>0</v>
      </c>
      <c r="N138" s="38">
        <v>0</v>
      </c>
      <c r="O138" s="38">
        <v>0</v>
      </c>
      <c r="P138" s="38">
        <v>0</v>
      </c>
      <c r="Q138" s="38">
        <v>0</v>
      </c>
      <c r="R138" s="38">
        <v>0</v>
      </c>
      <c r="S138" s="38">
        <v>0</v>
      </c>
      <c r="T138" s="38">
        <v>0</v>
      </c>
      <c r="U138" s="38">
        <v>0</v>
      </c>
      <c r="V138" s="38">
        <v>0</v>
      </c>
      <c r="W138" s="38">
        <v>12.21</v>
      </c>
      <c r="X138" s="38">
        <v>247.49</v>
      </c>
      <c r="Y138" s="38">
        <v>247.49</v>
      </c>
      <c r="Z138" s="38">
        <v>247.49</v>
      </c>
      <c r="AA138" s="38">
        <v>248.16</v>
      </c>
      <c r="AB138" s="38">
        <v>234.66</v>
      </c>
      <c r="AC138" s="38">
        <v>0</v>
      </c>
      <c r="AD138" s="38">
        <v>0</v>
      </c>
      <c r="AE138" s="39">
        <v>0</v>
      </c>
      <c r="AF138" s="38">
        <v>0</v>
      </c>
      <c r="AG138" s="38"/>
      <c r="AH138" s="38"/>
      <c r="AI138" s="38"/>
      <c r="AJ138" s="38">
        <v>1237.5</v>
      </c>
      <c r="AK138" s="38">
        <v>1237.5</v>
      </c>
      <c r="AL138" s="38">
        <v>1237.5</v>
      </c>
      <c r="AM138" s="38">
        <v>1237.5</v>
      </c>
      <c r="AN138" s="72">
        <f t="shared" si="311"/>
        <v>1237.5</v>
      </c>
      <c r="AO138" s="32"/>
      <c r="AP138" s="32"/>
      <c r="AQ138" s="32"/>
      <c r="AR138" s="32"/>
      <c r="AS138" s="32"/>
    </row>
    <row r="139" spans="1:45" s="33" customFormat="1" ht="8.25" x14ac:dyDescent="0.2">
      <c r="A139" s="34" t="s">
        <v>24</v>
      </c>
      <c r="B139" s="35" t="s">
        <v>343</v>
      </c>
      <c r="C139" s="35" t="s">
        <v>355</v>
      </c>
      <c r="D139" s="37" t="s">
        <v>56</v>
      </c>
      <c r="E139" s="37" t="s">
        <v>356</v>
      </c>
      <c r="F139" s="38">
        <v>1375</v>
      </c>
      <c r="G139" s="38">
        <f t="shared" si="309"/>
        <v>137.5</v>
      </c>
      <c r="H139" s="38">
        <f t="shared" si="310"/>
        <v>1237.5</v>
      </c>
      <c r="I139" s="38">
        <v>0</v>
      </c>
      <c r="J139" s="38">
        <v>0</v>
      </c>
      <c r="K139" s="38">
        <v>0</v>
      </c>
      <c r="L139" s="38">
        <v>0</v>
      </c>
      <c r="M139" s="38">
        <v>0</v>
      </c>
      <c r="N139" s="38">
        <v>0</v>
      </c>
      <c r="O139" s="38">
        <v>0</v>
      </c>
      <c r="P139" s="38">
        <v>0</v>
      </c>
      <c r="Q139" s="38">
        <v>0</v>
      </c>
      <c r="R139" s="38">
        <v>0</v>
      </c>
      <c r="S139" s="38">
        <v>0</v>
      </c>
      <c r="T139" s="38">
        <v>0</v>
      </c>
      <c r="U139" s="38">
        <v>0</v>
      </c>
      <c r="V139" s="38">
        <v>0</v>
      </c>
      <c r="W139" s="38">
        <v>12.21</v>
      </c>
      <c r="X139" s="38">
        <v>247.49</v>
      </c>
      <c r="Y139" s="38">
        <v>247.49</v>
      </c>
      <c r="Z139" s="38">
        <v>247.49</v>
      </c>
      <c r="AA139" s="38">
        <v>248.16</v>
      </c>
      <c r="AB139" s="38">
        <v>234.66</v>
      </c>
      <c r="AC139" s="38">
        <v>0</v>
      </c>
      <c r="AD139" s="38">
        <v>0</v>
      </c>
      <c r="AE139" s="39">
        <v>0</v>
      </c>
      <c r="AF139" s="38">
        <v>0</v>
      </c>
      <c r="AG139" s="38"/>
      <c r="AH139" s="38"/>
      <c r="AI139" s="38"/>
      <c r="AJ139" s="38">
        <v>1237.5</v>
      </c>
      <c r="AK139" s="38">
        <v>1237.5</v>
      </c>
      <c r="AL139" s="38">
        <v>1237.5</v>
      </c>
      <c r="AM139" s="38">
        <v>1237.5</v>
      </c>
      <c r="AN139" s="72">
        <f t="shared" si="311"/>
        <v>1237.5</v>
      </c>
      <c r="AO139" s="32"/>
      <c r="AP139" s="32"/>
      <c r="AQ139" s="32"/>
      <c r="AR139" s="32"/>
      <c r="AS139" s="32"/>
    </row>
    <row r="140" spans="1:45" s="33" customFormat="1" ht="8.25" x14ac:dyDescent="0.2">
      <c r="A140" s="34" t="s">
        <v>24</v>
      </c>
      <c r="B140" s="35" t="s">
        <v>343</v>
      </c>
      <c r="C140" s="35" t="s">
        <v>357</v>
      </c>
      <c r="D140" s="37" t="s">
        <v>358</v>
      </c>
      <c r="E140" s="37" t="s">
        <v>359</v>
      </c>
      <c r="F140" s="38">
        <v>1375</v>
      </c>
      <c r="G140" s="38">
        <f t="shared" si="309"/>
        <v>137.5</v>
      </c>
      <c r="H140" s="38">
        <f t="shared" si="310"/>
        <v>1237.5</v>
      </c>
      <c r="I140" s="38">
        <v>0</v>
      </c>
      <c r="J140" s="38">
        <v>0</v>
      </c>
      <c r="K140" s="38">
        <v>0</v>
      </c>
      <c r="L140" s="38">
        <v>0</v>
      </c>
      <c r="M140" s="38">
        <v>0</v>
      </c>
      <c r="N140" s="38">
        <v>0</v>
      </c>
      <c r="O140" s="38">
        <v>0</v>
      </c>
      <c r="P140" s="38">
        <v>0</v>
      </c>
      <c r="Q140" s="38">
        <v>0</v>
      </c>
      <c r="R140" s="38">
        <v>0</v>
      </c>
      <c r="S140" s="38">
        <v>0</v>
      </c>
      <c r="T140" s="38">
        <v>0</v>
      </c>
      <c r="U140" s="38">
        <v>0</v>
      </c>
      <c r="V140" s="38">
        <v>0</v>
      </c>
      <c r="W140" s="38">
        <v>12.21</v>
      </c>
      <c r="X140" s="38">
        <v>247.49</v>
      </c>
      <c r="Y140" s="38">
        <v>247.49</v>
      </c>
      <c r="Z140" s="38">
        <v>247.49</v>
      </c>
      <c r="AA140" s="38">
        <v>248.16</v>
      </c>
      <c r="AB140" s="38">
        <v>234.66</v>
      </c>
      <c r="AC140" s="38">
        <v>0</v>
      </c>
      <c r="AD140" s="38">
        <v>0</v>
      </c>
      <c r="AE140" s="39">
        <v>0</v>
      </c>
      <c r="AF140" s="38">
        <v>0</v>
      </c>
      <c r="AG140" s="38"/>
      <c r="AH140" s="38"/>
      <c r="AI140" s="38"/>
      <c r="AJ140" s="38">
        <v>1237.5</v>
      </c>
      <c r="AK140" s="38">
        <v>1237.5</v>
      </c>
      <c r="AL140" s="38">
        <v>1237.5</v>
      </c>
      <c r="AM140" s="38">
        <v>1237.5</v>
      </c>
      <c r="AN140" s="72">
        <f t="shared" si="311"/>
        <v>1237.5</v>
      </c>
      <c r="AO140" s="32"/>
      <c r="AP140" s="32"/>
      <c r="AQ140" s="32"/>
      <c r="AR140" s="32"/>
      <c r="AS140" s="32"/>
    </row>
    <row r="141" spans="1:45" s="33" customFormat="1" ht="16.5" x14ac:dyDescent="0.2">
      <c r="A141" s="34" t="s">
        <v>360</v>
      </c>
      <c r="B141" s="35" t="s">
        <v>313</v>
      </c>
      <c r="C141" s="35" t="s">
        <v>361</v>
      </c>
      <c r="D141" s="37" t="s">
        <v>168</v>
      </c>
      <c r="E141" s="37" t="s">
        <v>362</v>
      </c>
      <c r="F141" s="38">
        <v>1367.12</v>
      </c>
      <c r="G141" s="38">
        <f t="shared" si="309"/>
        <v>136.71199999999999</v>
      </c>
      <c r="H141" s="38">
        <f t="shared" si="310"/>
        <v>1230.4079999999999</v>
      </c>
      <c r="I141" s="38">
        <v>0</v>
      </c>
      <c r="J141" s="38">
        <v>0</v>
      </c>
      <c r="K141" s="38">
        <v>0</v>
      </c>
      <c r="L141" s="38">
        <v>0</v>
      </c>
      <c r="M141" s="38">
        <v>0</v>
      </c>
      <c r="N141" s="38">
        <v>0</v>
      </c>
      <c r="O141" s="38">
        <v>0</v>
      </c>
      <c r="P141" s="38">
        <v>0</v>
      </c>
      <c r="Q141" s="38">
        <v>0</v>
      </c>
      <c r="R141" s="38">
        <v>0</v>
      </c>
      <c r="S141" s="38">
        <v>0</v>
      </c>
      <c r="T141" s="38">
        <v>0</v>
      </c>
      <c r="U141" s="38">
        <v>0</v>
      </c>
      <c r="V141" s="38">
        <v>0</v>
      </c>
      <c r="W141" s="38">
        <v>0</v>
      </c>
      <c r="X141" s="38">
        <v>48.55</v>
      </c>
      <c r="Y141" s="38">
        <v>246.1</v>
      </c>
      <c r="Z141" s="38">
        <v>246.1</v>
      </c>
      <c r="AA141" s="38">
        <v>246.77</v>
      </c>
      <c r="AB141" s="38">
        <v>246.1</v>
      </c>
      <c r="AC141" s="38">
        <v>196.79</v>
      </c>
      <c r="AD141" s="38">
        <v>0</v>
      </c>
      <c r="AE141" s="39">
        <v>0</v>
      </c>
      <c r="AF141" s="38">
        <v>0</v>
      </c>
      <c r="AG141" s="38"/>
      <c r="AH141" s="38"/>
      <c r="AI141" s="38"/>
      <c r="AJ141" s="38">
        <v>1230.4100000000001</v>
      </c>
      <c r="AK141" s="38">
        <v>1230.4100000000001</v>
      </c>
      <c r="AL141" s="38">
        <v>1230.4100000000001</v>
      </c>
      <c r="AM141" s="38">
        <v>1230.4100000000001</v>
      </c>
      <c r="AN141" s="72">
        <f t="shared" si="311"/>
        <v>1230.4100000000001</v>
      </c>
      <c r="AO141" s="32"/>
      <c r="AP141" s="32"/>
      <c r="AQ141" s="32"/>
      <c r="AR141" s="32"/>
      <c r="AS141" s="32"/>
    </row>
    <row r="142" spans="1:45" s="33" customFormat="1" ht="8.25" x14ac:dyDescent="0.2">
      <c r="A142" s="34" t="s">
        <v>198</v>
      </c>
      <c r="B142" s="35" t="s">
        <v>363</v>
      </c>
      <c r="C142" s="129" t="s">
        <v>364</v>
      </c>
      <c r="D142" s="37" t="s">
        <v>86</v>
      </c>
      <c r="E142" s="37" t="s">
        <v>365</v>
      </c>
      <c r="F142" s="38">
        <v>3450</v>
      </c>
      <c r="G142" s="38">
        <f t="shared" si="309"/>
        <v>345</v>
      </c>
      <c r="H142" s="38">
        <f t="shared" si="310"/>
        <v>3105</v>
      </c>
      <c r="I142" s="38">
        <v>0</v>
      </c>
      <c r="J142" s="38">
        <v>0</v>
      </c>
      <c r="K142" s="38">
        <v>0</v>
      </c>
      <c r="L142" s="38">
        <v>0</v>
      </c>
      <c r="M142" s="38">
        <v>0</v>
      </c>
      <c r="N142" s="38">
        <v>0</v>
      </c>
      <c r="O142" s="38">
        <v>0</v>
      </c>
      <c r="P142" s="38">
        <v>0</v>
      </c>
      <c r="Q142" s="38">
        <v>0</v>
      </c>
      <c r="R142" s="38">
        <v>0</v>
      </c>
      <c r="S142" s="38">
        <v>0</v>
      </c>
      <c r="T142" s="38">
        <v>0</v>
      </c>
      <c r="U142" s="38">
        <v>0</v>
      </c>
      <c r="V142" s="38">
        <v>0</v>
      </c>
      <c r="W142" s="38">
        <v>0</v>
      </c>
      <c r="X142" s="38">
        <v>0</v>
      </c>
      <c r="Y142" s="38">
        <v>282.42</v>
      </c>
      <c r="Z142" s="38">
        <v>620.98</v>
      </c>
      <c r="AA142" s="38">
        <v>622.67999999999995</v>
      </c>
      <c r="AB142" s="38">
        <v>620.98</v>
      </c>
      <c r="AC142" s="38">
        <v>620.98</v>
      </c>
      <c r="AD142" s="38">
        <v>336.96</v>
      </c>
      <c r="AE142" s="39">
        <v>0</v>
      </c>
      <c r="AF142" s="38">
        <v>0</v>
      </c>
      <c r="AG142" s="38"/>
      <c r="AH142" s="38"/>
      <c r="AI142" s="38"/>
      <c r="AJ142" s="38">
        <v>3105</v>
      </c>
      <c r="AK142" s="38">
        <v>3105</v>
      </c>
      <c r="AL142" s="38">
        <v>3105</v>
      </c>
      <c r="AM142" s="38">
        <v>3105</v>
      </c>
      <c r="AN142" s="72">
        <f t="shared" si="311"/>
        <v>3105</v>
      </c>
      <c r="AO142" s="32"/>
      <c r="AP142" s="32"/>
      <c r="AQ142" s="32"/>
      <c r="AR142" s="32"/>
      <c r="AS142" s="32"/>
    </row>
    <row r="143" spans="1:45" s="33" customFormat="1" ht="8.25" x14ac:dyDescent="0.2">
      <c r="A143" s="34" t="s">
        <v>198</v>
      </c>
      <c r="B143" s="35" t="s">
        <v>363</v>
      </c>
      <c r="C143" s="130" t="s">
        <v>366</v>
      </c>
      <c r="D143" s="37" t="s">
        <v>86</v>
      </c>
      <c r="E143" s="37" t="s">
        <v>367</v>
      </c>
      <c r="F143" s="38">
        <v>3450</v>
      </c>
      <c r="G143" s="38">
        <f t="shared" si="309"/>
        <v>345</v>
      </c>
      <c r="H143" s="38">
        <f t="shared" si="310"/>
        <v>3105</v>
      </c>
      <c r="I143" s="38">
        <v>0</v>
      </c>
      <c r="J143" s="38">
        <v>0</v>
      </c>
      <c r="K143" s="38">
        <v>0</v>
      </c>
      <c r="L143" s="38">
        <v>0</v>
      </c>
      <c r="M143" s="38">
        <v>0</v>
      </c>
      <c r="N143" s="38">
        <v>0</v>
      </c>
      <c r="O143" s="38">
        <v>0</v>
      </c>
      <c r="P143" s="38">
        <v>0</v>
      </c>
      <c r="Q143" s="38">
        <v>0</v>
      </c>
      <c r="R143" s="38">
        <v>0</v>
      </c>
      <c r="S143" s="38">
        <v>0</v>
      </c>
      <c r="T143" s="38">
        <v>0</v>
      </c>
      <c r="U143" s="38">
        <v>0</v>
      </c>
      <c r="V143" s="38">
        <v>0</v>
      </c>
      <c r="W143" s="38">
        <v>0</v>
      </c>
      <c r="X143" s="38">
        <v>0</v>
      </c>
      <c r="Y143" s="38">
        <v>282.42</v>
      </c>
      <c r="Z143" s="38">
        <v>620.98</v>
      </c>
      <c r="AA143" s="38">
        <v>622.98</v>
      </c>
      <c r="AB143" s="38">
        <v>620.98</v>
      </c>
      <c r="AC143" s="38">
        <v>620.98</v>
      </c>
      <c r="AD143" s="38">
        <v>336.96</v>
      </c>
      <c r="AE143" s="39">
        <v>0</v>
      </c>
      <c r="AF143" s="38">
        <v>0</v>
      </c>
      <c r="AG143" s="38"/>
      <c r="AH143" s="38"/>
      <c r="AI143" s="38"/>
      <c r="AJ143" s="38">
        <v>3105</v>
      </c>
      <c r="AK143" s="38">
        <v>3105</v>
      </c>
      <c r="AL143" s="38">
        <v>3105</v>
      </c>
      <c r="AM143" s="38">
        <v>3105</v>
      </c>
      <c r="AN143" s="72">
        <f t="shared" si="311"/>
        <v>3105</v>
      </c>
      <c r="AO143" s="32"/>
      <c r="AP143" s="32"/>
      <c r="AQ143" s="32"/>
      <c r="AR143" s="32"/>
      <c r="AS143" s="32"/>
    </row>
    <row r="144" spans="1:45" s="33" customFormat="1" ht="8.25" x14ac:dyDescent="0.2">
      <c r="A144" s="34" t="s">
        <v>198</v>
      </c>
      <c r="B144" s="35" t="s">
        <v>368</v>
      </c>
      <c r="C144" s="130" t="s">
        <v>369</v>
      </c>
      <c r="D144" s="37" t="s">
        <v>86</v>
      </c>
      <c r="E144" s="37" t="s">
        <v>370</v>
      </c>
      <c r="F144" s="38">
        <v>3165</v>
      </c>
      <c r="G144" s="38">
        <f t="shared" si="309"/>
        <v>316.5</v>
      </c>
      <c r="H144" s="38">
        <f t="shared" si="310"/>
        <v>2848.5</v>
      </c>
      <c r="I144" s="38">
        <v>0</v>
      </c>
      <c r="J144" s="38">
        <v>0</v>
      </c>
      <c r="K144" s="38">
        <v>0</v>
      </c>
      <c r="L144" s="38">
        <v>0</v>
      </c>
      <c r="M144" s="38">
        <v>0</v>
      </c>
      <c r="N144" s="38">
        <v>0</v>
      </c>
      <c r="O144" s="38">
        <v>0</v>
      </c>
      <c r="P144" s="38">
        <v>0</v>
      </c>
      <c r="Q144" s="38">
        <v>0</v>
      </c>
      <c r="R144" s="38">
        <v>0</v>
      </c>
      <c r="S144" s="38">
        <v>0</v>
      </c>
      <c r="T144" s="38">
        <v>0</v>
      </c>
      <c r="U144" s="38">
        <v>0</v>
      </c>
      <c r="V144" s="38">
        <v>0</v>
      </c>
      <c r="W144" s="38">
        <v>0</v>
      </c>
      <c r="X144" s="38">
        <v>0</v>
      </c>
      <c r="Y144" s="38">
        <v>259.10000000000002</v>
      </c>
      <c r="Z144" s="38">
        <v>569.71</v>
      </c>
      <c r="AA144" s="38">
        <v>571.27</v>
      </c>
      <c r="AB144" s="38">
        <v>569.71</v>
      </c>
      <c r="AC144" s="38">
        <v>569.71</v>
      </c>
      <c r="AD144" s="38">
        <v>309</v>
      </c>
      <c r="AE144" s="39">
        <v>0</v>
      </c>
      <c r="AF144" s="38">
        <v>0</v>
      </c>
      <c r="AG144" s="38"/>
      <c r="AH144" s="38"/>
      <c r="AI144" s="38"/>
      <c r="AJ144" s="38">
        <v>2848.5</v>
      </c>
      <c r="AK144" s="38">
        <v>2848.5</v>
      </c>
      <c r="AL144" s="38">
        <v>2848.5</v>
      </c>
      <c r="AM144" s="38">
        <v>2848.5</v>
      </c>
      <c r="AN144" s="72">
        <f t="shared" si="311"/>
        <v>2848.5</v>
      </c>
      <c r="AO144" s="32"/>
      <c r="AP144" s="32"/>
      <c r="AQ144" s="32"/>
      <c r="AR144" s="32"/>
      <c r="AS144" s="32"/>
    </row>
    <row r="145" spans="1:45" s="33" customFormat="1" ht="8.25" x14ac:dyDescent="0.2">
      <c r="A145" s="34" t="s">
        <v>198</v>
      </c>
      <c r="B145" s="35" t="s">
        <v>368</v>
      </c>
      <c r="C145" s="130" t="s">
        <v>371</v>
      </c>
      <c r="D145" s="37" t="s">
        <v>168</v>
      </c>
      <c r="E145" s="37" t="s">
        <v>372</v>
      </c>
      <c r="F145" s="38">
        <v>2435</v>
      </c>
      <c r="G145" s="38">
        <f t="shared" si="309"/>
        <v>243.5</v>
      </c>
      <c r="H145" s="38">
        <f t="shared" si="310"/>
        <v>2191.5</v>
      </c>
      <c r="I145" s="38">
        <v>0</v>
      </c>
      <c r="J145" s="38">
        <v>0</v>
      </c>
      <c r="K145" s="38">
        <v>0</v>
      </c>
      <c r="L145" s="38">
        <v>0</v>
      </c>
      <c r="M145" s="38">
        <v>0</v>
      </c>
      <c r="N145" s="38">
        <v>0</v>
      </c>
      <c r="O145" s="38">
        <v>0</v>
      </c>
      <c r="P145" s="38">
        <v>0</v>
      </c>
      <c r="Q145" s="38">
        <v>0</v>
      </c>
      <c r="R145" s="38">
        <v>0</v>
      </c>
      <c r="S145" s="38">
        <v>0</v>
      </c>
      <c r="T145" s="38">
        <v>0</v>
      </c>
      <c r="U145" s="38">
        <v>0</v>
      </c>
      <c r="V145" s="38">
        <v>0</v>
      </c>
      <c r="W145" s="38">
        <v>0</v>
      </c>
      <c r="X145" s="38">
        <v>0</v>
      </c>
      <c r="Y145" s="38">
        <v>199.34</v>
      </c>
      <c r="Z145" s="38">
        <v>438.31</v>
      </c>
      <c r="AA145" s="38">
        <v>439.51</v>
      </c>
      <c r="AB145" s="38">
        <v>438.31</v>
      </c>
      <c r="AC145" s="38">
        <v>438.31</v>
      </c>
      <c r="AD145" s="38">
        <v>237.72</v>
      </c>
      <c r="AE145" s="39">
        <v>0</v>
      </c>
      <c r="AF145" s="38">
        <v>0</v>
      </c>
      <c r="AG145" s="38"/>
      <c r="AH145" s="38"/>
      <c r="AI145" s="38"/>
      <c r="AJ145" s="38">
        <v>2191.5</v>
      </c>
      <c r="AK145" s="38">
        <v>2191.5</v>
      </c>
      <c r="AL145" s="38">
        <v>2191.5</v>
      </c>
      <c r="AM145" s="38">
        <v>2191.5</v>
      </c>
      <c r="AN145" s="72">
        <f t="shared" si="311"/>
        <v>2191.5</v>
      </c>
      <c r="AO145" s="32"/>
      <c r="AP145" s="32"/>
      <c r="AQ145" s="32"/>
      <c r="AR145" s="32"/>
      <c r="AS145" s="32"/>
    </row>
    <row r="146" spans="1:45" s="33" customFormat="1" ht="8.25" x14ac:dyDescent="0.2">
      <c r="A146" s="34" t="s">
        <v>198</v>
      </c>
      <c r="B146" s="35" t="s">
        <v>368</v>
      </c>
      <c r="C146" s="130" t="s">
        <v>373</v>
      </c>
      <c r="D146" s="37" t="s">
        <v>168</v>
      </c>
      <c r="E146" s="37" t="s">
        <v>374</v>
      </c>
      <c r="F146" s="38">
        <v>2435</v>
      </c>
      <c r="G146" s="38">
        <f t="shared" si="309"/>
        <v>243.5</v>
      </c>
      <c r="H146" s="38">
        <f t="shared" si="310"/>
        <v>2191.5</v>
      </c>
      <c r="I146" s="38">
        <v>0</v>
      </c>
      <c r="J146" s="38">
        <v>0</v>
      </c>
      <c r="K146" s="38">
        <v>0</v>
      </c>
      <c r="L146" s="38">
        <v>0</v>
      </c>
      <c r="M146" s="38">
        <v>0</v>
      </c>
      <c r="N146" s="38">
        <v>0</v>
      </c>
      <c r="O146" s="38">
        <v>0</v>
      </c>
      <c r="P146" s="38">
        <v>0</v>
      </c>
      <c r="Q146" s="38">
        <v>0</v>
      </c>
      <c r="R146" s="38">
        <v>0</v>
      </c>
      <c r="S146" s="38">
        <v>0</v>
      </c>
      <c r="T146" s="38">
        <v>0</v>
      </c>
      <c r="U146" s="38">
        <v>0</v>
      </c>
      <c r="V146" s="38">
        <v>0</v>
      </c>
      <c r="W146" s="38">
        <v>0</v>
      </c>
      <c r="X146" s="38">
        <v>0</v>
      </c>
      <c r="Y146" s="38">
        <v>199.34</v>
      </c>
      <c r="Z146" s="38">
        <v>438.31</v>
      </c>
      <c r="AA146" s="38">
        <v>439.51</v>
      </c>
      <c r="AB146" s="38">
        <v>438.31</v>
      </c>
      <c r="AC146" s="38">
        <v>438.31</v>
      </c>
      <c r="AD146" s="38">
        <v>237.72</v>
      </c>
      <c r="AE146" s="39">
        <v>0</v>
      </c>
      <c r="AF146" s="38">
        <v>0</v>
      </c>
      <c r="AG146" s="38"/>
      <c r="AH146" s="38"/>
      <c r="AI146" s="38"/>
      <c r="AJ146" s="38">
        <v>2191.5</v>
      </c>
      <c r="AK146" s="38">
        <v>2191.5</v>
      </c>
      <c r="AL146" s="38">
        <v>2191.5</v>
      </c>
      <c r="AM146" s="38">
        <v>2191.5</v>
      </c>
      <c r="AN146" s="72">
        <f t="shared" si="311"/>
        <v>2191.5</v>
      </c>
      <c r="AO146" s="32"/>
      <c r="AP146" s="32"/>
      <c r="AQ146" s="32"/>
      <c r="AR146" s="32"/>
      <c r="AS146" s="32"/>
    </row>
    <row r="147" spans="1:45" s="33" customFormat="1" ht="8.25" x14ac:dyDescent="0.2">
      <c r="A147" s="34" t="s">
        <v>198</v>
      </c>
      <c r="B147" s="35" t="s">
        <v>368</v>
      </c>
      <c r="C147" s="130" t="s">
        <v>375</v>
      </c>
      <c r="D147" s="37" t="s">
        <v>168</v>
      </c>
      <c r="E147" s="37" t="s">
        <v>376</v>
      </c>
      <c r="F147" s="38">
        <v>2435</v>
      </c>
      <c r="G147" s="38">
        <f t="shared" si="309"/>
        <v>243.5</v>
      </c>
      <c r="H147" s="38">
        <f t="shared" si="310"/>
        <v>2191.5</v>
      </c>
      <c r="I147" s="38">
        <v>0</v>
      </c>
      <c r="J147" s="38">
        <v>0</v>
      </c>
      <c r="K147" s="38">
        <v>0</v>
      </c>
      <c r="L147" s="38">
        <v>0</v>
      </c>
      <c r="M147" s="38">
        <v>0</v>
      </c>
      <c r="N147" s="38">
        <v>0</v>
      </c>
      <c r="O147" s="38">
        <v>0</v>
      </c>
      <c r="P147" s="38">
        <v>0</v>
      </c>
      <c r="Q147" s="38">
        <v>0</v>
      </c>
      <c r="R147" s="38">
        <v>0</v>
      </c>
      <c r="S147" s="38">
        <v>0</v>
      </c>
      <c r="T147" s="38">
        <v>0</v>
      </c>
      <c r="U147" s="38">
        <v>0</v>
      </c>
      <c r="V147" s="38">
        <v>0</v>
      </c>
      <c r="W147" s="38">
        <v>0</v>
      </c>
      <c r="X147" s="38">
        <v>0</v>
      </c>
      <c r="Y147" s="38">
        <v>199.34</v>
      </c>
      <c r="Z147" s="38">
        <v>438.31</v>
      </c>
      <c r="AA147" s="38">
        <v>439.51</v>
      </c>
      <c r="AB147" s="38">
        <v>438.31</v>
      </c>
      <c r="AC147" s="38">
        <v>438.31</v>
      </c>
      <c r="AD147" s="38">
        <v>237.72</v>
      </c>
      <c r="AE147" s="39">
        <v>0</v>
      </c>
      <c r="AF147" s="38">
        <v>0</v>
      </c>
      <c r="AG147" s="38"/>
      <c r="AH147" s="38"/>
      <c r="AI147" s="38"/>
      <c r="AJ147" s="38">
        <v>2191.5</v>
      </c>
      <c r="AK147" s="38">
        <v>2191.5</v>
      </c>
      <c r="AL147" s="38">
        <v>2191.5</v>
      </c>
      <c r="AM147" s="38">
        <v>2191.5</v>
      </c>
      <c r="AN147" s="72">
        <f t="shared" si="311"/>
        <v>2191.5</v>
      </c>
      <c r="AO147" s="32"/>
      <c r="AP147" s="32"/>
      <c r="AQ147" s="32"/>
      <c r="AR147" s="32"/>
      <c r="AS147" s="32"/>
    </row>
    <row r="148" spans="1:45" s="33" customFormat="1" ht="16.5" x14ac:dyDescent="0.2">
      <c r="A148" s="34" t="s">
        <v>198</v>
      </c>
      <c r="B148" s="35" t="s">
        <v>368</v>
      </c>
      <c r="C148" s="131" t="s">
        <v>377</v>
      </c>
      <c r="D148" s="37" t="s">
        <v>168</v>
      </c>
      <c r="E148" s="37" t="s">
        <v>378</v>
      </c>
      <c r="F148" s="38">
        <v>2435</v>
      </c>
      <c r="G148" s="38">
        <f t="shared" si="309"/>
        <v>243.5</v>
      </c>
      <c r="H148" s="38">
        <f t="shared" si="310"/>
        <v>2191.5</v>
      </c>
      <c r="I148" s="38">
        <v>0</v>
      </c>
      <c r="J148" s="38">
        <v>0</v>
      </c>
      <c r="K148" s="38">
        <v>0</v>
      </c>
      <c r="L148" s="38">
        <v>0</v>
      </c>
      <c r="M148" s="38">
        <v>0</v>
      </c>
      <c r="N148" s="38">
        <v>0</v>
      </c>
      <c r="O148" s="38">
        <v>0</v>
      </c>
      <c r="P148" s="38">
        <v>0</v>
      </c>
      <c r="Q148" s="38">
        <v>0</v>
      </c>
      <c r="R148" s="38">
        <v>0</v>
      </c>
      <c r="S148" s="38">
        <v>0</v>
      </c>
      <c r="T148" s="38">
        <v>0</v>
      </c>
      <c r="U148" s="38">
        <v>0</v>
      </c>
      <c r="V148" s="38">
        <v>0</v>
      </c>
      <c r="W148" s="38">
        <v>0</v>
      </c>
      <c r="X148" s="38">
        <v>0</v>
      </c>
      <c r="Y148" s="38">
        <v>199.34</v>
      </c>
      <c r="Z148" s="38">
        <v>438.31</v>
      </c>
      <c r="AA148" s="38">
        <v>439.51</v>
      </c>
      <c r="AB148" s="38">
        <v>438.31</v>
      </c>
      <c r="AC148" s="38">
        <v>438.31</v>
      </c>
      <c r="AD148" s="38">
        <v>237.72</v>
      </c>
      <c r="AE148" s="39">
        <v>0</v>
      </c>
      <c r="AF148" s="38">
        <v>0</v>
      </c>
      <c r="AG148" s="38"/>
      <c r="AH148" s="38"/>
      <c r="AI148" s="38"/>
      <c r="AJ148" s="38">
        <v>2191.5</v>
      </c>
      <c r="AK148" s="38">
        <v>2191.5</v>
      </c>
      <c r="AL148" s="38">
        <v>2191.5</v>
      </c>
      <c r="AM148" s="38">
        <v>2191.5</v>
      </c>
      <c r="AN148" s="72">
        <f t="shared" si="311"/>
        <v>2191.5</v>
      </c>
      <c r="AO148" s="32"/>
      <c r="AP148" s="32"/>
      <c r="AQ148" s="32"/>
      <c r="AR148" s="32"/>
      <c r="AS148" s="32"/>
    </row>
    <row r="149" spans="1:45" s="33" customFormat="1" ht="8.25" x14ac:dyDescent="0.2">
      <c r="A149" s="34" t="s">
        <v>198</v>
      </c>
      <c r="B149" s="35" t="s">
        <v>368</v>
      </c>
      <c r="C149" s="130" t="s">
        <v>379</v>
      </c>
      <c r="D149" s="37" t="s">
        <v>168</v>
      </c>
      <c r="E149" s="37" t="s">
        <v>380</v>
      </c>
      <c r="F149" s="38">
        <v>2435</v>
      </c>
      <c r="G149" s="38">
        <f t="shared" si="309"/>
        <v>243.5</v>
      </c>
      <c r="H149" s="38">
        <f t="shared" si="310"/>
        <v>2191.5</v>
      </c>
      <c r="I149" s="38">
        <v>0</v>
      </c>
      <c r="J149" s="38">
        <v>0</v>
      </c>
      <c r="K149" s="38">
        <v>0</v>
      </c>
      <c r="L149" s="38">
        <v>0</v>
      </c>
      <c r="M149" s="38">
        <v>0</v>
      </c>
      <c r="N149" s="38">
        <v>0</v>
      </c>
      <c r="O149" s="38">
        <v>0</v>
      </c>
      <c r="P149" s="38">
        <v>0</v>
      </c>
      <c r="Q149" s="38">
        <v>0</v>
      </c>
      <c r="R149" s="38">
        <v>0</v>
      </c>
      <c r="S149" s="38">
        <v>0</v>
      </c>
      <c r="T149" s="38">
        <v>0</v>
      </c>
      <c r="U149" s="38">
        <v>0</v>
      </c>
      <c r="V149" s="38">
        <v>0</v>
      </c>
      <c r="W149" s="38">
        <v>0</v>
      </c>
      <c r="X149" s="38">
        <v>0</v>
      </c>
      <c r="Y149" s="38">
        <v>199.34</v>
      </c>
      <c r="Z149" s="38">
        <v>438.31</v>
      </c>
      <c r="AA149" s="38">
        <v>439.51</v>
      </c>
      <c r="AB149" s="38">
        <v>438.31</v>
      </c>
      <c r="AC149" s="38">
        <v>438.31</v>
      </c>
      <c r="AD149" s="38">
        <v>237.72</v>
      </c>
      <c r="AE149" s="39">
        <v>0</v>
      </c>
      <c r="AF149" s="38">
        <v>0</v>
      </c>
      <c r="AG149" s="38"/>
      <c r="AH149" s="38"/>
      <c r="AI149" s="38"/>
      <c r="AJ149" s="38">
        <v>2191.5</v>
      </c>
      <c r="AK149" s="38">
        <v>2191.5</v>
      </c>
      <c r="AL149" s="38">
        <v>2191.5</v>
      </c>
      <c r="AM149" s="38">
        <v>2191.5</v>
      </c>
      <c r="AN149" s="72">
        <f t="shared" si="311"/>
        <v>2191.5</v>
      </c>
      <c r="AO149" s="32"/>
      <c r="AP149" s="32"/>
      <c r="AQ149" s="32"/>
      <c r="AR149" s="32"/>
      <c r="AS149" s="32"/>
    </row>
    <row r="150" spans="1:45" s="33" customFormat="1" ht="16.5" x14ac:dyDescent="0.2">
      <c r="A150" s="34" t="s">
        <v>198</v>
      </c>
      <c r="B150" s="35" t="s">
        <v>368</v>
      </c>
      <c r="C150" s="130" t="s">
        <v>381</v>
      </c>
      <c r="D150" s="37" t="s">
        <v>168</v>
      </c>
      <c r="E150" s="37" t="s">
        <v>382</v>
      </c>
      <c r="F150" s="38">
        <v>2435</v>
      </c>
      <c r="G150" s="38">
        <f t="shared" si="309"/>
        <v>243.5</v>
      </c>
      <c r="H150" s="38">
        <f t="shared" si="310"/>
        <v>2191.5</v>
      </c>
      <c r="I150" s="38">
        <v>0</v>
      </c>
      <c r="J150" s="38">
        <v>0</v>
      </c>
      <c r="K150" s="38">
        <v>0</v>
      </c>
      <c r="L150" s="38">
        <v>0</v>
      </c>
      <c r="M150" s="38">
        <v>0</v>
      </c>
      <c r="N150" s="38">
        <v>0</v>
      </c>
      <c r="O150" s="38">
        <v>0</v>
      </c>
      <c r="P150" s="38">
        <v>0</v>
      </c>
      <c r="Q150" s="38">
        <v>0</v>
      </c>
      <c r="R150" s="38">
        <v>0</v>
      </c>
      <c r="S150" s="38">
        <v>0</v>
      </c>
      <c r="T150" s="38">
        <v>0</v>
      </c>
      <c r="U150" s="38">
        <v>0</v>
      </c>
      <c r="V150" s="38">
        <v>0</v>
      </c>
      <c r="W150" s="38">
        <v>0</v>
      </c>
      <c r="X150" s="38">
        <v>0</v>
      </c>
      <c r="Y150" s="38">
        <v>199.34</v>
      </c>
      <c r="Z150" s="38">
        <v>438.31</v>
      </c>
      <c r="AA150" s="38">
        <v>439.51</v>
      </c>
      <c r="AB150" s="38">
        <v>438.31</v>
      </c>
      <c r="AC150" s="38">
        <v>438.31</v>
      </c>
      <c r="AD150" s="38">
        <v>237.72</v>
      </c>
      <c r="AE150" s="39">
        <v>0</v>
      </c>
      <c r="AF150" s="38">
        <v>0</v>
      </c>
      <c r="AG150" s="38"/>
      <c r="AH150" s="38"/>
      <c r="AI150" s="38"/>
      <c r="AJ150" s="38">
        <v>2191.5</v>
      </c>
      <c r="AK150" s="38">
        <v>2191.5</v>
      </c>
      <c r="AL150" s="38">
        <v>2191.5</v>
      </c>
      <c r="AM150" s="38">
        <v>2191.5</v>
      </c>
      <c r="AN150" s="72">
        <f t="shared" si="311"/>
        <v>2191.5</v>
      </c>
      <c r="AO150" s="32"/>
      <c r="AP150" s="32"/>
      <c r="AQ150" s="32"/>
      <c r="AR150" s="32"/>
      <c r="AS150" s="32"/>
    </row>
    <row r="151" spans="1:45" s="33" customFormat="1" ht="8.25" x14ac:dyDescent="0.2">
      <c r="A151" s="34" t="s">
        <v>198</v>
      </c>
      <c r="B151" s="35" t="s">
        <v>368</v>
      </c>
      <c r="C151" s="130" t="s">
        <v>383</v>
      </c>
      <c r="D151" s="37" t="s">
        <v>168</v>
      </c>
      <c r="E151" s="37" t="s">
        <v>384</v>
      </c>
      <c r="F151" s="38">
        <v>2435</v>
      </c>
      <c r="G151" s="38">
        <f t="shared" si="309"/>
        <v>243.5</v>
      </c>
      <c r="H151" s="38">
        <f t="shared" si="310"/>
        <v>2191.5</v>
      </c>
      <c r="I151" s="38">
        <v>0</v>
      </c>
      <c r="J151" s="38">
        <v>0</v>
      </c>
      <c r="K151" s="38">
        <v>0</v>
      </c>
      <c r="L151" s="38">
        <v>0</v>
      </c>
      <c r="M151" s="38">
        <v>0</v>
      </c>
      <c r="N151" s="38">
        <v>0</v>
      </c>
      <c r="O151" s="38">
        <v>0</v>
      </c>
      <c r="P151" s="38">
        <v>0</v>
      </c>
      <c r="Q151" s="38">
        <v>0</v>
      </c>
      <c r="R151" s="38">
        <v>0</v>
      </c>
      <c r="S151" s="38">
        <v>0</v>
      </c>
      <c r="T151" s="38">
        <v>0</v>
      </c>
      <c r="U151" s="38">
        <v>0</v>
      </c>
      <c r="V151" s="38">
        <v>0</v>
      </c>
      <c r="W151" s="38">
        <v>0</v>
      </c>
      <c r="X151" s="38">
        <v>0</v>
      </c>
      <c r="Y151" s="38">
        <v>199.34</v>
      </c>
      <c r="Z151" s="38">
        <v>438.31</v>
      </c>
      <c r="AA151" s="38">
        <v>439.51</v>
      </c>
      <c r="AB151" s="38">
        <v>438.31</v>
      </c>
      <c r="AC151" s="38">
        <v>438.31</v>
      </c>
      <c r="AD151" s="38">
        <v>237.72</v>
      </c>
      <c r="AE151" s="39">
        <v>0</v>
      </c>
      <c r="AF151" s="38">
        <v>0</v>
      </c>
      <c r="AG151" s="38"/>
      <c r="AH151" s="38"/>
      <c r="AI151" s="38"/>
      <c r="AJ151" s="38">
        <v>2191.5</v>
      </c>
      <c r="AK151" s="38">
        <v>2191.5</v>
      </c>
      <c r="AL151" s="38">
        <v>2191.5</v>
      </c>
      <c r="AM151" s="38">
        <v>2191.5</v>
      </c>
      <c r="AN151" s="72">
        <f t="shared" si="311"/>
        <v>2191.5</v>
      </c>
      <c r="AO151" s="32"/>
      <c r="AP151" s="32"/>
      <c r="AQ151" s="32"/>
      <c r="AR151" s="32"/>
      <c r="AS151" s="32"/>
    </row>
    <row r="152" spans="1:45" s="133" customFormat="1" ht="24.75" x14ac:dyDescent="0.2">
      <c r="A152" s="48" t="s">
        <v>385</v>
      </c>
      <c r="B152" s="35" t="s">
        <v>313</v>
      </c>
      <c r="C152" s="131" t="s">
        <v>386</v>
      </c>
      <c r="D152" s="117" t="s">
        <v>210</v>
      </c>
      <c r="E152" s="117" t="s">
        <v>387</v>
      </c>
      <c r="F152" s="38">
        <v>1516</v>
      </c>
      <c r="G152" s="38">
        <f t="shared" si="309"/>
        <v>151.6</v>
      </c>
      <c r="H152" s="38">
        <f t="shared" si="310"/>
        <v>1364.4</v>
      </c>
      <c r="I152" s="90">
        <v>0</v>
      </c>
      <c r="J152" s="90">
        <v>0</v>
      </c>
      <c r="K152" s="90">
        <v>0</v>
      </c>
      <c r="L152" s="90">
        <v>0</v>
      </c>
      <c r="M152" s="90">
        <v>0</v>
      </c>
      <c r="N152" s="90">
        <v>0</v>
      </c>
      <c r="O152" s="90">
        <v>0</v>
      </c>
      <c r="P152" s="90">
        <v>0</v>
      </c>
      <c r="Q152" s="90">
        <v>0</v>
      </c>
      <c r="R152" s="38">
        <v>157.02000000000001</v>
      </c>
      <c r="S152" s="38">
        <v>272.91000000000003</v>
      </c>
      <c r="T152" s="38">
        <v>272.91000000000003</v>
      </c>
      <c r="U152" s="38">
        <v>272.91000000000003</v>
      </c>
      <c r="V152" s="38">
        <f t="shared" ref="V152:V166" si="312">N152+O152+P152+Q152+R152+S152+T152+U152</f>
        <v>975.75000000000023</v>
      </c>
      <c r="W152" s="90">
        <f t="shared" ref="W152:W166" si="313">ROUND((H152/5/365*31),2)</f>
        <v>23.18</v>
      </c>
      <c r="X152" s="90">
        <f t="shared" ref="X152:X166" si="314">ROUND((H152/5/365*29),2)</f>
        <v>21.68</v>
      </c>
      <c r="Y152" s="90">
        <f t="shared" ref="Y152:Y166" si="315">ROUND((H152/5/365*31),2)</f>
        <v>23.18</v>
      </c>
      <c r="Z152" s="90">
        <f t="shared" ref="Z152:Z166" si="316">ROUND((H152/5/365*30),2)</f>
        <v>22.43</v>
      </c>
      <c r="AA152" s="90">
        <f t="shared" ref="AA152:AA166" si="317">ROUND((H152/5/365*31),2)</f>
        <v>23.18</v>
      </c>
      <c r="AB152" s="90">
        <f t="shared" ref="AB152:AB166" si="318">ROUND((H152/5/365*30),2)</f>
        <v>22.43</v>
      </c>
      <c r="AC152" s="90">
        <f t="shared" ref="AC152:AC166" si="319">ROUND((H152/5/365*31),2)</f>
        <v>23.18</v>
      </c>
      <c r="AD152" s="38">
        <f t="shared" ref="AD152:AD166" si="320">ROUND((H152/5/365*31),2)</f>
        <v>23.18</v>
      </c>
      <c r="AE152" s="39">
        <f t="shared" ref="AE152:AE166" si="321">ROUND((H152/5/365*30),2)</f>
        <v>22.43</v>
      </c>
      <c r="AF152" s="90">
        <f t="shared" ref="AF152:AF166" si="322">ROUND((H152/5/365*31),2)</f>
        <v>23.18</v>
      </c>
      <c r="AG152" s="90"/>
      <c r="AH152" s="90"/>
      <c r="AI152" s="90"/>
      <c r="AJ152" s="90">
        <v>1364.4</v>
      </c>
      <c r="AK152" s="90">
        <v>1364.4</v>
      </c>
      <c r="AL152" s="90">
        <v>1364.4</v>
      </c>
      <c r="AM152" s="90">
        <v>1364.4</v>
      </c>
      <c r="AN152" s="72">
        <f t="shared" si="311"/>
        <v>1364.4</v>
      </c>
      <c r="AO152" s="132"/>
      <c r="AP152" s="132"/>
      <c r="AQ152" s="132"/>
      <c r="AR152" s="132"/>
      <c r="AS152" s="132"/>
    </row>
    <row r="153" spans="1:45" s="133" customFormat="1" ht="33" x14ac:dyDescent="0.2">
      <c r="A153" s="48" t="s">
        <v>385</v>
      </c>
      <c r="B153" s="35" t="s">
        <v>313</v>
      </c>
      <c r="C153" s="131" t="s">
        <v>388</v>
      </c>
      <c r="D153" s="117" t="s">
        <v>62</v>
      </c>
      <c r="E153" s="117" t="s">
        <v>389</v>
      </c>
      <c r="F153" s="38">
        <v>1516</v>
      </c>
      <c r="G153" s="38">
        <f t="shared" si="309"/>
        <v>151.6</v>
      </c>
      <c r="H153" s="38">
        <f t="shared" si="310"/>
        <v>1364.4</v>
      </c>
      <c r="I153" s="90">
        <v>0</v>
      </c>
      <c r="J153" s="90">
        <v>0</v>
      </c>
      <c r="K153" s="90">
        <v>0</v>
      </c>
      <c r="L153" s="90">
        <v>0</v>
      </c>
      <c r="M153" s="90">
        <v>0</v>
      </c>
      <c r="N153" s="90">
        <v>0</v>
      </c>
      <c r="O153" s="90">
        <v>0</v>
      </c>
      <c r="P153" s="90">
        <v>0</v>
      </c>
      <c r="Q153" s="90">
        <v>0</v>
      </c>
      <c r="R153" s="38">
        <v>157.02000000000001</v>
      </c>
      <c r="S153" s="38">
        <v>272.91000000000003</v>
      </c>
      <c r="T153" s="38">
        <v>272.91000000000003</v>
      </c>
      <c r="U153" s="38">
        <v>272.91000000000003</v>
      </c>
      <c r="V153" s="38">
        <f t="shared" si="312"/>
        <v>975.75000000000023</v>
      </c>
      <c r="W153" s="38">
        <f t="shared" si="313"/>
        <v>23.18</v>
      </c>
      <c r="X153" s="38">
        <f t="shared" si="314"/>
        <v>21.68</v>
      </c>
      <c r="Y153" s="90">
        <f t="shared" si="315"/>
        <v>23.18</v>
      </c>
      <c r="Z153" s="90">
        <f t="shared" si="316"/>
        <v>22.43</v>
      </c>
      <c r="AA153" s="90">
        <f t="shared" si="317"/>
        <v>23.18</v>
      </c>
      <c r="AB153" s="90">
        <f t="shared" si="318"/>
        <v>22.43</v>
      </c>
      <c r="AC153" s="90">
        <f t="shared" si="319"/>
        <v>23.18</v>
      </c>
      <c r="AD153" s="90">
        <f t="shared" si="320"/>
        <v>23.18</v>
      </c>
      <c r="AE153" s="39">
        <f t="shared" si="321"/>
        <v>22.43</v>
      </c>
      <c r="AF153" s="90">
        <f t="shared" si="322"/>
        <v>23.18</v>
      </c>
      <c r="AG153" s="90"/>
      <c r="AH153" s="90"/>
      <c r="AI153" s="90"/>
      <c r="AJ153" s="90">
        <v>1364.4</v>
      </c>
      <c r="AK153" s="90">
        <v>1364.4</v>
      </c>
      <c r="AL153" s="90">
        <v>1364.4</v>
      </c>
      <c r="AM153" s="90">
        <v>1364.4</v>
      </c>
      <c r="AN153" s="72">
        <f t="shared" si="311"/>
        <v>1364.4</v>
      </c>
      <c r="AO153" s="132"/>
      <c r="AP153" s="132"/>
      <c r="AQ153" s="132"/>
      <c r="AR153" s="132"/>
      <c r="AS153" s="132"/>
    </row>
    <row r="154" spans="1:45" s="133" customFormat="1" ht="24.75" x14ac:dyDescent="0.2">
      <c r="A154" s="48" t="s">
        <v>385</v>
      </c>
      <c r="B154" s="35" t="s">
        <v>313</v>
      </c>
      <c r="C154" s="131" t="s">
        <v>390</v>
      </c>
      <c r="D154" s="117" t="s">
        <v>89</v>
      </c>
      <c r="E154" s="117" t="s">
        <v>391</v>
      </c>
      <c r="F154" s="38">
        <v>1516</v>
      </c>
      <c r="G154" s="38">
        <f t="shared" si="309"/>
        <v>151.6</v>
      </c>
      <c r="H154" s="38">
        <f t="shared" si="310"/>
        <v>1364.4</v>
      </c>
      <c r="I154" s="90">
        <v>0</v>
      </c>
      <c r="J154" s="90">
        <v>0</v>
      </c>
      <c r="K154" s="90">
        <v>0</v>
      </c>
      <c r="L154" s="90">
        <v>0</v>
      </c>
      <c r="M154" s="90">
        <v>0</v>
      </c>
      <c r="N154" s="90">
        <v>0</v>
      </c>
      <c r="O154" s="90">
        <v>0</v>
      </c>
      <c r="P154" s="90">
        <v>0</v>
      </c>
      <c r="Q154" s="90">
        <v>0</v>
      </c>
      <c r="R154" s="38">
        <v>157.02000000000001</v>
      </c>
      <c r="S154" s="38">
        <v>272.91000000000003</v>
      </c>
      <c r="T154" s="38">
        <v>272.91000000000003</v>
      </c>
      <c r="U154" s="38">
        <v>272.91000000000003</v>
      </c>
      <c r="V154" s="38">
        <f t="shared" si="312"/>
        <v>975.75000000000023</v>
      </c>
      <c r="W154" s="38">
        <f t="shared" si="313"/>
        <v>23.18</v>
      </c>
      <c r="X154" s="38">
        <f t="shared" si="314"/>
        <v>21.68</v>
      </c>
      <c r="Y154" s="90">
        <f t="shared" si="315"/>
        <v>23.18</v>
      </c>
      <c r="Z154" s="90">
        <f t="shared" si="316"/>
        <v>22.43</v>
      </c>
      <c r="AA154" s="90">
        <f t="shared" si="317"/>
        <v>23.18</v>
      </c>
      <c r="AB154" s="90">
        <f t="shared" si="318"/>
        <v>22.43</v>
      </c>
      <c r="AC154" s="90">
        <f t="shared" si="319"/>
        <v>23.18</v>
      </c>
      <c r="AD154" s="90">
        <f t="shared" si="320"/>
        <v>23.18</v>
      </c>
      <c r="AE154" s="39">
        <f t="shared" si="321"/>
        <v>22.43</v>
      </c>
      <c r="AF154" s="90">
        <f t="shared" si="322"/>
        <v>23.18</v>
      </c>
      <c r="AG154" s="90"/>
      <c r="AH154" s="90"/>
      <c r="AI154" s="90"/>
      <c r="AJ154" s="90">
        <v>1364.4</v>
      </c>
      <c r="AK154" s="90">
        <v>1364.4</v>
      </c>
      <c r="AL154" s="90">
        <v>1364.4</v>
      </c>
      <c r="AM154" s="90">
        <v>1364.4</v>
      </c>
      <c r="AN154" s="72">
        <f t="shared" si="311"/>
        <v>1364.4</v>
      </c>
      <c r="AO154" s="132"/>
      <c r="AP154" s="132"/>
      <c r="AQ154" s="132"/>
      <c r="AR154" s="132"/>
      <c r="AS154" s="132"/>
    </row>
    <row r="155" spans="1:45" s="133" customFormat="1" ht="24.75" x14ac:dyDescent="0.2">
      <c r="A155" s="48" t="s">
        <v>385</v>
      </c>
      <c r="B155" s="35" t="s">
        <v>313</v>
      </c>
      <c r="C155" s="131" t="s">
        <v>392</v>
      </c>
      <c r="D155" s="117" t="s">
        <v>210</v>
      </c>
      <c r="E155" s="117" t="s">
        <v>393</v>
      </c>
      <c r="F155" s="38">
        <v>1516</v>
      </c>
      <c r="G155" s="38">
        <f t="shared" si="309"/>
        <v>151.6</v>
      </c>
      <c r="H155" s="38">
        <f t="shared" si="310"/>
        <v>1364.4</v>
      </c>
      <c r="I155" s="90">
        <v>0</v>
      </c>
      <c r="J155" s="90">
        <v>0</v>
      </c>
      <c r="K155" s="90">
        <v>0</v>
      </c>
      <c r="L155" s="90">
        <v>0</v>
      </c>
      <c r="M155" s="90">
        <v>0</v>
      </c>
      <c r="N155" s="90">
        <v>0</v>
      </c>
      <c r="O155" s="90">
        <v>0</v>
      </c>
      <c r="P155" s="90">
        <v>0</v>
      </c>
      <c r="Q155" s="90">
        <v>0</v>
      </c>
      <c r="R155" s="38">
        <v>157.02000000000001</v>
      </c>
      <c r="S155" s="38">
        <v>272.91000000000003</v>
      </c>
      <c r="T155" s="38">
        <v>272.91000000000003</v>
      </c>
      <c r="U155" s="38">
        <v>272.91000000000003</v>
      </c>
      <c r="V155" s="38">
        <f t="shared" si="312"/>
        <v>975.75000000000023</v>
      </c>
      <c r="W155" s="38">
        <f t="shared" si="313"/>
        <v>23.18</v>
      </c>
      <c r="X155" s="38">
        <f t="shared" si="314"/>
        <v>21.68</v>
      </c>
      <c r="Y155" s="90">
        <f t="shared" si="315"/>
        <v>23.18</v>
      </c>
      <c r="Z155" s="90">
        <f t="shared" si="316"/>
        <v>22.43</v>
      </c>
      <c r="AA155" s="90">
        <f t="shared" si="317"/>
        <v>23.18</v>
      </c>
      <c r="AB155" s="90">
        <f t="shared" si="318"/>
        <v>22.43</v>
      </c>
      <c r="AC155" s="90">
        <f t="shared" si="319"/>
        <v>23.18</v>
      </c>
      <c r="AD155" s="90">
        <f t="shared" si="320"/>
        <v>23.18</v>
      </c>
      <c r="AE155" s="39">
        <f t="shared" si="321"/>
        <v>22.43</v>
      </c>
      <c r="AF155" s="90">
        <f t="shared" si="322"/>
        <v>23.18</v>
      </c>
      <c r="AG155" s="90"/>
      <c r="AH155" s="90"/>
      <c r="AI155" s="90"/>
      <c r="AJ155" s="90">
        <v>1364.4</v>
      </c>
      <c r="AK155" s="90">
        <v>1364.4</v>
      </c>
      <c r="AL155" s="90">
        <v>1364.4</v>
      </c>
      <c r="AM155" s="90">
        <v>1364.4</v>
      </c>
      <c r="AN155" s="72">
        <f t="shared" si="311"/>
        <v>1364.4</v>
      </c>
      <c r="AO155" s="132"/>
      <c r="AP155" s="132"/>
      <c r="AQ155" s="132"/>
      <c r="AR155" s="132"/>
      <c r="AS155" s="132"/>
    </row>
    <row r="156" spans="1:45" s="133" customFormat="1" ht="24.75" x14ac:dyDescent="0.2">
      <c r="A156" s="48" t="s">
        <v>385</v>
      </c>
      <c r="B156" s="35" t="s">
        <v>313</v>
      </c>
      <c r="C156" s="129" t="s">
        <v>394</v>
      </c>
      <c r="D156" s="117" t="s">
        <v>62</v>
      </c>
      <c r="E156" s="117" t="s">
        <v>395</v>
      </c>
      <c r="F156" s="38">
        <v>1516</v>
      </c>
      <c r="G156" s="38">
        <f t="shared" si="309"/>
        <v>151.6</v>
      </c>
      <c r="H156" s="38">
        <f t="shared" si="310"/>
        <v>1364.4</v>
      </c>
      <c r="I156" s="90">
        <v>0</v>
      </c>
      <c r="J156" s="90">
        <v>0</v>
      </c>
      <c r="K156" s="90">
        <v>0</v>
      </c>
      <c r="L156" s="90">
        <v>0</v>
      </c>
      <c r="M156" s="90">
        <v>0</v>
      </c>
      <c r="N156" s="90">
        <v>0</v>
      </c>
      <c r="O156" s="90">
        <v>0</v>
      </c>
      <c r="P156" s="90">
        <v>0</v>
      </c>
      <c r="Q156" s="90">
        <v>0</v>
      </c>
      <c r="R156" s="38">
        <v>157.02000000000001</v>
      </c>
      <c r="S156" s="38">
        <v>272.91000000000003</v>
      </c>
      <c r="T156" s="38">
        <v>272.91000000000003</v>
      </c>
      <c r="U156" s="38">
        <v>272.91000000000003</v>
      </c>
      <c r="V156" s="38">
        <f t="shared" si="312"/>
        <v>975.75000000000023</v>
      </c>
      <c r="W156" s="38">
        <f t="shared" si="313"/>
        <v>23.18</v>
      </c>
      <c r="X156" s="38">
        <f t="shared" si="314"/>
        <v>21.68</v>
      </c>
      <c r="Y156" s="90">
        <f t="shared" si="315"/>
        <v>23.18</v>
      </c>
      <c r="Z156" s="90">
        <f t="shared" si="316"/>
        <v>22.43</v>
      </c>
      <c r="AA156" s="90">
        <f t="shared" si="317"/>
        <v>23.18</v>
      </c>
      <c r="AB156" s="90">
        <f t="shared" si="318"/>
        <v>22.43</v>
      </c>
      <c r="AC156" s="90">
        <f t="shared" si="319"/>
        <v>23.18</v>
      </c>
      <c r="AD156" s="90">
        <f t="shared" si="320"/>
        <v>23.18</v>
      </c>
      <c r="AE156" s="39">
        <f t="shared" si="321"/>
        <v>22.43</v>
      </c>
      <c r="AF156" s="90">
        <f t="shared" si="322"/>
        <v>23.18</v>
      </c>
      <c r="AG156" s="90"/>
      <c r="AH156" s="90"/>
      <c r="AI156" s="90"/>
      <c r="AJ156" s="90">
        <v>1364.4</v>
      </c>
      <c r="AK156" s="90">
        <v>1364.4</v>
      </c>
      <c r="AL156" s="90">
        <v>1364.4</v>
      </c>
      <c r="AM156" s="90">
        <v>1364.4</v>
      </c>
      <c r="AN156" s="72">
        <f t="shared" si="311"/>
        <v>1364.4</v>
      </c>
      <c r="AO156" s="132"/>
      <c r="AP156" s="132"/>
      <c r="AQ156" s="132"/>
      <c r="AR156" s="132"/>
      <c r="AS156" s="132"/>
    </row>
    <row r="157" spans="1:45" s="133" customFormat="1" ht="24.75" x14ac:dyDescent="0.2">
      <c r="A157" s="48" t="s">
        <v>385</v>
      </c>
      <c r="B157" s="35" t="s">
        <v>313</v>
      </c>
      <c r="C157" s="131" t="s">
        <v>396</v>
      </c>
      <c r="D157" s="37" t="s">
        <v>181</v>
      </c>
      <c r="E157" s="37" t="s">
        <v>397</v>
      </c>
      <c r="F157" s="38">
        <v>1516</v>
      </c>
      <c r="G157" s="38">
        <f t="shared" si="309"/>
        <v>151.6</v>
      </c>
      <c r="H157" s="38">
        <f t="shared" si="310"/>
        <v>1364.4</v>
      </c>
      <c r="I157" s="90">
        <v>0</v>
      </c>
      <c r="J157" s="90">
        <v>0</v>
      </c>
      <c r="K157" s="90">
        <v>0</v>
      </c>
      <c r="L157" s="90">
        <v>0</v>
      </c>
      <c r="M157" s="90">
        <v>0</v>
      </c>
      <c r="N157" s="90">
        <v>0</v>
      </c>
      <c r="O157" s="90">
        <v>0</v>
      </c>
      <c r="P157" s="90">
        <v>0</v>
      </c>
      <c r="Q157" s="90">
        <v>0</v>
      </c>
      <c r="R157" s="38">
        <v>157.02000000000001</v>
      </c>
      <c r="S157" s="38">
        <v>272.91000000000003</v>
      </c>
      <c r="T157" s="38">
        <v>272.91000000000003</v>
      </c>
      <c r="U157" s="38">
        <v>272.91000000000003</v>
      </c>
      <c r="V157" s="38">
        <f t="shared" si="312"/>
        <v>975.75000000000023</v>
      </c>
      <c r="W157" s="38">
        <f t="shared" si="313"/>
        <v>23.18</v>
      </c>
      <c r="X157" s="38">
        <f t="shared" si="314"/>
        <v>21.68</v>
      </c>
      <c r="Y157" s="90">
        <f t="shared" si="315"/>
        <v>23.18</v>
      </c>
      <c r="Z157" s="90">
        <f t="shared" si="316"/>
        <v>22.43</v>
      </c>
      <c r="AA157" s="90">
        <f t="shared" si="317"/>
        <v>23.18</v>
      </c>
      <c r="AB157" s="90">
        <f t="shared" si="318"/>
        <v>22.43</v>
      </c>
      <c r="AC157" s="90">
        <f t="shared" si="319"/>
        <v>23.18</v>
      </c>
      <c r="AD157" s="90">
        <f t="shared" si="320"/>
        <v>23.18</v>
      </c>
      <c r="AE157" s="39">
        <f t="shared" si="321"/>
        <v>22.43</v>
      </c>
      <c r="AF157" s="90">
        <f t="shared" si="322"/>
        <v>23.18</v>
      </c>
      <c r="AG157" s="90"/>
      <c r="AH157" s="90"/>
      <c r="AI157" s="90"/>
      <c r="AJ157" s="90">
        <v>1364.4</v>
      </c>
      <c r="AK157" s="90">
        <v>1364.4</v>
      </c>
      <c r="AL157" s="90">
        <v>1364.4</v>
      </c>
      <c r="AM157" s="90">
        <v>1364.4</v>
      </c>
      <c r="AN157" s="72">
        <f t="shared" si="311"/>
        <v>1364.4</v>
      </c>
      <c r="AO157" s="132"/>
      <c r="AP157" s="132"/>
      <c r="AQ157" s="132"/>
      <c r="AR157" s="132"/>
      <c r="AS157" s="132"/>
    </row>
    <row r="158" spans="1:45" s="133" customFormat="1" ht="24.75" x14ac:dyDescent="0.2">
      <c r="A158" s="48" t="s">
        <v>385</v>
      </c>
      <c r="B158" s="35" t="s">
        <v>313</v>
      </c>
      <c r="C158" s="129" t="s">
        <v>398</v>
      </c>
      <c r="D158" s="37" t="s">
        <v>399</v>
      </c>
      <c r="E158" s="37" t="s">
        <v>400</v>
      </c>
      <c r="F158" s="38">
        <v>1516</v>
      </c>
      <c r="G158" s="38">
        <f t="shared" si="309"/>
        <v>151.6</v>
      </c>
      <c r="H158" s="38">
        <f t="shared" si="310"/>
        <v>1364.4</v>
      </c>
      <c r="I158" s="90">
        <v>0</v>
      </c>
      <c r="J158" s="90">
        <v>0</v>
      </c>
      <c r="K158" s="90">
        <v>0</v>
      </c>
      <c r="L158" s="90">
        <v>0</v>
      </c>
      <c r="M158" s="90">
        <v>0</v>
      </c>
      <c r="N158" s="90">
        <v>0</v>
      </c>
      <c r="O158" s="90">
        <v>0</v>
      </c>
      <c r="P158" s="90">
        <v>0</v>
      </c>
      <c r="Q158" s="90">
        <v>0</v>
      </c>
      <c r="R158" s="38">
        <v>157.02000000000001</v>
      </c>
      <c r="S158" s="38">
        <v>272.91000000000003</v>
      </c>
      <c r="T158" s="38">
        <v>272.91000000000003</v>
      </c>
      <c r="U158" s="38">
        <v>272.91000000000003</v>
      </c>
      <c r="V158" s="38">
        <f t="shared" si="312"/>
        <v>975.75000000000023</v>
      </c>
      <c r="W158" s="38">
        <f t="shared" si="313"/>
        <v>23.18</v>
      </c>
      <c r="X158" s="38">
        <f t="shared" si="314"/>
        <v>21.68</v>
      </c>
      <c r="Y158" s="90">
        <f t="shared" si="315"/>
        <v>23.18</v>
      </c>
      <c r="Z158" s="90">
        <f t="shared" si="316"/>
        <v>22.43</v>
      </c>
      <c r="AA158" s="90">
        <f t="shared" si="317"/>
        <v>23.18</v>
      </c>
      <c r="AB158" s="90">
        <f t="shared" si="318"/>
        <v>22.43</v>
      </c>
      <c r="AC158" s="90">
        <f t="shared" si="319"/>
        <v>23.18</v>
      </c>
      <c r="AD158" s="90">
        <f t="shared" si="320"/>
        <v>23.18</v>
      </c>
      <c r="AE158" s="39">
        <f t="shared" si="321"/>
        <v>22.43</v>
      </c>
      <c r="AF158" s="90">
        <f t="shared" si="322"/>
        <v>23.18</v>
      </c>
      <c r="AG158" s="90"/>
      <c r="AH158" s="90"/>
      <c r="AI158" s="90"/>
      <c r="AJ158" s="90">
        <v>1364.4</v>
      </c>
      <c r="AK158" s="90">
        <v>1364.4</v>
      </c>
      <c r="AL158" s="90">
        <v>1364.4</v>
      </c>
      <c r="AM158" s="90">
        <v>1364.4</v>
      </c>
      <c r="AN158" s="72">
        <f t="shared" si="311"/>
        <v>1364.4</v>
      </c>
      <c r="AO158" s="132"/>
      <c r="AP158" s="132"/>
      <c r="AQ158" s="132"/>
      <c r="AR158" s="132"/>
      <c r="AS158" s="132"/>
    </row>
    <row r="159" spans="1:45" s="133" customFormat="1" ht="24.75" x14ac:dyDescent="0.2">
      <c r="A159" s="48" t="s">
        <v>385</v>
      </c>
      <c r="B159" s="35" t="s">
        <v>313</v>
      </c>
      <c r="C159" s="129" t="s">
        <v>401</v>
      </c>
      <c r="D159" s="37" t="s">
        <v>62</v>
      </c>
      <c r="E159" s="37" t="s">
        <v>402</v>
      </c>
      <c r="F159" s="38">
        <v>1516</v>
      </c>
      <c r="G159" s="38">
        <f t="shared" si="309"/>
        <v>151.6</v>
      </c>
      <c r="H159" s="38">
        <f t="shared" si="310"/>
        <v>1364.4</v>
      </c>
      <c r="I159" s="90">
        <v>0</v>
      </c>
      <c r="J159" s="90">
        <v>0</v>
      </c>
      <c r="K159" s="90">
        <v>0</v>
      </c>
      <c r="L159" s="90">
        <v>0</v>
      </c>
      <c r="M159" s="90">
        <v>0</v>
      </c>
      <c r="N159" s="90">
        <v>0</v>
      </c>
      <c r="O159" s="90">
        <v>0</v>
      </c>
      <c r="P159" s="90">
        <v>0</v>
      </c>
      <c r="Q159" s="90">
        <v>0</v>
      </c>
      <c r="R159" s="38">
        <v>157.02000000000001</v>
      </c>
      <c r="S159" s="38">
        <v>272.91000000000003</v>
      </c>
      <c r="T159" s="38">
        <v>272.91000000000003</v>
      </c>
      <c r="U159" s="38">
        <v>272.91000000000003</v>
      </c>
      <c r="V159" s="38">
        <f t="shared" si="312"/>
        <v>975.75000000000023</v>
      </c>
      <c r="W159" s="38">
        <f t="shared" si="313"/>
        <v>23.18</v>
      </c>
      <c r="X159" s="38">
        <f t="shared" si="314"/>
        <v>21.68</v>
      </c>
      <c r="Y159" s="90">
        <f t="shared" si="315"/>
        <v>23.18</v>
      </c>
      <c r="Z159" s="90">
        <f t="shared" si="316"/>
        <v>22.43</v>
      </c>
      <c r="AA159" s="90">
        <f t="shared" si="317"/>
        <v>23.18</v>
      </c>
      <c r="AB159" s="90">
        <f t="shared" si="318"/>
        <v>22.43</v>
      </c>
      <c r="AC159" s="90">
        <f t="shared" si="319"/>
        <v>23.18</v>
      </c>
      <c r="AD159" s="90">
        <f t="shared" si="320"/>
        <v>23.18</v>
      </c>
      <c r="AE159" s="39">
        <f t="shared" si="321"/>
        <v>22.43</v>
      </c>
      <c r="AF159" s="90">
        <f t="shared" si="322"/>
        <v>23.18</v>
      </c>
      <c r="AG159" s="90"/>
      <c r="AH159" s="90"/>
      <c r="AI159" s="90"/>
      <c r="AJ159" s="90">
        <v>1364.4</v>
      </c>
      <c r="AK159" s="90">
        <v>1364.4</v>
      </c>
      <c r="AL159" s="90">
        <v>1364.4</v>
      </c>
      <c r="AM159" s="90">
        <v>1364.4</v>
      </c>
      <c r="AN159" s="72">
        <f t="shared" si="311"/>
        <v>1364.4</v>
      </c>
      <c r="AO159" s="132"/>
      <c r="AP159" s="132"/>
      <c r="AQ159" s="132"/>
      <c r="AR159" s="132"/>
      <c r="AS159" s="132"/>
    </row>
    <row r="160" spans="1:45" s="133" customFormat="1" ht="49.5" x14ac:dyDescent="0.2">
      <c r="A160" s="48" t="s">
        <v>385</v>
      </c>
      <c r="B160" s="35" t="s">
        <v>313</v>
      </c>
      <c r="C160" s="131" t="s">
        <v>403</v>
      </c>
      <c r="D160" s="37" t="s">
        <v>404</v>
      </c>
      <c r="E160" s="37" t="s">
        <v>405</v>
      </c>
      <c r="F160" s="38">
        <v>1516</v>
      </c>
      <c r="G160" s="38">
        <f t="shared" si="309"/>
        <v>151.6</v>
      </c>
      <c r="H160" s="38">
        <f t="shared" si="310"/>
        <v>1364.4</v>
      </c>
      <c r="I160" s="90">
        <v>0</v>
      </c>
      <c r="J160" s="90">
        <v>0</v>
      </c>
      <c r="K160" s="90">
        <v>0</v>
      </c>
      <c r="L160" s="90">
        <v>0</v>
      </c>
      <c r="M160" s="90">
        <v>0</v>
      </c>
      <c r="N160" s="90">
        <v>0</v>
      </c>
      <c r="O160" s="90">
        <v>0</v>
      </c>
      <c r="P160" s="90">
        <v>0</v>
      </c>
      <c r="Q160" s="90">
        <v>0</v>
      </c>
      <c r="R160" s="38">
        <v>157.02000000000001</v>
      </c>
      <c r="S160" s="38">
        <v>272.91000000000003</v>
      </c>
      <c r="T160" s="38">
        <v>272.91000000000003</v>
      </c>
      <c r="U160" s="38">
        <v>272.91000000000003</v>
      </c>
      <c r="V160" s="38">
        <f t="shared" si="312"/>
        <v>975.75000000000023</v>
      </c>
      <c r="W160" s="38">
        <f t="shared" si="313"/>
        <v>23.18</v>
      </c>
      <c r="X160" s="38">
        <f t="shared" si="314"/>
        <v>21.68</v>
      </c>
      <c r="Y160" s="90">
        <f t="shared" si="315"/>
        <v>23.18</v>
      </c>
      <c r="Z160" s="90">
        <f t="shared" si="316"/>
        <v>22.43</v>
      </c>
      <c r="AA160" s="90">
        <f t="shared" si="317"/>
        <v>23.18</v>
      </c>
      <c r="AB160" s="90">
        <f t="shared" si="318"/>
        <v>22.43</v>
      </c>
      <c r="AC160" s="90">
        <f t="shared" si="319"/>
        <v>23.18</v>
      </c>
      <c r="AD160" s="90">
        <f t="shared" si="320"/>
        <v>23.18</v>
      </c>
      <c r="AE160" s="39">
        <f t="shared" si="321"/>
        <v>22.43</v>
      </c>
      <c r="AF160" s="90">
        <f t="shared" si="322"/>
        <v>23.18</v>
      </c>
      <c r="AG160" s="90"/>
      <c r="AH160" s="90"/>
      <c r="AI160" s="90"/>
      <c r="AJ160" s="90">
        <v>1364.4</v>
      </c>
      <c r="AK160" s="90">
        <v>1364.4</v>
      </c>
      <c r="AL160" s="90">
        <v>1364.4</v>
      </c>
      <c r="AM160" s="90">
        <v>1364.4</v>
      </c>
      <c r="AN160" s="72">
        <f t="shared" si="311"/>
        <v>1364.4</v>
      </c>
      <c r="AO160" s="132"/>
      <c r="AP160" s="132"/>
      <c r="AQ160" s="132"/>
      <c r="AR160" s="132"/>
      <c r="AS160" s="132"/>
    </row>
    <row r="161" spans="1:45" s="133" customFormat="1" ht="24.75" x14ac:dyDescent="0.2">
      <c r="A161" s="48" t="s">
        <v>385</v>
      </c>
      <c r="B161" s="35" t="s">
        <v>313</v>
      </c>
      <c r="C161" s="131" t="s">
        <v>406</v>
      </c>
      <c r="D161" s="37" t="s">
        <v>68</v>
      </c>
      <c r="E161" s="37" t="s">
        <v>407</v>
      </c>
      <c r="F161" s="38">
        <v>1516</v>
      </c>
      <c r="G161" s="38">
        <f t="shared" si="309"/>
        <v>151.6</v>
      </c>
      <c r="H161" s="38">
        <f t="shared" si="310"/>
        <v>1364.4</v>
      </c>
      <c r="I161" s="90">
        <v>0</v>
      </c>
      <c r="J161" s="90">
        <v>0</v>
      </c>
      <c r="K161" s="90">
        <v>0</v>
      </c>
      <c r="L161" s="90">
        <v>0</v>
      </c>
      <c r="M161" s="90">
        <v>0</v>
      </c>
      <c r="N161" s="90">
        <v>0</v>
      </c>
      <c r="O161" s="90">
        <v>0</v>
      </c>
      <c r="P161" s="90">
        <v>0</v>
      </c>
      <c r="Q161" s="90">
        <v>0</v>
      </c>
      <c r="R161" s="38">
        <v>157.02000000000001</v>
      </c>
      <c r="S161" s="38">
        <v>272.91000000000003</v>
      </c>
      <c r="T161" s="38">
        <v>272.91000000000003</v>
      </c>
      <c r="U161" s="38">
        <v>272.91000000000003</v>
      </c>
      <c r="V161" s="38">
        <f t="shared" si="312"/>
        <v>975.75000000000023</v>
      </c>
      <c r="W161" s="38">
        <f t="shared" si="313"/>
        <v>23.18</v>
      </c>
      <c r="X161" s="38">
        <f t="shared" si="314"/>
        <v>21.68</v>
      </c>
      <c r="Y161" s="90">
        <f t="shared" si="315"/>
        <v>23.18</v>
      </c>
      <c r="Z161" s="90">
        <f t="shared" si="316"/>
        <v>22.43</v>
      </c>
      <c r="AA161" s="90">
        <f t="shared" si="317"/>
        <v>23.18</v>
      </c>
      <c r="AB161" s="90">
        <f t="shared" si="318"/>
        <v>22.43</v>
      </c>
      <c r="AC161" s="90">
        <f t="shared" si="319"/>
        <v>23.18</v>
      </c>
      <c r="AD161" s="90">
        <f t="shared" si="320"/>
        <v>23.18</v>
      </c>
      <c r="AE161" s="39">
        <f t="shared" si="321"/>
        <v>22.43</v>
      </c>
      <c r="AF161" s="90">
        <f t="shared" si="322"/>
        <v>23.18</v>
      </c>
      <c r="AG161" s="90"/>
      <c r="AH161" s="90"/>
      <c r="AI161" s="90"/>
      <c r="AJ161" s="90">
        <v>1364.4</v>
      </c>
      <c r="AK161" s="90">
        <v>1364.4</v>
      </c>
      <c r="AL161" s="90">
        <v>1364.4</v>
      </c>
      <c r="AM161" s="90">
        <v>1364.4</v>
      </c>
      <c r="AN161" s="72">
        <f t="shared" si="311"/>
        <v>1364.4</v>
      </c>
      <c r="AO161" s="132"/>
      <c r="AP161" s="132"/>
      <c r="AQ161" s="132"/>
      <c r="AR161" s="132"/>
      <c r="AS161" s="132"/>
    </row>
    <row r="162" spans="1:45" s="133" customFormat="1" ht="24.75" x14ac:dyDescent="0.2">
      <c r="A162" s="48" t="s">
        <v>385</v>
      </c>
      <c r="B162" s="35" t="s">
        <v>313</v>
      </c>
      <c r="C162" s="131" t="s">
        <v>408</v>
      </c>
      <c r="D162" s="37" t="s">
        <v>409</v>
      </c>
      <c r="E162" s="37" t="s">
        <v>410</v>
      </c>
      <c r="F162" s="38">
        <v>1516</v>
      </c>
      <c r="G162" s="38">
        <f t="shared" si="309"/>
        <v>151.6</v>
      </c>
      <c r="H162" s="38">
        <f t="shared" si="310"/>
        <v>1364.4</v>
      </c>
      <c r="I162" s="90">
        <v>0</v>
      </c>
      <c r="J162" s="90">
        <v>0</v>
      </c>
      <c r="K162" s="90">
        <v>0</v>
      </c>
      <c r="L162" s="90">
        <v>0</v>
      </c>
      <c r="M162" s="90">
        <v>0</v>
      </c>
      <c r="N162" s="90">
        <v>0</v>
      </c>
      <c r="O162" s="90">
        <v>0</v>
      </c>
      <c r="P162" s="90">
        <v>0</v>
      </c>
      <c r="Q162" s="90">
        <v>0</v>
      </c>
      <c r="R162" s="38">
        <v>157.02000000000001</v>
      </c>
      <c r="S162" s="38">
        <v>272.91000000000003</v>
      </c>
      <c r="T162" s="38">
        <v>272.91000000000003</v>
      </c>
      <c r="U162" s="38">
        <v>272.91000000000003</v>
      </c>
      <c r="V162" s="38">
        <f t="shared" si="312"/>
        <v>975.75000000000023</v>
      </c>
      <c r="W162" s="38">
        <f t="shared" si="313"/>
        <v>23.18</v>
      </c>
      <c r="X162" s="38">
        <f t="shared" si="314"/>
        <v>21.68</v>
      </c>
      <c r="Y162" s="90">
        <f t="shared" si="315"/>
        <v>23.18</v>
      </c>
      <c r="Z162" s="90">
        <f t="shared" si="316"/>
        <v>22.43</v>
      </c>
      <c r="AA162" s="90">
        <f t="shared" si="317"/>
        <v>23.18</v>
      </c>
      <c r="AB162" s="90">
        <f t="shared" si="318"/>
        <v>22.43</v>
      </c>
      <c r="AC162" s="90">
        <f t="shared" si="319"/>
        <v>23.18</v>
      </c>
      <c r="AD162" s="90">
        <f t="shared" si="320"/>
        <v>23.18</v>
      </c>
      <c r="AE162" s="39">
        <f t="shared" si="321"/>
        <v>22.43</v>
      </c>
      <c r="AF162" s="90">
        <f t="shared" si="322"/>
        <v>23.18</v>
      </c>
      <c r="AG162" s="90"/>
      <c r="AH162" s="90"/>
      <c r="AI162" s="90"/>
      <c r="AJ162" s="90">
        <v>1364.4</v>
      </c>
      <c r="AK162" s="90">
        <v>1364.4</v>
      </c>
      <c r="AL162" s="90">
        <v>1364.4</v>
      </c>
      <c r="AM162" s="90">
        <v>1364.4</v>
      </c>
      <c r="AN162" s="72">
        <f t="shared" si="311"/>
        <v>1364.4</v>
      </c>
      <c r="AO162" s="132"/>
      <c r="AP162" s="132"/>
      <c r="AQ162" s="132"/>
      <c r="AR162" s="132"/>
      <c r="AS162" s="132"/>
    </row>
    <row r="163" spans="1:45" s="133" customFormat="1" ht="24.75" x14ac:dyDescent="0.2">
      <c r="A163" s="48" t="s">
        <v>385</v>
      </c>
      <c r="B163" s="35" t="s">
        <v>313</v>
      </c>
      <c r="C163" s="131" t="s">
        <v>411</v>
      </c>
      <c r="D163" s="37" t="s">
        <v>89</v>
      </c>
      <c r="E163" s="37" t="s">
        <v>412</v>
      </c>
      <c r="F163" s="38">
        <v>1516</v>
      </c>
      <c r="G163" s="38">
        <f t="shared" si="309"/>
        <v>151.6</v>
      </c>
      <c r="H163" s="38">
        <f t="shared" si="310"/>
        <v>1364.4</v>
      </c>
      <c r="I163" s="90">
        <v>0</v>
      </c>
      <c r="J163" s="90">
        <v>0</v>
      </c>
      <c r="K163" s="90">
        <v>0</v>
      </c>
      <c r="L163" s="90">
        <v>0</v>
      </c>
      <c r="M163" s="90">
        <v>0</v>
      </c>
      <c r="N163" s="90">
        <v>0</v>
      </c>
      <c r="O163" s="90">
        <v>0</v>
      </c>
      <c r="P163" s="90">
        <v>0</v>
      </c>
      <c r="Q163" s="90">
        <v>0</v>
      </c>
      <c r="R163" s="38">
        <v>157.02000000000001</v>
      </c>
      <c r="S163" s="38">
        <v>272.91000000000003</v>
      </c>
      <c r="T163" s="38">
        <v>272.91000000000003</v>
      </c>
      <c r="U163" s="38">
        <v>272.91000000000003</v>
      </c>
      <c r="V163" s="38">
        <f t="shared" si="312"/>
        <v>975.75000000000023</v>
      </c>
      <c r="W163" s="38">
        <f t="shared" si="313"/>
        <v>23.18</v>
      </c>
      <c r="X163" s="38">
        <f t="shared" si="314"/>
        <v>21.68</v>
      </c>
      <c r="Y163" s="90">
        <f t="shared" si="315"/>
        <v>23.18</v>
      </c>
      <c r="Z163" s="90">
        <f t="shared" si="316"/>
        <v>22.43</v>
      </c>
      <c r="AA163" s="90">
        <f t="shared" si="317"/>
        <v>23.18</v>
      </c>
      <c r="AB163" s="90">
        <f t="shared" si="318"/>
        <v>22.43</v>
      </c>
      <c r="AC163" s="90">
        <f t="shared" si="319"/>
        <v>23.18</v>
      </c>
      <c r="AD163" s="90">
        <f t="shared" si="320"/>
        <v>23.18</v>
      </c>
      <c r="AE163" s="39">
        <f t="shared" si="321"/>
        <v>22.43</v>
      </c>
      <c r="AF163" s="90">
        <f t="shared" si="322"/>
        <v>23.18</v>
      </c>
      <c r="AG163" s="90"/>
      <c r="AH163" s="90"/>
      <c r="AI163" s="90"/>
      <c r="AJ163" s="90">
        <v>1364.4</v>
      </c>
      <c r="AK163" s="90">
        <v>1364.4</v>
      </c>
      <c r="AL163" s="90">
        <v>1364.4</v>
      </c>
      <c r="AM163" s="90">
        <v>1364.4</v>
      </c>
      <c r="AN163" s="72">
        <f t="shared" si="311"/>
        <v>1364.4</v>
      </c>
      <c r="AO163" s="132"/>
      <c r="AP163" s="132"/>
      <c r="AQ163" s="132"/>
      <c r="AR163" s="132"/>
      <c r="AS163" s="132"/>
    </row>
    <row r="164" spans="1:45" s="133" customFormat="1" ht="24.75" x14ac:dyDescent="0.2">
      <c r="A164" s="48" t="s">
        <v>385</v>
      </c>
      <c r="B164" s="35" t="s">
        <v>313</v>
      </c>
      <c r="C164" s="131" t="s">
        <v>413</v>
      </c>
      <c r="D164" s="37" t="s">
        <v>210</v>
      </c>
      <c r="E164" s="37" t="s">
        <v>414</v>
      </c>
      <c r="F164" s="38">
        <v>1516</v>
      </c>
      <c r="G164" s="38">
        <f t="shared" si="309"/>
        <v>151.6</v>
      </c>
      <c r="H164" s="38">
        <f t="shared" si="310"/>
        <v>1364.4</v>
      </c>
      <c r="I164" s="90">
        <v>0</v>
      </c>
      <c r="J164" s="90">
        <v>0</v>
      </c>
      <c r="K164" s="90">
        <v>0</v>
      </c>
      <c r="L164" s="90">
        <v>0</v>
      </c>
      <c r="M164" s="90">
        <v>0</v>
      </c>
      <c r="N164" s="90">
        <v>0</v>
      </c>
      <c r="O164" s="90">
        <v>0</v>
      </c>
      <c r="P164" s="90">
        <v>0</v>
      </c>
      <c r="Q164" s="90">
        <v>0</v>
      </c>
      <c r="R164" s="38">
        <v>157.02000000000001</v>
      </c>
      <c r="S164" s="38">
        <v>272.91000000000003</v>
      </c>
      <c r="T164" s="38">
        <v>272.91000000000003</v>
      </c>
      <c r="U164" s="38">
        <v>272.91000000000003</v>
      </c>
      <c r="V164" s="38">
        <f t="shared" si="312"/>
        <v>975.75000000000023</v>
      </c>
      <c r="W164" s="38">
        <f t="shared" si="313"/>
        <v>23.18</v>
      </c>
      <c r="X164" s="38">
        <f t="shared" si="314"/>
        <v>21.68</v>
      </c>
      <c r="Y164" s="90">
        <f t="shared" si="315"/>
        <v>23.18</v>
      </c>
      <c r="Z164" s="90">
        <f t="shared" si="316"/>
        <v>22.43</v>
      </c>
      <c r="AA164" s="90">
        <f t="shared" si="317"/>
        <v>23.18</v>
      </c>
      <c r="AB164" s="90">
        <f t="shared" si="318"/>
        <v>22.43</v>
      </c>
      <c r="AC164" s="90">
        <f t="shared" si="319"/>
        <v>23.18</v>
      </c>
      <c r="AD164" s="90">
        <f t="shared" si="320"/>
        <v>23.18</v>
      </c>
      <c r="AE164" s="39">
        <f t="shared" si="321"/>
        <v>22.43</v>
      </c>
      <c r="AF164" s="90">
        <f t="shared" si="322"/>
        <v>23.18</v>
      </c>
      <c r="AG164" s="90"/>
      <c r="AH164" s="90"/>
      <c r="AI164" s="90"/>
      <c r="AJ164" s="90">
        <v>1364.4</v>
      </c>
      <c r="AK164" s="90">
        <v>1364.4</v>
      </c>
      <c r="AL164" s="90">
        <v>1364.4</v>
      </c>
      <c r="AM164" s="90">
        <v>1364.4</v>
      </c>
      <c r="AN164" s="72">
        <f t="shared" si="311"/>
        <v>1364.4</v>
      </c>
      <c r="AO164" s="132"/>
      <c r="AP164" s="132"/>
      <c r="AQ164" s="132"/>
      <c r="AR164" s="132"/>
      <c r="AS164" s="132"/>
    </row>
    <row r="165" spans="1:45" s="133" customFormat="1" ht="24.75" x14ac:dyDescent="0.2">
      <c r="A165" s="48" t="s">
        <v>385</v>
      </c>
      <c r="B165" s="35" t="s">
        <v>313</v>
      </c>
      <c r="C165" s="131" t="s">
        <v>415</v>
      </c>
      <c r="D165" s="37" t="s">
        <v>181</v>
      </c>
      <c r="E165" s="37" t="s">
        <v>416</v>
      </c>
      <c r="F165" s="38">
        <v>1516</v>
      </c>
      <c r="G165" s="38">
        <f t="shared" si="309"/>
        <v>151.6</v>
      </c>
      <c r="H165" s="38">
        <f t="shared" si="310"/>
        <v>1364.4</v>
      </c>
      <c r="I165" s="90">
        <v>0</v>
      </c>
      <c r="J165" s="90">
        <v>0</v>
      </c>
      <c r="K165" s="90">
        <v>0</v>
      </c>
      <c r="L165" s="90">
        <v>0</v>
      </c>
      <c r="M165" s="90">
        <v>0</v>
      </c>
      <c r="N165" s="90">
        <v>0</v>
      </c>
      <c r="O165" s="90">
        <v>0</v>
      </c>
      <c r="P165" s="90">
        <v>0</v>
      </c>
      <c r="Q165" s="90">
        <v>0</v>
      </c>
      <c r="R165" s="38">
        <v>157.02000000000001</v>
      </c>
      <c r="S165" s="38">
        <v>272.91000000000003</v>
      </c>
      <c r="T165" s="38">
        <v>272.91000000000003</v>
      </c>
      <c r="U165" s="38">
        <v>272.91000000000003</v>
      </c>
      <c r="V165" s="38">
        <f t="shared" si="312"/>
        <v>975.75000000000023</v>
      </c>
      <c r="W165" s="38">
        <f t="shared" si="313"/>
        <v>23.18</v>
      </c>
      <c r="X165" s="38">
        <f t="shared" si="314"/>
        <v>21.68</v>
      </c>
      <c r="Y165" s="90">
        <f t="shared" si="315"/>
        <v>23.18</v>
      </c>
      <c r="Z165" s="90">
        <f t="shared" si="316"/>
        <v>22.43</v>
      </c>
      <c r="AA165" s="90">
        <f t="shared" si="317"/>
        <v>23.18</v>
      </c>
      <c r="AB165" s="90">
        <f t="shared" si="318"/>
        <v>22.43</v>
      </c>
      <c r="AC165" s="90">
        <f t="shared" si="319"/>
        <v>23.18</v>
      </c>
      <c r="AD165" s="90">
        <f t="shared" si="320"/>
        <v>23.18</v>
      </c>
      <c r="AE165" s="39">
        <f t="shared" si="321"/>
        <v>22.43</v>
      </c>
      <c r="AF165" s="90">
        <f t="shared" si="322"/>
        <v>23.18</v>
      </c>
      <c r="AG165" s="90"/>
      <c r="AH165" s="90"/>
      <c r="AI165" s="90"/>
      <c r="AJ165" s="90">
        <v>1364.4</v>
      </c>
      <c r="AK165" s="90">
        <v>1364.4</v>
      </c>
      <c r="AL165" s="90">
        <v>1364.4</v>
      </c>
      <c r="AM165" s="90">
        <v>1364.4</v>
      </c>
      <c r="AN165" s="72">
        <f t="shared" si="311"/>
        <v>1364.4</v>
      </c>
      <c r="AO165" s="132"/>
      <c r="AP165" s="132"/>
      <c r="AQ165" s="132"/>
      <c r="AR165" s="132"/>
      <c r="AS165" s="132"/>
    </row>
    <row r="166" spans="1:45" s="133" customFormat="1" ht="24.75" x14ac:dyDescent="0.2">
      <c r="A166" s="48" t="s">
        <v>385</v>
      </c>
      <c r="B166" s="35" t="s">
        <v>313</v>
      </c>
      <c r="C166" s="131" t="s">
        <v>417</v>
      </c>
      <c r="D166" s="37" t="s">
        <v>418</v>
      </c>
      <c r="E166" s="37" t="s">
        <v>419</v>
      </c>
      <c r="F166" s="38">
        <v>1516</v>
      </c>
      <c r="G166" s="38">
        <f t="shared" si="309"/>
        <v>151.6</v>
      </c>
      <c r="H166" s="38">
        <f t="shared" si="310"/>
        <v>1364.4</v>
      </c>
      <c r="I166" s="90">
        <v>0</v>
      </c>
      <c r="J166" s="90">
        <v>0</v>
      </c>
      <c r="K166" s="90">
        <v>0</v>
      </c>
      <c r="L166" s="90">
        <v>0</v>
      </c>
      <c r="M166" s="90">
        <v>0</v>
      </c>
      <c r="N166" s="90">
        <v>0</v>
      </c>
      <c r="O166" s="90">
        <v>0</v>
      </c>
      <c r="P166" s="90">
        <v>0</v>
      </c>
      <c r="Q166" s="90">
        <v>0</v>
      </c>
      <c r="R166" s="38">
        <v>157.02000000000001</v>
      </c>
      <c r="S166" s="38">
        <v>272.91000000000003</v>
      </c>
      <c r="T166" s="38">
        <v>272.91000000000003</v>
      </c>
      <c r="U166" s="38">
        <v>272.91000000000003</v>
      </c>
      <c r="V166" s="38">
        <f t="shared" si="312"/>
        <v>975.75000000000023</v>
      </c>
      <c r="W166" s="38">
        <f t="shared" si="313"/>
        <v>23.18</v>
      </c>
      <c r="X166" s="38">
        <f t="shared" si="314"/>
        <v>21.68</v>
      </c>
      <c r="Y166" s="90">
        <f t="shared" si="315"/>
        <v>23.18</v>
      </c>
      <c r="Z166" s="90">
        <f t="shared" si="316"/>
        <v>22.43</v>
      </c>
      <c r="AA166" s="90">
        <f t="shared" si="317"/>
        <v>23.18</v>
      </c>
      <c r="AB166" s="90">
        <f t="shared" si="318"/>
        <v>22.43</v>
      </c>
      <c r="AC166" s="90">
        <f t="shared" si="319"/>
        <v>23.18</v>
      </c>
      <c r="AD166" s="90">
        <f t="shared" si="320"/>
        <v>23.18</v>
      </c>
      <c r="AE166" s="39">
        <f t="shared" si="321"/>
        <v>22.43</v>
      </c>
      <c r="AF166" s="90">
        <f t="shared" si="322"/>
        <v>23.18</v>
      </c>
      <c r="AG166" s="90"/>
      <c r="AH166" s="90"/>
      <c r="AI166" s="90"/>
      <c r="AJ166" s="90">
        <v>1364.4</v>
      </c>
      <c r="AK166" s="90">
        <v>1364.4</v>
      </c>
      <c r="AL166" s="90">
        <v>1364.4</v>
      </c>
      <c r="AM166" s="90">
        <v>1364.4</v>
      </c>
      <c r="AN166" s="72">
        <f t="shared" si="311"/>
        <v>1364.4</v>
      </c>
      <c r="AO166" s="132"/>
      <c r="AP166" s="132"/>
      <c r="AQ166" s="132"/>
      <c r="AR166" s="132"/>
      <c r="AS166" s="132"/>
    </row>
    <row r="167" spans="1:45" s="133" customFormat="1" ht="16.5" x14ac:dyDescent="0.2">
      <c r="A167" s="48" t="s">
        <v>420</v>
      </c>
      <c r="B167" s="35" t="s">
        <v>421</v>
      </c>
      <c r="C167" s="129" t="s">
        <v>422</v>
      </c>
      <c r="D167" s="37" t="s">
        <v>86</v>
      </c>
      <c r="E167" s="37" t="s">
        <v>330</v>
      </c>
      <c r="F167" s="38">
        <v>1238</v>
      </c>
      <c r="G167" s="38">
        <f t="shared" si="309"/>
        <v>123.80000000000001</v>
      </c>
      <c r="H167" s="90">
        <f t="shared" si="310"/>
        <v>1114.2</v>
      </c>
      <c r="I167" s="90"/>
      <c r="J167" s="90"/>
      <c r="K167" s="90"/>
      <c r="L167" s="90"/>
      <c r="M167" s="90"/>
      <c r="N167" s="90"/>
      <c r="O167" s="90"/>
      <c r="P167" s="90"/>
      <c r="Q167" s="90"/>
      <c r="R167" s="38"/>
      <c r="S167" s="38"/>
      <c r="T167" s="38"/>
      <c r="U167" s="38"/>
      <c r="V167" s="38"/>
      <c r="W167" s="38"/>
      <c r="X167" s="38"/>
      <c r="Y167" s="90"/>
      <c r="Z167" s="90"/>
      <c r="AA167" s="90"/>
      <c r="AB167" s="90"/>
      <c r="AC167" s="90"/>
      <c r="AD167" s="90"/>
      <c r="AE167" s="39"/>
      <c r="AF167" s="90"/>
      <c r="AG167" s="90"/>
      <c r="AH167" s="90"/>
      <c r="AI167" s="90"/>
      <c r="AJ167" s="90">
        <v>1114.2</v>
      </c>
      <c r="AK167" s="90">
        <v>1114.2</v>
      </c>
      <c r="AL167" s="90">
        <v>1114.2</v>
      </c>
      <c r="AM167" s="90">
        <v>1114.2</v>
      </c>
      <c r="AN167" s="72">
        <f t="shared" si="311"/>
        <v>1114.2</v>
      </c>
      <c r="AO167" s="132"/>
      <c r="AP167" s="132"/>
      <c r="AQ167" s="132"/>
      <c r="AR167" s="132"/>
      <c r="AS167" s="132"/>
    </row>
    <row r="168" spans="1:45" s="133" customFormat="1" ht="24.75" x14ac:dyDescent="0.2">
      <c r="A168" s="48" t="s">
        <v>423</v>
      </c>
      <c r="B168" s="35" t="s">
        <v>313</v>
      </c>
      <c r="C168" s="130" t="s">
        <v>424</v>
      </c>
      <c r="D168" s="37" t="s">
        <v>65</v>
      </c>
      <c r="E168" s="37" t="s">
        <v>425</v>
      </c>
      <c r="F168" s="38">
        <v>1843.39</v>
      </c>
      <c r="G168" s="38">
        <f t="shared" si="309"/>
        <v>184.33900000000003</v>
      </c>
      <c r="H168" s="39">
        <f t="shared" si="310"/>
        <v>1659.0510000000002</v>
      </c>
      <c r="I168" s="90"/>
      <c r="J168" s="90"/>
      <c r="K168" s="90"/>
      <c r="L168" s="90"/>
      <c r="M168" s="90"/>
      <c r="N168" s="90"/>
      <c r="O168" s="90"/>
      <c r="P168" s="90"/>
      <c r="Q168" s="90"/>
      <c r="R168" s="38"/>
      <c r="S168" s="38"/>
      <c r="T168" s="38"/>
      <c r="U168" s="38"/>
      <c r="V168" s="38"/>
      <c r="W168" s="38"/>
      <c r="X168" s="38"/>
      <c r="Y168" s="90"/>
      <c r="Z168" s="90"/>
      <c r="AA168" s="90"/>
      <c r="AB168" s="90"/>
      <c r="AC168" s="90"/>
      <c r="AD168" s="90"/>
      <c r="AE168" s="39"/>
      <c r="AF168" s="90"/>
      <c r="AG168" s="90"/>
      <c r="AH168" s="90"/>
      <c r="AI168" s="90"/>
      <c r="AJ168" s="90">
        <v>1659.05</v>
      </c>
      <c r="AK168" s="90">
        <v>1659.05</v>
      </c>
      <c r="AL168" s="90">
        <v>1659.05</v>
      </c>
      <c r="AM168" s="90">
        <v>1659.05</v>
      </c>
      <c r="AN168" s="72">
        <f t="shared" si="311"/>
        <v>1659.05</v>
      </c>
      <c r="AO168" s="132"/>
      <c r="AP168" s="132"/>
      <c r="AQ168" s="132"/>
      <c r="AR168" s="132"/>
      <c r="AS168" s="132"/>
    </row>
    <row r="169" spans="1:45" s="133" customFormat="1" ht="24.75" x14ac:dyDescent="0.2">
      <c r="A169" s="48" t="s">
        <v>423</v>
      </c>
      <c r="B169" s="35" t="s">
        <v>313</v>
      </c>
      <c r="C169" s="130" t="s">
        <v>426</v>
      </c>
      <c r="D169" s="37" t="s">
        <v>86</v>
      </c>
      <c r="E169" s="37" t="s">
        <v>427</v>
      </c>
      <c r="F169" s="38">
        <v>1843.39</v>
      </c>
      <c r="G169" s="38">
        <f t="shared" si="309"/>
        <v>184.33900000000003</v>
      </c>
      <c r="H169" s="39">
        <f t="shared" si="310"/>
        <v>1659.0510000000002</v>
      </c>
      <c r="I169" s="90"/>
      <c r="J169" s="90"/>
      <c r="K169" s="90"/>
      <c r="L169" s="90"/>
      <c r="M169" s="90"/>
      <c r="N169" s="90"/>
      <c r="O169" s="90"/>
      <c r="P169" s="90"/>
      <c r="Q169" s="90"/>
      <c r="R169" s="38"/>
      <c r="S169" s="38"/>
      <c r="T169" s="38"/>
      <c r="U169" s="38"/>
      <c r="V169" s="38"/>
      <c r="W169" s="38"/>
      <c r="X169" s="38"/>
      <c r="Y169" s="90"/>
      <c r="Z169" s="90"/>
      <c r="AA169" s="90"/>
      <c r="AB169" s="90"/>
      <c r="AC169" s="90"/>
      <c r="AD169" s="90"/>
      <c r="AE169" s="39"/>
      <c r="AF169" s="90"/>
      <c r="AG169" s="90"/>
      <c r="AH169" s="90"/>
      <c r="AI169" s="90"/>
      <c r="AJ169" s="90">
        <v>1659.05</v>
      </c>
      <c r="AK169" s="90">
        <v>1659.05</v>
      </c>
      <c r="AL169" s="90">
        <v>1659.05</v>
      </c>
      <c r="AM169" s="90">
        <v>1659.05</v>
      </c>
      <c r="AN169" s="72">
        <f t="shared" si="311"/>
        <v>1659.05</v>
      </c>
      <c r="AO169" s="132"/>
      <c r="AP169" s="132"/>
      <c r="AQ169" s="132"/>
      <c r="AR169" s="132"/>
      <c r="AS169" s="132"/>
    </row>
    <row r="170" spans="1:45" s="133" customFormat="1" ht="24.75" x14ac:dyDescent="0.2">
      <c r="A170" s="48" t="s">
        <v>29</v>
      </c>
      <c r="B170" s="35" t="s">
        <v>428</v>
      </c>
      <c r="C170" s="130" t="s">
        <v>429</v>
      </c>
      <c r="D170" s="37" t="s">
        <v>86</v>
      </c>
      <c r="E170" s="37" t="s">
        <v>430</v>
      </c>
      <c r="F170" s="38">
        <v>16981.810000000001</v>
      </c>
      <c r="G170" s="38">
        <f t="shared" si="309"/>
        <v>1698.1810000000003</v>
      </c>
      <c r="H170" s="39">
        <f t="shared" si="310"/>
        <v>15283.629000000001</v>
      </c>
      <c r="I170" s="90"/>
      <c r="J170" s="90"/>
      <c r="K170" s="90"/>
      <c r="L170" s="90"/>
      <c r="M170" s="90"/>
      <c r="N170" s="90"/>
      <c r="O170" s="90"/>
      <c r="P170" s="90"/>
      <c r="Q170" s="90"/>
      <c r="R170" s="38"/>
      <c r="S170" s="38"/>
      <c r="T170" s="38"/>
      <c r="U170" s="38"/>
      <c r="V170" s="38"/>
      <c r="W170" s="38"/>
      <c r="X170" s="38"/>
      <c r="Y170" s="90"/>
      <c r="Z170" s="90"/>
      <c r="AA170" s="90"/>
      <c r="AB170" s="38">
        <v>820.71</v>
      </c>
      <c r="AC170" s="38">
        <v>3056.72</v>
      </c>
      <c r="AD170" s="38">
        <v>3056.72</v>
      </c>
      <c r="AE170" s="39">
        <v>3065.09</v>
      </c>
      <c r="AF170" s="38">
        <v>3056.72</v>
      </c>
      <c r="AG170" s="38">
        <v>2227.67</v>
      </c>
      <c r="AH170" s="38"/>
      <c r="AI170" s="38"/>
      <c r="AJ170" s="39">
        <f>SUM(AB170:AG170)</f>
        <v>15283.63</v>
      </c>
      <c r="AK170" s="39">
        <f>SUM(AC170:AH170)</f>
        <v>14462.919999999998</v>
      </c>
      <c r="AL170" s="39">
        <v>15283.63</v>
      </c>
      <c r="AM170" s="39">
        <v>15283.63</v>
      </c>
      <c r="AN170" s="120">
        <f t="shared" si="311"/>
        <v>15283.63</v>
      </c>
      <c r="AO170" s="132"/>
      <c r="AP170" s="132"/>
      <c r="AQ170" s="132"/>
      <c r="AR170" s="132"/>
      <c r="AS170" s="132"/>
    </row>
    <row r="171" spans="1:45" s="133" customFormat="1" ht="16.5" x14ac:dyDescent="0.2">
      <c r="A171" s="48" t="s">
        <v>431</v>
      </c>
      <c r="B171" s="35" t="s">
        <v>432</v>
      </c>
      <c r="C171" s="130" t="s">
        <v>433</v>
      </c>
      <c r="D171" s="37" t="s">
        <v>86</v>
      </c>
      <c r="E171" s="37" t="s">
        <v>434</v>
      </c>
      <c r="F171" s="38">
        <v>3975</v>
      </c>
      <c r="G171" s="38">
        <f t="shared" si="309"/>
        <v>397.5</v>
      </c>
      <c r="H171" s="39">
        <f t="shared" si="310"/>
        <v>3577.5</v>
      </c>
      <c r="I171" s="90"/>
      <c r="J171" s="90"/>
      <c r="K171" s="90"/>
      <c r="L171" s="90"/>
      <c r="M171" s="90"/>
      <c r="N171" s="90"/>
      <c r="O171" s="90"/>
      <c r="P171" s="90"/>
      <c r="Q171" s="90"/>
      <c r="R171" s="38"/>
      <c r="S171" s="38"/>
      <c r="T171" s="38"/>
      <c r="U171" s="38"/>
      <c r="V171" s="38"/>
      <c r="W171" s="38"/>
      <c r="X171" s="38"/>
      <c r="Y171" s="90"/>
      <c r="Z171" s="90"/>
      <c r="AA171" s="90"/>
      <c r="AB171" s="38">
        <v>180.35</v>
      </c>
      <c r="AC171" s="38">
        <v>715.52</v>
      </c>
      <c r="AD171" s="38">
        <v>715.52</v>
      </c>
      <c r="AE171" s="39">
        <v>717.48</v>
      </c>
      <c r="AF171" s="38">
        <v>715.52</v>
      </c>
      <c r="AG171" s="38">
        <v>533.11</v>
      </c>
      <c r="AH171" s="38"/>
      <c r="AI171" s="38"/>
      <c r="AJ171" s="39">
        <f>SUM(AB171:AG171)</f>
        <v>3577.5</v>
      </c>
      <c r="AK171" s="39">
        <f>SUM(AC171:AH171)</f>
        <v>3397.15</v>
      </c>
      <c r="AL171" s="39">
        <v>3577.5</v>
      </c>
      <c r="AM171" s="39">
        <v>3577.5</v>
      </c>
      <c r="AN171" s="120">
        <f t="shared" si="311"/>
        <v>3577.5</v>
      </c>
      <c r="AO171" s="132"/>
      <c r="AP171" s="132"/>
      <c r="AQ171" s="132"/>
      <c r="AR171" s="132"/>
      <c r="AS171" s="132"/>
    </row>
    <row r="172" spans="1:45" s="133" customFormat="1" ht="16.5" x14ac:dyDescent="0.2">
      <c r="A172" s="48" t="s">
        <v>36</v>
      </c>
      <c r="B172" s="35" t="s">
        <v>313</v>
      </c>
      <c r="C172" s="130" t="s">
        <v>435</v>
      </c>
      <c r="D172" s="37" t="s">
        <v>222</v>
      </c>
      <c r="E172" s="37" t="s">
        <v>436</v>
      </c>
      <c r="F172" s="38">
        <v>1725.4</v>
      </c>
      <c r="G172" s="38">
        <f t="shared" si="309"/>
        <v>172.54000000000002</v>
      </c>
      <c r="H172" s="39">
        <f t="shared" si="310"/>
        <v>1552.8600000000001</v>
      </c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>
        <v>307.19</v>
      </c>
      <c r="U172" s="38">
        <v>310.60000000000002</v>
      </c>
      <c r="V172" s="38">
        <f t="shared" ref="V172:V177" si="323">N172+O172+P172+Q172+R172+S172+T172+U172</f>
        <v>617.79</v>
      </c>
      <c r="W172" s="38">
        <f t="shared" ref="W172:W177" si="324">ROUND((H172/5/365*31),2)</f>
        <v>26.38</v>
      </c>
      <c r="X172" s="38">
        <f t="shared" ref="X172:X177" si="325">ROUND((H172/5/365*29),2)</f>
        <v>24.68</v>
      </c>
      <c r="Y172" s="90">
        <f t="shared" ref="Y172:Y177" si="326">ROUND((H172/5/365*31),2)</f>
        <v>26.38</v>
      </c>
      <c r="Z172" s="90">
        <f t="shared" ref="Z172:Z177" si="327">ROUND((H172/5/365*30),2)</f>
        <v>25.53</v>
      </c>
      <c r="AA172" s="90">
        <f t="shared" ref="AA172:AA177" si="328">ROUND((H172/5/365*31),2)</f>
        <v>26.38</v>
      </c>
      <c r="AB172" s="90">
        <f t="shared" ref="AB172:AB177" si="329">ROUND((H172/5/365*30),2)</f>
        <v>25.53</v>
      </c>
      <c r="AC172" s="90">
        <f t="shared" ref="AC172:AC177" si="330">ROUND((H172/5/365*31),2)</f>
        <v>26.38</v>
      </c>
      <c r="AD172" s="90">
        <f t="shared" ref="AD172:AD177" si="331">ROUND((H172/5/365*31),2)</f>
        <v>26.38</v>
      </c>
      <c r="AE172" s="39">
        <f t="shared" ref="AE172:AE177" si="332">ROUND((H172/5/365*30),2)</f>
        <v>25.53</v>
      </c>
      <c r="AF172" s="90">
        <f t="shared" ref="AF172:AF177" si="333">ROUND((H172/5/365*31),2)</f>
        <v>26.38</v>
      </c>
      <c r="AG172" s="90">
        <f t="shared" ref="AG172:AG177" si="334">ROUND((H172/5/365*30),2)</f>
        <v>25.53</v>
      </c>
      <c r="AH172" s="90"/>
      <c r="AI172" s="90"/>
      <c r="AJ172" s="39">
        <v>1552.86</v>
      </c>
      <c r="AK172" s="39">
        <v>1552.86</v>
      </c>
      <c r="AL172" s="39">
        <v>1552.86</v>
      </c>
      <c r="AM172" s="39">
        <v>1552.86</v>
      </c>
      <c r="AN172" s="72">
        <v>1552.86</v>
      </c>
      <c r="AO172" s="132"/>
      <c r="AP172" s="132"/>
      <c r="AQ172" s="132"/>
      <c r="AR172" s="132"/>
      <c r="AS172" s="132"/>
    </row>
    <row r="173" spans="1:45" s="133" customFormat="1" ht="24.75" x14ac:dyDescent="0.2">
      <c r="A173" s="48" t="s">
        <v>36</v>
      </c>
      <c r="B173" s="35" t="s">
        <v>313</v>
      </c>
      <c r="C173" s="130" t="s">
        <v>437</v>
      </c>
      <c r="D173" s="37" t="s">
        <v>181</v>
      </c>
      <c r="E173" s="37" t="s">
        <v>438</v>
      </c>
      <c r="F173" s="38">
        <v>1725.4</v>
      </c>
      <c r="G173" s="38">
        <f t="shared" si="309"/>
        <v>172.54000000000002</v>
      </c>
      <c r="H173" s="39">
        <f t="shared" si="310"/>
        <v>1552.8600000000001</v>
      </c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>
        <v>307.19</v>
      </c>
      <c r="U173" s="38">
        <v>310.60000000000002</v>
      </c>
      <c r="V173" s="38">
        <f t="shared" si="323"/>
        <v>617.79</v>
      </c>
      <c r="W173" s="38">
        <f t="shared" si="324"/>
        <v>26.38</v>
      </c>
      <c r="X173" s="38">
        <f t="shared" si="325"/>
        <v>24.68</v>
      </c>
      <c r="Y173" s="90">
        <f t="shared" si="326"/>
        <v>26.38</v>
      </c>
      <c r="Z173" s="90">
        <f t="shared" si="327"/>
        <v>25.53</v>
      </c>
      <c r="AA173" s="90">
        <f t="shared" si="328"/>
        <v>26.38</v>
      </c>
      <c r="AB173" s="90">
        <f t="shared" si="329"/>
        <v>25.53</v>
      </c>
      <c r="AC173" s="90">
        <f t="shared" si="330"/>
        <v>26.38</v>
      </c>
      <c r="AD173" s="90">
        <f t="shared" si="331"/>
        <v>26.38</v>
      </c>
      <c r="AE173" s="39">
        <f t="shared" si="332"/>
        <v>25.53</v>
      </c>
      <c r="AF173" s="90">
        <f t="shared" si="333"/>
        <v>26.38</v>
      </c>
      <c r="AG173" s="90">
        <f t="shared" si="334"/>
        <v>25.53</v>
      </c>
      <c r="AH173" s="90"/>
      <c r="AI173" s="90"/>
      <c r="AJ173" s="39">
        <v>1552.86</v>
      </c>
      <c r="AK173" s="39">
        <v>1552.86</v>
      </c>
      <c r="AL173" s="39">
        <v>1552.86</v>
      </c>
      <c r="AM173" s="39">
        <v>1552.86</v>
      </c>
      <c r="AN173" s="72">
        <v>1552.86</v>
      </c>
      <c r="AO173" s="132"/>
      <c r="AP173" s="132"/>
      <c r="AQ173" s="132"/>
      <c r="AR173" s="132"/>
      <c r="AS173" s="132"/>
    </row>
    <row r="174" spans="1:45" s="133" customFormat="1" ht="24.75" x14ac:dyDescent="0.2">
      <c r="A174" s="48" t="s">
        <v>36</v>
      </c>
      <c r="B174" s="35" t="s">
        <v>313</v>
      </c>
      <c r="C174" s="130" t="s">
        <v>439</v>
      </c>
      <c r="D174" s="37" t="s">
        <v>104</v>
      </c>
      <c r="E174" s="37" t="s">
        <v>440</v>
      </c>
      <c r="F174" s="38">
        <v>1725.4</v>
      </c>
      <c r="G174" s="38">
        <f t="shared" si="309"/>
        <v>172.54000000000002</v>
      </c>
      <c r="H174" s="39">
        <f t="shared" si="310"/>
        <v>1552.8600000000001</v>
      </c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>
        <v>307.19</v>
      </c>
      <c r="U174" s="38">
        <v>310.60000000000002</v>
      </c>
      <c r="V174" s="38">
        <f t="shared" si="323"/>
        <v>617.79</v>
      </c>
      <c r="W174" s="38">
        <f t="shared" si="324"/>
        <v>26.38</v>
      </c>
      <c r="X174" s="38">
        <f t="shared" si="325"/>
        <v>24.68</v>
      </c>
      <c r="Y174" s="90">
        <f t="shared" si="326"/>
        <v>26.38</v>
      </c>
      <c r="Z174" s="90">
        <f t="shared" si="327"/>
        <v>25.53</v>
      </c>
      <c r="AA174" s="90">
        <f t="shared" si="328"/>
        <v>26.38</v>
      </c>
      <c r="AB174" s="90">
        <f t="shared" si="329"/>
        <v>25.53</v>
      </c>
      <c r="AC174" s="90">
        <f t="shared" si="330"/>
        <v>26.38</v>
      </c>
      <c r="AD174" s="90">
        <f t="shared" si="331"/>
        <v>26.38</v>
      </c>
      <c r="AE174" s="39">
        <f t="shared" si="332"/>
        <v>25.53</v>
      </c>
      <c r="AF174" s="90">
        <f t="shared" si="333"/>
        <v>26.38</v>
      </c>
      <c r="AG174" s="90">
        <f t="shared" si="334"/>
        <v>25.53</v>
      </c>
      <c r="AH174" s="90"/>
      <c r="AI174" s="90"/>
      <c r="AJ174" s="39">
        <v>1552.86</v>
      </c>
      <c r="AK174" s="39">
        <v>1552.86</v>
      </c>
      <c r="AL174" s="39">
        <v>1552.86</v>
      </c>
      <c r="AM174" s="39">
        <v>1552.86</v>
      </c>
      <c r="AN174" s="72">
        <v>1552.86</v>
      </c>
      <c r="AO174" s="132"/>
      <c r="AP174" s="132"/>
      <c r="AQ174" s="132"/>
      <c r="AR174" s="132"/>
      <c r="AS174" s="132"/>
    </row>
    <row r="175" spans="1:45" s="133" customFormat="1" ht="24.75" x14ac:dyDescent="0.2">
      <c r="A175" s="48" t="s">
        <v>36</v>
      </c>
      <c r="B175" s="35" t="s">
        <v>313</v>
      </c>
      <c r="C175" s="130" t="s">
        <v>441</v>
      </c>
      <c r="D175" s="37" t="s">
        <v>68</v>
      </c>
      <c r="E175" s="37" t="s">
        <v>442</v>
      </c>
      <c r="F175" s="38">
        <v>1725.4</v>
      </c>
      <c r="G175" s="38">
        <f t="shared" si="309"/>
        <v>172.54000000000002</v>
      </c>
      <c r="H175" s="39">
        <f t="shared" si="310"/>
        <v>1552.8600000000001</v>
      </c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>
        <v>307.19</v>
      </c>
      <c r="U175" s="38">
        <v>310.60000000000002</v>
      </c>
      <c r="V175" s="38">
        <f t="shared" si="323"/>
        <v>617.79</v>
      </c>
      <c r="W175" s="38">
        <f t="shared" si="324"/>
        <v>26.38</v>
      </c>
      <c r="X175" s="38">
        <f t="shared" si="325"/>
        <v>24.68</v>
      </c>
      <c r="Y175" s="90">
        <f t="shared" si="326"/>
        <v>26.38</v>
      </c>
      <c r="Z175" s="90">
        <f t="shared" si="327"/>
        <v>25.53</v>
      </c>
      <c r="AA175" s="90">
        <f t="shared" si="328"/>
        <v>26.38</v>
      </c>
      <c r="AB175" s="90">
        <f t="shared" si="329"/>
        <v>25.53</v>
      </c>
      <c r="AC175" s="90">
        <f t="shared" si="330"/>
        <v>26.38</v>
      </c>
      <c r="AD175" s="90">
        <f t="shared" si="331"/>
        <v>26.38</v>
      </c>
      <c r="AE175" s="39">
        <f t="shared" si="332"/>
        <v>25.53</v>
      </c>
      <c r="AF175" s="90">
        <f t="shared" si="333"/>
        <v>26.38</v>
      </c>
      <c r="AG175" s="90">
        <f t="shared" si="334"/>
        <v>25.53</v>
      </c>
      <c r="AH175" s="90"/>
      <c r="AI175" s="90"/>
      <c r="AJ175" s="39">
        <v>1552.86</v>
      </c>
      <c r="AK175" s="39">
        <v>1552.86</v>
      </c>
      <c r="AL175" s="39">
        <v>1552.86</v>
      </c>
      <c r="AM175" s="39">
        <v>1552.86</v>
      </c>
      <c r="AN175" s="72">
        <v>1552.86</v>
      </c>
      <c r="AO175" s="132"/>
      <c r="AP175" s="132"/>
      <c r="AQ175" s="132"/>
      <c r="AR175" s="132"/>
      <c r="AS175" s="132"/>
    </row>
    <row r="176" spans="1:45" s="133" customFormat="1" ht="24.75" x14ac:dyDescent="0.2">
      <c r="A176" s="48" t="s">
        <v>36</v>
      </c>
      <c r="B176" s="35" t="s">
        <v>313</v>
      </c>
      <c r="C176" s="130" t="s">
        <v>443</v>
      </c>
      <c r="D176" s="37" t="s">
        <v>86</v>
      </c>
      <c r="E176" s="37" t="s">
        <v>444</v>
      </c>
      <c r="F176" s="38">
        <v>1725.4</v>
      </c>
      <c r="G176" s="38">
        <f t="shared" si="309"/>
        <v>172.54000000000002</v>
      </c>
      <c r="H176" s="39">
        <f t="shared" si="310"/>
        <v>1552.8600000000001</v>
      </c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>
        <v>307.19</v>
      </c>
      <c r="U176" s="38">
        <v>310.60000000000002</v>
      </c>
      <c r="V176" s="38">
        <f t="shared" si="323"/>
        <v>617.79</v>
      </c>
      <c r="W176" s="38">
        <f t="shared" si="324"/>
        <v>26.38</v>
      </c>
      <c r="X176" s="38">
        <f t="shared" si="325"/>
        <v>24.68</v>
      </c>
      <c r="Y176" s="90">
        <f t="shared" si="326"/>
        <v>26.38</v>
      </c>
      <c r="Z176" s="90">
        <f t="shared" si="327"/>
        <v>25.53</v>
      </c>
      <c r="AA176" s="90">
        <f t="shared" si="328"/>
        <v>26.38</v>
      </c>
      <c r="AB176" s="90">
        <f t="shared" si="329"/>
        <v>25.53</v>
      </c>
      <c r="AC176" s="90">
        <f t="shared" si="330"/>
        <v>26.38</v>
      </c>
      <c r="AD176" s="90">
        <f t="shared" si="331"/>
        <v>26.38</v>
      </c>
      <c r="AE176" s="39">
        <f t="shared" si="332"/>
        <v>25.53</v>
      </c>
      <c r="AF176" s="90">
        <f t="shared" si="333"/>
        <v>26.38</v>
      </c>
      <c r="AG176" s="90">
        <f t="shared" si="334"/>
        <v>25.53</v>
      </c>
      <c r="AH176" s="90"/>
      <c r="AI176" s="90"/>
      <c r="AJ176" s="39">
        <v>1552.86</v>
      </c>
      <c r="AK176" s="39">
        <v>1552.86</v>
      </c>
      <c r="AL176" s="39">
        <v>1552.86</v>
      </c>
      <c r="AM176" s="39">
        <v>1552.86</v>
      </c>
      <c r="AN176" s="72">
        <v>1552.86</v>
      </c>
      <c r="AO176" s="132"/>
      <c r="AP176" s="132"/>
      <c r="AQ176" s="132"/>
      <c r="AR176" s="132"/>
      <c r="AS176" s="132"/>
    </row>
    <row r="177" spans="1:45" s="133" customFormat="1" ht="8.25" x14ac:dyDescent="0.2">
      <c r="A177" s="48" t="s">
        <v>36</v>
      </c>
      <c r="B177" s="35" t="s">
        <v>445</v>
      </c>
      <c r="C177" s="130" t="s">
        <v>446</v>
      </c>
      <c r="D177" s="37" t="s">
        <v>160</v>
      </c>
      <c r="E177" s="37" t="s">
        <v>447</v>
      </c>
      <c r="F177" s="38">
        <v>782</v>
      </c>
      <c r="G177" s="38">
        <f t="shared" si="309"/>
        <v>78.2</v>
      </c>
      <c r="H177" s="39">
        <f t="shared" si="310"/>
        <v>703.80000000000007</v>
      </c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>
        <v>139.19</v>
      </c>
      <c r="U177" s="38">
        <v>140.72999999999999</v>
      </c>
      <c r="V177" s="38">
        <f t="shared" si="323"/>
        <v>279.91999999999996</v>
      </c>
      <c r="W177" s="38">
        <f t="shared" si="324"/>
        <v>11.95</v>
      </c>
      <c r="X177" s="38">
        <f t="shared" si="325"/>
        <v>11.18</v>
      </c>
      <c r="Y177" s="90">
        <f t="shared" si="326"/>
        <v>11.95</v>
      </c>
      <c r="Z177" s="90">
        <f t="shared" si="327"/>
        <v>11.57</v>
      </c>
      <c r="AA177" s="90">
        <f t="shared" si="328"/>
        <v>11.95</v>
      </c>
      <c r="AB177" s="90">
        <f t="shared" si="329"/>
        <v>11.57</v>
      </c>
      <c r="AC177" s="90">
        <f t="shared" si="330"/>
        <v>11.95</v>
      </c>
      <c r="AD177" s="90">
        <f t="shared" si="331"/>
        <v>11.95</v>
      </c>
      <c r="AE177" s="39">
        <f t="shared" si="332"/>
        <v>11.57</v>
      </c>
      <c r="AF177" s="90">
        <f t="shared" si="333"/>
        <v>11.95</v>
      </c>
      <c r="AG177" s="90">
        <f t="shared" si="334"/>
        <v>11.57</v>
      </c>
      <c r="AH177" s="90"/>
      <c r="AI177" s="90"/>
      <c r="AJ177" s="90">
        <v>703.8</v>
      </c>
      <c r="AK177" s="90">
        <v>703.8</v>
      </c>
      <c r="AL177" s="90">
        <v>703.8</v>
      </c>
      <c r="AM177" s="90">
        <v>703.8</v>
      </c>
      <c r="AN177" s="120">
        <v>703.8</v>
      </c>
      <c r="AO177" s="132"/>
      <c r="AP177" s="132"/>
      <c r="AQ177" s="132"/>
      <c r="AR177" s="132"/>
      <c r="AS177" s="132"/>
    </row>
    <row r="178" spans="1:45" s="133" customFormat="1" ht="41.25" x14ac:dyDescent="0.2">
      <c r="A178" s="48" t="s">
        <v>448</v>
      </c>
      <c r="B178" s="35" t="s">
        <v>449</v>
      </c>
      <c r="C178" s="130" t="s">
        <v>450</v>
      </c>
      <c r="D178" s="37" t="s">
        <v>86</v>
      </c>
      <c r="E178" s="37" t="s">
        <v>451</v>
      </c>
      <c r="F178" s="38">
        <v>2380.0700000000002</v>
      </c>
      <c r="G178" s="38">
        <f t="shared" si="309"/>
        <v>238.00700000000003</v>
      </c>
      <c r="H178" s="39">
        <f t="shared" si="310"/>
        <v>2142.0630000000001</v>
      </c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90"/>
      <c r="Z178" s="90"/>
      <c r="AA178" s="90"/>
      <c r="AB178" s="90"/>
      <c r="AC178" s="90"/>
      <c r="AD178" s="90"/>
      <c r="AE178" s="39"/>
      <c r="AF178" s="90"/>
      <c r="AG178" s="90"/>
      <c r="AH178" s="90"/>
      <c r="AI178" s="90"/>
      <c r="AJ178" s="90">
        <v>2142.06</v>
      </c>
      <c r="AK178" s="90">
        <v>2142.06</v>
      </c>
      <c r="AL178" s="90">
        <v>2142.06</v>
      </c>
      <c r="AM178" s="90">
        <v>2142.06</v>
      </c>
      <c r="AN178" s="72">
        <f>ROUND((H178+I178+J178+K178+L178+M178+N178+O178+P178+Q178+R178+S178+T178),2)</f>
        <v>2142.06</v>
      </c>
      <c r="AO178" s="132"/>
      <c r="AP178" s="132"/>
      <c r="AQ178" s="132"/>
      <c r="AR178" s="132"/>
      <c r="AS178" s="132"/>
    </row>
    <row r="179" spans="1:45" s="133" customFormat="1" ht="41.25" x14ac:dyDescent="0.2">
      <c r="A179" s="48" t="s">
        <v>448</v>
      </c>
      <c r="B179" s="35" t="s">
        <v>449</v>
      </c>
      <c r="C179" s="130" t="s">
        <v>452</v>
      </c>
      <c r="D179" s="37" t="s">
        <v>86</v>
      </c>
      <c r="E179" s="37" t="s">
        <v>453</v>
      </c>
      <c r="F179" s="38">
        <v>2380.06</v>
      </c>
      <c r="G179" s="38">
        <f t="shared" si="309"/>
        <v>238.006</v>
      </c>
      <c r="H179" s="39">
        <f t="shared" si="310"/>
        <v>2142.0540000000001</v>
      </c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90"/>
      <c r="Z179" s="90"/>
      <c r="AA179" s="90"/>
      <c r="AB179" s="90"/>
      <c r="AC179" s="90"/>
      <c r="AD179" s="90"/>
      <c r="AE179" s="39"/>
      <c r="AF179" s="90"/>
      <c r="AG179" s="90"/>
      <c r="AH179" s="90"/>
      <c r="AI179" s="90"/>
      <c r="AJ179" s="90">
        <v>2142.0500000000002</v>
      </c>
      <c r="AK179" s="90">
        <v>2142.0500000000002</v>
      </c>
      <c r="AL179" s="90">
        <v>2142.0500000000002</v>
      </c>
      <c r="AM179" s="90">
        <v>2142.0500000000002</v>
      </c>
      <c r="AN179" s="72">
        <f>ROUND((H179+I179+J179+K179+L179+M179+N179+O179+P179+Q179+R179+S179+T179),2)</f>
        <v>2142.0500000000002</v>
      </c>
      <c r="AO179" s="132"/>
      <c r="AP179" s="132"/>
      <c r="AQ179" s="132"/>
      <c r="AR179" s="132"/>
      <c r="AS179" s="132"/>
    </row>
    <row r="180" spans="1:45" s="133" customFormat="1" ht="16.5" x14ac:dyDescent="0.2">
      <c r="A180" s="48" t="s">
        <v>454</v>
      </c>
      <c r="B180" s="35" t="s">
        <v>313</v>
      </c>
      <c r="C180" s="130" t="s">
        <v>455</v>
      </c>
      <c r="D180" s="37" t="s">
        <v>136</v>
      </c>
      <c r="E180" s="37" t="s">
        <v>456</v>
      </c>
      <c r="F180" s="38">
        <v>1425</v>
      </c>
      <c r="G180" s="38">
        <f t="shared" si="309"/>
        <v>142.5</v>
      </c>
      <c r="H180" s="39">
        <f t="shared" si="310"/>
        <v>1282.5</v>
      </c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90"/>
      <c r="Z180" s="90"/>
      <c r="AA180" s="90"/>
      <c r="AB180" s="90"/>
      <c r="AC180" s="90"/>
      <c r="AD180" s="90"/>
      <c r="AE180" s="39"/>
      <c r="AF180" s="90"/>
      <c r="AG180" s="90"/>
      <c r="AH180" s="90"/>
      <c r="AI180" s="90"/>
      <c r="AJ180" s="90">
        <v>1282.5</v>
      </c>
      <c r="AK180" s="90">
        <v>1282.5</v>
      </c>
      <c r="AL180" s="90">
        <v>1282.5</v>
      </c>
      <c r="AM180" s="90">
        <v>1282.5</v>
      </c>
      <c r="AN180" s="40">
        <v>1282.5</v>
      </c>
      <c r="AO180" s="132"/>
      <c r="AP180" s="132"/>
      <c r="AQ180" s="132"/>
      <c r="AR180" s="132"/>
      <c r="AS180" s="132"/>
    </row>
    <row r="181" spans="1:45" s="133" customFormat="1" ht="16.5" x14ac:dyDescent="0.2">
      <c r="A181" s="48" t="s">
        <v>454</v>
      </c>
      <c r="B181" s="35" t="s">
        <v>313</v>
      </c>
      <c r="C181" s="130" t="s">
        <v>457</v>
      </c>
      <c r="D181" s="37" t="s">
        <v>219</v>
      </c>
      <c r="E181" s="37" t="s">
        <v>458</v>
      </c>
      <c r="F181" s="38">
        <v>1425</v>
      </c>
      <c r="G181" s="38">
        <f t="shared" si="309"/>
        <v>142.5</v>
      </c>
      <c r="H181" s="39">
        <f t="shared" si="310"/>
        <v>1282.5</v>
      </c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90"/>
      <c r="Z181" s="90"/>
      <c r="AA181" s="90"/>
      <c r="AB181" s="90"/>
      <c r="AC181" s="90"/>
      <c r="AD181" s="90"/>
      <c r="AE181" s="39"/>
      <c r="AF181" s="90"/>
      <c r="AG181" s="90"/>
      <c r="AH181" s="90"/>
      <c r="AI181" s="90"/>
      <c r="AJ181" s="90">
        <v>1282.5</v>
      </c>
      <c r="AK181" s="90">
        <v>1282.5</v>
      </c>
      <c r="AL181" s="90">
        <v>1282.5</v>
      </c>
      <c r="AM181" s="90">
        <v>1282.5</v>
      </c>
      <c r="AN181" s="40">
        <v>1282.5</v>
      </c>
      <c r="AO181" s="132"/>
      <c r="AP181" s="132"/>
      <c r="AQ181" s="132"/>
      <c r="AR181" s="132"/>
      <c r="AS181" s="132"/>
    </row>
    <row r="182" spans="1:45" s="133" customFormat="1" ht="16.5" x14ac:dyDescent="0.2">
      <c r="A182" s="48" t="s">
        <v>459</v>
      </c>
      <c r="B182" s="35" t="s">
        <v>363</v>
      </c>
      <c r="C182" s="130" t="s">
        <v>460</v>
      </c>
      <c r="D182" s="37" t="s">
        <v>100</v>
      </c>
      <c r="E182" s="37" t="s">
        <v>461</v>
      </c>
      <c r="F182" s="38">
        <v>2131.9699999999998</v>
      </c>
      <c r="G182" s="38">
        <f t="shared" si="309"/>
        <v>213.197</v>
      </c>
      <c r="H182" s="39">
        <f t="shared" si="310"/>
        <v>1918.7729999999999</v>
      </c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90"/>
      <c r="Z182" s="90"/>
      <c r="AA182" s="90"/>
      <c r="AB182" s="90"/>
      <c r="AC182" s="90"/>
      <c r="AD182" s="90"/>
      <c r="AE182" s="39"/>
      <c r="AF182" s="90"/>
      <c r="AG182" s="90"/>
      <c r="AH182" s="90"/>
      <c r="AI182" s="90"/>
      <c r="AJ182" s="90">
        <v>1918.77</v>
      </c>
      <c r="AK182" s="90">
        <v>1918.77</v>
      </c>
      <c r="AL182" s="90">
        <v>1918.77</v>
      </c>
      <c r="AM182" s="90">
        <v>1918.77</v>
      </c>
      <c r="AN182" s="40">
        <v>1918.77</v>
      </c>
      <c r="AO182" s="132"/>
      <c r="AP182" s="132"/>
      <c r="AQ182" s="132"/>
      <c r="AR182" s="132"/>
      <c r="AS182" s="132"/>
    </row>
    <row r="183" spans="1:45" s="133" customFormat="1" ht="16.5" x14ac:dyDescent="0.2">
      <c r="A183" s="48" t="s">
        <v>459</v>
      </c>
      <c r="B183" s="35" t="s">
        <v>363</v>
      </c>
      <c r="C183" s="130" t="s">
        <v>462</v>
      </c>
      <c r="D183" s="37" t="s">
        <v>100</v>
      </c>
      <c r="E183" s="37" t="s">
        <v>463</v>
      </c>
      <c r="F183" s="38">
        <v>2131.9699999999998</v>
      </c>
      <c r="G183" s="38">
        <f t="shared" si="309"/>
        <v>213.197</v>
      </c>
      <c r="H183" s="39">
        <f t="shared" si="310"/>
        <v>1918.7729999999999</v>
      </c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90"/>
      <c r="Z183" s="90"/>
      <c r="AA183" s="90"/>
      <c r="AB183" s="90"/>
      <c r="AC183" s="90"/>
      <c r="AD183" s="90"/>
      <c r="AE183" s="39"/>
      <c r="AF183" s="90"/>
      <c r="AG183" s="90"/>
      <c r="AH183" s="90"/>
      <c r="AI183" s="90"/>
      <c r="AJ183" s="90">
        <v>1918.77</v>
      </c>
      <c r="AK183" s="90">
        <v>1918.77</v>
      </c>
      <c r="AL183" s="90">
        <v>1918.77</v>
      </c>
      <c r="AM183" s="90">
        <v>1918.77</v>
      </c>
      <c r="AN183" s="40">
        <v>1918.77</v>
      </c>
      <c r="AO183" s="132"/>
      <c r="AP183" s="132"/>
      <c r="AQ183" s="132"/>
      <c r="AR183" s="132"/>
      <c r="AS183" s="132"/>
    </row>
    <row r="184" spans="1:45" s="133" customFormat="1" ht="8.25" x14ac:dyDescent="0.2">
      <c r="A184" s="48">
        <v>40676</v>
      </c>
      <c r="B184" s="35" t="s">
        <v>464</v>
      </c>
      <c r="C184" s="49" t="s">
        <v>465</v>
      </c>
      <c r="D184" s="37" t="s">
        <v>100</v>
      </c>
      <c r="E184" s="37" t="s">
        <v>466</v>
      </c>
      <c r="F184" s="38">
        <v>2170</v>
      </c>
      <c r="G184" s="38">
        <f t="shared" si="309"/>
        <v>217</v>
      </c>
      <c r="H184" s="39">
        <f t="shared" si="310"/>
        <v>1953</v>
      </c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90">
        <v>1953</v>
      </c>
      <c r="AK184" s="90">
        <v>1953</v>
      </c>
      <c r="AL184" s="90">
        <v>1953</v>
      </c>
      <c r="AM184" s="90">
        <v>1953</v>
      </c>
      <c r="AN184" s="40">
        <v>1953</v>
      </c>
      <c r="AO184" s="132"/>
      <c r="AP184" s="132"/>
      <c r="AQ184" s="132"/>
      <c r="AR184" s="132"/>
      <c r="AS184" s="132"/>
    </row>
    <row r="185" spans="1:45" s="133" customFormat="1" ht="41.25" x14ac:dyDescent="0.2">
      <c r="A185" s="68">
        <v>40905</v>
      </c>
      <c r="B185" s="91" t="s">
        <v>467</v>
      </c>
      <c r="C185" s="70" t="s">
        <v>468</v>
      </c>
      <c r="D185" s="71" t="s">
        <v>213</v>
      </c>
      <c r="E185" s="71" t="s">
        <v>469</v>
      </c>
      <c r="F185" s="39">
        <v>1921</v>
      </c>
      <c r="G185" s="39">
        <f t="shared" ref="G185:G245" si="335">(F185*0.1)</f>
        <v>192.10000000000002</v>
      </c>
      <c r="H185" s="39">
        <f t="shared" ref="H185:H245" si="336">(F185*0.9)</f>
        <v>1728.9</v>
      </c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>
        <v>2.84</v>
      </c>
      <c r="V185" s="39">
        <f>N185+O185+P185+Q185+R185+S185+T185+U185</f>
        <v>2.84</v>
      </c>
      <c r="W185" s="39">
        <f>ROUND((H185/5/365*31),2)</f>
        <v>29.37</v>
      </c>
      <c r="X185" s="39">
        <f>ROUND((H185/5/365*29),2)</f>
        <v>27.47</v>
      </c>
      <c r="Y185" s="39">
        <f>ROUND((H185/5/365*31),2)</f>
        <v>29.37</v>
      </c>
      <c r="Z185" s="39">
        <f>ROUND((H185/5/365*30),2)</f>
        <v>28.42</v>
      </c>
      <c r="AA185" s="39">
        <f>ROUND((H185/5/365*31),2)</f>
        <v>29.37</v>
      </c>
      <c r="AB185" s="39">
        <f>ROUND((H185/5/365*30),2)</f>
        <v>28.42</v>
      </c>
      <c r="AC185" s="39">
        <f>ROUND((H185/5/365*31),2)</f>
        <v>29.37</v>
      </c>
      <c r="AD185" s="39">
        <f>ROUND((H185/5/365*31),2)</f>
        <v>29.37</v>
      </c>
      <c r="AE185" s="39">
        <f t="shared" ref="AE185:AE193" si="337">ROUND((H185/5/365*30),2)</f>
        <v>28.42</v>
      </c>
      <c r="AF185" s="39">
        <f t="shared" ref="AF185:AF193" si="338">ROUND((H185/5/365*31),2)</f>
        <v>29.37</v>
      </c>
      <c r="AG185" s="39">
        <f t="shared" ref="AG185:AG193" si="339">ROUND((H185/5/365*30),2)</f>
        <v>28.42</v>
      </c>
      <c r="AH185" s="39">
        <f t="shared" ref="AH185:AH193" si="340">ROUND((H185/5/365*31),2)</f>
        <v>29.37</v>
      </c>
      <c r="AI185" s="39"/>
      <c r="AJ185" s="39">
        <v>1728.9</v>
      </c>
      <c r="AK185" s="39">
        <v>1728.9</v>
      </c>
      <c r="AL185" s="39">
        <v>1728.9</v>
      </c>
      <c r="AM185" s="39">
        <v>1728.9</v>
      </c>
      <c r="AN185" s="72">
        <v>1728.9</v>
      </c>
      <c r="AO185" s="132"/>
      <c r="AP185" s="132"/>
      <c r="AQ185" s="132"/>
      <c r="AR185" s="132"/>
      <c r="AS185" s="132"/>
    </row>
    <row r="186" spans="1:45" s="121" customFormat="1" ht="140.25" x14ac:dyDescent="0.15">
      <c r="A186" s="68">
        <v>41144</v>
      </c>
      <c r="B186" s="91" t="s">
        <v>470</v>
      </c>
      <c r="C186" s="69" t="s">
        <v>471</v>
      </c>
      <c r="D186" s="74" t="s">
        <v>222</v>
      </c>
      <c r="E186" s="69" t="s">
        <v>472</v>
      </c>
      <c r="F186" s="39">
        <v>1462.22</v>
      </c>
      <c r="G186" s="39">
        <f t="shared" si="335"/>
        <v>146.22200000000001</v>
      </c>
      <c r="H186" s="39">
        <f t="shared" si="336"/>
        <v>1315.998</v>
      </c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>
        <v>0</v>
      </c>
      <c r="W186" s="39">
        <v>0</v>
      </c>
      <c r="X186" s="39">
        <v>0</v>
      </c>
      <c r="Y186" s="39">
        <v>0</v>
      </c>
      <c r="Z186" s="39">
        <v>0</v>
      </c>
      <c r="AA186" s="39">
        <v>0</v>
      </c>
      <c r="AB186" s="39">
        <v>0</v>
      </c>
      <c r="AC186" s="39">
        <v>0</v>
      </c>
      <c r="AD186" s="39">
        <f t="shared" ref="AD186:AD193" si="341">ROUND((H186/5/365*8),2)</f>
        <v>5.77</v>
      </c>
      <c r="AE186" s="39">
        <f t="shared" si="337"/>
        <v>21.63</v>
      </c>
      <c r="AF186" s="39">
        <f t="shared" si="338"/>
        <v>22.35</v>
      </c>
      <c r="AG186" s="39">
        <f t="shared" si="339"/>
        <v>21.63</v>
      </c>
      <c r="AH186" s="39">
        <f t="shared" si="340"/>
        <v>22.35</v>
      </c>
      <c r="AI186" s="39"/>
      <c r="AJ186" s="39">
        <v>1316</v>
      </c>
      <c r="AK186" s="39">
        <v>1316</v>
      </c>
      <c r="AL186" s="39">
        <v>1316</v>
      </c>
      <c r="AM186" s="39">
        <v>1316</v>
      </c>
      <c r="AN186" s="72">
        <v>1316</v>
      </c>
      <c r="AO186" s="106"/>
      <c r="AP186" s="106"/>
      <c r="AQ186" s="106"/>
      <c r="AR186" s="106"/>
      <c r="AS186" s="106"/>
    </row>
    <row r="187" spans="1:45" s="121" customFormat="1" ht="140.25" x14ac:dyDescent="0.15">
      <c r="A187" s="68">
        <v>41144</v>
      </c>
      <c r="B187" s="91" t="s">
        <v>470</v>
      </c>
      <c r="C187" s="69" t="s">
        <v>473</v>
      </c>
      <c r="D187" s="74" t="s">
        <v>136</v>
      </c>
      <c r="E187" s="69" t="s">
        <v>474</v>
      </c>
      <c r="F187" s="39">
        <v>1462.22</v>
      </c>
      <c r="G187" s="39">
        <f t="shared" si="335"/>
        <v>146.22200000000001</v>
      </c>
      <c r="H187" s="39">
        <f t="shared" si="336"/>
        <v>1315.998</v>
      </c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>
        <v>0</v>
      </c>
      <c r="W187" s="39">
        <v>0</v>
      </c>
      <c r="X187" s="39">
        <v>0</v>
      </c>
      <c r="Y187" s="39">
        <v>0</v>
      </c>
      <c r="Z187" s="39">
        <v>0</v>
      </c>
      <c r="AA187" s="39">
        <v>0</v>
      </c>
      <c r="AB187" s="39">
        <v>0</v>
      </c>
      <c r="AC187" s="39">
        <v>0</v>
      </c>
      <c r="AD187" s="39">
        <f t="shared" si="341"/>
        <v>5.77</v>
      </c>
      <c r="AE187" s="39">
        <f t="shared" si="337"/>
        <v>21.63</v>
      </c>
      <c r="AF187" s="39">
        <f t="shared" si="338"/>
        <v>22.35</v>
      </c>
      <c r="AG187" s="39">
        <f t="shared" si="339"/>
        <v>21.63</v>
      </c>
      <c r="AH187" s="39">
        <f t="shared" si="340"/>
        <v>22.35</v>
      </c>
      <c r="AI187" s="39"/>
      <c r="AJ187" s="39">
        <v>1316</v>
      </c>
      <c r="AK187" s="39">
        <v>1316</v>
      </c>
      <c r="AL187" s="39">
        <v>1316</v>
      </c>
      <c r="AM187" s="39">
        <v>1316</v>
      </c>
      <c r="AN187" s="72">
        <v>1316</v>
      </c>
      <c r="AO187" s="106"/>
      <c r="AP187" s="106"/>
      <c r="AQ187" s="106"/>
      <c r="AR187" s="106"/>
      <c r="AS187" s="106"/>
    </row>
    <row r="188" spans="1:45" s="121" customFormat="1" ht="132" x14ac:dyDescent="0.15">
      <c r="A188" s="68">
        <v>41144</v>
      </c>
      <c r="B188" s="91" t="s">
        <v>470</v>
      </c>
      <c r="C188" s="69" t="s">
        <v>475</v>
      </c>
      <c r="D188" s="74" t="s">
        <v>181</v>
      </c>
      <c r="E188" s="69" t="s">
        <v>476</v>
      </c>
      <c r="F188" s="39">
        <v>1462.22</v>
      </c>
      <c r="G188" s="39">
        <f t="shared" si="335"/>
        <v>146.22200000000001</v>
      </c>
      <c r="H188" s="39">
        <f t="shared" si="336"/>
        <v>1315.998</v>
      </c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>
        <v>0</v>
      </c>
      <c r="W188" s="39">
        <v>0</v>
      </c>
      <c r="X188" s="39">
        <v>0</v>
      </c>
      <c r="Y188" s="39">
        <v>0</v>
      </c>
      <c r="Z188" s="39">
        <v>0</v>
      </c>
      <c r="AA188" s="39">
        <v>0</v>
      </c>
      <c r="AB188" s="39">
        <v>0</v>
      </c>
      <c r="AC188" s="39">
        <v>0</v>
      </c>
      <c r="AD188" s="39">
        <f t="shared" si="341"/>
        <v>5.77</v>
      </c>
      <c r="AE188" s="39">
        <f t="shared" si="337"/>
        <v>21.63</v>
      </c>
      <c r="AF188" s="39">
        <f t="shared" si="338"/>
        <v>22.35</v>
      </c>
      <c r="AG188" s="39">
        <f t="shared" si="339"/>
        <v>21.63</v>
      </c>
      <c r="AH188" s="39">
        <f t="shared" si="340"/>
        <v>22.35</v>
      </c>
      <c r="AI188" s="39"/>
      <c r="AJ188" s="39">
        <v>1316</v>
      </c>
      <c r="AK188" s="39">
        <v>1316</v>
      </c>
      <c r="AL188" s="39">
        <v>1316</v>
      </c>
      <c r="AM188" s="39">
        <v>1316</v>
      </c>
      <c r="AN188" s="72">
        <v>1316</v>
      </c>
      <c r="AO188" s="106"/>
      <c r="AP188" s="106"/>
      <c r="AQ188" s="106"/>
      <c r="AR188" s="106"/>
      <c r="AS188" s="106"/>
    </row>
    <row r="189" spans="1:45" s="121" customFormat="1" ht="132" x14ac:dyDescent="0.15">
      <c r="A189" s="68">
        <v>41144</v>
      </c>
      <c r="B189" s="91" t="s">
        <v>470</v>
      </c>
      <c r="C189" s="69" t="s">
        <v>477</v>
      </c>
      <c r="D189" s="74" t="s">
        <v>225</v>
      </c>
      <c r="E189" s="69" t="s">
        <v>478</v>
      </c>
      <c r="F189" s="39">
        <v>1462.22</v>
      </c>
      <c r="G189" s="39">
        <f t="shared" si="335"/>
        <v>146.22200000000001</v>
      </c>
      <c r="H189" s="39">
        <f t="shared" si="336"/>
        <v>1315.998</v>
      </c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>
        <v>0</v>
      </c>
      <c r="W189" s="39">
        <v>0</v>
      </c>
      <c r="X189" s="39">
        <v>0</v>
      </c>
      <c r="Y189" s="39">
        <v>0</v>
      </c>
      <c r="Z189" s="39">
        <v>0</v>
      </c>
      <c r="AA189" s="39">
        <v>0</v>
      </c>
      <c r="AB189" s="39">
        <v>0</v>
      </c>
      <c r="AC189" s="39">
        <v>0</v>
      </c>
      <c r="AD189" s="39">
        <f t="shared" si="341"/>
        <v>5.77</v>
      </c>
      <c r="AE189" s="39">
        <f t="shared" si="337"/>
        <v>21.63</v>
      </c>
      <c r="AF189" s="39">
        <f t="shared" si="338"/>
        <v>22.35</v>
      </c>
      <c r="AG189" s="39">
        <f t="shared" si="339"/>
        <v>21.63</v>
      </c>
      <c r="AH189" s="39">
        <f t="shared" si="340"/>
        <v>22.35</v>
      </c>
      <c r="AI189" s="39"/>
      <c r="AJ189" s="39">
        <v>1316</v>
      </c>
      <c r="AK189" s="39">
        <v>1316</v>
      </c>
      <c r="AL189" s="39">
        <v>1316</v>
      </c>
      <c r="AM189" s="39">
        <v>1316</v>
      </c>
      <c r="AN189" s="72">
        <v>1316</v>
      </c>
      <c r="AO189" s="106"/>
      <c r="AP189" s="106"/>
      <c r="AQ189" s="106"/>
      <c r="AR189" s="106"/>
      <c r="AS189" s="106"/>
    </row>
    <row r="190" spans="1:45" s="121" customFormat="1" ht="132" x14ac:dyDescent="0.15">
      <c r="A190" s="68">
        <v>41144</v>
      </c>
      <c r="B190" s="91" t="s">
        <v>470</v>
      </c>
      <c r="C190" s="69" t="s">
        <v>479</v>
      </c>
      <c r="D190" s="74" t="s">
        <v>109</v>
      </c>
      <c r="E190" s="69" t="s">
        <v>480</v>
      </c>
      <c r="F190" s="39">
        <v>1462.22</v>
      </c>
      <c r="G190" s="39">
        <f t="shared" si="335"/>
        <v>146.22200000000001</v>
      </c>
      <c r="H190" s="39">
        <f t="shared" si="336"/>
        <v>1315.998</v>
      </c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>
        <v>0</v>
      </c>
      <c r="W190" s="39">
        <v>0</v>
      </c>
      <c r="X190" s="39">
        <v>0</v>
      </c>
      <c r="Y190" s="39">
        <v>0</v>
      </c>
      <c r="Z190" s="39">
        <v>0</v>
      </c>
      <c r="AA190" s="39">
        <v>0</v>
      </c>
      <c r="AB190" s="39">
        <v>0</v>
      </c>
      <c r="AC190" s="39">
        <v>0</v>
      </c>
      <c r="AD190" s="39">
        <f t="shared" si="341"/>
        <v>5.77</v>
      </c>
      <c r="AE190" s="39">
        <f t="shared" si="337"/>
        <v>21.63</v>
      </c>
      <c r="AF190" s="39">
        <f t="shared" si="338"/>
        <v>22.35</v>
      </c>
      <c r="AG190" s="39">
        <f t="shared" si="339"/>
        <v>21.63</v>
      </c>
      <c r="AH190" s="39">
        <f t="shared" si="340"/>
        <v>22.35</v>
      </c>
      <c r="AI190" s="39"/>
      <c r="AJ190" s="39">
        <v>1316</v>
      </c>
      <c r="AK190" s="39">
        <v>1316</v>
      </c>
      <c r="AL190" s="39">
        <v>1316</v>
      </c>
      <c r="AM190" s="39">
        <v>1316</v>
      </c>
      <c r="AN190" s="72">
        <v>1316</v>
      </c>
      <c r="AO190" s="106"/>
      <c r="AP190" s="106"/>
      <c r="AQ190" s="106"/>
      <c r="AR190" s="106"/>
      <c r="AS190" s="106"/>
    </row>
    <row r="191" spans="1:45" s="121" customFormat="1" ht="132" x14ac:dyDescent="0.15">
      <c r="A191" s="68">
        <v>41144</v>
      </c>
      <c r="B191" s="91" t="s">
        <v>470</v>
      </c>
      <c r="C191" s="69" t="s">
        <v>481</v>
      </c>
      <c r="D191" s="74" t="s">
        <v>160</v>
      </c>
      <c r="E191" s="69" t="s">
        <v>482</v>
      </c>
      <c r="F191" s="39">
        <v>1462.22</v>
      </c>
      <c r="G191" s="39">
        <f t="shared" si="335"/>
        <v>146.22200000000001</v>
      </c>
      <c r="H191" s="39">
        <f t="shared" si="336"/>
        <v>1315.998</v>
      </c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>
        <v>0</v>
      </c>
      <c r="W191" s="39">
        <v>0</v>
      </c>
      <c r="X191" s="39">
        <v>0</v>
      </c>
      <c r="Y191" s="39">
        <v>0</v>
      </c>
      <c r="Z191" s="39">
        <v>0</v>
      </c>
      <c r="AA191" s="39">
        <v>0</v>
      </c>
      <c r="AB191" s="39">
        <v>0</v>
      </c>
      <c r="AC191" s="39">
        <v>0</v>
      </c>
      <c r="AD191" s="39">
        <f t="shared" si="341"/>
        <v>5.77</v>
      </c>
      <c r="AE191" s="39">
        <f t="shared" si="337"/>
        <v>21.63</v>
      </c>
      <c r="AF191" s="39">
        <f t="shared" si="338"/>
        <v>22.35</v>
      </c>
      <c r="AG191" s="39">
        <f t="shared" si="339"/>
        <v>21.63</v>
      </c>
      <c r="AH191" s="39">
        <f t="shared" si="340"/>
        <v>22.35</v>
      </c>
      <c r="AI191" s="39"/>
      <c r="AJ191" s="39">
        <v>1316</v>
      </c>
      <c r="AK191" s="39">
        <v>1316</v>
      </c>
      <c r="AL191" s="39">
        <v>1316</v>
      </c>
      <c r="AM191" s="39">
        <v>1316</v>
      </c>
      <c r="AN191" s="72">
        <v>1316</v>
      </c>
      <c r="AO191" s="106"/>
      <c r="AP191" s="106"/>
      <c r="AQ191" s="106"/>
      <c r="AR191" s="106"/>
      <c r="AS191" s="106"/>
    </row>
    <row r="192" spans="1:45" s="121" customFormat="1" ht="132" x14ac:dyDescent="0.15">
      <c r="A192" s="68">
        <v>41144</v>
      </c>
      <c r="B192" s="91" t="s">
        <v>470</v>
      </c>
      <c r="C192" s="69" t="s">
        <v>483</v>
      </c>
      <c r="D192" s="74" t="s">
        <v>160</v>
      </c>
      <c r="E192" s="69" t="s">
        <v>484</v>
      </c>
      <c r="F192" s="39">
        <v>1462.22</v>
      </c>
      <c r="G192" s="39">
        <f t="shared" si="335"/>
        <v>146.22200000000001</v>
      </c>
      <c r="H192" s="39">
        <f t="shared" si="336"/>
        <v>1315.998</v>
      </c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>
        <v>0</v>
      </c>
      <c r="W192" s="39">
        <v>0</v>
      </c>
      <c r="X192" s="39">
        <v>0</v>
      </c>
      <c r="Y192" s="39">
        <v>0</v>
      </c>
      <c r="Z192" s="39">
        <v>0</v>
      </c>
      <c r="AA192" s="39">
        <v>0</v>
      </c>
      <c r="AB192" s="39">
        <v>0</v>
      </c>
      <c r="AC192" s="39">
        <v>0</v>
      </c>
      <c r="AD192" s="39">
        <f t="shared" si="341"/>
        <v>5.77</v>
      </c>
      <c r="AE192" s="39">
        <f t="shared" si="337"/>
        <v>21.63</v>
      </c>
      <c r="AF192" s="39">
        <f t="shared" si="338"/>
        <v>22.35</v>
      </c>
      <c r="AG192" s="39">
        <f t="shared" si="339"/>
        <v>21.63</v>
      </c>
      <c r="AH192" s="39">
        <f t="shared" si="340"/>
        <v>22.35</v>
      </c>
      <c r="AI192" s="39"/>
      <c r="AJ192" s="39">
        <v>1316</v>
      </c>
      <c r="AK192" s="39">
        <v>1316</v>
      </c>
      <c r="AL192" s="39">
        <v>1316</v>
      </c>
      <c r="AM192" s="39">
        <v>1316</v>
      </c>
      <c r="AN192" s="72">
        <v>1316</v>
      </c>
      <c r="AO192" s="106"/>
      <c r="AP192" s="106"/>
      <c r="AQ192" s="106"/>
      <c r="AR192" s="106"/>
      <c r="AS192" s="106"/>
    </row>
    <row r="193" spans="1:45" s="121" customFormat="1" ht="132" x14ac:dyDescent="0.15">
      <c r="A193" s="68">
        <v>41144</v>
      </c>
      <c r="B193" s="91" t="s">
        <v>470</v>
      </c>
      <c r="C193" s="69" t="s">
        <v>485</v>
      </c>
      <c r="D193" s="74" t="s">
        <v>486</v>
      </c>
      <c r="E193" s="69" t="s">
        <v>487</v>
      </c>
      <c r="F193" s="39">
        <v>1462.22</v>
      </c>
      <c r="G193" s="39">
        <f t="shared" si="335"/>
        <v>146.22200000000001</v>
      </c>
      <c r="H193" s="39">
        <f t="shared" si="336"/>
        <v>1315.998</v>
      </c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>
        <v>0</v>
      </c>
      <c r="W193" s="39">
        <v>0</v>
      </c>
      <c r="X193" s="39">
        <v>0</v>
      </c>
      <c r="Y193" s="39">
        <v>0</v>
      </c>
      <c r="Z193" s="39">
        <v>0</v>
      </c>
      <c r="AA193" s="39">
        <v>0</v>
      </c>
      <c r="AB193" s="39">
        <v>0</v>
      </c>
      <c r="AC193" s="39">
        <v>0</v>
      </c>
      <c r="AD193" s="39">
        <f t="shared" si="341"/>
        <v>5.77</v>
      </c>
      <c r="AE193" s="39">
        <f t="shared" si="337"/>
        <v>21.63</v>
      </c>
      <c r="AF193" s="39">
        <f t="shared" si="338"/>
        <v>22.35</v>
      </c>
      <c r="AG193" s="39">
        <f t="shared" si="339"/>
        <v>21.63</v>
      </c>
      <c r="AH193" s="39">
        <f t="shared" si="340"/>
        <v>22.35</v>
      </c>
      <c r="AI193" s="39"/>
      <c r="AJ193" s="39">
        <v>1316</v>
      </c>
      <c r="AK193" s="39">
        <v>1316</v>
      </c>
      <c r="AL193" s="39">
        <v>1316</v>
      </c>
      <c r="AM193" s="39">
        <v>1316</v>
      </c>
      <c r="AN193" s="72">
        <v>1316</v>
      </c>
      <c r="AO193" s="106"/>
      <c r="AP193" s="106"/>
      <c r="AQ193" s="106"/>
      <c r="AR193" s="106"/>
      <c r="AS193" s="106"/>
    </row>
    <row r="194" spans="1:45" s="121" customFormat="1" ht="140.25" x14ac:dyDescent="0.15">
      <c r="A194" s="68">
        <v>41173</v>
      </c>
      <c r="B194" s="91" t="s">
        <v>488</v>
      </c>
      <c r="C194" s="134" t="s">
        <v>489</v>
      </c>
      <c r="D194" s="69" t="s">
        <v>59</v>
      </c>
      <c r="E194" s="69" t="s">
        <v>490</v>
      </c>
      <c r="F194" s="39">
        <v>2370</v>
      </c>
      <c r="G194" s="39">
        <f t="shared" si="335"/>
        <v>237</v>
      </c>
      <c r="H194" s="39">
        <f t="shared" si="336"/>
        <v>2133</v>
      </c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>
        <v>0</v>
      </c>
      <c r="V194" s="39"/>
      <c r="W194" s="39"/>
      <c r="X194" s="39"/>
      <c r="Y194" s="39"/>
      <c r="Z194" s="39"/>
      <c r="AA194" s="39"/>
      <c r="AB194" s="39"/>
      <c r="AC194" s="39"/>
      <c r="AD194" s="39">
        <f>ROUND((G194/5/365*9),2)</f>
        <v>1.17</v>
      </c>
      <c r="AE194" s="39">
        <v>118.04</v>
      </c>
      <c r="AF194" s="39">
        <v>426.58</v>
      </c>
      <c r="AG194" s="39">
        <v>426.58</v>
      </c>
      <c r="AH194" s="39">
        <v>426.58</v>
      </c>
      <c r="AI194" s="39">
        <v>427.74</v>
      </c>
      <c r="AJ194" s="39">
        <v>2133</v>
      </c>
      <c r="AK194" s="39">
        <v>2133</v>
      </c>
      <c r="AL194" s="39">
        <v>2133</v>
      </c>
      <c r="AM194" s="39">
        <v>2133</v>
      </c>
      <c r="AN194" s="72">
        <v>2133</v>
      </c>
      <c r="AO194" s="106"/>
      <c r="AP194" s="106"/>
      <c r="AQ194" s="106"/>
      <c r="AR194" s="106"/>
      <c r="AS194" s="106"/>
    </row>
    <row r="195" spans="1:45" s="121" customFormat="1" ht="140.25" x14ac:dyDescent="0.15">
      <c r="A195" s="73">
        <v>41173</v>
      </c>
      <c r="B195" s="91" t="s">
        <v>488</v>
      </c>
      <c r="C195" s="134" t="s">
        <v>491</v>
      </c>
      <c r="D195" s="69" t="s">
        <v>219</v>
      </c>
      <c r="E195" s="135" t="s">
        <v>492</v>
      </c>
      <c r="F195" s="39">
        <v>2370</v>
      </c>
      <c r="G195" s="39">
        <f t="shared" si="335"/>
        <v>237</v>
      </c>
      <c r="H195" s="39">
        <f t="shared" si="336"/>
        <v>2133</v>
      </c>
      <c r="I195" s="86"/>
      <c r="J195" s="86"/>
      <c r="K195" s="86"/>
      <c r="L195" s="86"/>
      <c r="M195" s="86"/>
      <c r="N195" s="86"/>
      <c r="O195" s="86"/>
      <c r="P195" s="86"/>
      <c r="Q195" s="86"/>
      <c r="R195" s="86"/>
      <c r="S195" s="86"/>
      <c r="T195" s="86"/>
      <c r="U195" s="86">
        <v>0</v>
      </c>
      <c r="V195" s="86"/>
      <c r="W195" s="86"/>
      <c r="X195" s="86"/>
      <c r="Y195" s="86"/>
      <c r="Z195" s="86"/>
      <c r="AA195" s="86"/>
      <c r="AB195" s="86"/>
      <c r="AC195" s="86"/>
      <c r="AD195" s="86">
        <f>ROUND((G195/5/365*9),2)</f>
        <v>1.17</v>
      </c>
      <c r="AE195" s="86">
        <f>ROUND((G195/5/365*31),2)</f>
        <v>4.03</v>
      </c>
      <c r="AF195" s="86">
        <f>ROUND((G195/5/365*30),2)</f>
        <v>3.9</v>
      </c>
      <c r="AG195" s="86">
        <f>ROUND((G195/5/365*31),2)</f>
        <v>4.03</v>
      </c>
      <c r="AH195" s="86"/>
      <c r="AI195" s="86">
        <f>ROUND((U195+V195+W195+X195+Y195+Z195+AA195+AB195+AC195+AD195+AE195+AF195+AG195),2)</f>
        <v>13.13</v>
      </c>
      <c r="AJ195" s="39">
        <v>2133</v>
      </c>
      <c r="AK195" s="39">
        <v>2133</v>
      </c>
      <c r="AL195" s="39">
        <v>2133</v>
      </c>
      <c r="AM195" s="39">
        <v>2133</v>
      </c>
      <c r="AN195" s="72">
        <v>2133</v>
      </c>
      <c r="AO195" s="106"/>
      <c r="AP195" s="106"/>
      <c r="AQ195" s="106"/>
      <c r="AR195" s="106"/>
      <c r="AS195" s="106"/>
    </row>
    <row r="196" spans="1:45" s="121" customFormat="1" ht="140.25" x14ac:dyDescent="0.15">
      <c r="A196" s="68">
        <v>41173</v>
      </c>
      <c r="B196" s="91" t="s">
        <v>488</v>
      </c>
      <c r="C196" s="134" t="s">
        <v>493</v>
      </c>
      <c r="D196" s="69" t="s">
        <v>494</v>
      </c>
      <c r="E196" s="136" t="s">
        <v>495</v>
      </c>
      <c r="F196" s="39">
        <v>2370</v>
      </c>
      <c r="G196" s="39">
        <f t="shared" si="335"/>
        <v>237</v>
      </c>
      <c r="H196" s="39">
        <f t="shared" si="336"/>
        <v>2133</v>
      </c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>
        <v>0</v>
      </c>
      <c r="V196" s="39"/>
      <c r="W196" s="39"/>
      <c r="X196" s="39"/>
      <c r="Y196" s="39"/>
      <c r="Z196" s="39"/>
      <c r="AA196" s="39"/>
      <c r="AB196" s="39"/>
      <c r="AC196" s="39"/>
      <c r="AD196" s="39">
        <f>ROUND((G196/5/365*9),2)</f>
        <v>1.17</v>
      </c>
      <c r="AE196" s="39">
        <f>ROUND((G196/5/365*31),2)</f>
        <v>4.03</v>
      </c>
      <c r="AF196" s="39">
        <f>ROUND((G196/5/365*30),2)</f>
        <v>3.9</v>
      </c>
      <c r="AG196" s="39">
        <f>ROUND((G196/5/365*31),2)</f>
        <v>4.03</v>
      </c>
      <c r="AH196" s="39">
        <f>SUM(V196:AG196)</f>
        <v>13.129999999999999</v>
      </c>
      <c r="AI196" s="39">
        <f>ROUND((U196+V196+W196+X196+Y196+Z196+AA196+AB196+AC196+AD196+AE196+AF196+AG196),2)</f>
        <v>13.13</v>
      </c>
      <c r="AJ196" s="39">
        <v>2133</v>
      </c>
      <c r="AK196" s="39">
        <v>2133</v>
      </c>
      <c r="AL196" s="39">
        <v>2133</v>
      </c>
      <c r="AM196" s="39">
        <v>2133</v>
      </c>
      <c r="AN196" s="72">
        <v>2133</v>
      </c>
      <c r="AO196" s="106"/>
      <c r="AP196" s="106"/>
      <c r="AQ196" s="106"/>
      <c r="AR196" s="106"/>
      <c r="AS196" s="106"/>
    </row>
    <row r="197" spans="1:45" s="121" customFormat="1" ht="140.25" x14ac:dyDescent="0.15">
      <c r="A197" s="68">
        <v>41173</v>
      </c>
      <c r="B197" s="91" t="s">
        <v>488</v>
      </c>
      <c r="C197" s="134" t="s">
        <v>496</v>
      </c>
      <c r="D197" s="69" t="s">
        <v>89</v>
      </c>
      <c r="E197" s="136" t="s">
        <v>497</v>
      </c>
      <c r="F197" s="39">
        <v>2370</v>
      </c>
      <c r="G197" s="39">
        <f t="shared" si="335"/>
        <v>237</v>
      </c>
      <c r="H197" s="39">
        <f t="shared" si="336"/>
        <v>2133</v>
      </c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>
        <v>0</v>
      </c>
      <c r="V197" s="39"/>
      <c r="W197" s="39"/>
      <c r="X197" s="39"/>
      <c r="Y197" s="39"/>
      <c r="Z197" s="39"/>
      <c r="AA197" s="39"/>
      <c r="AB197" s="39"/>
      <c r="AC197" s="39"/>
      <c r="AD197" s="39">
        <f>ROUND((G197/5/365*9),2)</f>
        <v>1.17</v>
      </c>
      <c r="AE197" s="39">
        <f>ROUND((G197/5/365*31),2)</f>
        <v>4.03</v>
      </c>
      <c r="AF197" s="39">
        <f>ROUND((G197/5/365*30),2)</f>
        <v>3.9</v>
      </c>
      <c r="AG197" s="39">
        <f>ROUND((G197/5/365*31),2)</f>
        <v>4.03</v>
      </c>
      <c r="AH197" s="39">
        <f>SUM(V197:AG197)</f>
        <v>13.129999999999999</v>
      </c>
      <c r="AI197" s="39">
        <f>ROUND((U197+V197+W197+X197+Y197+Z197+AA197+AB197+AC197+AD197+AE197+AF197+AG197),2)</f>
        <v>13.13</v>
      </c>
      <c r="AJ197" s="39">
        <v>2133</v>
      </c>
      <c r="AK197" s="39">
        <v>2133</v>
      </c>
      <c r="AL197" s="39">
        <v>2133</v>
      </c>
      <c r="AM197" s="39">
        <v>2133</v>
      </c>
      <c r="AN197" s="72">
        <v>2133</v>
      </c>
      <c r="AO197" s="106"/>
      <c r="AP197" s="106"/>
      <c r="AQ197" s="106"/>
      <c r="AR197" s="106"/>
      <c r="AS197" s="106"/>
    </row>
    <row r="198" spans="1:45" s="121" customFormat="1" ht="33" x14ac:dyDescent="0.15">
      <c r="A198" s="73">
        <v>41261</v>
      </c>
      <c r="B198" s="69" t="s">
        <v>470</v>
      </c>
      <c r="C198" s="69" t="s">
        <v>498</v>
      </c>
      <c r="D198" s="74" t="s">
        <v>225</v>
      </c>
      <c r="E198" s="69" t="s">
        <v>499</v>
      </c>
      <c r="F198" s="39">
        <v>1155</v>
      </c>
      <c r="G198" s="39">
        <f t="shared" si="335"/>
        <v>115.5</v>
      </c>
      <c r="H198" s="39">
        <f t="shared" si="336"/>
        <v>1039.5</v>
      </c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>
        <f t="shared" ref="V198:V203" si="342">N198+O198+P198+Q198+R198+S198+T198+U198</f>
        <v>0</v>
      </c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>
        <f t="shared" ref="AH198:AH203" si="343">ROUND((H198/5/365*13),2)</f>
        <v>7.4</v>
      </c>
      <c r="AI198" s="39">
        <f t="shared" ref="AI198:AI209" si="344">SUM(W198:AH198)</f>
        <v>7.4</v>
      </c>
      <c r="AJ198" s="39">
        <v>1039.5</v>
      </c>
      <c r="AK198" s="39">
        <v>1039.5</v>
      </c>
      <c r="AL198" s="39">
        <v>1039.5</v>
      </c>
      <c r="AM198" s="39">
        <v>1039.5</v>
      </c>
      <c r="AN198" s="72">
        <v>1039.5</v>
      </c>
      <c r="AO198" s="106"/>
      <c r="AP198" s="106"/>
      <c r="AQ198" s="106"/>
      <c r="AR198" s="106"/>
      <c r="AS198" s="106"/>
    </row>
    <row r="199" spans="1:45" s="121" customFormat="1" ht="33" x14ac:dyDescent="0.15">
      <c r="A199" s="73">
        <v>41261</v>
      </c>
      <c r="B199" s="69" t="s">
        <v>470</v>
      </c>
      <c r="C199" s="69" t="s">
        <v>500</v>
      </c>
      <c r="D199" s="74" t="s">
        <v>168</v>
      </c>
      <c r="E199" s="69" t="s">
        <v>501</v>
      </c>
      <c r="F199" s="39">
        <v>1155</v>
      </c>
      <c r="G199" s="39">
        <f t="shared" si="335"/>
        <v>115.5</v>
      </c>
      <c r="H199" s="39">
        <f t="shared" si="336"/>
        <v>1039.5</v>
      </c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>
        <f t="shared" si="342"/>
        <v>0</v>
      </c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>
        <f t="shared" si="343"/>
        <v>7.4</v>
      </c>
      <c r="AI199" s="39">
        <f t="shared" si="344"/>
        <v>7.4</v>
      </c>
      <c r="AJ199" s="39">
        <v>1039.5</v>
      </c>
      <c r="AK199" s="39">
        <v>1039.5</v>
      </c>
      <c r="AL199" s="39">
        <v>1039.5</v>
      </c>
      <c r="AM199" s="39">
        <v>1039.5</v>
      </c>
      <c r="AN199" s="72">
        <v>1039.5</v>
      </c>
      <c r="AO199" s="106"/>
      <c r="AP199" s="106"/>
      <c r="AQ199" s="106"/>
      <c r="AR199" s="106"/>
      <c r="AS199" s="106"/>
    </row>
    <row r="200" spans="1:45" s="121" customFormat="1" ht="33" x14ac:dyDescent="0.15">
      <c r="A200" s="73">
        <v>41261</v>
      </c>
      <c r="B200" s="69" t="s">
        <v>470</v>
      </c>
      <c r="C200" s="69" t="s">
        <v>502</v>
      </c>
      <c r="D200" s="74" t="s">
        <v>222</v>
      </c>
      <c r="E200" s="69" t="s">
        <v>503</v>
      </c>
      <c r="F200" s="39">
        <v>1155</v>
      </c>
      <c r="G200" s="39">
        <f t="shared" si="335"/>
        <v>115.5</v>
      </c>
      <c r="H200" s="39">
        <f t="shared" si="336"/>
        <v>1039.5</v>
      </c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>
        <f t="shared" si="342"/>
        <v>0</v>
      </c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>
        <f t="shared" si="343"/>
        <v>7.4</v>
      </c>
      <c r="AI200" s="39">
        <f t="shared" si="344"/>
        <v>7.4</v>
      </c>
      <c r="AJ200" s="39">
        <v>1039.5</v>
      </c>
      <c r="AK200" s="39">
        <v>1039.5</v>
      </c>
      <c r="AL200" s="39">
        <v>1039.5</v>
      </c>
      <c r="AM200" s="39">
        <v>1039.5</v>
      </c>
      <c r="AN200" s="72">
        <v>1039.5</v>
      </c>
      <c r="AO200" s="106"/>
      <c r="AP200" s="106"/>
      <c r="AQ200" s="106"/>
      <c r="AR200" s="106"/>
      <c r="AS200" s="106"/>
    </row>
    <row r="201" spans="1:45" s="121" customFormat="1" ht="33" x14ac:dyDescent="0.15">
      <c r="A201" s="73">
        <v>41261</v>
      </c>
      <c r="B201" s="69" t="s">
        <v>470</v>
      </c>
      <c r="C201" s="69" t="s">
        <v>504</v>
      </c>
      <c r="D201" s="74" t="s">
        <v>213</v>
      </c>
      <c r="E201" s="69" t="s">
        <v>505</v>
      </c>
      <c r="F201" s="39">
        <v>1155</v>
      </c>
      <c r="G201" s="39">
        <f t="shared" si="335"/>
        <v>115.5</v>
      </c>
      <c r="H201" s="39">
        <f t="shared" si="336"/>
        <v>1039.5</v>
      </c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>
        <f t="shared" si="342"/>
        <v>0</v>
      </c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>
        <f t="shared" si="343"/>
        <v>7.4</v>
      </c>
      <c r="AI201" s="39">
        <f t="shared" si="344"/>
        <v>7.4</v>
      </c>
      <c r="AJ201" s="39">
        <v>1039.5</v>
      </c>
      <c r="AK201" s="39">
        <v>1039.5</v>
      </c>
      <c r="AL201" s="39">
        <v>1039.5</v>
      </c>
      <c r="AM201" s="39">
        <v>1039.5</v>
      </c>
      <c r="AN201" s="72">
        <v>1039.5</v>
      </c>
      <c r="AO201" s="106"/>
      <c r="AP201" s="106"/>
      <c r="AQ201" s="106"/>
      <c r="AR201" s="106"/>
      <c r="AS201" s="106"/>
    </row>
    <row r="202" spans="1:45" s="121" customFormat="1" ht="33" x14ac:dyDescent="0.15">
      <c r="A202" s="73">
        <v>41261</v>
      </c>
      <c r="B202" s="69" t="s">
        <v>470</v>
      </c>
      <c r="C202" s="69" t="s">
        <v>506</v>
      </c>
      <c r="D202" s="74" t="s">
        <v>86</v>
      </c>
      <c r="E202" s="69" t="s">
        <v>507</v>
      </c>
      <c r="F202" s="39">
        <v>1155</v>
      </c>
      <c r="G202" s="39">
        <f t="shared" si="335"/>
        <v>115.5</v>
      </c>
      <c r="H202" s="39">
        <f t="shared" si="336"/>
        <v>1039.5</v>
      </c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>
        <f t="shared" si="342"/>
        <v>0</v>
      </c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>
        <f t="shared" si="343"/>
        <v>7.4</v>
      </c>
      <c r="AI202" s="39">
        <f t="shared" si="344"/>
        <v>7.4</v>
      </c>
      <c r="AJ202" s="39">
        <v>1039.5</v>
      </c>
      <c r="AK202" s="39">
        <v>1039.5</v>
      </c>
      <c r="AL202" s="39">
        <v>1039.5</v>
      </c>
      <c r="AM202" s="39">
        <v>1039.5</v>
      </c>
      <c r="AN202" s="72">
        <v>1039.5</v>
      </c>
      <c r="AO202" s="106"/>
      <c r="AP202" s="106"/>
      <c r="AQ202" s="106"/>
      <c r="AR202" s="106"/>
      <c r="AS202" s="106"/>
    </row>
    <row r="203" spans="1:45" s="121" customFormat="1" ht="8.25" x14ac:dyDescent="0.15">
      <c r="A203" s="73">
        <v>41261</v>
      </c>
      <c r="B203" s="69" t="s">
        <v>508</v>
      </c>
      <c r="C203" s="74" t="s">
        <v>509</v>
      </c>
      <c r="D203" s="74" t="s">
        <v>56</v>
      </c>
      <c r="E203" s="74" t="s">
        <v>510</v>
      </c>
      <c r="F203" s="39">
        <v>642</v>
      </c>
      <c r="G203" s="39">
        <f t="shared" si="335"/>
        <v>64.2</v>
      </c>
      <c r="H203" s="39">
        <f t="shared" si="336"/>
        <v>577.80000000000007</v>
      </c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>
        <f t="shared" si="342"/>
        <v>0</v>
      </c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>
        <f t="shared" si="343"/>
        <v>4.12</v>
      </c>
      <c r="AI203" s="39">
        <f t="shared" si="344"/>
        <v>4.12</v>
      </c>
      <c r="AJ203" s="39">
        <v>577.79999999999995</v>
      </c>
      <c r="AK203" s="39">
        <v>577.79999999999995</v>
      </c>
      <c r="AL203" s="39">
        <v>577.79999999999995</v>
      </c>
      <c r="AM203" s="39">
        <v>577.79999999999995</v>
      </c>
      <c r="AN203" s="72">
        <v>577.79999999999995</v>
      </c>
      <c r="AO203" s="106"/>
      <c r="AP203" s="106"/>
      <c r="AQ203" s="106"/>
      <c r="AR203" s="106"/>
      <c r="AS203" s="106"/>
    </row>
    <row r="204" spans="1:45" s="121" customFormat="1" ht="16.5" x14ac:dyDescent="0.15">
      <c r="A204" s="73">
        <v>41534</v>
      </c>
      <c r="B204" s="69" t="s">
        <v>511</v>
      </c>
      <c r="C204" s="74" t="s">
        <v>512</v>
      </c>
      <c r="D204" s="74" t="s">
        <v>86</v>
      </c>
      <c r="E204" s="69" t="s">
        <v>513</v>
      </c>
      <c r="F204" s="39">
        <v>1132.69</v>
      </c>
      <c r="G204" s="39">
        <f t="shared" si="335"/>
        <v>113.26900000000001</v>
      </c>
      <c r="H204" s="39">
        <f t="shared" si="336"/>
        <v>1019.421</v>
      </c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>
        <f t="shared" si="344"/>
        <v>0</v>
      </c>
      <c r="AJ204" s="39">
        <v>0</v>
      </c>
      <c r="AK204" s="39"/>
      <c r="AL204" s="39">
        <v>1019.42</v>
      </c>
      <c r="AM204" s="39">
        <v>1019.42</v>
      </c>
      <c r="AN204" s="72">
        <v>1019.42</v>
      </c>
      <c r="AO204" s="106"/>
      <c r="AP204" s="106"/>
      <c r="AQ204" s="106"/>
      <c r="AR204" s="106"/>
      <c r="AS204" s="106"/>
    </row>
    <row r="205" spans="1:45" s="121" customFormat="1" ht="16.5" x14ac:dyDescent="0.15">
      <c r="A205" s="73">
        <v>41534</v>
      </c>
      <c r="B205" s="69" t="s">
        <v>511</v>
      </c>
      <c r="C205" s="74" t="s">
        <v>514</v>
      </c>
      <c r="D205" s="74" t="s">
        <v>86</v>
      </c>
      <c r="E205" s="69" t="s">
        <v>515</v>
      </c>
      <c r="F205" s="39">
        <v>1132.69</v>
      </c>
      <c r="G205" s="39">
        <f t="shared" si="335"/>
        <v>113.26900000000001</v>
      </c>
      <c r="H205" s="39">
        <f t="shared" si="336"/>
        <v>1019.421</v>
      </c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>
        <f t="shared" si="344"/>
        <v>0</v>
      </c>
      <c r="AJ205" s="39">
        <v>0</v>
      </c>
      <c r="AK205" s="39"/>
      <c r="AL205" s="39">
        <v>1019.42</v>
      </c>
      <c r="AM205" s="39">
        <v>1019.42</v>
      </c>
      <c r="AN205" s="72">
        <v>1019.42</v>
      </c>
      <c r="AO205" s="106"/>
      <c r="AP205" s="106"/>
      <c r="AQ205" s="106"/>
      <c r="AR205" s="106"/>
      <c r="AS205" s="106"/>
    </row>
    <row r="206" spans="1:45" s="121" customFormat="1" ht="16.5" x14ac:dyDescent="0.15">
      <c r="A206" s="73">
        <v>41534</v>
      </c>
      <c r="B206" s="69" t="s">
        <v>511</v>
      </c>
      <c r="C206" s="74" t="s">
        <v>516</v>
      </c>
      <c r="D206" s="74" t="s">
        <v>86</v>
      </c>
      <c r="E206" s="69" t="s">
        <v>517</v>
      </c>
      <c r="F206" s="39">
        <v>1132.69</v>
      </c>
      <c r="G206" s="39">
        <f t="shared" si="335"/>
        <v>113.26900000000001</v>
      </c>
      <c r="H206" s="39">
        <f t="shared" si="336"/>
        <v>1019.421</v>
      </c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>
        <f t="shared" si="344"/>
        <v>0</v>
      </c>
      <c r="AJ206" s="39">
        <v>0</v>
      </c>
      <c r="AK206" s="39"/>
      <c r="AL206" s="39">
        <v>1019.42</v>
      </c>
      <c r="AM206" s="39">
        <v>1019.42</v>
      </c>
      <c r="AN206" s="72">
        <v>1019.42</v>
      </c>
      <c r="AO206" s="106"/>
      <c r="AP206" s="106"/>
      <c r="AQ206" s="106"/>
      <c r="AR206" s="106"/>
      <c r="AS206" s="106"/>
    </row>
    <row r="207" spans="1:45" s="121" customFormat="1" ht="16.5" x14ac:dyDescent="0.15">
      <c r="A207" s="73">
        <v>41534</v>
      </c>
      <c r="B207" s="69" t="s">
        <v>518</v>
      </c>
      <c r="C207" s="74" t="s">
        <v>519</v>
      </c>
      <c r="D207" s="74" t="s">
        <v>86</v>
      </c>
      <c r="E207" s="69" t="s">
        <v>520</v>
      </c>
      <c r="F207" s="39">
        <v>2558.08</v>
      </c>
      <c r="G207" s="39">
        <f t="shared" si="335"/>
        <v>255.80799999999999</v>
      </c>
      <c r="H207" s="39">
        <f t="shared" si="336"/>
        <v>2302.2719999999999</v>
      </c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>
        <f t="shared" si="344"/>
        <v>0</v>
      </c>
      <c r="AJ207" s="39">
        <v>0</v>
      </c>
      <c r="AK207" s="39"/>
      <c r="AL207" s="39">
        <v>2302.27</v>
      </c>
      <c r="AM207" s="39">
        <v>2302.27</v>
      </c>
      <c r="AN207" s="72">
        <v>2302.27</v>
      </c>
      <c r="AO207" s="106"/>
      <c r="AP207" s="106"/>
      <c r="AQ207" s="106"/>
      <c r="AR207" s="106"/>
      <c r="AS207" s="106"/>
    </row>
    <row r="208" spans="1:45" s="121" customFormat="1" ht="99" x14ac:dyDescent="0.15">
      <c r="A208" s="73">
        <v>41547</v>
      </c>
      <c r="B208" s="69" t="s">
        <v>470</v>
      </c>
      <c r="C208" s="74" t="s">
        <v>521</v>
      </c>
      <c r="D208" s="74" t="s">
        <v>136</v>
      </c>
      <c r="E208" s="69" t="s">
        <v>522</v>
      </c>
      <c r="F208" s="39">
        <v>1398</v>
      </c>
      <c r="G208" s="39">
        <f t="shared" si="335"/>
        <v>139.80000000000001</v>
      </c>
      <c r="H208" s="39">
        <f t="shared" si="336"/>
        <v>1258.2</v>
      </c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>
        <f t="shared" si="344"/>
        <v>0</v>
      </c>
      <c r="AJ208" s="39">
        <v>0</v>
      </c>
      <c r="AK208" s="39"/>
      <c r="AL208" s="39">
        <v>1258.2</v>
      </c>
      <c r="AM208" s="39">
        <v>1258.2</v>
      </c>
      <c r="AN208" s="72">
        <v>1258.2</v>
      </c>
      <c r="AO208" s="106"/>
      <c r="AP208" s="106"/>
      <c r="AQ208" s="106"/>
      <c r="AR208" s="106"/>
      <c r="AS208" s="106"/>
    </row>
    <row r="209" spans="1:134" s="121" customFormat="1" ht="99" x14ac:dyDescent="0.15">
      <c r="A209" s="73">
        <v>41547</v>
      </c>
      <c r="B209" s="69" t="s">
        <v>470</v>
      </c>
      <c r="C209" s="74" t="s">
        <v>523</v>
      </c>
      <c r="D209" s="74" t="s">
        <v>213</v>
      </c>
      <c r="E209" s="69" t="s">
        <v>524</v>
      </c>
      <c r="F209" s="39">
        <v>1398</v>
      </c>
      <c r="G209" s="39">
        <f t="shared" si="335"/>
        <v>139.80000000000001</v>
      </c>
      <c r="H209" s="39">
        <f t="shared" si="336"/>
        <v>1258.2</v>
      </c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>
        <f t="shared" si="344"/>
        <v>0</v>
      </c>
      <c r="AJ209" s="39">
        <v>0</v>
      </c>
      <c r="AK209" s="39"/>
      <c r="AL209" s="39">
        <v>1258.2</v>
      </c>
      <c r="AM209" s="39">
        <v>1258.2</v>
      </c>
      <c r="AN209" s="72">
        <v>1258.2</v>
      </c>
      <c r="AO209" s="106"/>
      <c r="AP209" s="106"/>
      <c r="AQ209" s="106"/>
      <c r="AR209" s="106"/>
      <c r="AS209" s="106"/>
    </row>
    <row r="210" spans="1:134" s="121" customFormat="1" ht="8.25" x14ac:dyDescent="0.15">
      <c r="A210" s="73">
        <v>41628</v>
      </c>
      <c r="B210" s="69" t="s">
        <v>525</v>
      </c>
      <c r="C210" s="74" t="s">
        <v>526</v>
      </c>
      <c r="D210" s="74" t="s">
        <v>86</v>
      </c>
      <c r="E210" s="69" t="s">
        <v>527</v>
      </c>
      <c r="F210" s="39">
        <v>37488</v>
      </c>
      <c r="G210" s="39">
        <f t="shared" si="335"/>
        <v>3748.8</v>
      </c>
      <c r="H210" s="39">
        <f t="shared" si="336"/>
        <v>33739.200000000004</v>
      </c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>
        <v>0</v>
      </c>
      <c r="AK210" s="39"/>
      <c r="AL210" s="39">
        <v>33739.199999999997</v>
      </c>
      <c r="AM210" s="39">
        <v>33739.199999999997</v>
      </c>
      <c r="AN210" s="72">
        <v>33739.199999999997</v>
      </c>
      <c r="AO210" s="106"/>
      <c r="AP210" s="106"/>
      <c r="AQ210" s="106"/>
      <c r="AR210" s="106"/>
      <c r="AS210" s="106"/>
    </row>
    <row r="211" spans="1:134" s="121" customFormat="1" ht="8.25" x14ac:dyDescent="0.15">
      <c r="A211" s="73">
        <v>41628</v>
      </c>
      <c r="B211" s="69" t="s">
        <v>525</v>
      </c>
      <c r="C211" s="74" t="s">
        <v>528</v>
      </c>
      <c r="D211" s="74" t="s">
        <v>86</v>
      </c>
      <c r="E211" s="69" t="s">
        <v>529</v>
      </c>
      <c r="F211" s="39">
        <v>37488</v>
      </c>
      <c r="G211" s="39">
        <f t="shared" si="335"/>
        <v>3748.8</v>
      </c>
      <c r="H211" s="39">
        <f t="shared" si="336"/>
        <v>33739.200000000004</v>
      </c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>
        <v>0</v>
      </c>
      <c r="AK211" s="39"/>
      <c r="AL211" s="39">
        <v>33739.199999999997</v>
      </c>
      <c r="AM211" s="39">
        <v>33739.199999999997</v>
      </c>
      <c r="AN211" s="72">
        <v>33739.199999999997</v>
      </c>
      <c r="AO211" s="106"/>
      <c r="AP211" s="106"/>
      <c r="AQ211" s="106"/>
      <c r="AR211" s="106"/>
      <c r="AS211" s="106"/>
    </row>
    <row r="212" spans="1:134" s="121" customFormat="1" ht="16.5" x14ac:dyDescent="0.15">
      <c r="A212" s="73">
        <v>41628</v>
      </c>
      <c r="B212" s="69" t="s">
        <v>530</v>
      </c>
      <c r="C212" s="74" t="s">
        <v>531</v>
      </c>
      <c r="D212" s="74" t="s">
        <v>86</v>
      </c>
      <c r="E212" s="69" t="s">
        <v>532</v>
      </c>
      <c r="F212" s="39">
        <v>21715</v>
      </c>
      <c r="G212" s="39">
        <f t="shared" si="335"/>
        <v>2171.5</v>
      </c>
      <c r="H212" s="39">
        <f t="shared" si="336"/>
        <v>19543.5</v>
      </c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>
        <v>0</v>
      </c>
      <c r="AK212" s="39"/>
      <c r="AL212" s="39">
        <v>19543.5</v>
      </c>
      <c r="AM212" s="39">
        <v>19543.5</v>
      </c>
      <c r="AN212" s="72">
        <v>19543.5</v>
      </c>
      <c r="AO212" s="106"/>
      <c r="AP212" s="106"/>
      <c r="AQ212" s="106"/>
      <c r="AR212" s="106"/>
      <c r="AS212" s="106"/>
    </row>
    <row r="213" spans="1:134" s="121" customFormat="1" ht="8.25" x14ac:dyDescent="0.15">
      <c r="A213" s="73">
        <v>41628</v>
      </c>
      <c r="B213" s="69" t="s">
        <v>533</v>
      </c>
      <c r="C213" s="74" t="s">
        <v>533</v>
      </c>
      <c r="D213" s="74" t="s">
        <v>86</v>
      </c>
      <c r="E213" s="69" t="s">
        <v>534</v>
      </c>
      <c r="F213" s="39">
        <v>15354</v>
      </c>
      <c r="G213" s="39">
        <f t="shared" si="335"/>
        <v>1535.4</v>
      </c>
      <c r="H213" s="39">
        <f t="shared" si="336"/>
        <v>13818.6</v>
      </c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>
        <v>0</v>
      </c>
      <c r="AK213" s="39"/>
      <c r="AL213" s="39">
        <v>13818.6</v>
      </c>
      <c r="AM213" s="39">
        <v>13818.6</v>
      </c>
      <c r="AN213" s="72">
        <v>13818.6</v>
      </c>
      <c r="AO213" s="106"/>
      <c r="AP213" s="106"/>
      <c r="AQ213" s="106"/>
      <c r="AR213" s="106"/>
      <c r="AS213" s="106"/>
    </row>
    <row r="214" spans="1:134" s="121" customFormat="1" ht="8.25" x14ac:dyDescent="0.15">
      <c r="A214" s="73">
        <v>41628</v>
      </c>
      <c r="B214" s="74" t="s">
        <v>535</v>
      </c>
      <c r="C214" s="74" t="s">
        <v>535</v>
      </c>
      <c r="D214" s="74" t="s">
        <v>86</v>
      </c>
      <c r="E214" s="69" t="s">
        <v>536</v>
      </c>
      <c r="F214" s="39">
        <v>1702</v>
      </c>
      <c r="G214" s="39">
        <f t="shared" si="335"/>
        <v>170.20000000000002</v>
      </c>
      <c r="H214" s="39">
        <f t="shared" si="336"/>
        <v>1531.8</v>
      </c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>
        <v>0</v>
      </c>
      <c r="AK214" s="39"/>
      <c r="AL214" s="39">
        <v>1531.8</v>
      </c>
      <c r="AM214" s="39">
        <v>1531.8</v>
      </c>
      <c r="AN214" s="72">
        <v>1531.8</v>
      </c>
      <c r="AO214" s="106"/>
      <c r="AP214" s="106"/>
      <c r="AQ214" s="106"/>
      <c r="AR214" s="106"/>
      <c r="AS214" s="106"/>
    </row>
    <row r="215" spans="1:134" s="121" customFormat="1" ht="8.25" x14ac:dyDescent="0.15">
      <c r="A215" s="73">
        <v>41725</v>
      </c>
      <c r="B215" s="137" t="s">
        <v>537</v>
      </c>
      <c r="C215" s="137" t="s">
        <v>538</v>
      </c>
      <c r="D215" s="137" t="s">
        <v>100</v>
      </c>
      <c r="E215" s="137" t="s">
        <v>539</v>
      </c>
      <c r="F215" s="39">
        <v>750</v>
      </c>
      <c r="G215" s="39">
        <f t="shared" si="335"/>
        <v>75</v>
      </c>
      <c r="H215" s="39">
        <f t="shared" si="336"/>
        <v>675</v>
      </c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>
        <v>675</v>
      </c>
      <c r="AM215" s="39">
        <v>675</v>
      </c>
      <c r="AN215" s="72">
        <v>675</v>
      </c>
      <c r="AO215" s="106"/>
      <c r="AP215" s="106"/>
      <c r="AQ215" s="106"/>
      <c r="AR215" s="106"/>
      <c r="AS215" s="106"/>
    </row>
    <row r="216" spans="1:134" s="121" customFormat="1" ht="33" x14ac:dyDescent="0.15">
      <c r="A216" s="73">
        <v>41732</v>
      </c>
      <c r="B216" s="137" t="s">
        <v>363</v>
      </c>
      <c r="C216" s="137" t="s">
        <v>540</v>
      </c>
      <c r="D216" s="137" t="s">
        <v>86</v>
      </c>
      <c r="E216" s="137" t="s">
        <v>541</v>
      </c>
      <c r="F216" s="39">
        <v>600.03</v>
      </c>
      <c r="G216" s="39">
        <f t="shared" si="335"/>
        <v>60.003</v>
      </c>
      <c r="H216" s="39">
        <f t="shared" si="336"/>
        <v>540.02700000000004</v>
      </c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86"/>
      <c r="U216" s="86"/>
      <c r="V216" s="86"/>
      <c r="W216" s="86"/>
      <c r="X216" s="86"/>
      <c r="Y216" s="86"/>
      <c r="Z216" s="86"/>
      <c r="AA216" s="86"/>
      <c r="AB216" s="86"/>
      <c r="AC216" s="86"/>
      <c r="AD216" s="86"/>
      <c r="AE216" s="86"/>
      <c r="AF216" s="86"/>
      <c r="AG216" s="86"/>
      <c r="AH216" s="86"/>
      <c r="AI216" s="86"/>
      <c r="AJ216" s="86"/>
      <c r="AK216" s="86"/>
      <c r="AL216" s="39">
        <v>540.03</v>
      </c>
      <c r="AM216" s="38">
        <v>540.03</v>
      </c>
      <c r="AN216" s="72">
        <v>540.03</v>
      </c>
      <c r="AO216" s="106"/>
      <c r="AP216" s="106"/>
      <c r="AQ216" s="106"/>
      <c r="AR216" s="106"/>
      <c r="AS216" s="106"/>
    </row>
    <row r="217" spans="1:134" s="121" customFormat="1" ht="33" x14ac:dyDescent="0.15">
      <c r="A217" s="73">
        <v>41949</v>
      </c>
      <c r="B217" s="137" t="s">
        <v>470</v>
      </c>
      <c r="C217" s="137" t="s">
        <v>542</v>
      </c>
      <c r="D217" s="137" t="s">
        <v>136</v>
      </c>
      <c r="E217" s="137" t="s">
        <v>543</v>
      </c>
      <c r="F217" s="39">
        <v>1180</v>
      </c>
      <c r="G217" s="39">
        <f t="shared" si="335"/>
        <v>118</v>
      </c>
      <c r="H217" s="39">
        <f t="shared" si="336"/>
        <v>1062</v>
      </c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  <c r="V217" s="86"/>
      <c r="W217" s="86"/>
      <c r="X217" s="86"/>
      <c r="Y217" s="86"/>
      <c r="Z217" s="86"/>
      <c r="AA217" s="86"/>
      <c r="AB217" s="86"/>
      <c r="AC217" s="86"/>
      <c r="AD217" s="86"/>
      <c r="AE217" s="86"/>
      <c r="AF217" s="86"/>
      <c r="AG217" s="86"/>
      <c r="AH217" s="86"/>
      <c r="AI217" s="86"/>
      <c r="AJ217" s="86"/>
      <c r="AK217" s="86"/>
      <c r="AL217" s="39">
        <v>1062</v>
      </c>
      <c r="AM217" s="39">
        <v>1062</v>
      </c>
      <c r="AN217" s="72">
        <v>1062</v>
      </c>
      <c r="AO217" s="106"/>
      <c r="AP217" s="106"/>
      <c r="AQ217" s="106"/>
      <c r="AR217" s="106"/>
      <c r="AS217" s="106"/>
    </row>
    <row r="218" spans="1:134" s="121" customFormat="1" ht="16.5" x14ac:dyDescent="0.15">
      <c r="A218" s="73">
        <v>41955</v>
      </c>
      <c r="B218" s="74" t="s">
        <v>544</v>
      </c>
      <c r="C218" s="69" t="s">
        <v>545</v>
      </c>
      <c r="D218" s="137" t="s">
        <v>213</v>
      </c>
      <c r="E218" s="74" t="s">
        <v>546</v>
      </c>
      <c r="F218" s="39">
        <v>1921</v>
      </c>
      <c r="G218" s="39">
        <f t="shared" si="335"/>
        <v>192.10000000000002</v>
      </c>
      <c r="H218" s="39">
        <f t="shared" si="336"/>
        <v>1728.9</v>
      </c>
      <c r="I218" s="86"/>
      <c r="J218" s="86"/>
      <c r="K218" s="86"/>
      <c r="L218" s="86"/>
      <c r="M218" s="86"/>
      <c r="N218" s="86"/>
      <c r="O218" s="86"/>
      <c r="P218" s="86"/>
      <c r="Q218" s="86"/>
      <c r="R218" s="86"/>
      <c r="S218" s="86"/>
      <c r="T218" s="86"/>
      <c r="U218" s="86"/>
      <c r="V218" s="86"/>
      <c r="W218" s="86"/>
      <c r="X218" s="86"/>
      <c r="Y218" s="86"/>
      <c r="Z218" s="86"/>
      <c r="AA218" s="86"/>
      <c r="AB218" s="86"/>
      <c r="AC218" s="86"/>
      <c r="AD218" s="86"/>
      <c r="AE218" s="86"/>
      <c r="AF218" s="86"/>
      <c r="AG218" s="86"/>
      <c r="AH218" s="86"/>
      <c r="AI218" s="86"/>
      <c r="AJ218" s="86"/>
      <c r="AK218" s="86"/>
      <c r="AL218" s="39">
        <v>1728.9</v>
      </c>
      <c r="AM218" s="39">
        <v>1728.9</v>
      </c>
      <c r="AN218" s="72">
        <v>1728.9</v>
      </c>
      <c r="AO218" s="106"/>
      <c r="AP218" s="106"/>
      <c r="AQ218" s="106"/>
      <c r="AR218" s="106"/>
      <c r="AS218" s="106"/>
    </row>
    <row r="219" spans="1:134" s="106" customFormat="1" ht="8.25" x14ac:dyDescent="0.15">
      <c r="A219" s="73">
        <v>41978</v>
      </c>
      <c r="B219" s="69" t="s">
        <v>547</v>
      </c>
      <c r="C219" s="69" t="s">
        <v>548</v>
      </c>
      <c r="D219" s="137" t="s">
        <v>549</v>
      </c>
      <c r="E219" s="74" t="s">
        <v>550</v>
      </c>
      <c r="F219" s="39">
        <v>847.5</v>
      </c>
      <c r="G219" s="39">
        <f t="shared" si="335"/>
        <v>84.75</v>
      </c>
      <c r="H219" s="39">
        <f t="shared" si="336"/>
        <v>762.75</v>
      </c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86"/>
      <c r="U219" s="86"/>
      <c r="V219" s="86"/>
      <c r="W219" s="86"/>
      <c r="X219" s="86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39">
        <v>762.75</v>
      </c>
      <c r="AM219" s="39">
        <v>762.75</v>
      </c>
      <c r="AN219" s="72">
        <v>762.75</v>
      </c>
      <c r="AO219" s="99"/>
      <c r="AP219" s="99"/>
      <c r="AQ219" s="99"/>
      <c r="AR219" s="99"/>
      <c r="AS219" s="99"/>
      <c r="AT219" s="99"/>
      <c r="AU219" s="99"/>
      <c r="AV219" s="99"/>
      <c r="AW219" s="99"/>
      <c r="AX219" s="100"/>
      <c r="AY219" s="99"/>
      <c r="AZ219" s="99"/>
      <c r="BA219" s="100"/>
      <c r="BB219" s="100"/>
      <c r="BC219" s="100"/>
      <c r="BD219" s="100"/>
      <c r="BE219" s="100"/>
      <c r="BF219" s="100"/>
      <c r="BG219" s="100"/>
      <c r="BH219" s="100"/>
      <c r="BI219" s="100"/>
      <c r="BJ219" s="100">
        <f t="shared" ref="BJ219:BJ224" si="345">ROUND((H219/5/365*26),2)</f>
        <v>10.87</v>
      </c>
      <c r="BK219" s="100">
        <f t="shared" ref="BK219:BK224" si="346">SUM(AY219:BJ219)</f>
        <v>10.87</v>
      </c>
      <c r="BL219" s="100">
        <f t="shared" ref="BL219:BL224" si="347">ROUND((AX219+BK219),2)</f>
        <v>10.87</v>
      </c>
      <c r="BM219" s="100">
        <f t="shared" ref="BM219:BM224" si="348">ROUND((H219/5/365*31),2)</f>
        <v>12.96</v>
      </c>
      <c r="BN219" s="100">
        <f t="shared" ref="BN219:BN224" si="349">ROUND((H219/5/365*28),2)</f>
        <v>11.7</v>
      </c>
      <c r="BO219" s="100">
        <f t="shared" ref="BO219:BO224" si="350">ROUND((H219/5/365*31),2)</f>
        <v>12.96</v>
      </c>
      <c r="BP219" s="100">
        <f t="shared" ref="BP219:BP224" si="351">ROUND((H219/5/365*30),2)</f>
        <v>12.54</v>
      </c>
      <c r="BQ219" s="100">
        <f t="shared" ref="BQ219:BQ224" si="352">ROUND((H219/5/365*31),2)</f>
        <v>12.96</v>
      </c>
      <c r="BR219" s="100">
        <f t="shared" ref="BR219:BR224" si="353">ROUND((H219/5/365*30),2)</f>
        <v>12.54</v>
      </c>
      <c r="BS219" s="100">
        <f t="shared" ref="BS219:BS238" si="354">ROUND((H219/5/365*31),2)</f>
        <v>12.96</v>
      </c>
      <c r="BT219" s="100">
        <f t="shared" ref="BT219:BT238" si="355">ROUND((H219/5/365*31),2)</f>
        <v>12.96</v>
      </c>
      <c r="BU219" s="100">
        <f t="shared" ref="BU219:BU238" si="356">ROUND((H219/5/365*30),2)</f>
        <v>12.54</v>
      </c>
      <c r="BV219" s="100">
        <f t="shared" ref="BV219:BV238" si="357">ROUND((H219/5/365*31),2)</f>
        <v>12.96</v>
      </c>
      <c r="BW219" s="100">
        <f t="shared" ref="BW219:BW238" si="358">ROUND((H219/5/365*30),2)</f>
        <v>12.54</v>
      </c>
      <c r="BX219" s="100">
        <f t="shared" ref="BX219:BX238" si="359">ROUND((H219/5/365*31),2)</f>
        <v>12.96</v>
      </c>
      <c r="BY219" s="100">
        <f t="shared" ref="BY219:BY238" si="360">SUM(BM219:BX219)</f>
        <v>152.58000000000001</v>
      </c>
      <c r="BZ219" s="100">
        <f t="shared" ref="BZ219:BZ238" si="361">ROUND((BL219+BY219),2)</f>
        <v>163.44999999999999</v>
      </c>
      <c r="CA219" s="100">
        <f t="shared" ref="CA219:CA238" si="362">ROUND((H219/5/365*31),2)</f>
        <v>12.96</v>
      </c>
      <c r="CB219" s="100">
        <f t="shared" ref="CB219:CB238" si="363">ROUND((H219/5/365*29),2)</f>
        <v>12.12</v>
      </c>
      <c r="CC219" s="100">
        <f t="shared" ref="CC219:CC238" si="364">ROUND((H219/5/365*31),2)</f>
        <v>12.96</v>
      </c>
      <c r="CD219" s="100">
        <f t="shared" ref="CD219:CD238" si="365">ROUND((H219/5/365*30),2)</f>
        <v>12.54</v>
      </c>
      <c r="CE219" s="100">
        <f t="shared" ref="CE219:CE238" si="366">ROUND((H219/5/365*31),2)</f>
        <v>12.96</v>
      </c>
      <c r="CF219" s="100">
        <f t="shared" ref="CF219:CF238" si="367">ROUND((H219/5/365*30),2)</f>
        <v>12.54</v>
      </c>
      <c r="CG219" s="100">
        <f t="shared" ref="CG219:CG238" si="368">ROUND((H219/5/365*31),2)</f>
        <v>12.96</v>
      </c>
      <c r="CH219" s="100">
        <f t="shared" ref="CH219:CH238" si="369">ROUND((H219/5/365*31),2)</f>
        <v>12.96</v>
      </c>
      <c r="CI219" s="100">
        <f t="shared" ref="CI219:CI238" si="370">ROUND((H219/5/365*30),2)</f>
        <v>12.54</v>
      </c>
      <c r="CJ219" s="100">
        <f t="shared" ref="CJ219:CJ238" si="371">ROUND((H219/5/365*31),2)</f>
        <v>12.96</v>
      </c>
      <c r="CK219" s="100">
        <f t="shared" ref="CK219:CK238" si="372">ROUND((H219/5/365*30),2)</f>
        <v>12.54</v>
      </c>
      <c r="CL219" s="100">
        <f t="shared" ref="CL219:CL245" si="373">ROUND((H219/5/365*31),2)</f>
        <v>12.96</v>
      </c>
      <c r="CM219" s="100">
        <f t="shared" ref="CM219:CM245" si="374">SUM(CA219:CL219)</f>
        <v>153</v>
      </c>
      <c r="CN219" s="101">
        <f t="shared" ref="CN219:CN245" si="375">ROUND((BZ219+CM219),2)</f>
        <v>316.45</v>
      </c>
      <c r="CO219" s="100">
        <f t="shared" ref="CO219:CO245" si="376">ROUND((H219/5/365*31),2)</f>
        <v>12.96</v>
      </c>
      <c r="CP219" s="100">
        <f t="shared" ref="CP219:CP245" si="377">ROUND((H219/5/365*28),2)</f>
        <v>11.7</v>
      </c>
      <c r="CQ219" s="100">
        <f t="shared" ref="CQ219:CQ245" si="378">ROUND((H219/5/365*31),2)</f>
        <v>12.96</v>
      </c>
      <c r="CR219" s="100">
        <f t="shared" ref="CR219:CR245" si="379">ROUND((H219/5/365*30),2)</f>
        <v>12.54</v>
      </c>
      <c r="CS219" s="102">
        <f t="shared" ref="CS219:CS245" si="380">ROUND((H219/5/365*31),2)</f>
        <v>12.96</v>
      </c>
      <c r="CT219" s="100">
        <f t="shared" ref="CT219:CT245" si="381">ROUND((H219/5/365*30),2)</f>
        <v>12.54</v>
      </c>
      <c r="CU219" s="100">
        <f t="shared" ref="CU219:CU245" si="382">ROUND((H219/5/365*31),2)</f>
        <v>12.96</v>
      </c>
      <c r="CV219" s="100">
        <f t="shared" ref="CV219:CV245" si="383">ROUND((H219/5/365*31),2)</f>
        <v>12.96</v>
      </c>
      <c r="CW219" s="100">
        <f t="shared" ref="CW219:CW245" si="384">ROUND((H219/5/365*30),2)</f>
        <v>12.54</v>
      </c>
      <c r="CX219" s="100">
        <f t="shared" ref="CX219:CX245" si="385">ROUND((H219/5/365*31),2)</f>
        <v>12.96</v>
      </c>
      <c r="CY219" s="100">
        <f t="shared" ref="CY219:CY245" si="386">ROUND((H219/5/365*30),2)</f>
        <v>12.54</v>
      </c>
      <c r="CZ219" s="100">
        <f t="shared" ref="CZ219:CZ245" si="387">ROUND((H219/5/365*31),2)</f>
        <v>12.96</v>
      </c>
      <c r="DA219" s="101">
        <f t="shared" ref="DA219:DA245" si="388">SUM(CO219:CZ219)</f>
        <v>152.58000000000001</v>
      </c>
      <c r="DB219" s="101">
        <f t="shared" ref="DB219:DB245" si="389">ROUND((CN219+DA219),2)</f>
        <v>469.03</v>
      </c>
      <c r="DC219" s="100">
        <f t="shared" ref="DC219:DC245" si="390">ROUND((H219/5/365*31),2)</f>
        <v>12.96</v>
      </c>
      <c r="DD219" s="100">
        <f t="shared" ref="DD219:DD245" si="391">ROUND((H219/5/365*28),2)</f>
        <v>11.7</v>
      </c>
      <c r="DE219" s="100">
        <f t="shared" ref="DE219:DE245" si="392">ROUND((H219/5/365*31),2)</f>
        <v>12.96</v>
      </c>
      <c r="DF219" s="100">
        <f t="shared" ref="DF219:DF245" si="393">ROUND((H219/5/365*30),2)</f>
        <v>12.54</v>
      </c>
      <c r="DG219" s="100">
        <f t="shared" ref="DG219:DG245" si="394">ROUND((H219/5/365*31),2)</f>
        <v>12.96</v>
      </c>
      <c r="DH219" s="100">
        <f t="shared" ref="DH219:DH245" si="395">ROUND((H219/5/365*30),2)</f>
        <v>12.54</v>
      </c>
      <c r="DI219" s="100">
        <f t="shared" ref="DI219:DI245" si="396">ROUND((H219/5/365*31),2)</f>
        <v>12.96</v>
      </c>
      <c r="DJ219" s="100">
        <f t="shared" ref="DJ219:DJ245" si="397">ROUND((H219/5/365*31),2)</f>
        <v>12.96</v>
      </c>
      <c r="DK219" s="100">
        <f t="shared" ref="DK219:DK245" si="398">ROUND((H219/5/365*30),2)</f>
        <v>12.54</v>
      </c>
      <c r="DL219" s="100">
        <f t="shared" ref="DL219:DL245" si="399">ROUND((H219/5/365*31),2)</f>
        <v>12.96</v>
      </c>
      <c r="DM219" s="100">
        <f t="shared" ref="DM219:DM245" si="400">ROUND((H219/5/365*30),2)</f>
        <v>12.54</v>
      </c>
      <c r="DN219" s="100">
        <f t="shared" ref="DN219:DN245" si="401">ROUND((H219/5/365*31),2)</f>
        <v>12.96</v>
      </c>
      <c r="DO219" s="101">
        <f t="shared" ref="DO219:DO245" si="402">SUM(DC219:DN219)</f>
        <v>152.58000000000001</v>
      </c>
      <c r="DP219" s="101">
        <f t="shared" ref="DP219:DP245" si="403">ROUND((DB219+DO219),2)</f>
        <v>621.61</v>
      </c>
      <c r="DQ219" s="100">
        <f t="shared" ref="DQ219:DQ245" si="404">ROUND((H219/5/365*31),2)</f>
        <v>12.96</v>
      </c>
      <c r="DR219" s="100">
        <f t="shared" ref="DR219:DR245" si="405">ROUND((H219/5/365*28),2)</f>
        <v>11.7</v>
      </c>
      <c r="DS219" s="100">
        <f t="shared" ref="DS219:DS245" si="406">ROUND((H219/5/365*31),2)</f>
        <v>12.96</v>
      </c>
      <c r="DT219" s="100">
        <f t="shared" ref="DT219:DT245" si="407">ROUND((H219/5/365*30),2)</f>
        <v>12.54</v>
      </c>
      <c r="DU219" s="103">
        <f t="shared" ref="DU219:DU245" si="408">ROUND((H219/5/365*31),2)</f>
        <v>12.96</v>
      </c>
      <c r="DV219" s="103">
        <f t="shared" ref="DV219:DV245" si="409">ROUND((H219/5/365*30),2)</f>
        <v>12.54</v>
      </c>
      <c r="DW219" s="104">
        <f t="shared" ref="DW219:DW245" si="410">ROUND((H219/5/365*31),2)</f>
        <v>12.96</v>
      </c>
      <c r="DX219" s="104">
        <f t="shared" ref="DX219:DX245" si="411">ROUND((H219/5/365*31),2)</f>
        <v>12.96</v>
      </c>
      <c r="DY219" s="100">
        <f t="shared" ref="DY219:DY245" si="412">ROUND((H219/5/365*30),2)</f>
        <v>12.54</v>
      </c>
      <c r="DZ219" s="100">
        <f t="shared" ref="DZ219:DZ245" si="413">ROUND((H219/5/365*31),2)</f>
        <v>12.96</v>
      </c>
      <c r="EA219" s="100">
        <f t="shared" ref="EA219:EA245" si="414">ROUND((H219/5/365*30),2)</f>
        <v>12.54</v>
      </c>
      <c r="EB219" s="100">
        <v>1.52</v>
      </c>
      <c r="EC219" s="105">
        <f t="shared" ref="EC219:EC224" si="415">SUM(DQ219:EB219)</f>
        <v>141.14000000000001</v>
      </c>
      <c r="ED219" s="101">
        <f t="shared" ref="ED219:ED245" si="416">ROUND((DP219+EC219),2)</f>
        <v>762.75</v>
      </c>
    </row>
    <row r="220" spans="1:134" s="106" customFormat="1" ht="8.25" x14ac:dyDescent="0.15">
      <c r="A220" s="73">
        <v>41978</v>
      </c>
      <c r="B220" s="69" t="s">
        <v>547</v>
      </c>
      <c r="C220" s="69" t="s">
        <v>551</v>
      </c>
      <c r="D220" s="137" t="s">
        <v>552</v>
      </c>
      <c r="E220" s="74" t="s">
        <v>553</v>
      </c>
      <c r="F220" s="39">
        <v>847.5</v>
      </c>
      <c r="G220" s="39">
        <f t="shared" si="335"/>
        <v>84.75</v>
      </c>
      <c r="H220" s="39">
        <f t="shared" si="336"/>
        <v>762.75</v>
      </c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86"/>
      <c r="U220" s="86"/>
      <c r="V220" s="86"/>
      <c r="W220" s="86"/>
      <c r="X220" s="86"/>
      <c r="Y220" s="86"/>
      <c r="Z220" s="86"/>
      <c r="AA220" s="86"/>
      <c r="AB220" s="86"/>
      <c r="AC220" s="86"/>
      <c r="AD220" s="86"/>
      <c r="AE220" s="86"/>
      <c r="AF220" s="86"/>
      <c r="AG220" s="86"/>
      <c r="AH220" s="86"/>
      <c r="AI220" s="86"/>
      <c r="AJ220" s="86"/>
      <c r="AK220" s="86"/>
      <c r="AL220" s="39">
        <v>762.75</v>
      </c>
      <c r="AM220" s="39">
        <v>762.75</v>
      </c>
      <c r="AN220" s="72">
        <v>762.75</v>
      </c>
      <c r="AO220" s="99"/>
      <c r="AP220" s="99"/>
      <c r="AQ220" s="99"/>
      <c r="AR220" s="99"/>
      <c r="AS220" s="99"/>
      <c r="AT220" s="99"/>
      <c r="AU220" s="99"/>
      <c r="AV220" s="99"/>
      <c r="AW220" s="99"/>
      <c r="AX220" s="100"/>
      <c r="AY220" s="99"/>
      <c r="AZ220" s="99"/>
      <c r="BA220" s="100"/>
      <c r="BB220" s="100"/>
      <c r="BC220" s="100"/>
      <c r="BD220" s="100"/>
      <c r="BE220" s="100"/>
      <c r="BF220" s="100"/>
      <c r="BG220" s="100"/>
      <c r="BH220" s="100"/>
      <c r="BI220" s="100"/>
      <c r="BJ220" s="100">
        <f t="shared" si="345"/>
        <v>10.87</v>
      </c>
      <c r="BK220" s="100">
        <f t="shared" si="346"/>
        <v>10.87</v>
      </c>
      <c r="BL220" s="100">
        <f t="shared" si="347"/>
        <v>10.87</v>
      </c>
      <c r="BM220" s="100">
        <f t="shared" si="348"/>
        <v>12.96</v>
      </c>
      <c r="BN220" s="100">
        <f t="shared" si="349"/>
        <v>11.7</v>
      </c>
      <c r="BO220" s="100">
        <f t="shared" si="350"/>
        <v>12.96</v>
      </c>
      <c r="BP220" s="100">
        <f t="shared" si="351"/>
        <v>12.54</v>
      </c>
      <c r="BQ220" s="100">
        <f t="shared" si="352"/>
        <v>12.96</v>
      </c>
      <c r="BR220" s="100">
        <f t="shared" si="353"/>
        <v>12.54</v>
      </c>
      <c r="BS220" s="100">
        <f t="shared" si="354"/>
        <v>12.96</v>
      </c>
      <c r="BT220" s="100">
        <f t="shared" si="355"/>
        <v>12.96</v>
      </c>
      <c r="BU220" s="100">
        <f t="shared" si="356"/>
        <v>12.54</v>
      </c>
      <c r="BV220" s="100">
        <f t="shared" si="357"/>
        <v>12.96</v>
      </c>
      <c r="BW220" s="100">
        <f t="shared" si="358"/>
        <v>12.54</v>
      </c>
      <c r="BX220" s="100">
        <f t="shared" si="359"/>
        <v>12.96</v>
      </c>
      <c r="BY220" s="100">
        <f t="shared" si="360"/>
        <v>152.58000000000001</v>
      </c>
      <c r="BZ220" s="100">
        <f t="shared" si="361"/>
        <v>163.44999999999999</v>
      </c>
      <c r="CA220" s="100">
        <f t="shared" si="362"/>
        <v>12.96</v>
      </c>
      <c r="CB220" s="100">
        <f t="shared" si="363"/>
        <v>12.12</v>
      </c>
      <c r="CC220" s="100">
        <f t="shared" si="364"/>
        <v>12.96</v>
      </c>
      <c r="CD220" s="100">
        <f t="shared" si="365"/>
        <v>12.54</v>
      </c>
      <c r="CE220" s="100">
        <f t="shared" si="366"/>
        <v>12.96</v>
      </c>
      <c r="CF220" s="100">
        <f t="shared" si="367"/>
        <v>12.54</v>
      </c>
      <c r="CG220" s="100">
        <f t="shared" si="368"/>
        <v>12.96</v>
      </c>
      <c r="CH220" s="100">
        <f t="shared" si="369"/>
        <v>12.96</v>
      </c>
      <c r="CI220" s="100">
        <f t="shared" si="370"/>
        <v>12.54</v>
      </c>
      <c r="CJ220" s="100">
        <f t="shared" si="371"/>
        <v>12.96</v>
      </c>
      <c r="CK220" s="100">
        <f t="shared" si="372"/>
        <v>12.54</v>
      </c>
      <c r="CL220" s="100">
        <f t="shared" si="373"/>
        <v>12.96</v>
      </c>
      <c r="CM220" s="100">
        <f t="shared" si="374"/>
        <v>153</v>
      </c>
      <c r="CN220" s="101">
        <f t="shared" si="375"/>
        <v>316.45</v>
      </c>
      <c r="CO220" s="100">
        <f t="shared" si="376"/>
        <v>12.96</v>
      </c>
      <c r="CP220" s="100">
        <f t="shared" si="377"/>
        <v>11.7</v>
      </c>
      <c r="CQ220" s="100">
        <f t="shared" si="378"/>
        <v>12.96</v>
      </c>
      <c r="CR220" s="100">
        <f t="shared" si="379"/>
        <v>12.54</v>
      </c>
      <c r="CS220" s="102">
        <f t="shared" si="380"/>
        <v>12.96</v>
      </c>
      <c r="CT220" s="100">
        <f t="shared" si="381"/>
        <v>12.54</v>
      </c>
      <c r="CU220" s="100">
        <f t="shared" si="382"/>
        <v>12.96</v>
      </c>
      <c r="CV220" s="100">
        <f t="shared" si="383"/>
        <v>12.96</v>
      </c>
      <c r="CW220" s="100">
        <f t="shared" si="384"/>
        <v>12.54</v>
      </c>
      <c r="CX220" s="100">
        <f t="shared" si="385"/>
        <v>12.96</v>
      </c>
      <c r="CY220" s="100">
        <f t="shared" si="386"/>
        <v>12.54</v>
      </c>
      <c r="CZ220" s="100">
        <f t="shared" si="387"/>
        <v>12.96</v>
      </c>
      <c r="DA220" s="101">
        <f t="shared" si="388"/>
        <v>152.58000000000001</v>
      </c>
      <c r="DB220" s="101">
        <f t="shared" si="389"/>
        <v>469.03</v>
      </c>
      <c r="DC220" s="100">
        <f t="shared" si="390"/>
        <v>12.96</v>
      </c>
      <c r="DD220" s="100">
        <f t="shared" si="391"/>
        <v>11.7</v>
      </c>
      <c r="DE220" s="100">
        <f t="shared" si="392"/>
        <v>12.96</v>
      </c>
      <c r="DF220" s="100">
        <f t="shared" si="393"/>
        <v>12.54</v>
      </c>
      <c r="DG220" s="100">
        <f t="shared" si="394"/>
        <v>12.96</v>
      </c>
      <c r="DH220" s="100">
        <f t="shared" si="395"/>
        <v>12.54</v>
      </c>
      <c r="DI220" s="100">
        <f t="shared" si="396"/>
        <v>12.96</v>
      </c>
      <c r="DJ220" s="100">
        <f t="shared" si="397"/>
        <v>12.96</v>
      </c>
      <c r="DK220" s="100">
        <f t="shared" si="398"/>
        <v>12.54</v>
      </c>
      <c r="DL220" s="100">
        <f t="shared" si="399"/>
        <v>12.96</v>
      </c>
      <c r="DM220" s="100">
        <f t="shared" si="400"/>
        <v>12.54</v>
      </c>
      <c r="DN220" s="100">
        <f t="shared" si="401"/>
        <v>12.96</v>
      </c>
      <c r="DO220" s="101">
        <f t="shared" si="402"/>
        <v>152.58000000000001</v>
      </c>
      <c r="DP220" s="101">
        <f t="shared" si="403"/>
        <v>621.61</v>
      </c>
      <c r="DQ220" s="100">
        <f t="shared" si="404"/>
        <v>12.96</v>
      </c>
      <c r="DR220" s="100">
        <f t="shared" si="405"/>
        <v>11.7</v>
      </c>
      <c r="DS220" s="100">
        <f t="shared" si="406"/>
        <v>12.96</v>
      </c>
      <c r="DT220" s="100">
        <f t="shared" si="407"/>
        <v>12.54</v>
      </c>
      <c r="DU220" s="103">
        <f t="shared" si="408"/>
        <v>12.96</v>
      </c>
      <c r="DV220" s="103">
        <f t="shared" si="409"/>
        <v>12.54</v>
      </c>
      <c r="DW220" s="104">
        <f t="shared" si="410"/>
        <v>12.96</v>
      </c>
      <c r="DX220" s="104">
        <f t="shared" si="411"/>
        <v>12.96</v>
      </c>
      <c r="DY220" s="100">
        <f t="shared" si="412"/>
        <v>12.54</v>
      </c>
      <c r="DZ220" s="100">
        <f t="shared" si="413"/>
        <v>12.96</v>
      </c>
      <c r="EA220" s="100">
        <f t="shared" si="414"/>
        <v>12.54</v>
      </c>
      <c r="EB220" s="100">
        <v>1.52</v>
      </c>
      <c r="EC220" s="105">
        <f t="shared" si="415"/>
        <v>141.14000000000001</v>
      </c>
      <c r="ED220" s="101">
        <f t="shared" si="416"/>
        <v>762.75</v>
      </c>
    </row>
    <row r="221" spans="1:134" s="106" customFormat="1" ht="8.25" x14ac:dyDescent="0.15">
      <c r="A221" s="73">
        <v>41978</v>
      </c>
      <c r="B221" s="69" t="s">
        <v>547</v>
      </c>
      <c r="C221" s="69" t="s">
        <v>554</v>
      </c>
      <c r="D221" s="137" t="s">
        <v>555</v>
      </c>
      <c r="E221" s="74" t="s">
        <v>556</v>
      </c>
      <c r="F221" s="39">
        <v>847.5</v>
      </c>
      <c r="G221" s="39">
        <f t="shared" si="335"/>
        <v>84.75</v>
      </c>
      <c r="H221" s="39">
        <f t="shared" si="336"/>
        <v>762.75</v>
      </c>
      <c r="I221" s="86"/>
      <c r="J221" s="86"/>
      <c r="K221" s="86"/>
      <c r="L221" s="86"/>
      <c r="M221" s="86"/>
      <c r="N221" s="86"/>
      <c r="O221" s="86"/>
      <c r="P221" s="86"/>
      <c r="Q221" s="86"/>
      <c r="R221" s="86"/>
      <c r="S221" s="86"/>
      <c r="T221" s="86"/>
      <c r="U221" s="86"/>
      <c r="V221" s="86"/>
      <c r="W221" s="86"/>
      <c r="X221" s="86"/>
      <c r="Y221" s="86"/>
      <c r="Z221" s="86"/>
      <c r="AA221" s="86"/>
      <c r="AB221" s="86"/>
      <c r="AC221" s="86"/>
      <c r="AD221" s="86"/>
      <c r="AE221" s="86"/>
      <c r="AF221" s="86"/>
      <c r="AG221" s="86"/>
      <c r="AH221" s="86"/>
      <c r="AI221" s="86"/>
      <c r="AJ221" s="86"/>
      <c r="AK221" s="86"/>
      <c r="AL221" s="39">
        <v>762.75</v>
      </c>
      <c r="AM221" s="39">
        <v>762.75</v>
      </c>
      <c r="AN221" s="72">
        <v>762.75</v>
      </c>
      <c r="AO221" s="99"/>
      <c r="AP221" s="99"/>
      <c r="AQ221" s="99"/>
      <c r="AR221" s="99"/>
      <c r="AS221" s="99"/>
      <c r="AT221" s="99"/>
      <c r="AU221" s="99"/>
      <c r="AV221" s="99"/>
      <c r="AW221" s="99"/>
      <c r="AX221" s="100"/>
      <c r="AY221" s="99"/>
      <c r="AZ221" s="99"/>
      <c r="BA221" s="100"/>
      <c r="BB221" s="100"/>
      <c r="BC221" s="100"/>
      <c r="BD221" s="100"/>
      <c r="BE221" s="100"/>
      <c r="BF221" s="100"/>
      <c r="BG221" s="100"/>
      <c r="BH221" s="100"/>
      <c r="BI221" s="100"/>
      <c r="BJ221" s="100">
        <f t="shared" si="345"/>
        <v>10.87</v>
      </c>
      <c r="BK221" s="100">
        <f t="shared" si="346"/>
        <v>10.87</v>
      </c>
      <c r="BL221" s="100">
        <f t="shared" si="347"/>
        <v>10.87</v>
      </c>
      <c r="BM221" s="100">
        <f t="shared" si="348"/>
        <v>12.96</v>
      </c>
      <c r="BN221" s="100">
        <f t="shared" si="349"/>
        <v>11.7</v>
      </c>
      <c r="BO221" s="100">
        <f t="shared" si="350"/>
        <v>12.96</v>
      </c>
      <c r="BP221" s="100">
        <f t="shared" si="351"/>
        <v>12.54</v>
      </c>
      <c r="BQ221" s="100">
        <f t="shared" si="352"/>
        <v>12.96</v>
      </c>
      <c r="BR221" s="100">
        <f t="shared" si="353"/>
        <v>12.54</v>
      </c>
      <c r="BS221" s="100">
        <f t="shared" si="354"/>
        <v>12.96</v>
      </c>
      <c r="BT221" s="100">
        <f t="shared" si="355"/>
        <v>12.96</v>
      </c>
      <c r="BU221" s="100">
        <f t="shared" si="356"/>
        <v>12.54</v>
      </c>
      <c r="BV221" s="100">
        <f t="shared" si="357"/>
        <v>12.96</v>
      </c>
      <c r="BW221" s="100">
        <f t="shared" si="358"/>
        <v>12.54</v>
      </c>
      <c r="BX221" s="100">
        <f t="shared" si="359"/>
        <v>12.96</v>
      </c>
      <c r="BY221" s="100">
        <f t="shared" si="360"/>
        <v>152.58000000000001</v>
      </c>
      <c r="BZ221" s="100">
        <f t="shared" si="361"/>
        <v>163.44999999999999</v>
      </c>
      <c r="CA221" s="100">
        <f t="shared" si="362"/>
        <v>12.96</v>
      </c>
      <c r="CB221" s="100">
        <f t="shared" si="363"/>
        <v>12.12</v>
      </c>
      <c r="CC221" s="100">
        <f t="shared" si="364"/>
        <v>12.96</v>
      </c>
      <c r="CD221" s="100">
        <f t="shared" si="365"/>
        <v>12.54</v>
      </c>
      <c r="CE221" s="100">
        <f t="shared" si="366"/>
        <v>12.96</v>
      </c>
      <c r="CF221" s="100">
        <f t="shared" si="367"/>
        <v>12.54</v>
      </c>
      <c r="CG221" s="100">
        <f t="shared" si="368"/>
        <v>12.96</v>
      </c>
      <c r="CH221" s="100">
        <f t="shared" si="369"/>
        <v>12.96</v>
      </c>
      <c r="CI221" s="100">
        <f t="shared" si="370"/>
        <v>12.54</v>
      </c>
      <c r="CJ221" s="100">
        <f t="shared" si="371"/>
        <v>12.96</v>
      </c>
      <c r="CK221" s="100">
        <f t="shared" si="372"/>
        <v>12.54</v>
      </c>
      <c r="CL221" s="100">
        <f t="shared" si="373"/>
        <v>12.96</v>
      </c>
      <c r="CM221" s="100">
        <f t="shared" si="374"/>
        <v>153</v>
      </c>
      <c r="CN221" s="101">
        <f t="shared" si="375"/>
        <v>316.45</v>
      </c>
      <c r="CO221" s="100">
        <f t="shared" si="376"/>
        <v>12.96</v>
      </c>
      <c r="CP221" s="100">
        <f t="shared" si="377"/>
        <v>11.7</v>
      </c>
      <c r="CQ221" s="100">
        <f t="shared" si="378"/>
        <v>12.96</v>
      </c>
      <c r="CR221" s="100">
        <f t="shared" si="379"/>
        <v>12.54</v>
      </c>
      <c r="CS221" s="102">
        <f t="shared" si="380"/>
        <v>12.96</v>
      </c>
      <c r="CT221" s="100">
        <f t="shared" si="381"/>
        <v>12.54</v>
      </c>
      <c r="CU221" s="100">
        <f t="shared" si="382"/>
        <v>12.96</v>
      </c>
      <c r="CV221" s="100">
        <f t="shared" si="383"/>
        <v>12.96</v>
      </c>
      <c r="CW221" s="100">
        <f t="shared" si="384"/>
        <v>12.54</v>
      </c>
      <c r="CX221" s="100">
        <f t="shared" si="385"/>
        <v>12.96</v>
      </c>
      <c r="CY221" s="100">
        <f t="shared" si="386"/>
        <v>12.54</v>
      </c>
      <c r="CZ221" s="100">
        <f t="shared" si="387"/>
        <v>12.96</v>
      </c>
      <c r="DA221" s="101">
        <f t="shared" si="388"/>
        <v>152.58000000000001</v>
      </c>
      <c r="DB221" s="101">
        <f t="shared" si="389"/>
        <v>469.03</v>
      </c>
      <c r="DC221" s="100">
        <f t="shared" si="390"/>
        <v>12.96</v>
      </c>
      <c r="DD221" s="100">
        <f t="shared" si="391"/>
        <v>11.7</v>
      </c>
      <c r="DE221" s="100">
        <f t="shared" si="392"/>
        <v>12.96</v>
      </c>
      <c r="DF221" s="100">
        <f t="shared" si="393"/>
        <v>12.54</v>
      </c>
      <c r="DG221" s="100">
        <f t="shared" si="394"/>
        <v>12.96</v>
      </c>
      <c r="DH221" s="100">
        <f t="shared" si="395"/>
        <v>12.54</v>
      </c>
      <c r="DI221" s="100">
        <f t="shared" si="396"/>
        <v>12.96</v>
      </c>
      <c r="DJ221" s="100">
        <f t="shared" si="397"/>
        <v>12.96</v>
      </c>
      <c r="DK221" s="100">
        <f t="shared" si="398"/>
        <v>12.54</v>
      </c>
      <c r="DL221" s="100">
        <f t="shared" si="399"/>
        <v>12.96</v>
      </c>
      <c r="DM221" s="100">
        <f t="shared" si="400"/>
        <v>12.54</v>
      </c>
      <c r="DN221" s="100">
        <f t="shared" si="401"/>
        <v>12.96</v>
      </c>
      <c r="DO221" s="101">
        <f t="shared" si="402"/>
        <v>152.58000000000001</v>
      </c>
      <c r="DP221" s="101">
        <f t="shared" si="403"/>
        <v>621.61</v>
      </c>
      <c r="DQ221" s="100">
        <f t="shared" si="404"/>
        <v>12.96</v>
      </c>
      <c r="DR221" s="100">
        <f t="shared" si="405"/>
        <v>11.7</v>
      </c>
      <c r="DS221" s="100">
        <f t="shared" si="406"/>
        <v>12.96</v>
      </c>
      <c r="DT221" s="100">
        <f t="shared" si="407"/>
        <v>12.54</v>
      </c>
      <c r="DU221" s="103">
        <f t="shared" si="408"/>
        <v>12.96</v>
      </c>
      <c r="DV221" s="103">
        <f t="shared" si="409"/>
        <v>12.54</v>
      </c>
      <c r="DW221" s="104">
        <f t="shared" si="410"/>
        <v>12.96</v>
      </c>
      <c r="DX221" s="104">
        <f t="shared" si="411"/>
        <v>12.96</v>
      </c>
      <c r="DY221" s="100">
        <f t="shared" si="412"/>
        <v>12.54</v>
      </c>
      <c r="DZ221" s="100">
        <f t="shared" si="413"/>
        <v>12.96</v>
      </c>
      <c r="EA221" s="100">
        <f t="shared" si="414"/>
        <v>12.54</v>
      </c>
      <c r="EB221" s="100">
        <v>1.52</v>
      </c>
      <c r="EC221" s="105">
        <f t="shared" si="415"/>
        <v>141.14000000000001</v>
      </c>
      <c r="ED221" s="101">
        <f t="shared" si="416"/>
        <v>762.75</v>
      </c>
    </row>
    <row r="222" spans="1:134" s="106" customFormat="1" ht="8.25" x14ac:dyDescent="0.15">
      <c r="A222" s="73">
        <v>41978</v>
      </c>
      <c r="B222" s="69" t="s">
        <v>547</v>
      </c>
      <c r="C222" s="69" t="s">
        <v>557</v>
      </c>
      <c r="D222" s="137" t="s">
        <v>259</v>
      </c>
      <c r="E222" s="74" t="s">
        <v>558</v>
      </c>
      <c r="F222" s="39">
        <v>847.5</v>
      </c>
      <c r="G222" s="39">
        <f t="shared" si="335"/>
        <v>84.75</v>
      </c>
      <c r="H222" s="39">
        <f t="shared" si="336"/>
        <v>762.75</v>
      </c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86"/>
      <c r="U222" s="86"/>
      <c r="V222" s="86"/>
      <c r="W222" s="86"/>
      <c r="X222" s="86"/>
      <c r="Y222" s="86"/>
      <c r="Z222" s="86"/>
      <c r="AA222" s="86"/>
      <c r="AB222" s="86"/>
      <c r="AC222" s="86"/>
      <c r="AD222" s="86"/>
      <c r="AE222" s="86"/>
      <c r="AF222" s="86"/>
      <c r="AG222" s="86"/>
      <c r="AH222" s="86"/>
      <c r="AI222" s="86"/>
      <c r="AJ222" s="86"/>
      <c r="AK222" s="86"/>
      <c r="AL222" s="39">
        <v>762.75</v>
      </c>
      <c r="AM222" s="39">
        <v>762.75</v>
      </c>
      <c r="AN222" s="72">
        <v>762.75</v>
      </c>
      <c r="AO222" s="99"/>
      <c r="AP222" s="99"/>
      <c r="AQ222" s="99"/>
      <c r="AR222" s="99"/>
      <c r="AS222" s="99"/>
      <c r="AT222" s="99"/>
      <c r="AU222" s="99"/>
      <c r="AV222" s="99"/>
      <c r="AW222" s="99"/>
      <c r="AX222" s="100"/>
      <c r="AY222" s="99"/>
      <c r="AZ222" s="99"/>
      <c r="BA222" s="100"/>
      <c r="BB222" s="100"/>
      <c r="BC222" s="100"/>
      <c r="BD222" s="100"/>
      <c r="BE222" s="100"/>
      <c r="BF222" s="100"/>
      <c r="BG222" s="100"/>
      <c r="BH222" s="100"/>
      <c r="BI222" s="100"/>
      <c r="BJ222" s="100">
        <f t="shared" si="345"/>
        <v>10.87</v>
      </c>
      <c r="BK222" s="100">
        <f t="shared" si="346"/>
        <v>10.87</v>
      </c>
      <c r="BL222" s="100">
        <f t="shared" si="347"/>
        <v>10.87</v>
      </c>
      <c r="BM222" s="100">
        <f t="shared" si="348"/>
        <v>12.96</v>
      </c>
      <c r="BN222" s="100">
        <f t="shared" si="349"/>
        <v>11.7</v>
      </c>
      <c r="BO222" s="100">
        <f t="shared" si="350"/>
        <v>12.96</v>
      </c>
      <c r="BP222" s="100">
        <f t="shared" si="351"/>
        <v>12.54</v>
      </c>
      <c r="BQ222" s="100">
        <f t="shared" si="352"/>
        <v>12.96</v>
      </c>
      <c r="BR222" s="100">
        <f t="shared" si="353"/>
        <v>12.54</v>
      </c>
      <c r="BS222" s="100">
        <f t="shared" si="354"/>
        <v>12.96</v>
      </c>
      <c r="BT222" s="100">
        <f t="shared" si="355"/>
        <v>12.96</v>
      </c>
      <c r="BU222" s="100">
        <f t="shared" si="356"/>
        <v>12.54</v>
      </c>
      <c r="BV222" s="100">
        <f t="shared" si="357"/>
        <v>12.96</v>
      </c>
      <c r="BW222" s="100">
        <f t="shared" si="358"/>
        <v>12.54</v>
      </c>
      <c r="BX222" s="100">
        <f t="shared" si="359"/>
        <v>12.96</v>
      </c>
      <c r="BY222" s="100">
        <f t="shared" si="360"/>
        <v>152.58000000000001</v>
      </c>
      <c r="BZ222" s="100">
        <f t="shared" si="361"/>
        <v>163.44999999999999</v>
      </c>
      <c r="CA222" s="100">
        <f t="shared" si="362"/>
        <v>12.96</v>
      </c>
      <c r="CB222" s="100">
        <f t="shared" si="363"/>
        <v>12.12</v>
      </c>
      <c r="CC222" s="100">
        <f t="shared" si="364"/>
        <v>12.96</v>
      </c>
      <c r="CD222" s="100">
        <f t="shared" si="365"/>
        <v>12.54</v>
      </c>
      <c r="CE222" s="100">
        <f t="shared" si="366"/>
        <v>12.96</v>
      </c>
      <c r="CF222" s="100">
        <f t="shared" si="367"/>
        <v>12.54</v>
      </c>
      <c r="CG222" s="100">
        <f t="shared" si="368"/>
        <v>12.96</v>
      </c>
      <c r="CH222" s="100">
        <f t="shared" si="369"/>
        <v>12.96</v>
      </c>
      <c r="CI222" s="100">
        <f t="shared" si="370"/>
        <v>12.54</v>
      </c>
      <c r="CJ222" s="100">
        <f t="shared" si="371"/>
        <v>12.96</v>
      </c>
      <c r="CK222" s="100">
        <f t="shared" si="372"/>
        <v>12.54</v>
      </c>
      <c r="CL222" s="100">
        <f t="shared" si="373"/>
        <v>12.96</v>
      </c>
      <c r="CM222" s="100">
        <f t="shared" si="374"/>
        <v>153</v>
      </c>
      <c r="CN222" s="101">
        <f t="shared" si="375"/>
        <v>316.45</v>
      </c>
      <c r="CO222" s="100">
        <f t="shared" si="376"/>
        <v>12.96</v>
      </c>
      <c r="CP222" s="100">
        <f t="shared" si="377"/>
        <v>11.7</v>
      </c>
      <c r="CQ222" s="100">
        <f t="shared" si="378"/>
        <v>12.96</v>
      </c>
      <c r="CR222" s="100">
        <f t="shared" si="379"/>
        <v>12.54</v>
      </c>
      <c r="CS222" s="102">
        <f t="shared" si="380"/>
        <v>12.96</v>
      </c>
      <c r="CT222" s="100">
        <f t="shared" si="381"/>
        <v>12.54</v>
      </c>
      <c r="CU222" s="100">
        <f t="shared" si="382"/>
        <v>12.96</v>
      </c>
      <c r="CV222" s="100">
        <f t="shared" si="383"/>
        <v>12.96</v>
      </c>
      <c r="CW222" s="100">
        <f t="shared" si="384"/>
        <v>12.54</v>
      </c>
      <c r="CX222" s="100">
        <f t="shared" si="385"/>
        <v>12.96</v>
      </c>
      <c r="CY222" s="100">
        <f t="shared" si="386"/>
        <v>12.54</v>
      </c>
      <c r="CZ222" s="100">
        <f t="shared" si="387"/>
        <v>12.96</v>
      </c>
      <c r="DA222" s="101">
        <f t="shared" si="388"/>
        <v>152.58000000000001</v>
      </c>
      <c r="DB222" s="101">
        <f t="shared" si="389"/>
        <v>469.03</v>
      </c>
      <c r="DC222" s="100">
        <f t="shared" si="390"/>
        <v>12.96</v>
      </c>
      <c r="DD222" s="100">
        <f t="shared" si="391"/>
        <v>11.7</v>
      </c>
      <c r="DE222" s="100">
        <f t="shared" si="392"/>
        <v>12.96</v>
      </c>
      <c r="DF222" s="100">
        <f t="shared" si="393"/>
        <v>12.54</v>
      </c>
      <c r="DG222" s="100">
        <f t="shared" si="394"/>
        <v>12.96</v>
      </c>
      <c r="DH222" s="100">
        <f t="shared" si="395"/>
        <v>12.54</v>
      </c>
      <c r="DI222" s="100">
        <f t="shared" si="396"/>
        <v>12.96</v>
      </c>
      <c r="DJ222" s="100">
        <f t="shared" si="397"/>
        <v>12.96</v>
      </c>
      <c r="DK222" s="100">
        <f t="shared" si="398"/>
        <v>12.54</v>
      </c>
      <c r="DL222" s="100">
        <f t="shared" si="399"/>
        <v>12.96</v>
      </c>
      <c r="DM222" s="100">
        <f t="shared" si="400"/>
        <v>12.54</v>
      </c>
      <c r="DN222" s="100">
        <f t="shared" si="401"/>
        <v>12.96</v>
      </c>
      <c r="DO222" s="101">
        <f t="shared" si="402"/>
        <v>152.58000000000001</v>
      </c>
      <c r="DP222" s="101">
        <f t="shared" si="403"/>
        <v>621.61</v>
      </c>
      <c r="DQ222" s="100">
        <f t="shared" si="404"/>
        <v>12.96</v>
      </c>
      <c r="DR222" s="100">
        <f t="shared" si="405"/>
        <v>11.7</v>
      </c>
      <c r="DS222" s="100">
        <f t="shared" si="406"/>
        <v>12.96</v>
      </c>
      <c r="DT222" s="100">
        <f t="shared" si="407"/>
        <v>12.54</v>
      </c>
      <c r="DU222" s="103">
        <f t="shared" si="408"/>
        <v>12.96</v>
      </c>
      <c r="DV222" s="103">
        <f t="shared" si="409"/>
        <v>12.54</v>
      </c>
      <c r="DW222" s="104">
        <f t="shared" si="410"/>
        <v>12.96</v>
      </c>
      <c r="DX222" s="104">
        <f t="shared" si="411"/>
        <v>12.96</v>
      </c>
      <c r="DY222" s="100">
        <f t="shared" si="412"/>
        <v>12.54</v>
      </c>
      <c r="DZ222" s="100">
        <f t="shared" si="413"/>
        <v>12.96</v>
      </c>
      <c r="EA222" s="100">
        <f t="shared" si="414"/>
        <v>12.54</v>
      </c>
      <c r="EB222" s="100">
        <v>1.52</v>
      </c>
      <c r="EC222" s="105">
        <f t="shared" si="415"/>
        <v>141.14000000000001</v>
      </c>
      <c r="ED222" s="101">
        <f t="shared" si="416"/>
        <v>762.75</v>
      </c>
    </row>
    <row r="223" spans="1:134" s="106" customFormat="1" ht="8.25" x14ac:dyDescent="0.15">
      <c r="A223" s="73">
        <v>41978</v>
      </c>
      <c r="B223" s="69" t="s">
        <v>547</v>
      </c>
      <c r="C223" s="69" t="s">
        <v>559</v>
      </c>
      <c r="D223" s="137" t="s">
        <v>52</v>
      </c>
      <c r="E223" s="74" t="s">
        <v>560</v>
      </c>
      <c r="F223" s="39">
        <v>847.5</v>
      </c>
      <c r="G223" s="39">
        <f t="shared" si="335"/>
        <v>84.75</v>
      </c>
      <c r="H223" s="39">
        <f t="shared" si="336"/>
        <v>762.75</v>
      </c>
      <c r="I223" s="86"/>
      <c r="J223" s="86"/>
      <c r="K223" s="86"/>
      <c r="L223" s="86"/>
      <c r="M223" s="86"/>
      <c r="N223" s="86"/>
      <c r="O223" s="86"/>
      <c r="P223" s="86"/>
      <c r="Q223" s="86"/>
      <c r="R223" s="86"/>
      <c r="S223" s="86"/>
      <c r="T223" s="86"/>
      <c r="U223" s="86"/>
      <c r="V223" s="86"/>
      <c r="W223" s="86"/>
      <c r="X223" s="86"/>
      <c r="Y223" s="86"/>
      <c r="Z223" s="86"/>
      <c r="AA223" s="86"/>
      <c r="AB223" s="86"/>
      <c r="AC223" s="86"/>
      <c r="AD223" s="86"/>
      <c r="AE223" s="86"/>
      <c r="AF223" s="86"/>
      <c r="AG223" s="86"/>
      <c r="AH223" s="86"/>
      <c r="AI223" s="86"/>
      <c r="AJ223" s="86"/>
      <c r="AK223" s="86"/>
      <c r="AL223" s="39">
        <v>762.75</v>
      </c>
      <c r="AM223" s="39">
        <v>762.75</v>
      </c>
      <c r="AN223" s="72">
        <v>762.75</v>
      </c>
      <c r="AO223" s="99"/>
      <c r="AP223" s="99"/>
      <c r="AQ223" s="99"/>
      <c r="AR223" s="99"/>
      <c r="AS223" s="99"/>
      <c r="AT223" s="99"/>
      <c r="AU223" s="99"/>
      <c r="AV223" s="99"/>
      <c r="AW223" s="99"/>
      <c r="AX223" s="100"/>
      <c r="AY223" s="99"/>
      <c r="AZ223" s="99"/>
      <c r="BA223" s="100"/>
      <c r="BB223" s="100"/>
      <c r="BC223" s="100"/>
      <c r="BD223" s="100"/>
      <c r="BE223" s="100"/>
      <c r="BF223" s="100"/>
      <c r="BG223" s="100"/>
      <c r="BH223" s="100"/>
      <c r="BI223" s="100"/>
      <c r="BJ223" s="100">
        <f t="shared" si="345"/>
        <v>10.87</v>
      </c>
      <c r="BK223" s="100">
        <f t="shared" si="346"/>
        <v>10.87</v>
      </c>
      <c r="BL223" s="100">
        <f t="shared" si="347"/>
        <v>10.87</v>
      </c>
      <c r="BM223" s="100">
        <f t="shared" si="348"/>
        <v>12.96</v>
      </c>
      <c r="BN223" s="100">
        <f t="shared" si="349"/>
        <v>11.7</v>
      </c>
      <c r="BO223" s="100">
        <f t="shared" si="350"/>
        <v>12.96</v>
      </c>
      <c r="BP223" s="100">
        <f t="shared" si="351"/>
        <v>12.54</v>
      </c>
      <c r="BQ223" s="100">
        <f t="shared" si="352"/>
        <v>12.96</v>
      </c>
      <c r="BR223" s="100">
        <f t="shared" si="353"/>
        <v>12.54</v>
      </c>
      <c r="BS223" s="100">
        <f t="shared" si="354"/>
        <v>12.96</v>
      </c>
      <c r="BT223" s="100">
        <f t="shared" si="355"/>
        <v>12.96</v>
      </c>
      <c r="BU223" s="100">
        <f t="shared" si="356"/>
        <v>12.54</v>
      </c>
      <c r="BV223" s="100">
        <f t="shared" si="357"/>
        <v>12.96</v>
      </c>
      <c r="BW223" s="100">
        <f t="shared" si="358"/>
        <v>12.54</v>
      </c>
      <c r="BX223" s="100">
        <f t="shared" si="359"/>
        <v>12.96</v>
      </c>
      <c r="BY223" s="100">
        <f t="shared" si="360"/>
        <v>152.58000000000001</v>
      </c>
      <c r="BZ223" s="100">
        <f t="shared" si="361"/>
        <v>163.44999999999999</v>
      </c>
      <c r="CA223" s="100">
        <f t="shared" si="362"/>
        <v>12.96</v>
      </c>
      <c r="CB223" s="100">
        <f t="shared" si="363"/>
        <v>12.12</v>
      </c>
      <c r="CC223" s="100">
        <f t="shared" si="364"/>
        <v>12.96</v>
      </c>
      <c r="CD223" s="100">
        <f t="shared" si="365"/>
        <v>12.54</v>
      </c>
      <c r="CE223" s="100">
        <f t="shared" si="366"/>
        <v>12.96</v>
      </c>
      <c r="CF223" s="100">
        <f t="shared" si="367"/>
        <v>12.54</v>
      </c>
      <c r="CG223" s="100">
        <f t="shared" si="368"/>
        <v>12.96</v>
      </c>
      <c r="CH223" s="100">
        <f t="shared" si="369"/>
        <v>12.96</v>
      </c>
      <c r="CI223" s="100">
        <f t="shared" si="370"/>
        <v>12.54</v>
      </c>
      <c r="CJ223" s="100">
        <f t="shared" si="371"/>
        <v>12.96</v>
      </c>
      <c r="CK223" s="100">
        <f t="shared" si="372"/>
        <v>12.54</v>
      </c>
      <c r="CL223" s="100">
        <f t="shared" si="373"/>
        <v>12.96</v>
      </c>
      <c r="CM223" s="100">
        <f t="shared" si="374"/>
        <v>153</v>
      </c>
      <c r="CN223" s="101">
        <f t="shared" si="375"/>
        <v>316.45</v>
      </c>
      <c r="CO223" s="100">
        <f t="shared" si="376"/>
        <v>12.96</v>
      </c>
      <c r="CP223" s="100">
        <f t="shared" si="377"/>
        <v>11.7</v>
      </c>
      <c r="CQ223" s="100">
        <f t="shared" si="378"/>
        <v>12.96</v>
      </c>
      <c r="CR223" s="100">
        <f t="shared" si="379"/>
        <v>12.54</v>
      </c>
      <c r="CS223" s="102">
        <f t="shared" si="380"/>
        <v>12.96</v>
      </c>
      <c r="CT223" s="100">
        <f t="shared" si="381"/>
        <v>12.54</v>
      </c>
      <c r="CU223" s="100">
        <f t="shared" si="382"/>
        <v>12.96</v>
      </c>
      <c r="CV223" s="100">
        <f t="shared" si="383"/>
        <v>12.96</v>
      </c>
      <c r="CW223" s="100">
        <f t="shared" si="384"/>
        <v>12.54</v>
      </c>
      <c r="CX223" s="100">
        <f t="shared" si="385"/>
        <v>12.96</v>
      </c>
      <c r="CY223" s="100">
        <f t="shared" si="386"/>
        <v>12.54</v>
      </c>
      <c r="CZ223" s="100">
        <f t="shared" si="387"/>
        <v>12.96</v>
      </c>
      <c r="DA223" s="101">
        <f t="shared" si="388"/>
        <v>152.58000000000001</v>
      </c>
      <c r="DB223" s="101">
        <f t="shared" si="389"/>
        <v>469.03</v>
      </c>
      <c r="DC223" s="100">
        <f t="shared" si="390"/>
        <v>12.96</v>
      </c>
      <c r="DD223" s="100">
        <f t="shared" si="391"/>
        <v>11.7</v>
      </c>
      <c r="DE223" s="100">
        <f t="shared" si="392"/>
        <v>12.96</v>
      </c>
      <c r="DF223" s="100">
        <f t="shared" si="393"/>
        <v>12.54</v>
      </c>
      <c r="DG223" s="100">
        <f t="shared" si="394"/>
        <v>12.96</v>
      </c>
      <c r="DH223" s="100">
        <f t="shared" si="395"/>
        <v>12.54</v>
      </c>
      <c r="DI223" s="100">
        <f t="shared" si="396"/>
        <v>12.96</v>
      </c>
      <c r="DJ223" s="100">
        <f t="shared" si="397"/>
        <v>12.96</v>
      </c>
      <c r="DK223" s="100">
        <f t="shared" si="398"/>
        <v>12.54</v>
      </c>
      <c r="DL223" s="100">
        <f t="shared" si="399"/>
        <v>12.96</v>
      </c>
      <c r="DM223" s="100">
        <f t="shared" si="400"/>
        <v>12.54</v>
      </c>
      <c r="DN223" s="100">
        <f t="shared" si="401"/>
        <v>12.96</v>
      </c>
      <c r="DO223" s="101">
        <f t="shared" si="402"/>
        <v>152.58000000000001</v>
      </c>
      <c r="DP223" s="101">
        <f t="shared" si="403"/>
        <v>621.61</v>
      </c>
      <c r="DQ223" s="100">
        <f t="shared" si="404"/>
        <v>12.96</v>
      </c>
      <c r="DR223" s="100">
        <f t="shared" si="405"/>
        <v>11.7</v>
      </c>
      <c r="DS223" s="100">
        <f t="shared" si="406"/>
        <v>12.96</v>
      </c>
      <c r="DT223" s="100">
        <f t="shared" si="407"/>
        <v>12.54</v>
      </c>
      <c r="DU223" s="103">
        <f t="shared" si="408"/>
        <v>12.96</v>
      </c>
      <c r="DV223" s="103">
        <f t="shared" si="409"/>
        <v>12.54</v>
      </c>
      <c r="DW223" s="104">
        <f t="shared" si="410"/>
        <v>12.96</v>
      </c>
      <c r="DX223" s="104">
        <f t="shared" si="411"/>
        <v>12.96</v>
      </c>
      <c r="DY223" s="100">
        <f t="shared" si="412"/>
        <v>12.54</v>
      </c>
      <c r="DZ223" s="100">
        <f t="shared" si="413"/>
        <v>12.96</v>
      </c>
      <c r="EA223" s="100">
        <f t="shared" si="414"/>
        <v>12.54</v>
      </c>
      <c r="EB223" s="100">
        <v>1.52</v>
      </c>
      <c r="EC223" s="105">
        <f t="shared" si="415"/>
        <v>141.14000000000001</v>
      </c>
      <c r="ED223" s="101">
        <f t="shared" si="416"/>
        <v>762.75</v>
      </c>
    </row>
    <row r="224" spans="1:134" s="106" customFormat="1" ht="8.25" x14ac:dyDescent="0.15">
      <c r="A224" s="73">
        <v>41978</v>
      </c>
      <c r="B224" s="69" t="s">
        <v>547</v>
      </c>
      <c r="C224" s="69" t="s">
        <v>561</v>
      </c>
      <c r="D224" s="137" t="s">
        <v>254</v>
      </c>
      <c r="E224" s="74" t="s">
        <v>562</v>
      </c>
      <c r="F224" s="39">
        <v>847.5</v>
      </c>
      <c r="G224" s="39">
        <f t="shared" si="335"/>
        <v>84.75</v>
      </c>
      <c r="H224" s="39">
        <f t="shared" si="336"/>
        <v>762.75</v>
      </c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  <c r="AA224" s="86"/>
      <c r="AB224" s="86"/>
      <c r="AC224" s="86"/>
      <c r="AD224" s="86"/>
      <c r="AE224" s="86"/>
      <c r="AF224" s="86"/>
      <c r="AG224" s="86"/>
      <c r="AH224" s="86"/>
      <c r="AI224" s="86"/>
      <c r="AJ224" s="86"/>
      <c r="AK224" s="86"/>
      <c r="AL224" s="39">
        <v>762.75</v>
      </c>
      <c r="AM224" s="39">
        <v>762.75</v>
      </c>
      <c r="AN224" s="72">
        <v>762.75</v>
      </c>
      <c r="AO224" s="99"/>
      <c r="AP224" s="99"/>
      <c r="AQ224" s="99"/>
      <c r="AR224" s="99"/>
      <c r="AS224" s="99"/>
      <c r="AT224" s="99"/>
      <c r="AU224" s="99"/>
      <c r="AV224" s="99"/>
      <c r="AW224" s="99"/>
      <c r="AX224" s="100"/>
      <c r="AY224" s="99"/>
      <c r="AZ224" s="99"/>
      <c r="BA224" s="100"/>
      <c r="BB224" s="100"/>
      <c r="BC224" s="100"/>
      <c r="BD224" s="100"/>
      <c r="BE224" s="100"/>
      <c r="BF224" s="100"/>
      <c r="BG224" s="100"/>
      <c r="BH224" s="100"/>
      <c r="BI224" s="100"/>
      <c r="BJ224" s="100">
        <f t="shared" si="345"/>
        <v>10.87</v>
      </c>
      <c r="BK224" s="100">
        <f t="shared" si="346"/>
        <v>10.87</v>
      </c>
      <c r="BL224" s="100">
        <f t="shared" si="347"/>
        <v>10.87</v>
      </c>
      <c r="BM224" s="100">
        <f t="shared" si="348"/>
        <v>12.96</v>
      </c>
      <c r="BN224" s="100">
        <f t="shared" si="349"/>
        <v>11.7</v>
      </c>
      <c r="BO224" s="100">
        <f t="shared" si="350"/>
        <v>12.96</v>
      </c>
      <c r="BP224" s="100">
        <f t="shared" si="351"/>
        <v>12.54</v>
      </c>
      <c r="BQ224" s="100">
        <f t="shared" si="352"/>
        <v>12.96</v>
      </c>
      <c r="BR224" s="100">
        <f t="shared" si="353"/>
        <v>12.54</v>
      </c>
      <c r="BS224" s="100">
        <f t="shared" si="354"/>
        <v>12.96</v>
      </c>
      <c r="BT224" s="100">
        <f t="shared" si="355"/>
        <v>12.96</v>
      </c>
      <c r="BU224" s="100">
        <f t="shared" si="356"/>
        <v>12.54</v>
      </c>
      <c r="BV224" s="100">
        <f t="shared" si="357"/>
        <v>12.96</v>
      </c>
      <c r="BW224" s="100">
        <f t="shared" si="358"/>
        <v>12.54</v>
      </c>
      <c r="BX224" s="100">
        <f t="shared" si="359"/>
        <v>12.96</v>
      </c>
      <c r="BY224" s="100">
        <f t="shared" si="360"/>
        <v>152.58000000000001</v>
      </c>
      <c r="BZ224" s="100">
        <f t="shared" si="361"/>
        <v>163.44999999999999</v>
      </c>
      <c r="CA224" s="100">
        <f t="shared" si="362"/>
        <v>12.96</v>
      </c>
      <c r="CB224" s="100">
        <f t="shared" si="363"/>
        <v>12.12</v>
      </c>
      <c r="CC224" s="100">
        <f t="shared" si="364"/>
        <v>12.96</v>
      </c>
      <c r="CD224" s="100">
        <f t="shared" si="365"/>
        <v>12.54</v>
      </c>
      <c r="CE224" s="100">
        <f t="shared" si="366"/>
        <v>12.96</v>
      </c>
      <c r="CF224" s="100">
        <f t="shared" si="367"/>
        <v>12.54</v>
      </c>
      <c r="CG224" s="100">
        <f t="shared" si="368"/>
        <v>12.96</v>
      </c>
      <c r="CH224" s="100">
        <f t="shared" si="369"/>
        <v>12.96</v>
      </c>
      <c r="CI224" s="100">
        <f t="shared" si="370"/>
        <v>12.54</v>
      </c>
      <c r="CJ224" s="100">
        <f t="shared" si="371"/>
        <v>12.96</v>
      </c>
      <c r="CK224" s="100">
        <f t="shared" si="372"/>
        <v>12.54</v>
      </c>
      <c r="CL224" s="100">
        <f t="shared" si="373"/>
        <v>12.96</v>
      </c>
      <c r="CM224" s="100">
        <f t="shared" si="374"/>
        <v>153</v>
      </c>
      <c r="CN224" s="101">
        <f t="shared" si="375"/>
        <v>316.45</v>
      </c>
      <c r="CO224" s="100">
        <f t="shared" si="376"/>
        <v>12.96</v>
      </c>
      <c r="CP224" s="100">
        <f t="shared" si="377"/>
        <v>11.7</v>
      </c>
      <c r="CQ224" s="100">
        <f t="shared" si="378"/>
        <v>12.96</v>
      </c>
      <c r="CR224" s="100">
        <f t="shared" si="379"/>
        <v>12.54</v>
      </c>
      <c r="CS224" s="102">
        <f t="shared" si="380"/>
        <v>12.96</v>
      </c>
      <c r="CT224" s="100">
        <f t="shared" si="381"/>
        <v>12.54</v>
      </c>
      <c r="CU224" s="100">
        <f t="shared" si="382"/>
        <v>12.96</v>
      </c>
      <c r="CV224" s="100">
        <f t="shared" si="383"/>
        <v>12.96</v>
      </c>
      <c r="CW224" s="100">
        <f t="shared" si="384"/>
        <v>12.54</v>
      </c>
      <c r="CX224" s="100">
        <f t="shared" si="385"/>
        <v>12.96</v>
      </c>
      <c r="CY224" s="100">
        <f t="shared" si="386"/>
        <v>12.54</v>
      </c>
      <c r="CZ224" s="100">
        <f t="shared" si="387"/>
        <v>12.96</v>
      </c>
      <c r="DA224" s="101">
        <f t="shared" si="388"/>
        <v>152.58000000000001</v>
      </c>
      <c r="DB224" s="101">
        <f t="shared" si="389"/>
        <v>469.03</v>
      </c>
      <c r="DC224" s="100">
        <f t="shared" si="390"/>
        <v>12.96</v>
      </c>
      <c r="DD224" s="100">
        <f t="shared" si="391"/>
        <v>11.7</v>
      </c>
      <c r="DE224" s="100">
        <f t="shared" si="392"/>
        <v>12.96</v>
      </c>
      <c r="DF224" s="100">
        <f t="shared" si="393"/>
        <v>12.54</v>
      </c>
      <c r="DG224" s="100">
        <f t="shared" si="394"/>
        <v>12.96</v>
      </c>
      <c r="DH224" s="100">
        <f t="shared" si="395"/>
        <v>12.54</v>
      </c>
      <c r="DI224" s="100">
        <f t="shared" si="396"/>
        <v>12.96</v>
      </c>
      <c r="DJ224" s="100">
        <f t="shared" si="397"/>
        <v>12.96</v>
      </c>
      <c r="DK224" s="100">
        <f t="shared" si="398"/>
        <v>12.54</v>
      </c>
      <c r="DL224" s="100">
        <f t="shared" si="399"/>
        <v>12.96</v>
      </c>
      <c r="DM224" s="100">
        <f t="shared" si="400"/>
        <v>12.54</v>
      </c>
      <c r="DN224" s="100">
        <f t="shared" si="401"/>
        <v>12.96</v>
      </c>
      <c r="DO224" s="101">
        <f t="shared" si="402"/>
        <v>152.58000000000001</v>
      </c>
      <c r="DP224" s="101">
        <f t="shared" si="403"/>
        <v>621.61</v>
      </c>
      <c r="DQ224" s="100">
        <f t="shared" si="404"/>
        <v>12.96</v>
      </c>
      <c r="DR224" s="100">
        <f t="shared" si="405"/>
        <v>11.7</v>
      </c>
      <c r="DS224" s="100">
        <f t="shared" si="406"/>
        <v>12.96</v>
      </c>
      <c r="DT224" s="100">
        <f t="shared" si="407"/>
        <v>12.54</v>
      </c>
      <c r="DU224" s="103">
        <f t="shared" si="408"/>
        <v>12.96</v>
      </c>
      <c r="DV224" s="103">
        <f t="shared" si="409"/>
        <v>12.54</v>
      </c>
      <c r="DW224" s="104">
        <f t="shared" si="410"/>
        <v>12.96</v>
      </c>
      <c r="DX224" s="104">
        <f t="shared" si="411"/>
        <v>12.96</v>
      </c>
      <c r="DY224" s="100">
        <f t="shared" si="412"/>
        <v>12.54</v>
      </c>
      <c r="DZ224" s="100">
        <f t="shared" si="413"/>
        <v>12.96</v>
      </c>
      <c r="EA224" s="100">
        <f t="shared" si="414"/>
        <v>12.54</v>
      </c>
      <c r="EB224" s="100">
        <v>1.52</v>
      </c>
      <c r="EC224" s="105">
        <f t="shared" si="415"/>
        <v>141.14000000000001</v>
      </c>
      <c r="ED224" s="101">
        <f t="shared" si="416"/>
        <v>762.75</v>
      </c>
    </row>
    <row r="225" spans="1:156" s="121" customFormat="1" ht="8.25" x14ac:dyDescent="0.15">
      <c r="A225" s="73">
        <v>42031</v>
      </c>
      <c r="B225" s="69" t="s">
        <v>563</v>
      </c>
      <c r="C225" s="69" t="s">
        <v>564</v>
      </c>
      <c r="D225" s="137" t="s">
        <v>86</v>
      </c>
      <c r="E225" s="74" t="s">
        <v>565</v>
      </c>
      <c r="F225" s="39">
        <v>11200</v>
      </c>
      <c r="G225" s="39">
        <f t="shared" si="335"/>
        <v>1120</v>
      </c>
      <c r="H225" s="39">
        <f t="shared" si="336"/>
        <v>10080</v>
      </c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86"/>
      <c r="U225" s="86"/>
      <c r="V225" s="86"/>
      <c r="W225" s="86"/>
      <c r="X225" s="86"/>
      <c r="Y225" s="86"/>
      <c r="Z225" s="86"/>
      <c r="AA225" s="86"/>
      <c r="AB225" s="86"/>
      <c r="AC225" s="86"/>
      <c r="AD225" s="86"/>
      <c r="AE225" s="86"/>
      <c r="AF225" s="86"/>
      <c r="AG225" s="86"/>
      <c r="AH225" s="86"/>
      <c r="AI225" s="86"/>
      <c r="AJ225" s="86"/>
      <c r="AK225" s="86"/>
      <c r="AL225" s="39">
        <v>10080</v>
      </c>
      <c r="AM225" s="39">
        <v>10080</v>
      </c>
      <c r="AN225" s="72">
        <v>10080</v>
      </c>
      <c r="AO225" s="99"/>
      <c r="AP225" s="99"/>
      <c r="AQ225" s="99"/>
      <c r="AR225" s="99"/>
      <c r="AS225" s="99"/>
      <c r="AT225" s="99"/>
      <c r="AU225" s="97"/>
      <c r="AV225" s="97"/>
      <c r="AW225" s="97"/>
      <c r="AX225" s="138"/>
      <c r="AY225" s="97"/>
      <c r="AZ225" s="97"/>
      <c r="BA225" s="138"/>
      <c r="BB225" s="138"/>
      <c r="BC225" s="138"/>
      <c r="BD225" s="138"/>
      <c r="BE225" s="138"/>
      <c r="BF225" s="138"/>
      <c r="BG225" s="138"/>
      <c r="BH225" s="138"/>
      <c r="BI225" s="138"/>
      <c r="BJ225" s="138">
        <v>0</v>
      </c>
      <c r="BK225" s="138">
        <v>0</v>
      </c>
      <c r="BL225" s="138">
        <f>ROUND((AX225+BK225),2)</f>
        <v>0</v>
      </c>
      <c r="BM225" s="138">
        <f>ROUND((H225/5/365*4),2)</f>
        <v>22.09</v>
      </c>
      <c r="BN225" s="138">
        <f>ROUND((H225/5/365*28),2)</f>
        <v>154.65</v>
      </c>
      <c r="BO225" s="138">
        <f>ROUND((H225/5/365*31),2)</f>
        <v>171.22</v>
      </c>
      <c r="BP225" s="138">
        <f>ROUND((H225/5/365*30),2)</f>
        <v>165.7</v>
      </c>
      <c r="BQ225" s="138">
        <f>ROUND((H225/5/365*31),2)</f>
        <v>171.22</v>
      </c>
      <c r="BR225" s="138">
        <f>ROUND((H225/5/365*30),2)</f>
        <v>165.7</v>
      </c>
      <c r="BS225" s="138">
        <f t="shared" si="354"/>
        <v>171.22</v>
      </c>
      <c r="BT225" s="138">
        <f t="shared" si="355"/>
        <v>171.22</v>
      </c>
      <c r="BU225" s="138">
        <f t="shared" si="356"/>
        <v>165.7</v>
      </c>
      <c r="BV225" s="138">
        <f t="shared" si="357"/>
        <v>171.22</v>
      </c>
      <c r="BW225" s="138">
        <f t="shared" si="358"/>
        <v>165.7</v>
      </c>
      <c r="BX225" s="138">
        <f t="shared" si="359"/>
        <v>171.22</v>
      </c>
      <c r="BY225" s="138">
        <f t="shared" si="360"/>
        <v>1866.8600000000004</v>
      </c>
      <c r="BZ225" s="138">
        <f t="shared" si="361"/>
        <v>1866.86</v>
      </c>
      <c r="CA225" s="138">
        <f t="shared" si="362"/>
        <v>171.22</v>
      </c>
      <c r="CB225" s="138">
        <f t="shared" si="363"/>
        <v>160.18</v>
      </c>
      <c r="CC225" s="138">
        <f t="shared" si="364"/>
        <v>171.22</v>
      </c>
      <c r="CD225" s="138">
        <f t="shared" si="365"/>
        <v>165.7</v>
      </c>
      <c r="CE225" s="138">
        <f t="shared" si="366"/>
        <v>171.22</v>
      </c>
      <c r="CF225" s="138">
        <f t="shared" si="367"/>
        <v>165.7</v>
      </c>
      <c r="CG225" s="138">
        <f t="shared" si="368"/>
        <v>171.22</v>
      </c>
      <c r="CH225" s="138">
        <f t="shared" si="369"/>
        <v>171.22</v>
      </c>
      <c r="CI225" s="138">
        <f t="shared" si="370"/>
        <v>165.7</v>
      </c>
      <c r="CJ225" s="138">
        <f t="shared" si="371"/>
        <v>171.22</v>
      </c>
      <c r="CK225" s="138">
        <f t="shared" si="372"/>
        <v>165.7</v>
      </c>
      <c r="CL225" s="138">
        <f t="shared" si="373"/>
        <v>171.22</v>
      </c>
      <c r="CM225" s="138">
        <f t="shared" si="374"/>
        <v>2021.5200000000002</v>
      </c>
      <c r="CN225" s="139">
        <f t="shared" si="375"/>
        <v>3888.38</v>
      </c>
      <c r="CO225" s="138">
        <f t="shared" si="376"/>
        <v>171.22</v>
      </c>
      <c r="CP225" s="138">
        <f t="shared" si="377"/>
        <v>154.65</v>
      </c>
      <c r="CQ225" s="138">
        <f t="shared" si="378"/>
        <v>171.22</v>
      </c>
      <c r="CR225" s="138">
        <f t="shared" si="379"/>
        <v>165.7</v>
      </c>
      <c r="CS225" s="140">
        <f t="shared" si="380"/>
        <v>171.22</v>
      </c>
      <c r="CT225" s="138">
        <f t="shared" si="381"/>
        <v>165.7</v>
      </c>
      <c r="CU225" s="138">
        <f t="shared" si="382"/>
        <v>171.22</v>
      </c>
      <c r="CV225" s="138">
        <f t="shared" si="383"/>
        <v>171.22</v>
      </c>
      <c r="CW225" s="138">
        <f t="shared" si="384"/>
        <v>165.7</v>
      </c>
      <c r="CX225" s="138">
        <f t="shared" si="385"/>
        <v>171.22</v>
      </c>
      <c r="CY225" s="138">
        <f t="shared" si="386"/>
        <v>165.7</v>
      </c>
      <c r="CZ225" s="138">
        <f t="shared" si="387"/>
        <v>171.22</v>
      </c>
      <c r="DA225" s="139">
        <f t="shared" si="388"/>
        <v>2015.9900000000002</v>
      </c>
      <c r="DB225" s="139">
        <f t="shared" si="389"/>
        <v>5904.37</v>
      </c>
      <c r="DC225" s="138">
        <f t="shared" si="390"/>
        <v>171.22</v>
      </c>
      <c r="DD225" s="138">
        <f t="shared" si="391"/>
        <v>154.65</v>
      </c>
      <c r="DE225" s="138">
        <f t="shared" si="392"/>
        <v>171.22</v>
      </c>
      <c r="DF225" s="138">
        <f t="shared" si="393"/>
        <v>165.7</v>
      </c>
      <c r="DG225" s="138">
        <f t="shared" si="394"/>
        <v>171.22</v>
      </c>
      <c r="DH225" s="138">
        <f t="shared" si="395"/>
        <v>165.7</v>
      </c>
      <c r="DI225" s="138">
        <f t="shared" si="396"/>
        <v>171.22</v>
      </c>
      <c r="DJ225" s="138">
        <f t="shared" si="397"/>
        <v>171.22</v>
      </c>
      <c r="DK225" s="138">
        <f t="shared" si="398"/>
        <v>165.7</v>
      </c>
      <c r="DL225" s="138">
        <f t="shared" si="399"/>
        <v>171.22</v>
      </c>
      <c r="DM225" s="138">
        <f t="shared" si="400"/>
        <v>165.7</v>
      </c>
      <c r="DN225" s="138">
        <f t="shared" si="401"/>
        <v>171.22</v>
      </c>
      <c r="DO225" s="139">
        <f t="shared" si="402"/>
        <v>2015.9900000000002</v>
      </c>
      <c r="DP225" s="139">
        <f t="shared" si="403"/>
        <v>7920.36</v>
      </c>
      <c r="DQ225" s="138">
        <f t="shared" si="404"/>
        <v>171.22</v>
      </c>
      <c r="DR225" s="138">
        <f t="shared" si="405"/>
        <v>154.65</v>
      </c>
      <c r="DS225" s="138">
        <f t="shared" si="406"/>
        <v>171.22</v>
      </c>
      <c r="DT225" s="138">
        <f t="shared" si="407"/>
        <v>165.7</v>
      </c>
      <c r="DU225" s="141">
        <f t="shared" si="408"/>
        <v>171.22</v>
      </c>
      <c r="DV225" s="141">
        <f t="shared" si="409"/>
        <v>165.7</v>
      </c>
      <c r="DW225" s="39">
        <f t="shared" si="410"/>
        <v>171.22</v>
      </c>
      <c r="DX225" s="39">
        <f t="shared" si="411"/>
        <v>171.22</v>
      </c>
      <c r="DY225" s="138">
        <f t="shared" si="412"/>
        <v>165.7</v>
      </c>
      <c r="DZ225" s="138">
        <f t="shared" si="413"/>
        <v>171.22</v>
      </c>
      <c r="EA225" s="138">
        <f t="shared" si="414"/>
        <v>165.7</v>
      </c>
      <c r="EB225" s="138">
        <f t="shared" ref="EB225:EB245" si="417">ROUND((H225/5/365*31),2)</f>
        <v>171.22</v>
      </c>
      <c r="EC225" s="142">
        <f t="shared" ref="EC225:EC245" si="418">SUM(DQ225:EB225)</f>
        <v>2015.9900000000002</v>
      </c>
      <c r="ED225" s="143">
        <f t="shared" si="416"/>
        <v>9936.35</v>
      </c>
      <c r="EE225" s="106"/>
      <c r="EF225" s="106"/>
      <c r="EG225" s="106"/>
      <c r="EH225" s="106"/>
      <c r="EI225" s="106"/>
    </row>
    <row r="226" spans="1:156" s="121" customFormat="1" ht="8.25" x14ac:dyDescent="0.15">
      <c r="A226" s="73">
        <v>42051</v>
      </c>
      <c r="B226" s="74" t="s">
        <v>566</v>
      </c>
      <c r="C226" s="69" t="s">
        <v>567</v>
      </c>
      <c r="D226" s="137" t="s">
        <v>568</v>
      </c>
      <c r="E226" s="69" t="s">
        <v>569</v>
      </c>
      <c r="F226" s="39">
        <v>12784</v>
      </c>
      <c r="G226" s="39">
        <f t="shared" si="335"/>
        <v>1278.4000000000001</v>
      </c>
      <c r="H226" s="39">
        <f t="shared" si="336"/>
        <v>11505.6</v>
      </c>
      <c r="I226" s="86"/>
      <c r="J226" s="86"/>
      <c r="K226" s="86"/>
      <c r="L226" s="86"/>
      <c r="M226" s="86"/>
      <c r="N226" s="86"/>
      <c r="O226" s="86"/>
      <c r="P226" s="86"/>
      <c r="Q226" s="86"/>
      <c r="R226" s="86"/>
      <c r="S226" s="86"/>
      <c r="T226" s="86"/>
      <c r="U226" s="86"/>
      <c r="V226" s="86"/>
      <c r="W226" s="86"/>
      <c r="X226" s="86"/>
      <c r="Y226" s="86"/>
      <c r="Z226" s="86"/>
      <c r="AA226" s="86"/>
      <c r="AB226" s="86"/>
      <c r="AC226" s="86"/>
      <c r="AD226" s="86"/>
      <c r="AE226" s="86"/>
      <c r="AF226" s="86"/>
      <c r="AG226" s="86"/>
      <c r="AH226" s="86"/>
      <c r="AI226" s="86"/>
      <c r="AJ226" s="86"/>
      <c r="AK226" s="86"/>
      <c r="AL226" s="86"/>
      <c r="AM226" s="39">
        <v>11505.6</v>
      </c>
      <c r="AN226" s="72">
        <v>11505.6</v>
      </c>
      <c r="AO226" s="99"/>
      <c r="AP226" s="99"/>
      <c r="AQ226" s="99"/>
      <c r="AR226" s="99"/>
      <c r="AS226" s="99"/>
      <c r="AT226" s="99"/>
      <c r="AU226" s="97"/>
      <c r="AV226" s="97"/>
      <c r="AW226" s="97"/>
      <c r="AX226" s="138"/>
      <c r="AY226" s="97"/>
      <c r="AZ226" s="97"/>
      <c r="BA226" s="138"/>
      <c r="BB226" s="138"/>
      <c r="BC226" s="138"/>
      <c r="BD226" s="138"/>
      <c r="BE226" s="138"/>
      <c r="BF226" s="138"/>
      <c r="BG226" s="138"/>
      <c r="BH226" s="138"/>
      <c r="BI226" s="138"/>
      <c r="BJ226" s="138"/>
      <c r="BK226" s="138"/>
      <c r="BL226" s="138"/>
      <c r="BM226" s="138">
        <v>0</v>
      </c>
      <c r="BN226" s="138">
        <f>ROUND((H226/5/365*12),2)</f>
        <v>75.650000000000006</v>
      </c>
      <c r="BO226" s="138">
        <f>ROUND((H226/5/365*31),2)</f>
        <v>195.44</v>
      </c>
      <c r="BP226" s="138">
        <f>ROUND((H226/5/365*30),2)</f>
        <v>189.13</v>
      </c>
      <c r="BQ226" s="138">
        <f>ROUND((H226/5/365*31),2)</f>
        <v>195.44</v>
      </c>
      <c r="BR226" s="138">
        <f>ROUND((H226/5/365*30),2)</f>
        <v>189.13</v>
      </c>
      <c r="BS226" s="138">
        <f t="shared" si="354"/>
        <v>195.44</v>
      </c>
      <c r="BT226" s="138">
        <f t="shared" si="355"/>
        <v>195.44</v>
      </c>
      <c r="BU226" s="138">
        <f t="shared" si="356"/>
        <v>189.13</v>
      </c>
      <c r="BV226" s="138">
        <f t="shared" si="357"/>
        <v>195.44</v>
      </c>
      <c r="BW226" s="138">
        <f t="shared" si="358"/>
        <v>189.13</v>
      </c>
      <c r="BX226" s="138">
        <f t="shared" si="359"/>
        <v>195.44</v>
      </c>
      <c r="BY226" s="138">
        <f t="shared" si="360"/>
        <v>2004.8100000000004</v>
      </c>
      <c r="BZ226" s="138">
        <f t="shared" si="361"/>
        <v>2004.81</v>
      </c>
      <c r="CA226" s="138">
        <f t="shared" si="362"/>
        <v>195.44</v>
      </c>
      <c r="CB226" s="138">
        <f t="shared" si="363"/>
        <v>182.83</v>
      </c>
      <c r="CC226" s="138">
        <f t="shared" si="364"/>
        <v>195.44</v>
      </c>
      <c r="CD226" s="138">
        <f t="shared" si="365"/>
        <v>189.13</v>
      </c>
      <c r="CE226" s="138">
        <f t="shared" si="366"/>
        <v>195.44</v>
      </c>
      <c r="CF226" s="138">
        <f t="shared" si="367"/>
        <v>189.13</v>
      </c>
      <c r="CG226" s="138">
        <f t="shared" si="368"/>
        <v>195.44</v>
      </c>
      <c r="CH226" s="138">
        <f t="shared" si="369"/>
        <v>195.44</v>
      </c>
      <c r="CI226" s="138">
        <f t="shared" si="370"/>
        <v>189.13</v>
      </c>
      <c r="CJ226" s="138">
        <f t="shared" si="371"/>
        <v>195.44</v>
      </c>
      <c r="CK226" s="138">
        <f t="shared" si="372"/>
        <v>189.13</v>
      </c>
      <c r="CL226" s="138">
        <f t="shared" si="373"/>
        <v>195.44</v>
      </c>
      <c r="CM226" s="138">
        <f t="shared" si="374"/>
        <v>2307.4300000000003</v>
      </c>
      <c r="CN226" s="139">
        <f t="shared" si="375"/>
        <v>4312.24</v>
      </c>
      <c r="CO226" s="138">
        <f t="shared" si="376"/>
        <v>195.44</v>
      </c>
      <c r="CP226" s="138">
        <f t="shared" si="377"/>
        <v>176.52</v>
      </c>
      <c r="CQ226" s="138">
        <f t="shared" si="378"/>
        <v>195.44</v>
      </c>
      <c r="CR226" s="138">
        <f t="shared" si="379"/>
        <v>189.13</v>
      </c>
      <c r="CS226" s="140">
        <f t="shared" si="380"/>
        <v>195.44</v>
      </c>
      <c r="CT226" s="138">
        <f t="shared" si="381"/>
        <v>189.13</v>
      </c>
      <c r="CU226" s="138">
        <f t="shared" si="382"/>
        <v>195.44</v>
      </c>
      <c r="CV226" s="138">
        <f t="shared" si="383"/>
        <v>195.44</v>
      </c>
      <c r="CW226" s="138">
        <f t="shared" si="384"/>
        <v>189.13</v>
      </c>
      <c r="CX226" s="138">
        <f t="shared" si="385"/>
        <v>195.44</v>
      </c>
      <c r="CY226" s="138">
        <f t="shared" si="386"/>
        <v>189.13</v>
      </c>
      <c r="CZ226" s="138">
        <f t="shared" si="387"/>
        <v>195.44</v>
      </c>
      <c r="DA226" s="139">
        <f t="shared" si="388"/>
        <v>2301.1200000000003</v>
      </c>
      <c r="DB226" s="139">
        <f t="shared" si="389"/>
        <v>6613.36</v>
      </c>
      <c r="DC226" s="138">
        <f t="shared" si="390"/>
        <v>195.44</v>
      </c>
      <c r="DD226" s="138">
        <f t="shared" si="391"/>
        <v>176.52</v>
      </c>
      <c r="DE226" s="138">
        <f t="shared" si="392"/>
        <v>195.44</v>
      </c>
      <c r="DF226" s="138">
        <f t="shared" si="393"/>
        <v>189.13</v>
      </c>
      <c r="DG226" s="138">
        <f t="shared" si="394"/>
        <v>195.44</v>
      </c>
      <c r="DH226" s="138">
        <f t="shared" si="395"/>
        <v>189.13</v>
      </c>
      <c r="DI226" s="138">
        <f t="shared" si="396"/>
        <v>195.44</v>
      </c>
      <c r="DJ226" s="138">
        <f t="shared" si="397"/>
        <v>195.44</v>
      </c>
      <c r="DK226" s="138">
        <f t="shared" si="398"/>
        <v>189.13</v>
      </c>
      <c r="DL226" s="138">
        <f t="shared" si="399"/>
        <v>195.44</v>
      </c>
      <c r="DM226" s="138">
        <f t="shared" si="400"/>
        <v>189.13</v>
      </c>
      <c r="DN226" s="138">
        <f t="shared" si="401"/>
        <v>195.44</v>
      </c>
      <c r="DO226" s="139">
        <f t="shared" si="402"/>
        <v>2301.1200000000003</v>
      </c>
      <c r="DP226" s="139">
        <f t="shared" si="403"/>
        <v>8914.48</v>
      </c>
      <c r="DQ226" s="138">
        <f t="shared" si="404"/>
        <v>195.44</v>
      </c>
      <c r="DR226" s="138">
        <f t="shared" si="405"/>
        <v>176.52</v>
      </c>
      <c r="DS226" s="138">
        <f t="shared" si="406"/>
        <v>195.44</v>
      </c>
      <c r="DT226" s="138">
        <f t="shared" si="407"/>
        <v>189.13</v>
      </c>
      <c r="DU226" s="141">
        <f t="shared" si="408"/>
        <v>195.44</v>
      </c>
      <c r="DV226" s="141">
        <f t="shared" si="409"/>
        <v>189.13</v>
      </c>
      <c r="DW226" s="39">
        <f t="shared" si="410"/>
        <v>195.44</v>
      </c>
      <c r="DX226" s="39">
        <f t="shared" si="411"/>
        <v>195.44</v>
      </c>
      <c r="DY226" s="138">
        <f t="shared" si="412"/>
        <v>189.13</v>
      </c>
      <c r="DZ226" s="138">
        <f t="shared" si="413"/>
        <v>195.44</v>
      </c>
      <c r="EA226" s="138">
        <f t="shared" si="414"/>
        <v>189.13</v>
      </c>
      <c r="EB226" s="138">
        <f t="shared" si="417"/>
        <v>195.44</v>
      </c>
      <c r="EC226" s="142">
        <f t="shared" si="418"/>
        <v>2301.1200000000003</v>
      </c>
      <c r="ED226" s="143">
        <f t="shared" si="416"/>
        <v>11215.6</v>
      </c>
      <c r="EE226" s="106"/>
      <c r="EF226" s="106"/>
      <c r="EG226" s="106"/>
      <c r="EH226" s="106"/>
      <c r="EI226" s="106"/>
    </row>
    <row r="227" spans="1:156" s="121" customFormat="1" ht="66" x14ac:dyDescent="0.15">
      <c r="A227" s="73">
        <v>42163</v>
      </c>
      <c r="B227" s="74" t="s">
        <v>470</v>
      </c>
      <c r="C227" s="74" t="s">
        <v>570</v>
      </c>
      <c r="D227" s="69" t="s">
        <v>571</v>
      </c>
      <c r="E227" s="122" t="s">
        <v>572</v>
      </c>
      <c r="F227" s="39">
        <v>1220</v>
      </c>
      <c r="G227" s="39">
        <f t="shared" si="335"/>
        <v>122</v>
      </c>
      <c r="H227" s="39">
        <f t="shared" si="336"/>
        <v>1098</v>
      </c>
      <c r="I227" s="86"/>
      <c r="J227" s="86"/>
      <c r="K227" s="86"/>
      <c r="L227" s="86"/>
      <c r="M227" s="86"/>
      <c r="N227" s="86"/>
      <c r="O227" s="86"/>
      <c r="P227" s="86"/>
      <c r="Q227" s="86"/>
      <c r="R227" s="86"/>
      <c r="S227" s="86"/>
      <c r="T227" s="86"/>
      <c r="U227" s="86"/>
      <c r="V227" s="86"/>
      <c r="W227" s="86"/>
      <c r="X227" s="86"/>
      <c r="Y227" s="86"/>
      <c r="Z227" s="86"/>
      <c r="AA227" s="86"/>
      <c r="AB227" s="86"/>
      <c r="AC227" s="86"/>
      <c r="AD227" s="86"/>
      <c r="AE227" s="86"/>
      <c r="AF227" s="86"/>
      <c r="AG227" s="86"/>
      <c r="AH227" s="86"/>
      <c r="AI227" s="86"/>
      <c r="AJ227" s="86"/>
      <c r="AK227" s="86"/>
      <c r="AL227" s="86"/>
      <c r="AM227" s="39">
        <v>1098</v>
      </c>
      <c r="AN227" s="72">
        <v>1098</v>
      </c>
      <c r="AO227" s="99"/>
      <c r="AP227" s="99"/>
      <c r="AQ227" s="99"/>
      <c r="AR227" s="99"/>
      <c r="AS227" s="99"/>
      <c r="AT227" s="99"/>
      <c r="AU227" s="97"/>
      <c r="AV227" s="97"/>
      <c r="AW227" s="97"/>
      <c r="AX227" s="138"/>
      <c r="AY227" s="97"/>
      <c r="AZ227" s="97"/>
      <c r="BA227" s="138"/>
      <c r="BB227" s="138"/>
      <c r="BC227" s="138"/>
      <c r="BD227" s="138"/>
      <c r="BE227" s="138"/>
      <c r="BF227" s="138"/>
      <c r="BG227" s="138"/>
      <c r="BH227" s="138"/>
      <c r="BI227" s="138"/>
      <c r="BJ227" s="138"/>
      <c r="BK227" s="138"/>
      <c r="BL227" s="138"/>
      <c r="BM227" s="138"/>
      <c r="BN227" s="138"/>
      <c r="BO227" s="138"/>
      <c r="BP227" s="138"/>
      <c r="BQ227" s="138">
        <v>0</v>
      </c>
      <c r="BR227" s="138">
        <f t="shared" ref="BR227:BR238" si="419">ROUND((H227/5/365*22),2)</f>
        <v>13.24</v>
      </c>
      <c r="BS227" s="138">
        <f t="shared" si="354"/>
        <v>18.649999999999999</v>
      </c>
      <c r="BT227" s="138">
        <f t="shared" si="355"/>
        <v>18.649999999999999</v>
      </c>
      <c r="BU227" s="138">
        <f t="shared" si="356"/>
        <v>18.05</v>
      </c>
      <c r="BV227" s="138">
        <f t="shared" si="357"/>
        <v>18.649999999999999</v>
      </c>
      <c r="BW227" s="138">
        <f t="shared" si="358"/>
        <v>18.05</v>
      </c>
      <c r="BX227" s="138">
        <f t="shared" si="359"/>
        <v>18.649999999999999</v>
      </c>
      <c r="BY227" s="138">
        <f t="shared" si="360"/>
        <v>123.94</v>
      </c>
      <c r="BZ227" s="138">
        <f t="shared" si="361"/>
        <v>123.94</v>
      </c>
      <c r="CA227" s="138">
        <f t="shared" si="362"/>
        <v>18.649999999999999</v>
      </c>
      <c r="CB227" s="138">
        <f t="shared" si="363"/>
        <v>17.45</v>
      </c>
      <c r="CC227" s="138">
        <f t="shared" si="364"/>
        <v>18.649999999999999</v>
      </c>
      <c r="CD227" s="138">
        <f t="shared" si="365"/>
        <v>18.05</v>
      </c>
      <c r="CE227" s="138">
        <f t="shared" si="366"/>
        <v>18.649999999999999</v>
      </c>
      <c r="CF227" s="138">
        <f t="shared" si="367"/>
        <v>18.05</v>
      </c>
      <c r="CG227" s="138">
        <f t="shared" si="368"/>
        <v>18.649999999999999</v>
      </c>
      <c r="CH227" s="138">
        <f t="shared" si="369"/>
        <v>18.649999999999999</v>
      </c>
      <c r="CI227" s="138">
        <f t="shared" si="370"/>
        <v>18.05</v>
      </c>
      <c r="CJ227" s="138">
        <f t="shared" si="371"/>
        <v>18.649999999999999</v>
      </c>
      <c r="CK227" s="138">
        <f t="shared" si="372"/>
        <v>18.05</v>
      </c>
      <c r="CL227" s="138">
        <f t="shared" si="373"/>
        <v>18.649999999999999</v>
      </c>
      <c r="CM227" s="138">
        <f t="shared" si="374"/>
        <v>220.20000000000002</v>
      </c>
      <c r="CN227" s="139">
        <f t="shared" si="375"/>
        <v>344.14</v>
      </c>
      <c r="CO227" s="138">
        <f t="shared" si="376"/>
        <v>18.649999999999999</v>
      </c>
      <c r="CP227" s="138">
        <f t="shared" si="377"/>
        <v>16.850000000000001</v>
      </c>
      <c r="CQ227" s="138">
        <f t="shared" si="378"/>
        <v>18.649999999999999</v>
      </c>
      <c r="CR227" s="138">
        <f t="shared" si="379"/>
        <v>18.05</v>
      </c>
      <c r="CS227" s="140">
        <f t="shared" si="380"/>
        <v>18.649999999999999</v>
      </c>
      <c r="CT227" s="138">
        <f t="shared" si="381"/>
        <v>18.05</v>
      </c>
      <c r="CU227" s="138">
        <f t="shared" si="382"/>
        <v>18.649999999999999</v>
      </c>
      <c r="CV227" s="138">
        <f t="shared" si="383"/>
        <v>18.649999999999999</v>
      </c>
      <c r="CW227" s="138">
        <f t="shared" si="384"/>
        <v>18.05</v>
      </c>
      <c r="CX227" s="138">
        <f t="shared" si="385"/>
        <v>18.649999999999999</v>
      </c>
      <c r="CY227" s="138">
        <f t="shared" si="386"/>
        <v>18.05</v>
      </c>
      <c r="CZ227" s="138">
        <f t="shared" si="387"/>
        <v>18.649999999999999</v>
      </c>
      <c r="DA227" s="139">
        <f t="shared" si="388"/>
        <v>219.60000000000002</v>
      </c>
      <c r="DB227" s="139">
        <f t="shared" si="389"/>
        <v>563.74</v>
      </c>
      <c r="DC227" s="138">
        <f t="shared" si="390"/>
        <v>18.649999999999999</v>
      </c>
      <c r="DD227" s="138">
        <f t="shared" si="391"/>
        <v>16.850000000000001</v>
      </c>
      <c r="DE227" s="138">
        <f t="shared" si="392"/>
        <v>18.649999999999999</v>
      </c>
      <c r="DF227" s="138">
        <f t="shared" si="393"/>
        <v>18.05</v>
      </c>
      <c r="DG227" s="138">
        <f t="shared" si="394"/>
        <v>18.649999999999999</v>
      </c>
      <c r="DH227" s="138">
        <f t="shared" si="395"/>
        <v>18.05</v>
      </c>
      <c r="DI227" s="138">
        <f t="shared" si="396"/>
        <v>18.649999999999999</v>
      </c>
      <c r="DJ227" s="138">
        <f t="shared" si="397"/>
        <v>18.649999999999999</v>
      </c>
      <c r="DK227" s="138">
        <f t="shared" si="398"/>
        <v>18.05</v>
      </c>
      <c r="DL227" s="138">
        <f t="shared" si="399"/>
        <v>18.649999999999999</v>
      </c>
      <c r="DM227" s="138">
        <f t="shared" si="400"/>
        <v>18.05</v>
      </c>
      <c r="DN227" s="138">
        <f t="shared" si="401"/>
        <v>18.649999999999999</v>
      </c>
      <c r="DO227" s="139">
        <f t="shared" si="402"/>
        <v>219.60000000000002</v>
      </c>
      <c r="DP227" s="139">
        <f t="shared" si="403"/>
        <v>783.34</v>
      </c>
      <c r="DQ227" s="138">
        <f t="shared" si="404"/>
        <v>18.649999999999999</v>
      </c>
      <c r="DR227" s="138">
        <f t="shared" si="405"/>
        <v>16.850000000000001</v>
      </c>
      <c r="DS227" s="138">
        <f t="shared" si="406"/>
        <v>18.649999999999999</v>
      </c>
      <c r="DT227" s="138">
        <f t="shared" si="407"/>
        <v>18.05</v>
      </c>
      <c r="DU227" s="141">
        <f t="shared" si="408"/>
        <v>18.649999999999999</v>
      </c>
      <c r="DV227" s="141">
        <f t="shared" si="409"/>
        <v>18.05</v>
      </c>
      <c r="DW227" s="39">
        <f t="shared" si="410"/>
        <v>18.649999999999999</v>
      </c>
      <c r="DX227" s="39">
        <f t="shared" si="411"/>
        <v>18.649999999999999</v>
      </c>
      <c r="DY227" s="138">
        <f t="shared" si="412"/>
        <v>18.05</v>
      </c>
      <c r="DZ227" s="138">
        <f t="shared" si="413"/>
        <v>18.649999999999999</v>
      </c>
      <c r="EA227" s="138">
        <f t="shared" si="414"/>
        <v>18.05</v>
      </c>
      <c r="EB227" s="138">
        <f t="shared" si="417"/>
        <v>18.649999999999999</v>
      </c>
      <c r="EC227" s="142">
        <f t="shared" si="418"/>
        <v>219.60000000000002</v>
      </c>
      <c r="ED227" s="143">
        <f t="shared" si="416"/>
        <v>1002.94</v>
      </c>
      <c r="EE227" s="138">
        <f t="shared" ref="EE227:EE245" si="420">ROUND((H227/5/365*31),2)</f>
        <v>18.649999999999999</v>
      </c>
      <c r="EF227" s="138">
        <f t="shared" ref="EF227:EF245" si="421">ROUND((H227/5/365*29),2)</f>
        <v>17.45</v>
      </c>
      <c r="EG227" s="138">
        <f t="shared" ref="EG227:EG245" si="422">ROUND((H227/5/365*31),2)</f>
        <v>18.649999999999999</v>
      </c>
      <c r="EH227" s="138">
        <f t="shared" ref="EH227:EH245" si="423">ROUND((H227/5/365*30),2)</f>
        <v>18.05</v>
      </c>
      <c r="EI227" s="138">
        <f t="shared" ref="EI227:EI245" si="424">ROUND((H227/5/365*31),2)</f>
        <v>18.649999999999999</v>
      </c>
      <c r="EJ227" s="138">
        <v>3.61</v>
      </c>
      <c r="EK227" s="144">
        <f t="shared" ref="EK227:EK245" si="425">ROUND((H227/5/365*31),2)</f>
        <v>18.649999999999999</v>
      </c>
      <c r="EL227" s="143"/>
      <c r="EM227" s="143"/>
      <c r="EN227" s="143"/>
      <c r="EO227" s="143"/>
      <c r="EP227" s="143"/>
      <c r="EQ227" s="143">
        <f t="shared" ref="EQ227:EQ245" si="426">SUM(EE227:EP227)</f>
        <v>113.70999999999998</v>
      </c>
      <c r="ER227" s="143">
        <f t="shared" ref="ER227:ER245" si="427">ROUND((ED227+EQ227),2)</f>
        <v>1116.6500000000001</v>
      </c>
      <c r="ES227" s="138">
        <f t="shared" ref="ES227:ES238" si="428">SUM(F227-ER227)</f>
        <v>103.34999999999991</v>
      </c>
      <c r="ET227" s="106"/>
      <c r="EU227" s="106"/>
      <c r="EV227" s="106"/>
      <c r="EW227" s="106"/>
      <c r="EX227" s="106"/>
      <c r="EY227" s="106"/>
      <c r="EZ227" s="106"/>
    </row>
    <row r="228" spans="1:156" s="121" customFormat="1" ht="66" x14ac:dyDescent="0.15">
      <c r="A228" s="73">
        <v>42163</v>
      </c>
      <c r="B228" s="74" t="s">
        <v>470</v>
      </c>
      <c r="C228" s="74" t="s">
        <v>573</v>
      </c>
      <c r="D228" s="69" t="s">
        <v>130</v>
      </c>
      <c r="E228" s="122" t="s">
        <v>574</v>
      </c>
      <c r="F228" s="39">
        <v>1220</v>
      </c>
      <c r="G228" s="39">
        <f t="shared" si="335"/>
        <v>122</v>
      </c>
      <c r="H228" s="39">
        <f t="shared" si="336"/>
        <v>1098</v>
      </c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86"/>
      <c r="U228" s="86"/>
      <c r="V228" s="86"/>
      <c r="W228" s="86"/>
      <c r="X228" s="86"/>
      <c r="Y228" s="86"/>
      <c r="Z228" s="86"/>
      <c r="AA228" s="86"/>
      <c r="AB228" s="86"/>
      <c r="AC228" s="86"/>
      <c r="AD228" s="86"/>
      <c r="AE228" s="86"/>
      <c r="AF228" s="86"/>
      <c r="AG228" s="86"/>
      <c r="AH228" s="86"/>
      <c r="AI228" s="86"/>
      <c r="AJ228" s="86"/>
      <c r="AK228" s="86"/>
      <c r="AL228" s="86"/>
      <c r="AM228" s="39">
        <v>1098</v>
      </c>
      <c r="AN228" s="72">
        <v>1098</v>
      </c>
      <c r="AO228" s="99"/>
      <c r="AP228" s="99"/>
      <c r="AQ228" s="99"/>
      <c r="AR228" s="99"/>
      <c r="AS228" s="99"/>
      <c r="AT228" s="99"/>
      <c r="AU228" s="97"/>
      <c r="AV228" s="97"/>
      <c r="AW228" s="97"/>
      <c r="AX228" s="138"/>
      <c r="AY228" s="97"/>
      <c r="AZ228" s="97"/>
      <c r="BA228" s="138"/>
      <c r="BB228" s="138"/>
      <c r="BC228" s="138"/>
      <c r="BD228" s="138"/>
      <c r="BE228" s="138"/>
      <c r="BF228" s="138"/>
      <c r="BG228" s="138"/>
      <c r="BH228" s="138"/>
      <c r="BI228" s="138"/>
      <c r="BJ228" s="138"/>
      <c r="BK228" s="138"/>
      <c r="BL228" s="138"/>
      <c r="BM228" s="138"/>
      <c r="BN228" s="138"/>
      <c r="BO228" s="138"/>
      <c r="BP228" s="138"/>
      <c r="BQ228" s="138">
        <v>0</v>
      </c>
      <c r="BR228" s="138">
        <f t="shared" si="419"/>
        <v>13.24</v>
      </c>
      <c r="BS228" s="138">
        <f t="shared" si="354"/>
        <v>18.649999999999999</v>
      </c>
      <c r="BT228" s="138">
        <f t="shared" si="355"/>
        <v>18.649999999999999</v>
      </c>
      <c r="BU228" s="138">
        <f t="shared" si="356"/>
        <v>18.05</v>
      </c>
      <c r="BV228" s="138">
        <f t="shared" si="357"/>
        <v>18.649999999999999</v>
      </c>
      <c r="BW228" s="138">
        <f t="shared" si="358"/>
        <v>18.05</v>
      </c>
      <c r="BX228" s="138">
        <f t="shared" si="359"/>
        <v>18.649999999999999</v>
      </c>
      <c r="BY228" s="138">
        <f t="shared" si="360"/>
        <v>123.94</v>
      </c>
      <c r="BZ228" s="138">
        <f t="shared" si="361"/>
        <v>123.94</v>
      </c>
      <c r="CA228" s="138">
        <f t="shared" si="362"/>
        <v>18.649999999999999</v>
      </c>
      <c r="CB228" s="138">
        <f t="shared" si="363"/>
        <v>17.45</v>
      </c>
      <c r="CC228" s="138">
        <f t="shared" si="364"/>
        <v>18.649999999999999</v>
      </c>
      <c r="CD228" s="138">
        <f t="shared" si="365"/>
        <v>18.05</v>
      </c>
      <c r="CE228" s="138">
        <f t="shared" si="366"/>
        <v>18.649999999999999</v>
      </c>
      <c r="CF228" s="138">
        <f t="shared" si="367"/>
        <v>18.05</v>
      </c>
      <c r="CG228" s="138">
        <f t="shared" si="368"/>
        <v>18.649999999999999</v>
      </c>
      <c r="CH228" s="138">
        <f t="shared" si="369"/>
        <v>18.649999999999999</v>
      </c>
      <c r="CI228" s="138">
        <f t="shared" si="370"/>
        <v>18.05</v>
      </c>
      <c r="CJ228" s="138">
        <f t="shared" si="371"/>
        <v>18.649999999999999</v>
      </c>
      <c r="CK228" s="138">
        <f t="shared" si="372"/>
        <v>18.05</v>
      </c>
      <c r="CL228" s="138">
        <f t="shared" si="373"/>
        <v>18.649999999999999</v>
      </c>
      <c r="CM228" s="138">
        <f t="shared" si="374"/>
        <v>220.20000000000002</v>
      </c>
      <c r="CN228" s="139">
        <f t="shared" si="375"/>
        <v>344.14</v>
      </c>
      <c r="CO228" s="138">
        <f t="shared" si="376"/>
        <v>18.649999999999999</v>
      </c>
      <c r="CP228" s="138">
        <f t="shared" si="377"/>
        <v>16.850000000000001</v>
      </c>
      <c r="CQ228" s="138">
        <f t="shared" si="378"/>
        <v>18.649999999999999</v>
      </c>
      <c r="CR228" s="138">
        <f t="shared" si="379"/>
        <v>18.05</v>
      </c>
      <c r="CS228" s="140">
        <f t="shared" si="380"/>
        <v>18.649999999999999</v>
      </c>
      <c r="CT228" s="138">
        <f t="shared" si="381"/>
        <v>18.05</v>
      </c>
      <c r="CU228" s="138">
        <f t="shared" si="382"/>
        <v>18.649999999999999</v>
      </c>
      <c r="CV228" s="138">
        <f t="shared" si="383"/>
        <v>18.649999999999999</v>
      </c>
      <c r="CW228" s="138">
        <f t="shared" si="384"/>
        <v>18.05</v>
      </c>
      <c r="CX228" s="138">
        <f t="shared" si="385"/>
        <v>18.649999999999999</v>
      </c>
      <c r="CY228" s="138">
        <f t="shared" si="386"/>
        <v>18.05</v>
      </c>
      <c r="CZ228" s="138">
        <f t="shared" si="387"/>
        <v>18.649999999999999</v>
      </c>
      <c r="DA228" s="139">
        <f t="shared" si="388"/>
        <v>219.60000000000002</v>
      </c>
      <c r="DB228" s="139">
        <f t="shared" si="389"/>
        <v>563.74</v>
      </c>
      <c r="DC228" s="138">
        <f t="shared" si="390"/>
        <v>18.649999999999999</v>
      </c>
      <c r="DD228" s="138">
        <f t="shared" si="391"/>
        <v>16.850000000000001</v>
      </c>
      <c r="DE228" s="138">
        <f t="shared" si="392"/>
        <v>18.649999999999999</v>
      </c>
      <c r="DF228" s="138">
        <f t="shared" si="393"/>
        <v>18.05</v>
      </c>
      <c r="DG228" s="138">
        <f t="shared" si="394"/>
        <v>18.649999999999999</v>
      </c>
      <c r="DH228" s="138">
        <f t="shared" si="395"/>
        <v>18.05</v>
      </c>
      <c r="DI228" s="138">
        <f t="shared" si="396"/>
        <v>18.649999999999999</v>
      </c>
      <c r="DJ228" s="138">
        <f t="shared" si="397"/>
        <v>18.649999999999999</v>
      </c>
      <c r="DK228" s="138">
        <f t="shared" si="398"/>
        <v>18.05</v>
      </c>
      <c r="DL228" s="138">
        <f t="shared" si="399"/>
        <v>18.649999999999999</v>
      </c>
      <c r="DM228" s="138">
        <f t="shared" si="400"/>
        <v>18.05</v>
      </c>
      <c r="DN228" s="138">
        <f t="shared" si="401"/>
        <v>18.649999999999999</v>
      </c>
      <c r="DO228" s="139">
        <f t="shared" si="402"/>
        <v>219.60000000000002</v>
      </c>
      <c r="DP228" s="139">
        <f t="shared" si="403"/>
        <v>783.34</v>
      </c>
      <c r="DQ228" s="138">
        <f t="shared" si="404"/>
        <v>18.649999999999999</v>
      </c>
      <c r="DR228" s="138">
        <f t="shared" si="405"/>
        <v>16.850000000000001</v>
      </c>
      <c r="DS228" s="138">
        <f t="shared" si="406"/>
        <v>18.649999999999999</v>
      </c>
      <c r="DT228" s="138">
        <f t="shared" si="407"/>
        <v>18.05</v>
      </c>
      <c r="DU228" s="141">
        <f t="shared" si="408"/>
        <v>18.649999999999999</v>
      </c>
      <c r="DV228" s="141">
        <f t="shared" si="409"/>
        <v>18.05</v>
      </c>
      <c r="DW228" s="39">
        <f t="shared" si="410"/>
        <v>18.649999999999999</v>
      </c>
      <c r="DX228" s="39">
        <f t="shared" si="411"/>
        <v>18.649999999999999</v>
      </c>
      <c r="DY228" s="138">
        <f t="shared" si="412"/>
        <v>18.05</v>
      </c>
      <c r="DZ228" s="138">
        <f t="shared" si="413"/>
        <v>18.649999999999999</v>
      </c>
      <c r="EA228" s="138">
        <f t="shared" si="414"/>
        <v>18.05</v>
      </c>
      <c r="EB228" s="138">
        <f t="shared" si="417"/>
        <v>18.649999999999999</v>
      </c>
      <c r="EC228" s="142">
        <f t="shared" si="418"/>
        <v>219.60000000000002</v>
      </c>
      <c r="ED228" s="143">
        <f t="shared" si="416"/>
        <v>1002.94</v>
      </c>
      <c r="EE228" s="138">
        <f t="shared" si="420"/>
        <v>18.649999999999999</v>
      </c>
      <c r="EF228" s="138">
        <f t="shared" si="421"/>
        <v>17.45</v>
      </c>
      <c r="EG228" s="138">
        <f t="shared" si="422"/>
        <v>18.649999999999999</v>
      </c>
      <c r="EH228" s="138">
        <f t="shared" si="423"/>
        <v>18.05</v>
      </c>
      <c r="EI228" s="138">
        <f t="shared" si="424"/>
        <v>18.649999999999999</v>
      </c>
      <c r="EJ228" s="138">
        <v>3.61</v>
      </c>
      <c r="EK228" s="144">
        <f t="shared" si="425"/>
        <v>18.649999999999999</v>
      </c>
      <c r="EL228" s="143"/>
      <c r="EM228" s="143"/>
      <c r="EN228" s="143"/>
      <c r="EO228" s="143"/>
      <c r="EP228" s="143"/>
      <c r="EQ228" s="143">
        <f t="shared" si="426"/>
        <v>113.70999999999998</v>
      </c>
      <c r="ER228" s="143">
        <f t="shared" si="427"/>
        <v>1116.6500000000001</v>
      </c>
      <c r="ES228" s="138">
        <f t="shared" si="428"/>
        <v>103.34999999999991</v>
      </c>
      <c r="ET228" s="106"/>
      <c r="EU228" s="106"/>
      <c r="EV228" s="106"/>
      <c r="EW228" s="106"/>
      <c r="EX228" s="106"/>
      <c r="EY228" s="106"/>
      <c r="EZ228" s="106"/>
    </row>
    <row r="229" spans="1:156" s="121" customFormat="1" ht="66" x14ac:dyDescent="0.15">
      <c r="A229" s="73">
        <v>42163</v>
      </c>
      <c r="B229" s="74" t="s">
        <v>470</v>
      </c>
      <c r="C229" s="74" t="s">
        <v>575</v>
      </c>
      <c r="D229" s="69" t="s">
        <v>549</v>
      </c>
      <c r="E229" s="122" t="s">
        <v>576</v>
      </c>
      <c r="F229" s="39">
        <v>1220</v>
      </c>
      <c r="G229" s="39">
        <f t="shared" si="335"/>
        <v>122</v>
      </c>
      <c r="H229" s="39">
        <f t="shared" si="336"/>
        <v>1098</v>
      </c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86"/>
      <c r="U229" s="86"/>
      <c r="V229" s="86"/>
      <c r="W229" s="86"/>
      <c r="X229" s="86"/>
      <c r="Y229" s="86"/>
      <c r="Z229" s="86"/>
      <c r="AA229" s="86"/>
      <c r="AB229" s="86"/>
      <c r="AC229" s="86"/>
      <c r="AD229" s="86"/>
      <c r="AE229" s="86"/>
      <c r="AF229" s="86"/>
      <c r="AG229" s="86"/>
      <c r="AH229" s="86"/>
      <c r="AI229" s="86"/>
      <c r="AJ229" s="86"/>
      <c r="AK229" s="86"/>
      <c r="AL229" s="86"/>
      <c r="AM229" s="39">
        <v>1098</v>
      </c>
      <c r="AN229" s="72">
        <v>1098</v>
      </c>
      <c r="AO229" s="99"/>
      <c r="AP229" s="99"/>
      <c r="AQ229" s="99"/>
      <c r="AR229" s="99"/>
      <c r="AS229" s="99"/>
      <c r="AT229" s="99"/>
      <c r="AU229" s="97"/>
      <c r="AV229" s="97"/>
      <c r="AW229" s="97"/>
      <c r="AX229" s="138"/>
      <c r="AY229" s="97"/>
      <c r="AZ229" s="97"/>
      <c r="BA229" s="138"/>
      <c r="BB229" s="138"/>
      <c r="BC229" s="138"/>
      <c r="BD229" s="138"/>
      <c r="BE229" s="138"/>
      <c r="BF229" s="138"/>
      <c r="BG229" s="138"/>
      <c r="BH229" s="138"/>
      <c r="BI229" s="138"/>
      <c r="BJ229" s="138"/>
      <c r="BK229" s="138"/>
      <c r="BL229" s="138"/>
      <c r="BM229" s="138"/>
      <c r="BN229" s="138"/>
      <c r="BO229" s="138"/>
      <c r="BP229" s="138"/>
      <c r="BQ229" s="138">
        <v>0</v>
      </c>
      <c r="BR229" s="138">
        <f t="shared" si="419"/>
        <v>13.24</v>
      </c>
      <c r="BS229" s="138">
        <f t="shared" si="354"/>
        <v>18.649999999999999</v>
      </c>
      <c r="BT229" s="138">
        <f t="shared" si="355"/>
        <v>18.649999999999999</v>
      </c>
      <c r="BU229" s="138">
        <f t="shared" si="356"/>
        <v>18.05</v>
      </c>
      <c r="BV229" s="138">
        <f t="shared" si="357"/>
        <v>18.649999999999999</v>
      </c>
      <c r="BW229" s="138">
        <f t="shared" si="358"/>
        <v>18.05</v>
      </c>
      <c r="BX229" s="138">
        <f t="shared" si="359"/>
        <v>18.649999999999999</v>
      </c>
      <c r="BY229" s="138">
        <f t="shared" si="360"/>
        <v>123.94</v>
      </c>
      <c r="BZ229" s="138">
        <f t="shared" si="361"/>
        <v>123.94</v>
      </c>
      <c r="CA229" s="138">
        <f t="shared" si="362"/>
        <v>18.649999999999999</v>
      </c>
      <c r="CB229" s="138">
        <f t="shared" si="363"/>
        <v>17.45</v>
      </c>
      <c r="CC229" s="138">
        <f t="shared" si="364"/>
        <v>18.649999999999999</v>
      </c>
      <c r="CD229" s="138">
        <f t="shared" si="365"/>
        <v>18.05</v>
      </c>
      <c r="CE229" s="138">
        <f t="shared" si="366"/>
        <v>18.649999999999999</v>
      </c>
      <c r="CF229" s="138">
        <f t="shared" si="367"/>
        <v>18.05</v>
      </c>
      <c r="CG229" s="138">
        <f t="shared" si="368"/>
        <v>18.649999999999999</v>
      </c>
      <c r="CH229" s="138">
        <f t="shared" si="369"/>
        <v>18.649999999999999</v>
      </c>
      <c r="CI229" s="138">
        <f t="shared" si="370"/>
        <v>18.05</v>
      </c>
      <c r="CJ229" s="138">
        <f t="shared" si="371"/>
        <v>18.649999999999999</v>
      </c>
      <c r="CK229" s="138">
        <f t="shared" si="372"/>
        <v>18.05</v>
      </c>
      <c r="CL229" s="138">
        <f t="shared" si="373"/>
        <v>18.649999999999999</v>
      </c>
      <c r="CM229" s="138">
        <f t="shared" si="374"/>
        <v>220.20000000000002</v>
      </c>
      <c r="CN229" s="139">
        <f t="shared" si="375"/>
        <v>344.14</v>
      </c>
      <c r="CO229" s="138">
        <f t="shared" si="376"/>
        <v>18.649999999999999</v>
      </c>
      <c r="CP229" s="138">
        <f t="shared" si="377"/>
        <v>16.850000000000001</v>
      </c>
      <c r="CQ229" s="138">
        <f t="shared" si="378"/>
        <v>18.649999999999999</v>
      </c>
      <c r="CR229" s="138">
        <f t="shared" si="379"/>
        <v>18.05</v>
      </c>
      <c r="CS229" s="140">
        <f t="shared" si="380"/>
        <v>18.649999999999999</v>
      </c>
      <c r="CT229" s="138">
        <f t="shared" si="381"/>
        <v>18.05</v>
      </c>
      <c r="CU229" s="138">
        <f t="shared" si="382"/>
        <v>18.649999999999999</v>
      </c>
      <c r="CV229" s="138">
        <f t="shared" si="383"/>
        <v>18.649999999999999</v>
      </c>
      <c r="CW229" s="138">
        <f t="shared" si="384"/>
        <v>18.05</v>
      </c>
      <c r="CX229" s="138">
        <f t="shared" si="385"/>
        <v>18.649999999999999</v>
      </c>
      <c r="CY229" s="138">
        <f t="shared" si="386"/>
        <v>18.05</v>
      </c>
      <c r="CZ229" s="138">
        <f t="shared" si="387"/>
        <v>18.649999999999999</v>
      </c>
      <c r="DA229" s="139">
        <f t="shared" si="388"/>
        <v>219.60000000000002</v>
      </c>
      <c r="DB229" s="139">
        <f t="shared" si="389"/>
        <v>563.74</v>
      </c>
      <c r="DC229" s="138">
        <f t="shared" si="390"/>
        <v>18.649999999999999</v>
      </c>
      <c r="DD229" s="138">
        <f t="shared" si="391"/>
        <v>16.850000000000001</v>
      </c>
      <c r="DE229" s="138">
        <f t="shared" si="392"/>
        <v>18.649999999999999</v>
      </c>
      <c r="DF229" s="138">
        <f t="shared" si="393"/>
        <v>18.05</v>
      </c>
      <c r="DG229" s="138">
        <f t="shared" si="394"/>
        <v>18.649999999999999</v>
      </c>
      <c r="DH229" s="138">
        <f t="shared" si="395"/>
        <v>18.05</v>
      </c>
      <c r="DI229" s="138">
        <f t="shared" si="396"/>
        <v>18.649999999999999</v>
      </c>
      <c r="DJ229" s="138">
        <f t="shared" si="397"/>
        <v>18.649999999999999</v>
      </c>
      <c r="DK229" s="138">
        <f t="shared" si="398"/>
        <v>18.05</v>
      </c>
      <c r="DL229" s="138">
        <f t="shared" si="399"/>
        <v>18.649999999999999</v>
      </c>
      <c r="DM229" s="138">
        <f t="shared" si="400"/>
        <v>18.05</v>
      </c>
      <c r="DN229" s="138">
        <f t="shared" si="401"/>
        <v>18.649999999999999</v>
      </c>
      <c r="DO229" s="139">
        <f t="shared" si="402"/>
        <v>219.60000000000002</v>
      </c>
      <c r="DP229" s="139">
        <f t="shared" si="403"/>
        <v>783.34</v>
      </c>
      <c r="DQ229" s="138">
        <f t="shared" si="404"/>
        <v>18.649999999999999</v>
      </c>
      <c r="DR229" s="138">
        <f t="shared" si="405"/>
        <v>16.850000000000001</v>
      </c>
      <c r="DS229" s="138">
        <f t="shared" si="406"/>
        <v>18.649999999999999</v>
      </c>
      <c r="DT229" s="138">
        <f t="shared" si="407"/>
        <v>18.05</v>
      </c>
      <c r="DU229" s="141">
        <f t="shared" si="408"/>
        <v>18.649999999999999</v>
      </c>
      <c r="DV229" s="141">
        <f t="shared" si="409"/>
        <v>18.05</v>
      </c>
      <c r="DW229" s="39">
        <f t="shared" si="410"/>
        <v>18.649999999999999</v>
      </c>
      <c r="DX229" s="39">
        <f t="shared" si="411"/>
        <v>18.649999999999999</v>
      </c>
      <c r="DY229" s="138">
        <f t="shared" si="412"/>
        <v>18.05</v>
      </c>
      <c r="DZ229" s="138">
        <f t="shared" si="413"/>
        <v>18.649999999999999</v>
      </c>
      <c r="EA229" s="138">
        <f t="shared" si="414"/>
        <v>18.05</v>
      </c>
      <c r="EB229" s="138">
        <f t="shared" si="417"/>
        <v>18.649999999999999</v>
      </c>
      <c r="EC229" s="142">
        <f t="shared" si="418"/>
        <v>219.60000000000002</v>
      </c>
      <c r="ED229" s="143">
        <f t="shared" si="416"/>
        <v>1002.94</v>
      </c>
      <c r="EE229" s="138">
        <f t="shared" si="420"/>
        <v>18.649999999999999</v>
      </c>
      <c r="EF229" s="138">
        <f t="shared" si="421"/>
        <v>17.45</v>
      </c>
      <c r="EG229" s="138">
        <f t="shared" si="422"/>
        <v>18.649999999999999</v>
      </c>
      <c r="EH229" s="138">
        <f t="shared" si="423"/>
        <v>18.05</v>
      </c>
      <c r="EI229" s="138">
        <f t="shared" si="424"/>
        <v>18.649999999999999</v>
      </c>
      <c r="EJ229" s="138">
        <v>3.61</v>
      </c>
      <c r="EK229" s="144">
        <f t="shared" si="425"/>
        <v>18.649999999999999</v>
      </c>
      <c r="EL229" s="143"/>
      <c r="EM229" s="143"/>
      <c r="EN229" s="143"/>
      <c r="EO229" s="143"/>
      <c r="EP229" s="143"/>
      <c r="EQ229" s="143">
        <f t="shared" si="426"/>
        <v>113.70999999999998</v>
      </c>
      <c r="ER229" s="143">
        <f t="shared" si="427"/>
        <v>1116.6500000000001</v>
      </c>
      <c r="ES229" s="138">
        <f t="shared" si="428"/>
        <v>103.34999999999991</v>
      </c>
      <c r="ET229" s="106"/>
      <c r="EU229" s="106"/>
      <c r="EV229" s="106"/>
      <c r="EW229" s="106"/>
      <c r="EX229" s="106"/>
      <c r="EY229" s="106"/>
      <c r="EZ229" s="106"/>
    </row>
    <row r="230" spans="1:156" s="121" customFormat="1" ht="66" x14ac:dyDescent="0.15">
      <c r="A230" s="73">
        <v>42163</v>
      </c>
      <c r="B230" s="74" t="s">
        <v>470</v>
      </c>
      <c r="C230" s="74" t="s">
        <v>577</v>
      </c>
      <c r="D230" s="69" t="s">
        <v>552</v>
      </c>
      <c r="E230" s="122" t="s">
        <v>578</v>
      </c>
      <c r="F230" s="39">
        <v>1220</v>
      </c>
      <c r="G230" s="39">
        <f t="shared" si="335"/>
        <v>122</v>
      </c>
      <c r="H230" s="39">
        <f t="shared" si="336"/>
        <v>1098</v>
      </c>
      <c r="I230" s="86"/>
      <c r="J230" s="86"/>
      <c r="K230" s="86"/>
      <c r="L230" s="86"/>
      <c r="M230" s="86"/>
      <c r="N230" s="86"/>
      <c r="O230" s="86"/>
      <c r="P230" s="86"/>
      <c r="Q230" s="86"/>
      <c r="R230" s="86"/>
      <c r="S230" s="86"/>
      <c r="T230" s="86"/>
      <c r="U230" s="86"/>
      <c r="V230" s="86"/>
      <c r="W230" s="86"/>
      <c r="X230" s="86"/>
      <c r="Y230" s="86"/>
      <c r="Z230" s="86"/>
      <c r="AA230" s="86"/>
      <c r="AB230" s="86"/>
      <c r="AC230" s="86"/>
      <c r="AD230" s="86"/>
      <c r="AE230" s="86"/>
      <c r="AF230" s="86"/>
      <c r="AG230" s="86"/>
      <c r="AH230" s="86"/>
      <c r="AI230" s="86"/>
      <c r="AJ230" s="86"/>
      <c r="AK230" s="86"/>
      <c r="AL230" s="86"/>
      <c r="AM230" s="39">
        <v>1098</v>
      </c>
      <c r="AN230" s="72">
        <v>1098</v>
      </c>
      <c r="AO230" s="99"/>
      <c r="AP230" s="99"/>
      <c r="AQ230" s="99"/>
      <c r="AR230" s="99"/>
      <c r="AS230" s="99"/>
      <c r="AT230" s="99"/>
      <c r="AU230" s="97"/>
      <c r="AV230" s="97"/>
      <c r="AW230" s="97"/>
      <c r="AX230" s="138"/>
      <c r="AY230" s="97"/>
      <c r="AZ230" s="97"/>
      <c r="BA230" s="138"/>
      <c r="BB230" s="138"/>
      <c r="BC230" s="138"/>
      <c r="BD230" s="138"/>
      <c r="BE230" s="138"/>
      <c r="BF230" s="138"/>
      <c r="BG230" s="138"/>
      <c r="BH230" s="138"/>
      <c r="BI230" s="138"/>
      <c r="BJ230" s="138"/>
      <c r="BK230" s="138"/>
      <c r="BL230" s="138"/>
      <c r="BM230" s="138"/>
      <c r="BN230" s="138"/>
      <c r="BO230" s="138"/>
      <c r="BP230" s="138"/>
      <c r="BQ230" s="138">
        <v>0</v>
      </c>
      <c r="BR230" s="138">
        <f t="shared" si="419"/>
        <v>13.24</v>
      </c>
      <c r="BS230" s="138">
        <f t="shared" si="354"/>
        <v>18.649999999999999</v>
      </c>
      <c r="BT230" s="138">
        <f t="shared" si="355"/>
        <v>18.649999999999999</v>
      </c>
      <c r="BU230" s="138">
        <f t="shared" si="356"/>
        <v>18.05</v>
      </c>
      <c r="BV230" s="138">
        <f t="shared" si="357"/>
        <v>18.649999999999999</v>
      </c>
      <c r="BW230" s="138">
        <f t="shared" si="358"/>
        <v>18.05</v>
      </c>
      <c r="BX230" s="138">
        <f t="shared" si="359"/>
        <v>18.649999999999999</v>
      </c>
      <c r="BY230" s="138">
        <f t="shared" si="360"/>
        <v>123.94</v>
      </c>
      <c r="BZ230" s="138">
        <f t="shared" si="361"/>
        <v>123.94</v>
      </c>
      <c r="CA230" s="138">
        <f t="shared" si="362"/>
        <v>18.649999999999999</v>
      </c>
      <c r="CB230" s="138">
        <f t="shared" si="363"/>
        <v>17.45</v>
      </c>
      <c r="CC230" s="138">
        <f t="shared" si="364"/>
        <v>18.649999999999999</v>
      </c>
      <c r="CD230" s="138">
        <f t="shared" si="365"/>
        <v>18.05</v>
      </c>
      <c r="CE230" s="138">
        <f t="shared" si="366"/>
        <v>18.649999999999999</v>
      </c>
      <c r="CF230" s="138">
        <f t="shared" si="367"/>
        <v>18.05</v>
      </c>
      <c r="CG230" s="138">
        <f t="shared" si="368"/>
        <v>18.649999999999999</v>
      </c>
      <c r="CH230" s="138">
        <f t="shared" si="369"/>
        <v>18.649999999999999</v>
      </c>
      <c r="CI230" s="138">
        <f t="shared" si="370"/>
        <v>18.05</v>
      </c>
      <c r="CJ230" s="138">
        <f t="shared" si="371"/>
        <v>18.649999999999999</v>
      </c>
      <c r="CK230" s="138">
        <f t="shared" si="372"/>
        <v>18.05</v>
      </c>
      <c r="CL230" s="138">
        <f t="shared" si="373"/>
        <v>18.649999999999999</v>
      </c>
      <c r="CM230" s="138">
        <f t="shared" si="374"/>
        <v>220.20000000000002</v>
      </c>
      <c r="CN230" s="139">
        <f t="shared" si="375"/>
        <v>344.14</v>
      </c>
      <c r="CO230" s="138">
        <f t="shared" si="376"/>
        <v>18.649999999999999</v>
      </c>
      <c r="CP230" s="138">
        <f t="shared" si="377"/>
        <v>16.850000000000001</v>
      </c>
      <c r="CQ230" s="138">
        <f t="shared" si="378"/>
        <v>18.649999999999999</v>
      </c>
      <c r="CR230" s="138">
        <f t="shared" si="379"/>
        <v>18.05</v>
      </c>
      <c r="CS230" s="140">
        <f t="shared" si="380"/>
        <v>18.649999999999999</v>
      </c>
      <c r="CT230" s="138">
        <f t="shared" si="381"/>
        <v>18.05</v>
      </c>
      <c r="CU230" s="138">
        <f t="shared" si="382"/>
        <v>18.649999999999999</v>
      </c>
      <c r="CV230" s="138">
        <f t="shared" si="383"/>
        <v>18.649999999999999</v>
      </c>
      <c r="CW230" s="138">
        <f t="shared" si="384"/>
        <v>18.05</v>
      </c>
      <c r="CX230" s="138">
        <f t="shared" si="385"/>
        <v>18.649999999999999</v>
      </c>
      <c r="CY230" s="138">
        <f t="shared" si="386"/>
        <v>18.05</v>
      </c>
      <c r="CZ230" s="138">
        <f t="shared" si="387"/>
        <v>18.649999999999999</v>
      </c>
      <c r="DA230" s="139">
        <f t="shared" si="388"/>
        <v>219.60000000000002</v>
      </c>
      <c r="DB230" s="139">
        <f t="shared" si="389"/>
        <v>563.74</v>
      </c>
      <c r="DC230" s="138">
        <f t="shared" si="390"/>
        <v>18.649999999999999</v>
      </c>
      <c r="DD230" s="138">
        <f t="shared" si="391"/>
        <v>16.850000000000001</v>
      </c>
      <c r="DE230" s="138">
        <f t="shared" si="392"/>
        <v>18.649999999999999</v>
      </c>
      <c r="DF230" s="138">
        <f t="shared" si="393"/>
        <v>18.05</v>
      </c>
      <c r="DG230" s="138">
        <f t="shared" si="394"/>
        <v>18.649999999999999</v>
      </c>
      <c r="DH230" s="138">
        <f t="shared" si="395"/>
        <v>18.05</v>
      </c>
      <c r="DI230" s="138">
        <f t="shared" si="396"/>
        <v>18.649999999999999</v>
      </c>
      <c r="DJ230" s="138">
        <f t="shared" si="397"/>
        <v>18.649999999999999</v>
      </c>
      <c r="DK230" s="138">
        <f t="shared" si="398"/>
        <v>18.05</v>
      </c>
      <c r="DL230" s="138">
        <f t="shared" si="399"/>
        <v>18.649999999999999</v>
      </c>
      <c r="DM230" s="138">
        <f t="shared" si="400"/>
        <v>18.05</v>
      </c>
      <c r="DN230" s="138">
        <f t="shared" si="401"/>
        <v>18.649999999999999</v>
      </c>
      <c r="DO230" s="139">
        <f t="shared" si="402"/>
        <v>219.60000000000002</v>
      </c>
      <c r="DP230" s="139">
        <f t="shared" si="403"/>
        <v>783.34</v>
      </c>
      <c r="DQ230" s="138">
        <f t="shared" si="404"/>
        <v>18.649999999999999</v>
      </c>
      <c r="DR230" s="138">
        <f t="shared" si="405"/>
        <v>16.850000000000001</v>
      </c>
      <c r="DS230" s="138">
        <f t="shared" si="406"/>
        <v>18.649999999999999</v>
      </c>
      <c r="DT230" s="138">
        <f t="shared" si="407"/>
        <v>18.05</v>
      </c>
      <c r="DU230" s="141">
        <f t="shared" si="408"/>
        <v>18.649999999999999</v>
      </c>
      <c r="DV230" s="141">
        <f t="shared" si="409"/>
        <v>18.05</v>
      </c>
      <c r="DW230" s="39">
        <f t="shared" si="410"/>
        <v>18.649999999999999</v>
      </c>
      <c r="DX230" s="39">
        <f t="shared" si="411"/>
        <v>18.649999999999999</v>
      </c>
      <c r="DY230" s="138">
        <f t="shared" si="412"/>
        <v>18.05</v>
      </c>
      <c r="DZ230" s="138">
        <f t="shared" si="413"/>
        <v>18.649999999999999</v>
      </c>
      <c r="EA230" s="138">
        <f t="shared" si="414"/>
        <v>18.05</v>
      </c>
      <c r="EB230" s="138">
        <f t="shared" si="417"/>
        <v>18.649999999999999</v>
      </c>
      <c r="EC230" s="142">
        <f t="shared" si="418"/>
        <v>219.60000000000002</v>
      </c>
      <c r="ED230" s="143">
        <f t="shared" si="416"/>
        <v>1002.94</v>
      </c>
      <c r="EE230" s="138">
        <f t="shared" si="420"/>
        <v>18.649999999999999</v>
      </c>
      <c r="EF230" s="138">
        <f t="shared" si="421"/>
        <v>17.45</v>
      </c>
      <c r="EG230" s="138">
        <f t="shared" si="422"/>
        <v>18.649999999999999</v>
      </c>
      <c r="EH230" s="138">
        <f t="shared" si="423"/>
        <v>18.05</v>
      </c>
      <c r="EI230" s="138">
        <f t="shared" si="424"/>
        <v>18.649999999999999</v>
      </c>
      <c r="EJ230" s="138">
        <v>3.61</v>
      </c>
      <c r="EK230" s="144">
        <f t="shared" si="425"/>
        <v>18.649999999999999</v>
      </c>
      <c r="EL230" s="143"/>
      <c r="EM230" s="143"/>
      <c r="EN230" s="143"/>
      <c r="EO230" s="143"/>
      <c r="EP230" s="143"/>
      <c r="EQ230" s="143">
        <f t="shared" si="426"/>
        <v>113.70999999999998</v>
      </c>
      <c r="ER230" s="143">
        <f t="shared" si="427"/>
        <v>1116.6500000000001</v>
      </c>
      <c r="ES230" s="138">
        <f t="shared" si="428"/>
        <v>103.34999999999991</v>
      </c>
      <c r="ET230" s="106"/>
      <c r="EU230" s="106"/>
      <c r="EV230" s="106"/>
      <c r="EW230" s="106"/>
      <c r="EX230" s="106"/>
      <c r="EY230" s="106"/>
      <c r="EZ230" s="106"/>
    </row>
    <row r="231" spans="1:156" s="121" customFormat="1" ht="66" x14ac:dyDescent="0.15">
      <c r="A231" s="73">
        <v>42163</v>
      </c>
      <c r="B231" s="74" t="s">
        <v>470</v>
      </c>
      <c r="C231" s="74" t="s">
        <v>579</v>
      </c>
      <c r="D231" s="69" t="s">
        <v>555</v>
      </c>
      <c r="E231" s="122" t="s">
        <v>580</v>
      </c>
      <c r="F231" s="39">
        <v>1220</v>
      </c>
      <c r="G231" s="39">
        <f t="shared" si="335"/>
        <v>122</v>
      </c>
      <c r="H231" s="39">
        <f t="shared" si="336"/>
        <v>1098</v>
      </c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86"/>
      <c r="AC231" s="86"/>
      <c r="AD231" s="86"/>
      <c r="AE231" s="86"/>
      <c r="AF231" s="86"/>
      <c r="AG231" s="86"/>
      <c r="AH231" s="86"/>
      <c r="AI231" s="86"/>
      <c r="AJ231" s="86"/>
      <c r="AK231" s="86"/>
      <c r="AL231" s="86"/>
      <c r="AM231" s="39">
        <v>1098</v>
      </c>
      <c r="AN231" s="72">
        <v>1098</v>
      </c>
      <c r="AO231" s="99"/>
      <c r="AP231" s="99"/>
      <c r="AQ231" s="99"/>
      <c r="AR231" s="99"/>
      <c r="AS231" s="99"/>
      <c r="AT231" s="99"/>
      <c r="AU231" s="97"/>
      <c r="AV231" s="97"/>
      <c r="AW231" s="97"/>
      <c r="AX231" s="138"/>
      <c r="AY231" s="97"/>
      <c r="AZ231" s="97"/>
      <c r="BA231" s="138"/>
      <c r="BB231" s="138"/>
      <c r="BC231" s="138"/>
      <c r="BD231" s="138"/>
      <c r="BE231" s="138"/>
      <c r="BF231" s="138"/>
      <c r="BG231" s="138"/>
      <c r="BH231" s="138"/>
      <c r="BI231" s="138"/>
      <c r="BJ231" s="138"/>
      <c r="BK231" s="138"/>
      <c r="BL231" s="138"/>
      <c r="BM231" s="138"/>
      <c r="BN231" s="138"/>
      <c r="BO231" s="138"/>
      <c r="BP231" s="138"/>
      <c r="BQ231" s="138">
        <v>0</v>
      </c>
      <c r="BR231" s="138">
        <f t="shared" si="419"/>
        <v>13.24</v>
      </c>
      <c r="BS231" s="138">
        <f t="shared" si="354"/>
        <v>18.649999999999999</v>
      </c>
      <c r="BT231" s="138">
        <f t="shared" si="355"/>
        <v>18.649999999999999</v>
      </c>
      <c r="BU231" s="138">
        <f t="shared" si="356"/>
        <v>18.05</v>
      </c>
      <c r="BV231" s="138">
        <f t="shared" si="357"/>
        <v>18.649999999999999</v>
      </c>
      <c r="BW231" s="138">
        <f t="shared" si="358"/>
        <v>18.05</v>
      </c>
      <c r="BX231" s="138">
        <f t="shared" si="359"/>
        <v>18.649999999999999</v>
      </c>
      <c r="BY231" s="138">
        <f t="shared" si="360"/>
        <v>123.94</v>
      </c>
      <c r="BZ231" s="138">
        <f t="shared" si="361"/>
        <v>123.94</v>
      </c>
      <c r="CA231" s="138">
        <f t="shared" si="362"/>
        <v>18.649999999999999</v>
      </c>
      <c r="CB231" s="138">
        <f t="shared" si="363"/>
        <v>17.45</v>
      </c>
      <c r="CC231" s="138">
        <f t="shared" si="364"/>
        <v>18.649999999999999</v>
      </c>
      <c r="CD231" s="138">
        <f t="shared" si="365"/>
        <v>18.05</v>
      </c>
      <c r="CE231" s="138">
        <f t="shared" si="366"/>
        <v>18.649999999999999</v>
      </c>
      <c r="CF231" s="138">
        <f t="shared" si="367"/>
        <v>18.05</v>
      </c>
      <c r="CG231" s="138">
        <f t="shared" si="368"/>
        <v>18.649999999999999</v>
      </c>
      <c r="CH231" s="138">
        <f t="shared" si="369"/>
        <v>18.649999999999999</v>
      </c>
      <c r="CI231" s="138">
        <f t="shared" si="370"/>
        <v>18.05</v>
      </c>
      <c r="CJ231" s="138">
        <f t="shared" si="371"/>
        <v>18.649999999999999</v>
      </c>
      <c r="CK231" s="138">
        <f t="shared" si="372"/>
        <v>18.05</v>
      </c>
      <c r="CL231" s="138">
        <f t="shared" si="373"/>
        <v>18.649999999999999</v>
      </c>
      <c r="CM231" s="138">
        <f t="shared" si="374"/>
        <v>220.20000000000002</v>
      </c>
      <c r="CN231" s="139">
        <f t="shared" si="375"/>
        <v>344.14</v>
      </c>
      <c r="CO231" s="138">
        <f t="shared" si="376"/>
        <v>18.649999999999999</v>
      </c>
      <c r="CP231" s="138">
        <f t="shared" si="377"/>
        <v>16.850000000000001</v>
      </c>
      <c r="CQ231" s="138">
        <f t="shared" si="378"/>
        <v>18.649999999999999</v>
      </c>
      <c r="CR231" s="138">
        <f t="shared" si="379"/>
        <v>18.05</v>
      </c>
      <c r="CS231" s="140">
        <f t="shared" si="380"/>
        <v>18.649999999999999</v>
      </c>
      <c r="CT231" s="138">
        <f t="shared" si="381"/>
        <v>18.05</v>
      </c>
      <c r="CU231" s="138">
        <f t="shared" si="382"/>
        <v>18.649999999999999</v>
      </c>
      <c r="CV231" s="138">
        <f t="shared" si="383"/>
        <v>18.649999999999999</v>
      </c>
      <c r="CW231" s="138">
        <f t="shared" si="384"/>
        <v>18.05</v>
      </c>
      <c r="CX231" s="138">
        <f t="shared" si="385"/>
        <v>18.649999999999999</v>
      </c>
      <c r="CY231" s="138">
        <f t="shared" si="386"/>
        <v>18.05</v>
      </c>
      <c r="CZ231" s="138">
        <f t="shared" si="387"/>
        <v>18.649999999999999</v>
      </c>
      <c r="DA231" s="139">
        <f t="shared" si="388"/>
        <v>219.60000000000002</v>
      </c>
      <c r="DB231" s="139">
        <f t="shared" si="389"/>
        <v>563.74</v>
      </c>
      <c r="DC231" s="138">
        <f t="shared" si="390"/>
        <v>18.649999999999999</v>
      </c>
      <c r="DD231" s="138">
        <f t="shared" si="391"/>
        <v>16.850000000000001</v>
      </c>
      <c r="DE231" s="138">
        <f t="shared" si="392"/>
        <v>18.649999999999999</v>
      </c>
      <c r="DF231" s="138">
        <f t="shared" si="393"/>
        <v>18.05</v>
      </c>
      <c r="DG231" s="138">
        <f t="shared" si="394"/>
        <v>18.649999999999999</v>
      </c>
      <c r="DH231" s="138">
        <f t="shared" si="395"/>
        <v>18.05</v>
      </c>
      <c r="DI231" s="138">
        <f t="shared" si="396"/>
        <v>18.649999999999999</v>
      </c>
      <c r="DJ231" s="138">
        <f t="shared" si="397"/>
        <v>18.649999999999999</v>
      </c>
      <c r="DK231" s="138">
        <f t="shared" si="398"/>
        <v>18.05</v>
      </c>
      <c r="DL231" s="138">
        <f t="shared" si="399"/>
        <v>18.649999999999999</v>
      </c>
      <c r="DM231" s="138">
        <f t="shared" si="400"/>
        <v>18.05</v>
      </c>
      <c r="DN231" s="138">
        <f t="shared" si="401"/>
        <v>18.649999999999999</v>
      </c>
      <c r="DO231" s="139">
        <f t="shared" si="402"/>
        <v>219.60000000000002</v>
      </c>
      <c r="DP231" s="139">
        <f t="shared" si="403"/>
        <v>783.34</v>
      </c>
      <c r="DQ231" s="138">
        <f t="shared" si="404"/>
        <v>18.649999999999999</v>
      </c>
      <c r="DR231" s="138">
        <f t="shared" si="405"/>
        <v>16.850000000000001</v>
      </c>
      <c r="DS231" s="138">
        <f t="shared" si="406"/>
        <v>18.649999999999999</v>
      </c>
      <c r="DT231" s="138">
        <f t="shared" si="407"/>
        <v>18.05</v>
      </c>
      <c r="DU231" s="141">
        <f t="shared" si="408"/>
        <v>18.649999999999999</v>
      </c>
      <c r="DV231" s="141">
        <f t="shared" si="409"/>
        <v>18.05</v>
      </c>
      <c r="DW231" s="39">
        <f t="shared" si="410"/>
        <v>18.649999999999999</v>
      </c>
      <c r="DX231" s="39">
        <f t="shared" si="411"/>
        <v>18.649999999999999</v>
      </c>
      <c r="DY231" s="138">
        <f t="shared" si="412"/>
        <v>18.05</v>
      </c>
      <c r="DZ231" s="138">
        <f t="shared" si="413"/>
        <v>18.649999999999999</v>
      </c>
      <c r="EA231" s="138">
        <f t="shared" si="414"/>
        <v>18.05</v>
      </c>
      <c r="EB231" s="138">
        <f t="shared" si="417"/>
        <v>18.649999999999999</v>
      </c>
      <c r="EC231" s="142">
        <f t="shared" si="418"/>
        <v>219.60000000000002</v>
      </c>
      <c r="ED231" s="143">
        <f t="shared" si="416"/>
        <v>1002.94</v>
      </c>
      <c r="EE231" s="138">
        <f t="shared" si="420"/>
        <v>18.649999999999999</v>
      </c>
      <c r="EF231" s="138">
        <f t="shared" si="421"/>
        <v>17.45</v>
      </c>
      <c r="EG231" s="138">
        <f t="shared" si="422"/>
        <v>18.649999999999999</v>
      </c>
      <c r="EH231" s="138">
        <f t="shared" si="423"/>
        <v>18.05</v>
      </c>
      <c r="EI231" s="138">
        <f t="shared" si="424"/>
        <v>18.649999999999999</v>
      </c>
      <c r="EJ231" s="138">
        <v>3.61</v>
      </c>
      <c r="EK231" s="144">
        <f t="shared" si="425"/>
        <v>18.649999999999999</v>
      </c>
      <c r="EL231" s="143"/>
      <c r="EM231" s="143"/>
      <c r="EN231" s="143"/>
      <c r="EO231" s="143"/>
      <c r="EP231" s="143"/>
      <c r="EQ231" s="143">
        <f t="shared" si="426"/>
        <v>113.70999999999998</v>
      </c>
      <c r="ER231" s="143">
        <f t="shared" si="427"/>
        <v>1116.6500000000001</v>
      </c>
      <c r="ES231" s="138">
        <f t="shared" si="428"/>
        <v>103.34999999999991</v>
      </c>
      <c r="ET231" s="106"/>
      <c r="EU231" s="106"/>
      <c r="EV231" s="106"/>
      <c r="EW231" s="106"/>
      <c r="EX231" s="106"/>
      <c r="EY231" s="106"/>
      <c r="EZ231" s="106"/>
    </row>
    <row r="232" spans="1:156" s="121" customFormat="1" ht="66" x14ac:dyDescent="0.15">
      <c r="A232" s="73">
        <v>42163</v>
      </c>
      <c r="B232" s="74" t="s">
        <v>470</v>
      </c>
      <c r="C232" s="74" t="s">
        <v>581</v>
      </c>
      <c r="D232" s="69" t="s">
        <v>280</v>
      </c>
      <c r="E232" s="122" t="s">
        <v>582</v>
      </c>
      <c r="F232" s="39">
        <v>1220</v>
      </c>
      <c r="G232" s="39">
        <f t="shared" si="335"/>
        <v>122</v>
      </c>
      <c r="H232" s="39">
        <f t="shared" si="336"/>
        <v>1098</v>
      </c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86"/>
      <c r="U232" s="86"/>
      <c r="V232" s="86"/>
      <c r="W232" s="86"/>
      <c r="X232" s="86"/>
      <c r="Y232" s="86"/>
      <c r="Z232" s="86"/>
      <c r="AA232" s="86"/>
      <c r="AB232" s="86"/>
      <c r="AC232" s="86"/>
      <c r="AD232" s="86"/>
      <c r="AE232" s="86"/>
      <c r="AF232" s="86"/>
      <c r="AG232" s="86"/>
      <c r="AH232" s="86"/>
      <c r="AI232" s="86"/>
      <c r="AJ232" s="86"/>
      <c r="AK232" s="86"/>
      <c r="AL232" s="86"/>
      <c r="AM232" s="39">
        <v>1098</v>
      </c>
      <c r="AN232" s="72">
        <v>1098</v>
      </c>
      <c r="AO232" s="99"/>
      <c r="AP232" s="99"/>
      <c r="AQ232" s="99"/>
      <c r="AR232" s="99"/>
      <c r="AS232" s="99"/>
      <c r="AT232" s="99"/>
      <c r="AU232" s="97"/>
      <c r="AV232" s="97"/>
      <c r="AW232" s="97"/>
      <c r="AX232" s="138"/>
      <c r="AY232" s="97"/>
      <c r="AZ232" s="97"/>
      <c r="BA232" s="138"/>
      <c r="BB232" s="138"/>
      <c r="BC232" s="138"/>
      <c r="BD232" s="138"/>
      <c r="BE232" s="138"/>
      <c r="BF232" s="138"/>
      <c r="BG232" s="138"/>
      <c r="BH232" s="138"/>
      <c r="BI232" s="138"/>
      <c r="BJ232" s="138"/>
      <c r="BK232" s="138"/>
      <c r="BL232" s="138"/>
      <c r="BM232" s="138"/>
      <c r="BN232" s="138"/>
      <c r="BO232" s="138"/>
      <c r="BP232" s="138"/>
      <c r="BQ232" s="138">
        <v>0</v>
      </c>
      <c r="BR232" s="138">
        <f t="shared" si="419"/>
        <v>13.24</v>
      </c>
      <c r="BS232" s="138">
        <f t="shared" si="354"/>
        <v>18.649999999999999</v>
      </c>
      <c r="BT232" s="138">
        <f t="shared" si="355"/>
        <v>18.649999999999999</v>
      </c>
      <c r="BU232" s="138">
        <f t="shared" si="356"/>
        <v>18.05</v>
      </c>
      <c r="BV232" s="138">
        <f t="shared" si="357"/>
        <v>18.649999999999999</v>
      </c>
      <c r="BW232" s="138">
        <f t="shared" si="358"/>
        <v>18.05</v>
      </c>
      <c r="BX232" s="138">
        <f t="shared" si="359"/>
        <v>18.649999999999999</v>
      </c>
      <c r="BY232" s="138">
        <f t="shared" si="360"/>
        <v>123.94</v>
      </c>
      <c r="BZ232" s="138">
        <f t="shared" si="361"/>
        <v>123.94</v>
      </c>
      <c r="CA232" s="138">
        <f t="shared" si="362"/>
        <v>18.649999999999999</v>
      </c>
      <c r="CB232" s="138">
        <f t="shared" si="363"/>
        <v>17.45</v>
      </c>
      <c r="CC232" s="138">
        <f t="shared" si="364"/>
        <v>18.649999999999999</v>
      </c>
      <c r="CD232" s="138">
        <f t="shared" si="365"/>
        <v>18.05</v>
      </c>
      <c r="CE232" s="138">
        <f t="shared" si="366"/>
        <v>18.649999999999999</v>
      </c>
      <c r="CF232" s="138">
        <f t="shared" si="367"/>
        <v>18.05</v>
      </c>
      <c r="CG232" s="138">
        <f t="shared" si="368"/>
        <v>18.649999999999999</v>
      </c>
      <c r="CH232" s="138">
        <f t="shared" si="369"/>
        <v>18.649999999999999</v>
      </c>
      <c r="CI232" s="138">
        <f t="shared" si="370"/>
        <v>18.05</v>
      </c>
      <c r="CJ232" s="138">
        <f t="shared" si="371"/>
        <v>18.649999999999999</v>
      </c>
      <c r="CK232" s="138">
        <f t="shared" si="372"/>
        <v>18.05</v>
      </c>
      <c r="CL232" s="138">
        <f t="shared" si="373"/>
        <v>18.649999999999999</v>
      </c>
      <c r="CM232" s="138">
        <f t="shared" si="374"/>
        <v>220.20000000000002</v>
      </c>
      <c r="CN232" s="139">
        <f t="shared" si="375"/>
        <v>344.14</v>
      </c>
      <c r="CO232" s="138">
        <f t="shared" si="376"/>
        <v>18.649999999999999</v>
      </c>
      <c r="CP232" s="138">
        <f t="shared" si="377"/>
        <v>16.850000000000001</v>
      </c>
      <c r="CQ232" s="138">
        <f t="shared" si="378"/>
        <v>18.649999999999999</v>
      </c>
      <c r="CR232" s="138">
        <f t="shared" si="379"/>
        <v>18.05</v>
      </c>
      <c r="CS232" s="140">
        <f t="shared" si="380"/>
        <v>18.649999999999999</v>
      </c>
      <c r="CT232" s="138">
        <f t="shared" si="381"/>
        <v>18.05</v>
      </c>
      <c r="CU232" s="138">
        <f t="shared" si="382"/>
        <v>18.649999999999999</v>
      </c>
      <c r="CV232" s="138">
        <f t="shared" si="383"/>
        <v>18.649999999999999</v>
      </c>
      <c r="CW232" s="138">
        <f t="shared" si="384"/>
        <v>18.05</v>
      </c>
      <c r="CX232" s="138">
        <f t="shared" si="385"/>
        <v>18.649999999999999</v>
      </c>
      <c r="CY232" s="138">
        <f t="shared" si="386"/>
        <v>18.05</v>
      </c>
      <c r="CZ232" s="138">
        <f t="shared" si="387"/>
        <v>18.649999999999999</v>
      </c>
      <c r="DA232" s="139">
        <f t="shared" si="388"/>
        <v>219.60000000000002</v>
      </c>
      <c r="DB232" s="139">
        <f t="shared" si="389"/>
        <v>563.74</v>
      </c>
      <c r="DC232" s="138">
        <f t="shared" si="390"/>
        <v>18.649999999999999</v>
      </c>
      <c r="DD232" s="138">
        <f t="shared" si="391"/>
        <v>16.850000000000001</v>
      </c>
      <c r="DE232" s="138">
        <f t="shared" si="392"/>
        <v>18.649999999999999</v>
      </c>
      <c r="DF232" s="138">
        <f t="shared" si="393"/>
        <v>18.05</v>
      </c>
      <c r="DG232" s="138">
        <f t="shared" si="394"/>
        <v>18.649999999999999</v>
      </c>
      <c r="DH232" s="138">
        <f t="shared" si="395"/>
        <v>18.05</v>
      </c>
      <c r="DI232" s="138">
        <f t="shared" si="396"/>
        <v>18.649999999999999</v>
      </c>
      <c r="DJ232" s="138">
        <f t="shared" si="397"/>
        <v>18.649999999999999</v>
      </c>
      <c r="DK232" s="138">
        <f t="shared" si="398"/>
        <v>18.05</v>
      </c>
      <c r="DL232" s="138">
        <f t="shared" si="399"/>
        <v>18.649999999999999</v>
      </c>
      <c r="DM232" s="138">
        <f t="shared" si="400"/>
        <v>18.05</v>
      </c>
      <c r="DN232" s="138">
        <f t="shared" si="401"/>
        <v>18.649999999999999</v>
      </c>
      <c r="DO232" s="139">
        <f t="shared" si="402"/>
        <v>219.60000000000002</v>
      </c>
      <c r="DP232" s="139">
        <f t="shared" si="403"/>
        <v>783.34</v>
      </c>
      <c r="DQ232" s="138">
        <f t="shared" si="404"/>
        <v>18.649999999999999</v>
      </c>
      <c r="DR232" s="138">
        <f t="shared" si="405"/>
        <v>16.850000000000001</v>
      </c>
      <c r="DS232" s="138">
        <f t="shared" si="406"/>
        <v>18.649999999999999</v>
      </c>
      <c r="DT232" s="138">
        <f t="shared" si="407"/>
        <v>18.05</v>
      </c>
      <c r="DU232" s="141">
        <f t="shared" si="408"/>
        <v>18.649999999999999</v>
      </c>
      <c r="DV232" s="141">
        <f t="shared" si="409"/>
        <v>18.05</v>
      </c>
      <c r="DW232" s="39">
        <f t="shared" si="410"/>
        <v>18.649999999999999</v>
      </c>
      <c r="DX232" s="39">
        <f t="shared" si="411"/>
        <v>18.649999999999999</v>
      </c>
      <c r="DY232" s="138">
        <f t="shared" si="412"/>
        <v>18.05</v>
      </c>
      <c r="DZ232" s="138">
        <f t="shared" si="413"/>
        <v>18.649999999999999</v>
      </c>
      <c r="EA232" s="138">
        <f t="shared" si="414"/>
        <v>18.05</v>
      </c>
      <c r="EB232" s="138">
        <f t="shared" si="417"/>
        <v>18.649999999999999</v>
      </c>
      <c r="EC232" s="142">
        <f t="shared" si="418"/>
        <v>219.60000000000002</v>
      </c>
      <c r="ED232" s="143">
        <f t="shared" si="416"/>
        <v>1002.94</v>
      </c>
      <c r="EE232" s="138">
        <f t="shared" si="420"/>
        <v>18.649999999999999</v>
      </c>
      <c r="EF232" s="138">
        <f t="shared" si="421"/>
        <v>17.45</v>
      </c>
      <c r="EG232" s="138">
        <f t="shared" si="422"/>
        <v>18.649999999999999</v>
      </c>
      <c r="EH232" s="138">
        <f t="shared" si="423"/>
        <v>18.05</v>
      </c>
      <c r="EI232" s="138">
        <f t="shared" si="424"/>
        <v>18.649999999999999</v>
      </c>
      <c r="EJ232" s="138">
        <v>3.61</v>
      </c>
      <c r="EK232" s="144">
        <f t="shared" si="425"/>
        <v>18.649999999999999</v>
      </c>
      <c r="EL232" s="143"/>
      <c r="EM232" s="143"/>
      <c r="EN232" s="143"/>
      <c r="EO232" s="143"/>
      <c r="EP232" s="143"/>
      <c r="EQ232" s="143">
        <f t="shared" si="426"/>
        <v>113.70999999999998</v>
      </c>
      <c r="ER232" s="143">
        <f t="shared" si="427"/>
        <v>1116.6500000000001</v>
      </c>
      <c r="ES232" s="138">
        <f t="shared" si="428"/>
        <v>103.34999999999991</v>
      </c>
      <c r="ET232" s="106"/>
      <c r="EU232" s="106"/>
      <c r="EV232" s="106"/>
      <c r="EW232" s="106"/>
      <c r="EX232" s="106"/>
      <c r="EY232" s="106"/>
      <c r="EZ232" s="106"/>
    </row>
    <row r="233" spans="1:156" s="121" customFormat="1" ht="66" x14ac:dyDescent="0.15">
      <c r="A233" s="73">
        <v>42163</v>
      </c>
      <c r="B233" s="74" t="s">
        <v>470</v>
      </c>
      <c r="C233" s="74" t="s">
        <v>583</v>
      </c>
      <c r="D233" s="69" t="s">
        <v>49</v>
      </c>
      <c r="E233" s="122" t="s">
        <v>584</v>
      </c>
      <c r="F233" s="39">
        <v>1220</v>
      </c>
      <c r="G233" s="39">
        <f t="shared" si="335"/>
        <v>122</v>
      </c>
      <c r="H233" s="39">
        <f t="shared" si="336"/>
        <v>1098</v>
      </c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  <c r="AA233" s="86"/>
      <c r="AB233" s="86"/>
      <c r="AC233" s="86"/>
      <c r="AD233" s="86"/>
      <c r="AE233" s="86"/>
      <c r="AF233" s="86"/>
      <c r="AG233" s="86"/>
      <c r="AH233" s="86"/>
      <c r="AI233" s="86"/>
      <c r="AJ233" s="86"/>
      <c r="AK233" s="86"/>
      <c r="AL233" s="86"/>
      <c r="AM233" s="39">
        <v>1098</v>
      </c>
      <c r="AN233" s="72">
        <v>1098</v>
      </c>
      <c r="AO233" s="99"/>
      <c r="AP233" s="99"/>
      <c r="AQ233" s="99"/>
      <c r="AR233" s="99"/>
      <c r="AS233" s="99"/>
      <c r="AT233" s="99"/>
      <c r="AU233" s="97"/>
      <c r="AV233" s="97"/>
      <c r="AW233" s="97"/>
      <c r="AX233" s="138"/>
      <c r="AY233" s="97"/>
      <c r="AZ233" s="97"/>
      <c r="BA233" s="138"/>
      <c r="BB233" s="138"/>
      <c r="BC233" s="138"/>
      <c r="BD233" s="138"/>
      <c r="BE233" s="138"/>
      <c r="BF233" s="138"/>
      <c r="BG233" s="138"/>
      <c r="BH233" s="138"/>
      <c r="BI233" s="138"/>
      <c r="BJ233" s="138"/>
      <c r="BK233" s="138"/>
      <c r="BL233" s="138"/>
      <c r="BM233" s="138"/>
      <c r="BN233" s="138"/>
      <c r="BO233" s="138"/>
      <c r="BP233" s="138"/>
      <c r="BQ233" s="138">
        <v>0</v>
      </c>
      <c r="BR233" s="138">
        <f t="shared" si="419"/>
        <v>13.24</v>
      </c>
      <c r="BS233" s="138">
        <f t="shared" si="354"/>
        <v>18.649999999999999</v>
      </c>
      <c r="BT233" s="138">
        <f t="shared" si="355"/>
        <v>18.649999999999999</v>
      </c>
      <c r="BU233" s="138">
        <f t="shared" si="356"/>
        <v>18.05</v>
      </c>
      <c r="BV233" s="138">
        <f t="shared" si="357"/>
        <v>18.649999999999999</v>
      </c>
      <c r="BW233" s="138">
        <f t="shared" si="358"/>
        <v>18.05</v>
      </c>
      <c r="BX233" s="138">
        <f t="shared" si="359"/>
        <v>18.649999999999999</v>
      </c>
      <c r="BY233" s="138">
        <f t="shared" si="360"/>
        <v>123.94</v>
      </c>
      <c r="BZ233" s="138">
        <f t="shared" si="361"/>
        <v>123.94</v>
      </c>
      <c r="CA233" s="138">
        <f t="shared" si="362"/>
        <v>18.649999999999999</v>
      </c>
      <c r="CB233" s="138">
        <f t="shared" si="363"/>
        <v>17.45</v>
      </c>
      <c r="CC233" s="138">
        <f t="shared" si="364"/>
        <v>18.649999999999999</v>
      </c>
      <c r="CD233" s="138">
        <f t="shared" si="365"/>
        <v>18.05</v>
      </c>
      <c r="CE233" s="138">
        <f t="shared" si="366"/>
        <v>18.649999999999999</v>
      </c>
      <c r="CF233" s="138">
        <f t="shared" si="367"/>
        <v>18.05</v>
      </c>
      <c r="CG233" s="138">
        <f t="shared" si="368"/>
        <v>18.649999999999999</v>
      </c>
      <c r="CH233" s="138">
        <f t="shared" si="369"/>
        <v>18.649999999999999</v>
      </c>
      <c r="CI233" s="138">
        <f t="shared" si="370"/>
        <v>18.05</v>
      </c>
      <c r="CJ233" s="138">
        <f t="shared" si="371"/>
        <v>18.649999999999999</v>
      </c>
      <c r="CK233" s="138">
        <f t="shared" si="372"/>
        <v>18.05</v>
      </c>
      <c r="CL233" s="138">
        <f t="shared" si="373"/>
        <v>18.649999999999999</v>
      </c>
      <c r="CM233" s="138">
        <f t="shared" si="374"/>
        <v>220.20000000000002</v>
      </c>
      <c r="CN233" s="139">
        <f t="shared" si="375"/>
        <v>344.14</v>
      </c>
      <c r="CO233" s="138">
        <f t="shared" si="376"/>
        <v>18.649999999999999</v>
      </c>
      <c r="CP233" s="138">
        <f t="shared" si="377"/>
        <v>16.850000000000001</v>
      </c>
      <c r="CQ233" s="138">
        <f t="shared" si="378"/>
        <v>18.649999999999999</v>
      </c>
      <c r="CR233" s="138">
        <f t="shared" si="379"/>
        <v>18.05</v>
      </c>
      <c r="CS233" s="140">
        <f t="shared" si="380"/>
        <v>18.649999999999999</v>
      </c>
      <c r="CT233" s="138">
        <f t="shared" si="381"/>
        <v>18.05</v>
      </c>
      <c r="CU233" s="138">
        <f t="shared" si="382"/>
        <v>18.649999999999999</v>
      </c>
      <c r="CV233" s="138">
        <f t="shared" si="383"/>
        <v>18.649999999999999</v>
      </c>
      <c r="CW233" s="138">
        <f t="shared" si="384"/>
        <v>18.05</v>
      </c>
      <c r="CX233" s="138">
        <f t="shared" si="385"/>
        <v>18.649999999999999</v>
      </c>
      <c r="CY233" s="138">
        <f t="shared" si="386"/>
        <v>18.05</v>
      </c>
      <c r="CZ233" s="138">
        <f t="shared" si="387"/>
        <v>18.649999999999999</v>
      </c>
      <c r="DA233" s="139">
        <f t="shared" si="388"/>
        <v>219.60000000000002</v>
      </c>
      <c r="DB233" s="139">
        <f t="shared" si="389"/>
        <v>563.74</v>
      </c>
      <c r="DC233" s="138">
        <f t="shared" si="390"/>
        <v>18.649999999999999</v>
      </c>
      <c r="DD233" s="138">
        <f t="shared" si="391"/>
        <v>16.850000000000001</v>
      </c>
      <c r="DE233" s="138">
        <f t="shared" si="392"/>
        <v>18.649999999999999</v>
      </c>
      <c r="DF233" s="138">
        <f t="shared" si="393"/>
        <v>18.05</v>
      </c>
      <c r="DG233" s="138">
        <f t="shared" si="394"/>
        <v>18.649999999999999</v>
      </c>
      <c r="DH233" s="138">
        <f t="shared" si="395"/>
        <v>18.05</v>
      </c>
      <c r="DI233" s="138">
        <f t="shared" si="396"/>
        <v>18.649999999999999</v>
      </c>
      <c r="DJ233" s="138">
        <f t="shared" si="397"/>
        <v>18.649999999999999</v>
      </c>
      <c r="DK233" s="138">
        <f t="shared" si="398"/>
        <v>18.05</v>
      </c>
      <c r="DL233" s="138">
        <f t="shared" si="399"/>
        <v>18.649999999999999</v>
      </c>
      <c r="DM233" s="138">
        <f t="shared" si="400"/>
        <v>18.05</v>
      </c>
      <c r="DN233" s="138">
        <f t="shared" si="401"/>
        <v>18.649999999999999</v>
      </c>
      <c r="DO233" s="139">
        <f t="shared" si="402"/>
        <v>219.60000000000002</v>
      </c>
      <c r="DP233" s="139">
        <f t="shared" si="403"/>
        <v>783.34</v>
      </c>
      <c r="DQ233" s="138">
        <f t="shared" si="404"/>
        <v>18.649999999999999</v>
      </c>
      <c r="DR233" s="138">
        <f t="shared" si="405"/>
        <v>16.850000000000001</v>
      </c>
      <c r="DS233" s="138">
        <f t="shared" si="406"/>
        <v>18.649999999999999</v>
      </c>
      <c r="DT233" s="138">
        <f t="shared" si="407"/>
        <v>18.05</v>
      </c>
      <c r="DU233" s="141">
        <f t="shared" si="408"/>
        <v>18.649999999999999</v>
      </c>
      <c r="DV233" s="141">
        <f t="shared" si="409"/>
        <v>18.05</v>
      </c>
      <c r="DW233" s="39">
        <f t="shared" si="410"/>
        <v>18.649999999999999</v>
      </c>
      <c r="DX233" s="39">
        <f t="shared" si="411"/>
        <v>18.649999999999999</v>
      </c>
      <c r="DY233" s="138">
        <f t="shared" si="412"/>
        <v>18.05</v>
      </c>
      <c r="DZ233" s="138">
        <f t="shared" si="413"/>
        <v>18.649999999999999</v>
      </c>
      <c r="EA233" s="138">
        <f t="shared" si="414"/>
        <v>18.05</v>
      </c>
      <c r="EB233" s="138">
        <f t="shared" si="417"/>
        <v>18.649999999999999</v>
      </c>
      <c r="EC233" s="142">
        <f t="shared" si="418"/>
        <v>219.60000000000002</v>
      </c>
      <c r="ED233" s="143">
        <f t="shared" si="416"/>
        <v>1002.94</v>
      </c>
      <c r="EE233" s="138">
        <f t="shared" si="420"/>
        <v>18.649999999999999</v>
      </c>
      <c r="EF233" s="138">
        <f t="shared" si="421"/>
        <v>17.45</v>
      </c>
      <c r="EG233" s="138">
        <f t="shared" si="422"/>
        <v>18.649999999999999</v>
      </c>
      <c r="EH233" s="138">
        <f t="shared" si="423"/>
        <v>18.05</v>
      </c>
      <c r="EI233" s="138">
        <f t="shared" si="424"/>
        <v>18.649999999999999</v>
      </c>
      <c r="EJ233" s="138">
        <v>3.61</v>
      </c>
      <c r="EK233" s="144">
        <f t="shared" si="425"/>
        <v>18.649999999999999</v>
      </c>
      <c r="EL233" s="143"/>
      <c r="EM233" s="143"/>
      <c r="EN233" s="143"/>
      <c r="EO233" s="143"/>
      <c r="EP233" s="143"/>
      <c r="EQ233" s="143">
        <f t="shared" si="426"/>
        <v>113.70999999999998</v>
      </c>
      <c r="ER233" s="143">
        <f t="shared" si="427"/>
        <v>1116.6500000000001</v>
      </c>
      <c r="ES233" s="138">
        <f t="shared" si="428"/>
        <v>103.34999999999991</v>
      </c>
      <c r="ET233" s="106"/>
      <c r="EU233" s="106"/>
      <c r="EV233" s="106"/>
      <c r="EW233" s="106"/>
      <c r="EX233" s="106"/>
      <c r="EY233" s="106"/>
      <c r="EZ233" s="106"/>
    </row>
    <row r="234" spans="1:156" s="121" customFormat="1" ht="66" x14ac:dyDescent="0.15">
      <c r="A234" s="73">
        <v>42163</v>
      </c>
      <c r="B234" s="74" t="s">
        <v>470</v>
      </c>
      <c r="C234" s="74" t="s">
        <v>585</v>
      </c>
      <c r="D234" s="69" t="s">
        <v>399</v>
      </c>
      <c r="E234" s="122" t="s">
        <v>586</v>
      </c>
      <c r="F234" s="39">
        <v>1220</v>
      </c>
      <c r="G234" s="39">
        <f t="shared" si="335"/>
        <v>122</v>
      </c>
      <c r="H234" s="39">
        <f t="shared" si="336"/>
        <v>1098</v>
      </c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86"/>
      <c r="U234" s="86"/>
      <c r="V234" s="86"/>
      <c r="W234" s="86"/>
      <c r="X234" s="86"/>
      <c r="Y234" s="86"/>
      <c r="Z234" s="86"/>
      <c r="AA234" s="86"/>
      <c r="AB234" s="86"/>
      <c r="AC234" s="86"/>
      <c r="AD234" s="86"/>
      <c r="AE234" s="86"/>
      <c r="AF234" s="86"/>
      <c r="AG234" s="86"/>
      <c r="AH234" s="86"/>
      <c r="AI234" s="86"/>
      <c r="AJ234" s="86"/>
      <c r="AK234" s="86"/>
      <c r="AL234" s="86"/>
      <c r="AM234" s="39">
        <v>1098</v>
      </c>
      <c r="AN234" s="72">
        <v>1098</v>
      </c>
      <c r="AO234" s="99"/>
      <c r="AP234" s="99"/>
      <c r="AQ234" s="99"/>
      <c r="AR234" s="99"/>
      <c r="AS234" s="99"/>
      <c r="AT234" s="99"/>
      <c r="AU234" s="97"/>
      <c r="AV234" s="97"/>
      <c r="AW234" s="97"/>
      <c r="AX234" s="138"/>
      <c r="AY234" s="97"/>
      <c r="AZ234" s="97"/>
      <c r="BA234" s="138"/>
      <c r="BB234" s="138"/>
      <c r="BC234" s="138"/>
      <c r="BD234" s="138"/>
      <c r="BE234" s="138"/>
      <c r="BF234" s="138"/>
      <c r="BG234" s="138"/>
      <c r="BH234" s="138"/>
      <c r="BI234" s="138"/>
      <c r="BJ234" s="138"/>
      <c r="BK234" s="138"/>
      <c r="BL234" s="138"/>
      <c r="BM234" s="138"/>
      <c r="BN234" s="138"/>
      <c r="BO234" s="138"/>
      <c r="BP234" s="138"/>
      <c r="BQ234" s="138">
        <v>0</v>
      </c>
      <c r="BR234" s="138">
        <f t="shared" si="419"/>
        <v>13.24</v>
      </c>
      <c r="BS234" s="138">
        <f t="shared" si="354"/>
        <v>18.649999999999999</v>
      </c>
      <c r="BT234" s="138">
        <f t="shared" si="355"/>
        <v>18.649999999999999</v>
      </c>
      <c r="BU234" s="138">
        <f t="shared" si="356"/>
        <v>18.05</v>
      </c>
      <c r="BV234" s="138">
        <f t="shared" si="357"/>
        <v>18.649999999999999</v>
      </c>
      <c r="BW234" s="138">
        <f t="shared" si="358"/>
        <v>18.05</v>
      </c>
      <c r="BX234" s="138">
        <f t="shared" si="359"/>
        <v>18.649999999999999</v>
      </c>
      <c r="BY234" s="138">
        <f t="shared" si="360"/>
        <v>123.94</v>
      </c>
      <c r="BZ234" s="138">
        <f t="shared" si="361"/>
        <v>123.94</v>
      </c>
      <c r="CA234" s="138">
        <f t="shared" si="362"/>
        <v>18.649999999999999</v>
      </c>
      <c r="CB234" s="138">
        <f t="shared" si="363"/>
        <v>17.45</v>
      </c>
      <c r="CC234" s="138">
        <f t="shared" si="364"/>
        <v>18.649999999999999</v>
      </c>
      <c r="CD234" s="138">
        <f t="shared" si="365"/>
        <v>18.05</v>
      </c>
      <c r="CE234" s="138">
        <f t="shared" si="366"/>
        <v>18.649999999999999</v>
      </c>
      <c r="CF234" s="138">
        <f t="shared" si="367"/>
        <v>18.05</v>
      </c>
      <c r="CG234" s="138">
        <f t="shared" si="368"/>
        <v>18.649999999999999</v>
      </c>
      <c r="CH234" s="138">
        <f t="shared" si="369"/>
        <v>18.649999999999999</v>
      </c>
      <c r="CI234" s="138">
        <f t="shared" si="370"/>
        <v>18.05</v>
      </c>
      <c r="CJ234" s="138">
        <f t="shared" si="371"/>
        <v>18.649999999999999</v>
      </c>
      <c r="CK234" s="138">
        <f t="shared" si="372"/>
        <v>18.05</v>
      </c>
      <c r="CL234" s="138">
        <f t="shared" si="373"/>
        <v>18.649999999999999</v>
      </c>
      <c r="CM234" s="138">
        <f t="shared" si="374"/>
        <v>220.20000000000002</v>
      </c>
      <c r="CN234" s="139">
        <f t="shared" si="375"/>
        <v>344.14</v>
      </c>
      <c r="CO234" s="138">
        <f t="shared" si="376"/>
        <v>18.649999999999999</v>
      </c>
      <c r="CP234" s="138">
        <f t="shared" si="377"/>
        <v>16.850000000000001</v>
      </c>
      <c r="CQ234" s="138">
        <f t="shared" si="378"/>
        <v>18.649999999999999</v>
      </c>
      <c r="CR234" s="138">
        <f t="shared" si="379"/>
        <v>18.05</v>
      </c>
      <c r="CS234" s="140">
        <f t="shared" si="380"/>
        <v>18.649999999999999</v>
      </c>
      <c r="CT234" s="138">
        <f t="shared" si="381"/>
        <v>18.05</v>
      </c>
      <c r="CU234" s="138">
        <f t="shared" si="382"/>
        <v>18.649999999999999</v>
      </c>
      <c r="CV234" s="138">
        <f t="shared" si="383"/>
        <v>18.649999999999999</v>
      </c>
      <c r="CW234" s="138">
        <f t="shared" si="384"/>
        <v>18.05</v>
      </c>
      <c r="CX234" s="138">
        <f t="shared" si="385"/>
        <v>18.649999999999999</v>
      </c>
      <c r="CY234" s="138">
        <f t="shared" si="386"/>
        <v>18.05</v>
      </c>
      <c r="CZ234" s="138">
        <f t="shared" si="387"/>
        <v>18.649999999999999</v>
      </c>
      <c r="DA234" s="139">
        <f t="shared" si="388"/>
        <v>219.60000000000002</v>
      </c>
      <c r="DB234" s="139">
        <f t="shared" si="389"/>
        <v>563.74</v>
      </c>
      <c r="DC234" s="138">
        <f t="shared" si="390"/>
        <v>18.649999999999999</v>
      </c>
      <c r="DD234" s="138">
        <f t="shared" si="391"/>
        <v>16.850000000000001</v>
      </c>
      <c r="DE234" s="138">
        <f t="shared" si="392"/>
        <v>18.649999999999999</v>
      </c>
      <c r="DF234" s="138">
        <f t="shared" si="393"/>
        <v>18.05</v>
      </c>
      <c r="DG234" s="138">
        <f t="shared" si="394"/>
        <v>18.649999999999999</v>
      </c>
      <c r="DH234" s="138">
        <f t="shared" si="395"/>
        <v>18.05</v>
      </c>
      <c r="DI234" s="138">
        <f t="shared" si="396"/>
        <v>18.649999999999999</v>
      </c>
      <c r="DJ234" s="138">
        <f t="shared" si="397"/>
        <v>18.649999999999999</v>
      </c>
      <c r="DK234" s="138">
        <f t="shared" si="398"/>
        <v>18.05</v>
      </c>
      <c r="DL234" s="138">
        <f t="shared" si="399"/>
        <v>18.649999999999999</v>
      </c>
      <c r="DM234" s="138">
        <f t="shared" si="400"/>
        <v>18.05</v>
      </c>
      <c r="DN234" s="138">
        <f t="shared" si="401"/>
        <v>18.649999999999999</v>
      </c>
      <c r="DO234" s="139">
        <f t="shared" si="402"/>
        <v>219.60000000000002</v>
      </c>
      <c r="DP234" s="139">
        <f t="shared" si="403"/>
        <v>783.34</v>
      </c>
      <c r="DQ234" s="138">
        <f t="shared" si="404"/>
        <v>18.649999999999999</v>
      </c>
      <c r="DR234" s="138">
        <f t="shared" si="405"/>
        <v>16.850000000000001</v>
      </c>
      <c r="DS234" s="138">
        <f t="shared" si="406"/>
        <v>18.649999999999999</v>
      </c>
      <c r="DT234" s="138">
        <f t="shared" si="407"/>
        <v>18.05</v>
      </c>
      <c r="DU234" s="141">
        <f t="shared" si="408"/>
        <v>18.649999999999999</v>
      </c>
      <c r="DV234" s="141">
        <f t="shared" si="409"/>
        <v>18.05</v>
      </c>
      <c r="DW234" s="39">
        <f t="shared" si="410"/>
        <v>18.649999999999999</v>
      </c>
      <c r="DX234" s="39">
        <f t="shared" si="411"/>
        <v>18.649999999999999</v>
      </c>
      <c r="DY234" s="138">
        <f t="shared" si="412"/>
        <v>18.05</v>
      </c>
      <c r="DZ234" s="138">
        <f t="shared" si="413"/>
        <v>18.649999999999999</v>
      </c>
      <c r="EA234" s="138">
        <f t="shared" si="414"/>
        <v>18.05</v>
      </c>
      <c r="EB234" s="138">
        <f t="shared" si="417"/>
        <v>18.649999999999999</v>
      </c>
      <c r="EC234" s="142">
        <f t="shared" si="418"/>
        <v>219.60000000000002</v>
      </c>
      <c r="ED234" s="143">
        <f t="shared" si="416"/>
        <v>1002.94</v>
      </c>
      <c r="EE234" s="138">
        <f t="shared" si="420"/>
        <v>18.649999999999999</v>
      </c>
      <c r="EF234" s="138">
        <f t="shared" si="421"/>
        <v>17.45</v>
      </c>
      <c r="EG234" s="138">
        <f t="shared" si="422"/>
        <v>18.649999999999999</v>
      </c>
      <c r="EH234" s="138">
        <f t="shared" si="423"/>
        <v>18.05</v>
      </c>
      <c r="EI234" s="138">
        <f t="shared" si="424"/>
        <v>18.649999999999999</v>
      </c>
      <c r="EJ234" s="138">
        <v>3.61</v>
      </c>
      <c r="EK234" s="144">
        <f t="shared" si="425"/>
        <v>18.649999999999999</v>
      </c>
      <c r="EL234" s="143"/>
      <c r="EM234" s="143"/>
      <c r="EN234" s="143"/>
      <c r="EO234" s="143"/>
      <c r="EP234" s="143"/>
      <c r="EQ234" s="143">
        <f t="shared" si="426"/>
        <v>113.70999999999998</v>
      </c>
      <c r="ER234" s="143">
        <f t="shared" si="427"/>
        <v>1116.6500000000001</v>
      </c>
      <c r="ES234" s="138">
        <f t="shared" si="428"/>
        <v>103.34999999999991</v>
      </c>
      <c r="ET234" s="106"/>
      <c r="EU234" s="106"/>
      <c r="EV234" s="106"/>
      <c r="EW234" s="106"/>
      <c r="EX234" s="106"/>
      <c r="EY234" s="106"/>
      <c r="EZ234" s="106"/>
    </row>
    <row r="235" spans="1:156" s="121" customFormat="1" ht="66" x14ac:dyDescent="0.15">
      <c r="A235" s="73">
        <v>42163</v>
      </c>
      <c r="B235" s="74" t="s">
        <v>470</v>
      </c>
      <c r="C235" s="74" t="s">
        <v>587</v>
      </c>
      <c r="D235" s="69" t="s">
        <v>259</v>
      </c>
      <c r="E235" s="122" t="s">
        <v>588</v>
      </c>
      <c r="F235" s="39">
        <v>1220</v>
      </c>
      <c r="G235" s="39">
        <f t="shared" si="335"/>
        <v>122</v>
      </c>
      <c r="H235" s="39">
        <f t="shared" si="336"/>
        <v>1098</v>
      </c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86"/>
      <c r="AC235" s="86"/>
      <c r="AD235" s="86"/>
      <c r="AE235" s="86"/>
      <c r="AF235" s="86"/>
      <c r="AG235" s="86"/>
      <c r="AH235" s="86"/>
      <c r="AI235" s="86"/>
      <c r="AJ235" s="86"/>
      <c r="AK235" s="86"/>
      <c r="AL235" s="86"/>
      <c r="AM235" s="39">
        <v>1098</v>
      </c>
      <c r="AN235" s="72">
        <v>1098</v>
      </c>
      <c r="AO235" s="99"/>
      <c r="AP235" s="99"/>
      <c r="AQ235" s="99"/>
      <c r="AR235" s="99"/>
      <c r="AS235" s="99"/>
      <c r="AT235" s="99"/>
      <c r="AU235" s="97"/>
      <c r="AV235" s="97"/>
      <c r="AW235" s="97"/>
      <c r="AX235" s="138"/>
      <c r="AY235" s="97"/>
      <c r="AZ235" s="97"/>
      <c r="BA235" s="138"/>
      <c r="BB235" s="138"/>
      <c r="BC235" s="138"/>
      <c r="BD235" s="138"/>
      <c r="BE235" s="138"/>
      <c r="BF235" s="138"/>
      <c r="BG235" s="138"/>
      <c r="BH235" s="138"/>
      <c r="BI235" s="138"/>
      <c r="BJ235" s="138"/>
      <c r="BK235" s="138"/>
      <c r="BL235" s="138"/>
      <c r="BM235" s="138"/>
      <c r="BN235" s="138"/>
      <c r="BO235" s="138"/>
      <c r="BP235" s="138"/>
      <c r="BQ235" s="138">
        <v>0</v>
      </c>
      <c r="BR235" s="138">
        <f t="shared" si="419"/>
        <v>13.24</v>
      </c>
      <c r="BS235" s="138">
        <f t="shared" si="354"/>
        <v>18.649999999999999</v>
      </c>
      <c r="BT235" s="138">
        <f t="shared" si="355"/>
        <v>18.649999999999999</v>
      </c>
      <c r="BU235" s="138">
        <f t="shared" si="356"/>
        <v>18.05</v>
      </c>
      <c r="BV235" s="138">
        <f t="shared" si="357"/>
        <v>18.649999999999999</v>
      </c>
      <c r="BW235" s="138">
        <f t="shared" si="358"/>
        <v>18.05</v>
      </c>
      <c r="BX235" s="138">
        <f t="shared" si="359"/>
        <v>18.649999999999999</v>
      </c>
      <c r="BY235" s="138">
        <f t="shared" si="360"/>
        <v>123.94</v>
      </c>
      <c r="BZ235" s="138">
        <f t="shared" si="361"/>
        <v>123.94</v>
      </c>
      <c r="CA235" s="138">
        <f t="shared" si="362"/>
        <v>18.649999999999999</v>
      </c>
      <c r="CB235" s="138">
        <f t="shared" si="363"/>
        <v>17.45</v>
      </c>
      <c r="CC235" s="138">
        <f t="shared" si="364"/>
        <v>18.649999999999999</v>
      </c>
      <c r="CD235" s="138">
        <f t="shared" si="365"/>
        <v>18.05</v>
      </c>
      <c r="CE235" s="138">
        <f t="shared" si="366"/>
        <v>18.649999999999999</v>
      </c>
      <c r="CF235" s="138">
        <f t="shared" si="367"/>
        <v>18.05</v>
      </c>
      <c r="CG235" s="138">
        <f t="shared" si="368"/>
        <v>18.649999999999999</v>
      </c>
      <c r="CH235" s="138">
        <f t="shared" si="369"/>
        <v>18.649999999999999</v>
      </c>
      <c r="CI235" s="138">
        <f t="shared" si="370"/>
        <v>18.05</v>
      </c>
      <c r="CJ235" s="138">
        <f t="shared" si="371"/>
        <v>18.649999999999999</v>
      </c>
      <c r="CK235" s="138">
        <f t="shared" si="372"/>
        <v>18.05</v>
      </c>
      <c r="CL235" s="138">
        <f t="shared" si="373"/>
        <v>18.649999999999999</v>
      </c>
      <c r="CM235" s="138">
        <f t="shared" si="374"/>
        <v>220.20000000000002</v>
      </c>
      <c r="CN235" s="139">
        <f t="shared" si="375"/>
        <v>344.14</v>
      </c>
      <c r="CO235" s="138">
        <f t="shared" si="376"/>
        <v>18.649999999999999</v>
      </c>
      <c r="CP235" s="138">
        <f t="shared" si="377"/>
        <v>16.850000000000001</v>
      </c>
      <c r="CQ235" s="138">
        <f t="shared" si="378"/>
        <v>18.649999999999999</v>
      </c>
      <c r="CR235" s="138">
        <f t="shared" si="379"/>
        <v>18.05</v>
      </c>
      <c r="CS235" s="140">
        <f t="shared" si="380"/>
        <v>18.649999999999999</v>
      </c>
      <c r="CT235" s="138">
        <f t="shared" si="381"/>
        <v>18.05</v>
      </c>
      <c r="CU235" s="138">
        <f t="shared" si="382"/>
        <v>18.649999999999999</v>
      </c>
      <c r="CV235" s="138">
        <f t="shared" si="383"/>
        <v>18.649999999999999</v>
      </c>
      <c r="CW235" s="138">
        <f t="shared" si="384"/>
        <v>18.05</v>
      </c>
      <c r="CX235" s="138">
        <f t="shared" si="385"/>
        <v>18.649999999999999</v>
      </c>
      <c r="CY235" s="138">
        <f t="shared" si="386"/>
        <v>18.05</v>
      </c>
      <c r="CZ235" s="138">
        <f t="shared" si="387"/>
        <v>18.649999999999999</v>
      </c>
      <c r="DA235" s="139">
        <f t="shared" si="388"/>
        <v>219.60000000000002</v>
      </c>
      <c r="DB235" s="139">
        <f t="shared" si="389"/>
        <v>563.74</v>
      </c>
      <c r="DC235" s="138">
        <f t="shared" si="390"/>
        <v>18.649999999999999</v>
      </c>
      <c r="DD235" s="138">
        <f t="shared" si="391"/>
        <v>16.850000000000001</v>
      </c>
      <c r="DE235" s="138">
        <f t="shared" si="392"/>
        <v>18.649999999999999</v>
      </c>
      <c r="DF235" s="138">
        <f t="shared" si="393"/>
        <v>18.05</v>
      </c>
      <c r="DG235" s="138">
        <f t="shared" si="394"/>
        <v>18.649999999999999</v>
      </c>
      <c r="DH235" s="138">
        <f t="shared" si="395"/>
        <v>18.05</v>
      </c>
      <c r="DI235" s="138">
        <f t="shared" si="396"/>
        <v>18.649999999999999</v>
      </c>
      <c r="DJ235" s="138">
        <f t="shared" si="397"/>
        <v>18.649999999999999</v>
      </c>
      <c r="DK235" s="138">
        <f t="shared" si="398"/>
        <v>18.05</v>
      </c>
      <c r="DL235" s="138">
        <f t="shared" si="399"/>
        <v>18.649999999999999</v>
      </c>
      <c r="DM235" s="138">
        <f t="shared" si="400"/>
        <v>18.05</v>
      </c>
      <c r="DN235" s="138">
        <f t="shared" si="401"/>
        <v>18.649999999999999</v>
      </c>
      <c r="DO235" s="139">
        <f t="shared" si="402"/>
        <v>219.60000000000002</v>
      </c>
      <c r="DP235" s="139">
        <f t="shared" si="403"/>
        <v>783.34</v>
      </c>
      <c r="DQ235" s="138">
        <f t="shared" si="404"/>
        <v>18.649999999999999</v>
      </c>
      <c r="DR235" s="138">
        <f t="shared" si="405"/>
        <v>16.850000000000001</v>
      </c>
      <c r="DS235" s="138">
        <f t="shared" si="406"/>
        <v>18.649999999999999</v>
      </c>
      <c r="DT235" s="138">
        <f t="shared" si="407"/>
        <v>18.05</v>
      </c>
      <c r="DU235" s="141">
        <f t="shared" si="408"/>
        <v>18.649999999999999</v>
      </c>
      <c r="DV235" s="141">
        <f t="shared" si="409"/>
        <v>18.05</v>
      </c>
      <c r="DW235" s="39">
        <f t="shared" si="410"/>
        <v>18.649999999999999</v>
      </c>
      <c r="DX235" s="39">
        <f t="shared" si="411"/>
        <v>18.649999999999999</v>
      </c>
      <c r="DY235" s="138">
        <f t="shared" si="412"/>
        <v>18.05</v>
      </c>
      <c r="DZ235" s="138">
        <f t="shared" si="413"/>
        <v>18.649999999999999</v>
      </c>
      <c r="EA235" s="138">
        <f t="shared" si="414"/>
        <v>18.05</v>
      </c>
      <c r="EB235" s="138">
        <f t="shared" si="417"/>
        <v>18.649999999999999</v>
      </c>
      <c r="EC235" s="142">
        <f t="shared" si="418"/>
        <v>219.60000000000002</v>
      </c>
      <c r="ED235" s="143">
        <f t="shared" si="416"/>
        <v>1002.94</v>
      </c>
      <c r="EE235" s="138">
        <f t="shared" si="420"/>
        <v>18.649999999999999</v>
      </c>
      <c r="EF235" s="138">
        <f t="shared" si="421"/>
        <v>17.45</v>
      </c>
      <c r="EG235" s="138">
        <f t="shared" si="422"/>
        <v>18.649999999999999</v>
      </c>
      <c r="EH235" s="138">
        <f t="shared" si="423"/>
        <v>18.05</v>
      </c>
      <c r="EI235" s="138">
        <f t="shared" si="424"/>
        <v>18.649999999999999</v>
      </c>
      <c r="EJ235" s="138">
        <v>3.61</v>
      </c>
      <c r="EK235" s="144">
        <f t="shared" si="425"/>
        <v>18.649999999999999</v>
      </c>
      <c r="EL235" s="143"/>
      <c r="EM235" s="143"/>
      <c r="EN235" s="143"/>
      <c r="EO235" s="143"/>
      <c r="EP235" s="143"/>
      <c r="EQ235" s="143">
        <f t="shared" si="426"/>
        <v>113.70999999999998</v>
      </c>
      <c r="ER235" s="143">
        <f t="shared" si="427"/>
        <v>1116.6500000000001</v>
      </c>
      <c r="ES235" s="138">
        <f t="shared" si="428"/>
        <v>103.34999999999991</v>
      </c>
      <c r="ET235" s="106"/>
      <c r="EU235" s="106"/>
      <c r="EV235" s="106"/>
      <c r="EW235" s="106"/>
      <c r="EX235" s="106"/>
      <c r="EY235" s="106"/>
      <c r="EZ235" s="106"/>
    </row>
    <row r="236" spans="1:156" s="121" customFormat="1" ht="66" x14ac:dyDescent="0.15">
      <c r="A236" s="73">
        <v>42163</v>
      </c>
      <c r="B236" s="74" t="s">
        <v>470</v>
      </c>
      <c r="C236" s="74" t="s">
        <v>589</v>
      </c>
      <c r="D236" s="69" t="s">
        <v>52</v>
      </c>
      <c r="E236" s="122" t="s">
        <v>590</v>
      </c>
      <c r="F236" s="39">
        <v>1220</v>
      </c>
      <c r="G236" s="39">
        <f t="shared" si="335"/>
        <v>122</v>
      </c>
      <c r="H236" s="39">
        <f t="shared" si="336"/>
        <v>1098</v>
      </c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  <c r="AD236" s="86"/>
      <c r="AE236" s="86"/>
      <c r="AF236" s="86"/>
      <c r="AG236" s="86"/>
      <c r="AH236" s="86"/>
      <c r="AI236" s="86"/>
      <c r="AJ236" s="86"/>
      <c r="AK236" s="86"/>
      <c r="AL236" s="86"/>
      <c r="AM236" s="39">
        <v>1098</v>
      </c>
      <c r="AN236" s="72">
        <v>1098</v>
      </c>
      <c r="AO236" s="99"/>
      <c r="AP236" s="99"/>
      <c r="AQ236" s="99"/>
      <c r="AR236" s="99"/>
      <c r="AS236" s="99"/>
      <c r="AT236" s="99"/>
      <c r="AU236" s="97"/>
      <c r="AV236" s="97"/>
      <c r="AW236" s="97"/>
      <c r="AX236" s="138"/>
      <c r="AY236" s="97"/>
      <c r="AZ236" s="97"/>
      <c r="BA236" s="138"/>
      <c r="BB236" s="138"/>
      <c r="BC236" s="138"/>
      <c r="BD236" s="138"/>
      <c r="BE236" s="138"/>
      <c r="BF236" s="138"/>
      <c r="BG236" s="138"/>
      <c r="BH236" s="138"/>
      <c r="BI236" s="138"/>
      <c r="BJ236" s="138"/>
      <c r="BK236" s="138"/>
      <c r="BL236" s="138"/>
      <c r="BM236" s="138"/>
      <c r="BN236" s="138"/>
      <c r="BO236" s="138"/>
      <c r="BP236" s="138"/>
      <c r="BQ236" s="138">
        <v>0</v>
      </c>
      <c r="BR236" s="138">
        <f t="shared" si="419"/>
        <v>13.24</v>
      </c>
      <c r="BS236" s="138">
        <f t="shared" si="354"/>
        <v>18.649999999999999</v>
      </c>
      <c r="BT236" s="138">
        <f t="shared" si="355"/>
        <v>18.649999999999999</v>
      </c>
      <c r="BU236" s="138">
        <f t="shared" si="356"/>
        <v>18.05</v>
      </c>
      <c r="BV236" s="138">
        <f t="shared" si="357"/>
        <v>18.649999999999999</v>
      </c>
      <c r="BW236" s="138">
        <f t="shared" si="358"/>
        <v>18.05</v>
      </c>
      <c r="BX236" s="138">
        <f t="shared" si="359"/>
        <v>18.649999999999999</v>
      </c>
      <c r="BY236" s="138">
        <f t="shared" si="360"/>
        <v>123.94</v>
      </c>
      <c r="BZ236" s="138">
        <f t="shared" si="361"/>
        <v>123.94</v>
      </c>
      <c r="CA236" s="138">
        <f t="shared" si="362"/>
        <v>18.649999999999999</v>
      </c>
      <c r="CB236" s="138">
        <f t="shared" si="363"/>
        <v>17.45</v>
      </c>
      <c r="CC236" s="138">
        <f t="shared" si="364"/>
        <v>18.649999999999999</v>
      </c>
      <c r="CD236" s="138">
        <f t="shared" si="365"/>
        <v>18.05</v>
      </c>
      <c r="CE236" s="138">
        <f t="shared" si="366"/>
        <v>18.649999999999999</v>
      </c>
      <c r="CF236" s="138">
        <f t="shared" si="367"/>
        <v>18.05</v>
      </c>
      <c r="CG236" s="138">
        <f t="shared" si="368"/>
        <v>18.649999999999999</v>
      </c>
      <c r="CH236" s="138">
        <f t="shared" si="369"/>
        <v>18.649999999999999</v>
      </c>
      <c r="CI236" s="138">
        <f t="shared" si="370"/>
        <v>18.05</v>
      </c>
      <c r="CJ236" s="138">
        <f t="shared" si="371"/>
        <v>18.649999999999999</v>
      </c>
      <c r="CK236" s="138">
        <f t="shared" si="372"/>
        <v>18.05</v>
      </c>
      <c r="CL236" s="138">
        <f t="shared" si="373"/>
        <v>18.649999999999999</v>
      </c>
      <c r="CM236" s="138">
        <f t="shared" si="374"/>
        <v>220.20000000000002</v>
      </c>
      <c r="CN236" s="139">
        <f t="shared" si="375"/>
        <v>344.14</v>
      </c>
      <c r="CO236" s="138">
        <f t="shared" si="376"/>
        <v>18.649999999999999</v>
      </c>
      <c r="CP236" s="138">
        <f t="shared" si="377"/>
        <v>16.850000000000001</v>
      </c>
      <c r="CQ236" s="138">
        <f t="shared" si="378"/>
        <v>18.649999999999999</v>
      </c>
      <c r="CR236" s="138">
        <f t="shared" si="379"/>
        <v>18.05</v>
      </c>
      <c r="CS236" s="140">
        <f t="shared" si="380"/>
        <v>18.649999999999999</v>
      </c>
      <c r="CT236" s="138">
        <f t="shared" si="381"/>
        <v>18.05</v>
      </c>
      <c r="CU236" s="138">
        <f t="shared" si="382"/>
        <v>18.649999999999999</v>
      </c>
      <c r="CV236" s="138">
        <f t="shared" si="383"/>
        <v>18.649999999999999</v>
      </c>
      <c r="CW236" s="138">
        <f t="shared" si="384"/>
        <v>18.05</v>
      </c>
      <c r="CX236" s="138">
        <f t="shared" si="385"/>
        <v>18.649999999999999</v>
      </c>
      <c r="CY236" s="138">
        <f t="shared" si="386"/>
        <v>18.05</v>
      </c>
      <c r="CZ236" s="138">
        <f t="shared" si="387"/>
        <v>18.649999999999999</v>
      </c>
      <c r="DA236" s="139">
        <f t="shared" si="388"/>
        <v>219.60000000000002</v>
      </c>
      <c r="DB236" s="139">
        <f t="shared" si="389"/>
        <v>563.74</v>
      </c>
      <c r="DC236" s="138">
        <f t="shared" si="390"/>
        <v>18.649999999999999</v>
      </c>
      <c r="DD236" s="138">
        <f t="shared" si="391"/>
        <v>16.850000000000001</v>
      </c>
      <c r="DE236" s="138">
        <f t="shared" si="392"/>
        <v>18.649999999999999</v>
      </c>
      <c r="DF236" s="138">
        <f t="shared" si="393"/>
        <v>18.05</v>
      </c>
      <c r="DG236" s="138">
        <f t="shared" si="394"/>
        <v>18.649999999999999</v>
      </c>
      <c r="DH236" s="138">
        <f t="shared" si="395"/>
        <v>18.05</v>
      </c>
      <c r="DI236" s="138">
        <f t="shared" si="396"/>
        <v>18.649999999999999</v>
      </c>
      <c r="DJ236" s="138">
        <f t="shared" si="397"/>
        <v>18.649999999999999</v>
      </c>
      <c r="DK236" s="138">
        <f t="shared" si="398"/>
        <v>18.05</v>
      </c>
      <c r="DL236" s="138">
        <f t="shared" si="399"/>
        <v>18.649999999999999</v>
      </c>
      <c r="DM236" s="138">
        <f t="shared" si="400"/>
        <v>18.05</v>
      </c>
      <c r="DN236" s="138">
        <f t="shared" si="401"/>
        <v>18.649999999999999</v>
      </c>
      <c r="DO236" s="139">
        <f t="shared" si="402"/>
        <v>219.60000000000002</v>
      </c>
      <c r="DP236" s="139">
        <f t="shared" si="403"/>
        <v>783.34</v>
      </c>
      <c r="DQ236" s="138">
        <f t="shared" si="404"/>
        <v>18.649999999999999</v>
      </c>
      <c r="DR236" s="138">
        <f t="shared" si="405"/>
        <v>16.850000000000001</v>
      </c>
      <c r="DS236" s="138">
        <f t="shared" si="406"/>
        <v>18.649999999999999</v>
      </c>
      <c r="DT236" s="138">
        <f t="shared" si="407"/>
        <v>18.05</v>
      </c>
      <c r="DU236" s="141">
        <f t="shared" si="408"/>
        <v>18.649999999999999</v>
      </c>
      <c r="DV236" s="141">
        <f t="shared" si="409"/>
        <v>18.05</v>
      </c>
      <c r="DW236" s="39">
        <f t="shared" si="410"/>
        <v>18.649999999999999</v>
      </c>
      <c r="DX236" s="39">
        <f t="shared" si="411"/>
        <v>18.649999999999999</v>
      </c>
      <c r="DY236" s="138">
        <f t="shared" si="412"/>
        <v>18.05</v>
      </c>
      <c r="DZ236" s="138">
        <f t="shared" si="413"/>
        <v>18.649999999999999</v>
      </c>
      <c r="EA236" s="138">
        <f t="shared" si="414"/>
        <v>18.05</v>
      </c>
      <c r="EB236" s="138">
        <f t="shared" si="417"/>
        <v>18.649999999999999</v>
      </c>
      <c r="EC236" s="142">
        <f t="shared" si="418"/>
        <v>219.60000000000002</v>
      </c>
      <c r="ED236" s="143">
        <f t="shared" si="416"/>
        <v>1002.94</v>
      </c>
      <c r="EE236" s="138">
        <f t="shared" si="420"/>
        <v>18.649999999999999</v>
      </c>
      <c r="EF236" s="138">
        <f t="shared" si="421"/>
        <v>17.45</v>
      </c>
      <c r="EG236" s="138">
        <f t="shared" si="422"/>
        <v>18.649999999999999</v>
      </c>
      <c r="EH236" s="138">
        <f t="shared" si="423"/>
        <v>18.05</v>
      </c>
      <c r="EI236" s="138">
        <f t="shared" si="424"/>
        <v>18.649999999999999</v>
      </c>
      <c r="EJ236" s="138">
        <v>3.61</v>
      </c>
      <c r="EK236" s="144">
        <f t="shared" si="425"/>
        <v>18.649999999999999</v>
      </c>
      <c r="EL236" s="143"/>
      <c r="EM236" s="143"/>
      <c r="EN236" s="143"/>
      <c r="EO236" s="143"/>
      <c r="EP236" s="143"/>
      <c r="EQ236" s="143">
        <f t="shared" si="426"/>
        <v>113.70999999999998</v>
      </c>
      <c r="ER236" s="143">
        <f t="shared" si="427"/>
        <v>1116.6500000000001</v>
      </c>
      <c r="ES236" s="138">
        <f t="shared" si="428"/>
        <v>103.34999999999991</v>
      </c>
      <c r="ET236" s="106"/>
      <c r="EU236" s="106"/>
      <c r="EV236" s="106"/>
      <c r="EW236" s="106"/>
      <c r="EX236" s="106"/>
      <c r="EY236" s="106"/>
      <c r="EZ236" s="106"/>
    </row>
    <row r="237" spans="1:156" s="121" customFormat="1" ht="66" x14ac:dyDescent="0.15">
      <c r="A237" s="73">
        <v>42163</v>
      </c>
      <c r="B237" s="74" t="s">
        <v>470</v>
      </c>
      <c r="C237" s="74" t="s">
        <v>591</v>
      </c>
      <c r="D237" s="69" t="s">
        <v>254</v>
      </c>
      <c r="E237" s="122" t="s">
        <v>592</v>
      </c>
      <c r="F237" s="39">
        <v>1220</v>
      </c>
      <c r="G237" s="39">
        <f t="shared" si="335"/>
        <v>122</v>
      </c>
      <c r="H237" s="39">
        <f t="shared" si="336"/>
        <v>1098</v>
      </c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  <c r="AA237" s="86"/>
      <c r="AB237" s="86"/>
      <c r="AC237" s="86"/>
      <c r="AD237" s="86"/>
      <c r="AE237" s="86"/>
      <c r="AF237" s="86"/>
      <c r="AG237" s="86"/>
      <c r="AH237" s="86"/>
      <c r="AI237" s="86"/>
      <c r="AJ237" s="86"/>
      <c r="AK237" s="86"/>
      <c r="AL237" s="86"/>
      <c r="AM237" s="39">
        <v>1098</v>
      </c>
      <c r="AN237" s="72">
        <v>1098</v>
      </c>
      <c r="AO237" s="99"/>
      <c r="AP237" s="99"/>
      <c r="AQ237" s="99"/>
      <c r="AR237" s="99"/>
      <c r="AS237" s="99"/>
      <c r="AT237" s="99"/>
      <c r="AU237" s="97"/>
      <c r="AV237" s="97"/>
      <c r="AW237" s="97"/>
      <c r="AX237" s="138"/>
      <c r="AY237" s="97"/>
      <c r="AZ237" s="97"/>
      <c r="BA237" s="138"/>
      <c r="BB237" s="138"/>
      <c r="BC237" s="138"/>
      <c r="BD237" s="138"/>
      <c r="BE237" s="138"/>
      <c r="BF237" s="138"/>
      <c r="BG237" s="138"/>
      <c r="BH237" s="138"/>
      <c r="BI237" s="138"/>
      <c r="BJ237" s="138"/>
      <c r="BK237" s="138"/>
      <c r="BL237" s="138"/>
      <c r="BM237" s="138"/>
      <c r="BN237" s="138"/>
      <c r="BO237" s="138"/>
      <c r="BP237" s="138"/>
      <c r="BQ237" s="138">
        <v>0</v>
      </c>
      <c r="BR237" s="138">
        <f t="shared" si="419"/>
        <v>13.24</v>
      </c>
      <c r="BS237" s="138">
        <f t="shared" si="354"/>
        <v>18.649999999999999</v>
      </c>
      <c r="BT237" s="138">
        <f t="shared" si="355"/>
        <v>18.649999999999999</v>
      </c>
      <c r="BU237" s="138">
        <f t="shared" si="356"/>
        <v>18.05</v>
      </c>
      <c r="BV237" s="138">
        <f t="shared" si="357"/>
        <v>18.649999999999999</v>
      </c>
      <c r="BW237" s="138">
        <f t="shared" si="358"/>
        <v>18.05</v>
      </c>
      <c r="BX237" s="138">
        <f t="shared" si="359"/>
        <v>18.649999999999999</v>
      </c>
      <c r="BY237" s="138">
        <f t="shared" si="360"/>
        <v>123.94</v>
      </c>
      <c r="BZ237" s="138">
        <f t="shared" si="361"/>
        <v>123.94</v>
      </c>
      <c r="CA237" s="138">
        <f t="shared" si="362"/>
        <v>18.649999999999999</v>
      </c>
      <c r="CB237" s="138">
        <f t="shared" si="363"/>
        <v>17.45</v>
      </c>
      <c r="CC237" s="138">
        <f t="shared" si="364"/>
        <v>18.649999999999999</v>
      </c>
      <c r="CD237" s="138">
        <f t="shared" si="365"/>
        <v>18.05</v>
      </c>
      <c r="CE237" s="138">
        <f t="shared" si="366"/>
        <v>18.649999999999999</v>
      </c>
      <c r="CF237" s="138">
        <f t="shared" si="367"/>
        <v>18.05</v>
      </c>
      <c r="CG237" s="138">
        <f t="shared" si="368"/>
        <v>18.649999999999999</v>
      </c>
      <c r="CH237" s="138">
        <f t="shared" si="369"/>
        <v>18.649999999999999</v>
      </c>
      <c r="CI237" s="138">
        <f t="shared" si="370"/>
        <v>18.05</v>
      </c>
      <c r="CJ237" s="138">
        <f t="shared" si="371"/>
        <v>18.649999999999999</v>
      </c>
      <c r="CK237" s="138">
        <f t="shared" si="372"/>
        <v>18.05</v>
      </c>
      <c r="CL237" s="138">
        <f t="shared" si="373"/>
        <v>18.649999999999999</v>
      </c>
      <c r="CM237" s="138">
        <f t="shared" si="374"/>
        <v>220.20000000000002</v>
      </c>
      <c r="CN237" s="139">
        <f t="shared" si="375"/>
        <v>344.14</v>
      </c>
      <c r="CO237" s="138">
        <f t="shared" si="376"/>
        <v>18.649999999999999</v>
      </c>
      <c r="CP237" s="138">
        <f t="shared" si="377"/>
        <v>16.850000000000001</v>
      </c>
      <c r="CQ237" s="138">
        <f t="shared" si="378"/>
        <v>18.649999999999999</v>
      </c>
      <c r="CR237" s="138">
        <f t="shared" si="379"/>
        <v>18.05</v>
      </c>
      <c r="CS237" s="140">
        <f t="shared" si="380"/>
        <v>18.649999999999999</v>
      </c>
      <c r="CT237" s="138">
        <f t="shared" si="381"/>
        <v>18.05</v>
      </c>
      <c r="CU237" s="138">
        <f t="shared" si="382"/>
        <v>18.649999999999999</v>
      </c>
      <c r="CV237" s="138">
        <f t="shared" si="383"/>
        <v>18.649999999999999</v>
      </c>
      <c r="CW237" s="138">
        <f t="shared" si="384"/>
        <v>18.05</v>
      </c>
      <c r="CX237" s="138">
        <f t="shared" si="385"/>
        <v>18.649999999999999</v>
      </c>
      <c r="CY237" s="138">
        <f t="shared" si="386"/>
        <v>18.05</v>
      </c>
      <c r="CZ237" s="138">
        <f t="shared" si="387"/>
        <v>18.649999999999999</v>
      </c>
      <c r="DA237" s="139">
        <f t="shared" si="388"/>
        <v>219.60000000000002</v>
      </c>
      <c r="DB237" s="139">
        <f t="shared" si="389"/>
        <v>563.74</v>
      </c>
      <c r="DC237" s="138">
        <f t="shared" si="390"/>
        <v>18.649999999999999</v>
      </c>
      <c r="DD237" s="138">
        <f t="shared" si="391"/>
        <v>16.850000000000001</v>
      </c>
      <c r="DE237" s="138">
        <f t="shared" si="392"/>
        <v>18.649999999999999</v>
      </c>
      <c r="DF237" s="138">
        <f t="shared" si="393"/>
        <v>18.05</v>
      </c>
      <c r="DG237" s="138">
        <f t="shared" si="394"/>
        <v>18.649999999999999</v>
      </c>
      <c r="DH237" s="138">
        <f t="shared" si="395"/>
        <v>18.05</v>
      </c>
      <c r="DI237" s="138">
        <f t="shared" si="396"/>
        <v>18.649999999999999</v>
      </c>
      <c r="DJ237" s="138">
        <f t="shared" si="397"/>
        <v>18.649999999999999</v>
      </c>
      <c r="DK237" s="138">
        <f t="shared" si="398"/>
        <v>18.05</v>
      </c>
      <c r="DL237" s="138">
        <f t="shared" si="399"/>
        <v>18.649999999999999</v>
      </c>
      <c r="DM237" s="138">
        <f t="shared" si="400"/>
        <v>18.05</v>
      </c>
      <c r="DN237" s="138">
        <f t="shared" si="401"/>
        <v>18.649999999999999</v>
      </c>
      <c r="DO237" s="139">
        <f t="shared" si="402"/>
        <v>219.60000000000002</v>
      </c>
      <c r="DP237" s="139">
        <f t="shared" si="403"/>
        <v>783.34</v>
      </c>
      <c r="DQ237" s="138">
        <f t="shared" si="404"/>
        <v>18.649999999999999</v>
      </c>
      <c r="DR237" s="138">
        <f t="shared" si="405"/>
        <v>16.850000000000001</v>
      </c>
      <c r="DS237" s="138">
        <f t="shared" si="406"/>
        <v>18.649999999999999</v>
      </c>
      <c r="DT237" s="138">
        <f t="shared" si="407"/>
        <v>18.05</v>
      </c>
      <c r="DU237" s="141">
        <f t="shared" si="408"/>
        <v>18.649999999999999</v>
      </c>
      <c r="DV237" s="141">
        <f t="shared" si="409"/>
        <v>18.05</v>
      </c>
      <c r="DW237" s="39">
        <f t="shared" si="410"/>
        <v>18.649999999999999</v>
      </c>
      <c r="DX237" s="39">
        <f t="shared" si="411"/>
        <v>18.649999999999999</v>
      </c>
      <c r="DY237" s="138">
        <f t="shared" si="412"/>
        <v>18.05</v>
      </c>
      <c r="DZ237" s="138">
        <f t="shared" si="413"/>
        <v>18.649999999999999</v>
      </c>
      <c r="EA237" s="138">
        <f t="shared" si="414"/>
        <v>18.05</v>
      </c>
      <c r="EB237" s="138">
        <f t="shared" si="417"/>
        <v>18.649999999999999</v>
      </c>
      <c r="EC237" s="142">
        <f t="shared" si="418"/>
        <v>219.60000000000002</v>
      </c>
      <c r="ED237" s="143">
        <f t="shared" si="416"/>
        <v>1002.94</v>
      </c>
      <c r="EE237" s="138">
        <f t="shared" si="420"/>
        <v>18.649999999999999</v>
      </c>
      <c r="EF237" s="138">
        <f t="shared" si="421"/>
        <v>17.45</v>
      </c>
      <c r="EG237" s="138">
        <f t="shared" si="422"/>
        <v>18.649999999999999</v>
      </c>
      <c r="EH237" s="138">
        <f t="shared" si="423"/>
        <v>18.05</v>
      </c>
      <c r="EI237" s="138">
        <f t="shared" si="424"/>
        <v>18.649999999999999</v>
      </c>
      <c r="EJ237" s="138">
        <v>3.61</v>
      </c>
      <c r="EK237" s="144">
        <f t="shared" si="425"/>
        <v>18.649999999999999</v>
      </c>
      <c r="EL237" s="143"/>
      <c r="EM237" s="143"/>
      <c r="EN237" s="143"/>
      <c r="EO237" s="143"/>
      <c r="EP237" s="143"/>
      <c r="EQ237" s="143">
        <f t="shared" si="426"/>
        <v>113.70999999999998</v>
      </c>
      <c r="ER237" s="143">
        <f t="shared" si="427"/>
        <v>1116.6500000000001</v>
      </c>
      <c r="ES237" s="138">
        <f t="shared" si="428"/>
        <v>103.34999999999991</v>
      </c>
      <c r="ET237" s="106"/>
      <c r="EU237" s="106"/>
      <c r="EV237" s="106"/>
      <c r="EW237" s="106"/>
      <c r="EX237" s="106"/>
      <c r="EY237" s="106"/>
      <c r="EZ237" s="106"/>
    </row>
    <row r="238" spans="1:156" s="121" customFormat="1" ht="66" x14ac:dyDescent="0.15">
      <c r="A238" s="73">
        <v>42163</v>
      </c>
      <c r="B238" s="74" t="s">
        <v>470</v>
      </c>
      <c r="C238" s="74" t="s">
        <v>593</v>
      </c>
      <c r="D238" s="69" t="s">
        <v>594</v>
      </c>
      <c r="E238" s="122" t="s">
        <v>595</v>
      </c>
      <c r="F238" s="39">
        <v>1220</v>
      </c>
      <c r="G238" s="39">
        <f t="shared" si="335"/>
        <v>122</v>
      </c>
      <c r="H238" s="39">
        <f t="shared" si="336"/>
        <v>1098</v>
      </c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  <c r="AA238" s="86"/>
      <c r="AB238" s="86"/>
      <c r="AC238" s="86"/>
      <c r="AD238" s="86"/>
      <c r="AE238" s="86"/>
      <c r="AF238" s="86"/>
      <c r="AG238" s="86"/>
      <c r="AH238" s="86"/>
      <c r="AI238" s="86"/>
      <c r="AJ238" s="86"/>
      <c r="AK238" s="86"/>
      <c r="AL238" s="86"/>
      <c r="AM238" s="39">
        <v>1098</v>
      </c>
      <c r="AN238" s="72">
        <v>1098</v>
      </c>
      <c r="AO238" s="99"/>
      <c r="AP238" s="99"/>
      <c r="AQ238" s="99"/>
      <c r="AR238" s="99"/>
      <c r="AS238" s="99"/>
      <c r="AT238" s="99"/>
      <c r="AU238" s="97"/>
      <c r="AV238" s="97"/>
      <c r="AW238" s="97"/>
      <c r="AX238" s="138"/>
      <c r="AY238" s="97"/>
      <c r="AZ238" s="97"/>
      <c r="BA238" s="138"/>
      <c r="BB238" s="138"/>
      <c r="BC238" s="138"/>
      <c r="BD238" s="138"/>
      <c r="BE238" s="138"/>
      <c r="BF238" s="138"/>
      <c r="BG238" s="138"/>
      <c r="BH238" s="138"/>
      <c r="BI238" s="138"/>
      <c r="BJ238" s="138"/>
      <c r="BK238" s="138"/>
      <c r="BL238" s="138"/>
      <c r="BM238" s="138"/>
      <c r="BN238" s="138"/>
      <c r="BO238" s="138"/>
      <c r="BP238" s="138"/>
      <c r="BQ238" s="138">
        <v>0</v>
      </c>
      <c r="BR238" s="138">
        <f t="shared" si="419"/>
        <v>13.24</v>
      </c>
      <c r="BS238" s="138">
        <f t="shared" si="354"/>
        <v>18.649999999999999</v>
      </c>
      <c r="BT238" s="138">
        <f t="shared" si="355"/>
        <v>18.649999999999999</v>
      </c>
      <c r="BU238" s="138">
        <f t="shared" si="356"/>
        <v>18.05</v>
      </c>
      <c r="BV238" s="138">
        <f t="shared" si="357"/>
        <v>18.649999999999999</v>
      </c>
      <c r="BW238" s="138">
        <f t="shared" si="358"/>
        <v>18.05</v>
      </c>
      <c r="BX238" s="138">
        <f t="shared" si="359"/>
        <v>18.649999999999999</v>
      </c>
      <c r="BY238" s="138">
        <f t="shared" si="360"/>
        <v>123.94</v>
      </c>
      <c r="BZ238" s="138">
        <f t="shared" si="361"/>
        <v>123.94</v>
      </c>
      <c r="CA238" s="138">
        <f t="shared" si="362"/>
        <v>18.649999999999999</v>
      </c>
      <c r="CB238" s="138">
        <f t="shared" si="363"/>
        <v>17.45</v>
      </c>
      <c r="CC238" s="138">
        <f t="shared" si="364"/>
        <v>18.649999999999999</v>
      </c>
      <c r="CD238" s="138">
        <f t="shared" si="365"/>
        <v>18.05</v>
      </c>
      <c r="CE238" s="138">
        <f t="shared" si="366"/>
        <v>18.649999999999999</v>
      </c>
      <c r="CF238" s="138">
        <f t="shared" si="367"/>
        <v>18.05</v>
      </c>
      <c r="CG238" s="138">
        <f t="shared" si="368"/>
        <v>18.649999999999999</v>
      </c>
      <c r="CH238" s="138">
        <f t="shared" si="369"/>
        <v>18.649999999999999</v>
      </c>
      <c r="CI238" s="138">
        <f t="shared" si="370"/>
        <v>18.05</v>
      </c>
      <c r="CJ238" s="138">
        <f t="shared" si="371"/>
        <v>18.649999999999999</v>
      </c>
      <c r="CK238" s="138">
        <f t="shared" si="372"/>
        <v>18.05</v>
      </c>
      <c r="CL238" s="138">
        <f t="shared" si="373"/>
        <v>18.649999999999999</v>
      </c>
      <c r="CM238" s="138">
        <f t="shared" si="374"/>
        <v>220.20000000000002</v>
      </c>
      <c r="CN238" s="139">
        <f t="shared" si="375"/>
        <v>344.14</v>
      </c>
      <c r="CO238" s="138">
        <f t="shared" si="376"/>
        <v>18.649999999999999</v>
      </c>
      <c r="CP238" s="138">
        <f t="shared" si="377"/>
        <v>16.850000000000001</v>
      </c>
      <c r="CQ238" s="138">
        <f t="shared" si="378"/>
        <v>18.649999999999999</v>
      </c>
      <c r="CR238" s="138">
        <f t="shared" si="379"/>
        <v>18.05</v>
      </c>
      <c r="CS238" s="140">
        <f t="shared" si="380"/>
        <v>18.649999999999999</v>
      </c>
      <c r="CT238" s="138">
        <f t="shared" si="381"/>
        <v>18.05</v>
      </c>
      <c r="CU238" s="138">
        <f t="shared" si="382"/>
        <v>18.649999999999999</v>
      </c>
      <c r="CV238" s="138">
        <f t="shared" si="383"/>
        <v>18.649999999999999</v>
      </c>
      <c r="CW238" s="138">
        <f t="shared" si="384"/>
        <v>18.05</v>
      </c>
      <c r="CX238" s="138">
        <f t="shared" si="385"/>
        <v>18.649999999999999</v>
      </c>
      <c r="CY238" s="138">
        <f t="shared" si="386"/>
        <v>18.05</v>
      </c>
      <c r="CZ238" s="138">
        <f t="shared" si="387"/>
        <v>18.649999999999999</v>
      </c>
      <c r="DA238" s="139">
        <f t="shared" si="388"/>
        <v>219.60000000000002</v>
      </c>
      <c r="DB238" s="139">
        <f t="shared" si="389"/>
        <v>563.74</v>
      </c>
      <c r="DC238" s="138">
        <f t="shared" si="390"/>
        <v>18.649999999999999</v>
      </c>
      <c r="DD238" s="138">
        <f t="shared" si="391"/>
        <v>16.850000000000001</v>
      </c>
      <c r="DE238" s="138">
        <f t="shared" si="392"/>
        <v>18.649999999999999</v>
      </c>
      <c r="DF238" s="138">
        <f t="shared" si="393"/>
        <v>18.05</v>
      </c>
      <c r="DG238" s="138">
        <f t="shared" si="394"/>
        <v>18.649999999999999</v>
      </c>
      <c r="DH238" s="138">
        <f t="shared" si="395"/>
        <v>18.05</v>
      </c>
      <c r="DI238" s="138">
        <f t="shared" si="396"/>
        <v>18.649999999999999</v>
      </c>
      <c r="DJ238" s="138">
        <f t="shared" si="397"/>
        <v>18.649999999999999</v>
      </c>
      <c r="DK238" s="138">
        <f t="shared" si="398"/>
        <v>18.05</v>
      </c>
      <c r="DL238" s="138">
        <f t="shared" si="399"/>
        <v>18.649999999999999</v>
      </c>
      <c r="DM238" s="138">
        <f t="shared" si="400"/>
        <v>18.05</v>
      </c>
      <c r="DN238" s="138">
        <f t="shared" si="401"/>
        <v>18.649999999999999</v>
      </c>
      <c r="DO238" s="139">
        <f t="shared" si="402"/>
        <v>219.60000000000002</v>
      </c>
      <c r="DP238" s="139">
        <f t="shared" si="403"/>
        <v>783.34</v>
      </c>
      <c r="DQ238" s="138">
        <f t="shared" si="404"/>
        <v>18.649999999999999</v>
      </c>
      <c r="DR238" s="138">
        <f t="shared" si="405"/>
        <v>16.850000000000001</v>
      </c>
      <c r="DS238" s="138">
        <f t="shared" si="406"/>
        <v>18.649999999999999</v>
      </c>
      <c r="DT238" s="138">
        <f t="shared" si="407"/>
        <v>18.05</v>
      </c>
      <c r="DU238" s="141">
        <f t="shared" si="408"/>
        <v>18.649999999999999</v>
      </c>
      <c r="DV238" s="141">
        <f t="shared" si="409"/>
        <v>18.05</v>
      </c>
      <c r="DW238" s="39">
        <f t="shared" si="410"/>
        <v>18.649999999999999</v>
      </c>
      <c r="DX238" s="39">
        <f t="shared" si="411"/>
        <v>18.649999999999999</v>
      </c>
      <c r="DY238" s="138">
        <f t="shared" si="412"/>
        <v>18.05</v>
      </c>
      <c r="DZ238" s="138">
        <f t="shared" si="413"/>
        <v>18.649999999999999</v>
      </c>
      <c r="EA238" s="138">
        <f t="shared" si="414"/>
        <v>18.05</v>
      </c>
      <c r="EB238" s="138">
        <f t="shared" si="417"/>
        <v>18.649999999999999</v>
      </c>
      <c r="EC238" s="142">
        <f t="shared" si="418"/>
        <v>219.60000000000002</v>
      </c>
      <c r="ED238" s="143">
        <f t="shared" si="416"/>
        <v>1002.94</v>
      </c>
      <c r="EE238" s="138">
        <f t="shared" si="420"/>
        <v>18.649999999999999</v>
      </c>
      <c r="EF238" s="138">
        <f t="shared" si="421"/>
        <v>17.45</v>
      </c>
      <c r="EG238" s="138">
        <f t="shared" si="422"/>
        <v>18.649999999999999</v>
      </c>
      <c r="EH238" s="138">
        <f t="shared" si="423"/>
        <v>18.05</v>
      </c>
      <c r="EI238" s="138">
        <f t="shared" si="424"/>
        <v>18.649999999999999</v>
      </c>
      <c r="EJ238" s="138">
        <v>3.61</v>
      </c>
      <c r="EK238" s="144">
        <f t="shared" si="425"/>
        <v>18.649999999999999</v>
      </c>
      <c r="EL238" s="143"/>
      <c r="EM238" s="143"/>
      <c r="EN238" s="143"/>
      <c r="EO238" s="143"/>
      <c r="EP238" s="143"/>
      <c r="EQ238" s="143">
        <f t="shared" si="426"/>
        <v>113.70999999999998</v>
      </c>
      <c r="ER238" s="143">
        <f t="shared" si="427"/>
        <v>1116.6500000000001</v>
      </c>
      <c r="ES238" s="138">
        <f t="shared" si="428"/>
        <v>103.34999999999991</v>
      </c>
      <c r="ET238" s="106"/>
      <c r="EU238" s="106"/>
      <c r="EV238" s="106"/>
      <c r="EW238" s="106"/>
      <c r="EX238" s="106"/>
      <c r="EY238" s="106"/>
      <c r="EZ238" s="106"/>
    </row>
    <row r="239" spans="1:156" s="121" customFormat="1" ht="8.25" x14ac:dyDescent="0.15">
      <c r="A239" s="73">
        <v>42270</v>
      </c>
      <c r="B239" s="69" t="s">
        <v>547</v>
      </c>
      <c r="C239" s="74" t="s">
        <v>596</v>
      </c>
      <c r="D239" s="74" t="s">
        <v>571</v>
      </c>
      <c r="E239" s="74" t="s">
        <v>597</v>
      </c>
      <c r="F239" s="39">
        <v>847.5</v>
      </c>
      <c r="G239" s="39">
        <f t="shared" si="335"/>
        <v>84.75</v>
      </c>
      <c r="H239" s="39">
        <f t="shared" si="336"/>
        <v>762.75</v>
      </c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  <c r="AA239" s="86"/>
      <c r="AB239" s="86"/>
      <c r="AC239" s="86"/>
      <c r="AD239" s="86"/>
      <c r="AE239" s="86"/>
      <c r="AF239" s="86"/>
      <c r="AG239" s="86"/>
      <c r="AH239" s="86"/>
      <c r="AI239" s="86"/>
      <c r="AJ239" s="86"/>
      <c r="AK239" s="86"/>
      <c r="AL239" s="86"/>
      <c r="AM239" s="39">
        <v>762.75</v>
      </c>
      <c r="AN239" s="72">
        <v>762.75</v>
      </c>
      <c r="AO239" s="99"/>
      <c r="AP239" s="99"/>
      <c r="AQ239" s="99"/>
      <c r="AR239" s="99"/>
      <c r="AS239" s="99"/>
      <c r="AT239" s="99"/>
      <c r="AU239" s="145"/>
      <c r="AV239" s="145"/>
      <c r="AW239" s="145"/>
      <c r="AX239" s="144"/>
      <c r="AY239" s="145"/>
      <c r="AZ239" s="145"/>
      <c r="BA239" s="144"/>
      <c r="BB239" s="144"/>
      <c r="BC239" s="144"/>
      <c r="BD239" s="144"/>
      <c r="BE239" s="144"/>
      <c r="BF239" s="144"/>
      <c r="BG239" s="144"/>
      <c r="BH239" s="144"/>
      <c r="BI239" s="144"/>
      <c r="BJ239" s="144"/>
      <c r="BK239" s="144"/>
      <c r="BL239" s="144"/>
      <c r="BM239" s="144"/>
      <c r="BN239" s="144"/>
      <c r="BO239" s="144"/>
      <c r="BP239" s="144"/>
      <c r="BQ239" s="144"/>
      <c r="BR239" s="144"/>
      <c r="BS239" s="144"/>
      <c r="BT239" s="144"/>
      <c r="BU239" s="144">
        <f>ROUND((H239/5/365*7),2)</f>
        <v>2.93</v>
      </c>
      <c r="BV239" s="144">
        <f>ROUND((H239/5/365*31),2)</f>
        <v>12.96</v>
      </c>
      <c r="BW239" s="144">
        <f>ROUND((H239/5/365*30),2)</f>
        <v>12.54</v>
      </c>
      <c r="BX239" s="144">
        <f>ROUND((H239/5/365*31),2)</f>
        <v>12.96</v>
      </c>
      <c r="BY239" s="144">
        <f>SUM(BM239:BX239)</f>
        <v>41.39</v>
      </c>
      <c r="BZ239" s="144">
        <f>ROUND((BL239+BY239),2)</f>
        <v>41.39</v>
      </c>
      <c r="CA239" s="144">
        <f>ROUND((H239/5/365*31),2)</f>
        <v>12.96</v>
      </c>
      <c r="CB239" s="144">
        <f>ROUND((H239/5/365*29),2)</f>
        <v>12.12</v>
      </c>
      <c r="CC239" s="144">
        <f>ROUND((H239/5/365*31),2)</f>
        <v>12.96</v>
      </c>
      <c r="CD239" s="144">
        <f>ROUND((H239/5/365*30),2)</f>
        <v>12.54</v>
      </c>
      <c r="CE239" s="144">
        <f>ROUND((H239/5/365*31),2)</f>
        <v>12.96</v>
      </c>
      <c r="CF239" s="144">
        <f>ROUND((H239/5/365*30),2)</f>
        <v>12.54</v>
      </c>
      <c r="CG239" s="144">
        <f>ROUND((H239/5/365*31),2)</f>
        <v>12.96</v>
      </c>
      <c r="CH239" s="144">
        <f>ROUND((H239/5/365*31),2)</f>
        <v>12.96</v>
      </c>
      <c r="CI239" s="144">
        <f>ROUND((H239/5/365*30),2)</f>
        <v>12.54</v>
      </c>
      <c r="CJ239" s="144">
        <f>ROUND((H239/5/365*31),2)</f>
        <v>12.96</v>
      </c>
      <c r="CK239" s="144">
        <f>ROUND((H239/5/365*30),2)</f>
        <v>12.54</v>
      </c>
      <c r="CL239" s="144">
        <f t="shared" si="373"/>
        <v>12.96</v>
      </c>
      <c r="CM239" s="144">
        <f t="shared" si="374"/>
        <v>153</v>
      </c>
      <c r="CN239" s="143">
        <f t="shared" si="375"/>
        <v>194.39</v>
      </c>
      <c r="CO239" s="144">
        <f t="shared" si="376"/>
        <v>12.96</v>
      </c>
      <c r="CP239" s="144">
        <f t="shared" si="377"/>
        <v>11.7</v>
      </c>
      <c r="CQ239" s="144">
        <f t="shared" si="378"/>
        <v>12.96</v>
      </c>
      <c r="CR239" s="144">
        <f t="shared" si="379"/>
        <v>12.54</v>
      </c>
      <c r="CS239" s="146">
        <f t="shared" si="380"/>
        <v>12.96</v>
      </c>
      <c r="CT239" s="144">
        <f t="shared" si="381"/>
        <v>12.54</v>
      </c>
      <c r="CU239" s="144">
        <f t="shared" si="382"/>
        <v>12.96</v>
      </c>
      <c r="CV239" s="144">
        <f t="shared" si="383"/>
        <v>12.96</v>
      </c>
      <c r="CW239" s="144">
        <f t="shared" si="384"/>
        <v>12.54</v>
      </c>
      <c r="CX239" s="144">
        <f t="shared" si="385"/>
        <v>12.96</v>
      </c>
      <c r="CY239" s="144">
        <f t="shared" si="386"/>
        <v>12.54</v>
      </c>
      <c r="CZ239" s="144">
        <f t="shared" si="387"/>
        <v>12.96</v>
      </c>
      <c r="DA239" s="143">
        <f t="shared" si="388"/>
        <v>152.58000000000001</v>
      </c>
      <c r="DB239" s="143">
        <f t="shared" si="389"/>
        <v>346.97</v>
      </c>
      <c r="DC239" s="144">
        <f t="shared" si="390"/>
        <v>12.96</v>
      </c>
      <c r="DD239" s="144">
        <f t="shared" si="391"/>
        <v>11.7</v>
      </c>
      <c r="DE239" s="144">
        <f t="shared" si="392"/>
        <v>12.96</v>
      </c>
      <c r="DF239" s="144">
        <f t="shared" si="393"/>
        <v>12.54</v>
      </c>
      <c r="DG239" s="144">
        <f t="shared" si="394"/>
        <v>12.96</v>
      </c>
      <c r="DH239" s="144">
        <f t="shared" si="395"/>
        <v>12.54</v>
      </c>
      <c r="DI239" s="144">
        <f t="shared" si="396"/>
        <v>12.96</v>
      </c>
      <c r="DJ239" s="144">
        <f t="shared" si="397"/>
        <v>12.96</v>
      </c>
      <c r="DK239" s="144">
        <f t="shared" si="398"/>
        <v>12.54</v>
      </c>
      <c r="DL239" s="144">
        <f t="shared" si="399"/>
        <v>12.96</v>
      </c>
      <c r="DM239" s="144">
        <f t="shared" si="400"/>
        <v>12.54</v>
      </c>
      <c r="DN239" s="144">
        <f t="shared" si="401"/>
        <v>12.96</v>
      </c>
      <c r="DO239" s="143">
        <f t="shared" si="402"/>
        <v>152.58000000000001</v>
      </c>
      <c r="DP239" s="143">
        <f t="shared" si="403"/>
        <v>499.55</v>
      </c>
      <c r="DQ239" s="144">
        <f t="shared" si="404"/>
        <v>12.96</v>
      </c>
      <c r="DR239" s="144">
        <f t="shared" si="405"/>
        <v>11.7</v>
      </c>
      <c r="DS239" s="144">
        <f t="shared" si="406"/>
        <v>12.96</v>
      </c>
      <c r="DT239" s="144">
        <f t="shared" si="407"/>
        <v>12.54</v>
      </c>
      <c r="DU239" s="147">
        <f t="shared" si="408"/>
        <v>12.96</v>
      </c>
      <c r="DV239" s="147">
        <f t="shared" si="409"/>
        <v>12.54</v>
      </c>
      <c r="DW239" s="30">
        <f t="shared" si="410"/>
        <v>12.96</v>
      </c>
      <c r="DX239" s="30">
        <f t="shared" si="411"/>
        <v>12.96</v>
      </c>
      <c r="DY239" s="144">
        <f t="shared" si="412"/>
        <v>12.54</v>
      </c>
      <c r="DZ239" s="144">
        <f t="shared" si="413"/>
        <v>12.96</v>
      </c>
      <c r="EA239" s="144">
        <f t="shared" si="414"/>
        <v>12.54</v>
      </c>
      <c r="EB239" s="144">
        <f t="shared" si="417"/>
        <v>12.96</v>
      </c>
      <c r="EC239" s="148">
        <f t="shared" si="418"/>
        <v>152.58000000000001</v>
      </c>
      <c r="ED239" s="143">
        <f t="shared" si="416"/>
        <v>652.13</v>
      </c>
      <c r="EE239" s="144">
        <f t="shared" si="420"/>
        <v>12.96</v>
      </c>
      <c r="EF239" s="144">
        <f t="shared" si="421"/>
        <v>12.12</v>
      </c>
      <c r="EG239" s="144">
        <f t="shared" si="422"/>
        <v>12.96</v>
      </c>
      <c r="EH239" s="144">
        <f t="shared" si="423"/>
        <v>12.54</v>
      </c>
      <c r="EI239" s="144">
        <f t="shared" si="424"/>
        <v>12.96</v>
      </c>
      <c r="EJ239" s="144">
        <f t="shared" ref="EJ239:EJ245" si="429">ROUND((H239/5/365*30),2)</f>
        <v>12.54</v>
      </c>
      <c r="EK239" s="144">
        <f t="shared" si="425"/>
        <v>12.96</v>
      </c>
      <c r="EL239" s="144">
        <f t="shared" ref="EL239:EL245" si="430">ROUND((H239/5/365*31),2)</f>
        <v>12.96</v>
      </c>
      <c r="EM239" s="144">
        <v>8.6199999999999992</v>
      </c>
      <c r="EN239" s="144"/>
      <c r="EO239" s="143"/>
      <c r="EP239" s="143"/>
      <c r="EQ239" s="143">
        <f t="shared" si="426"/>
        <v>110.62</v>
      </c>
      <c r="ER239" s="143">
        <f t="shared" si="427"/>
        <v>762.75</v>
      </c>
      <c r="ES239" s="144">
        <f>SUM(F239-ER239)</f>
        <v>84.75</v>
      </c>
      <c r="ET239" s="106"/>
      <c r="EU239" s="106"/>
      <c r="EV239" s="106"/>
      <c r="EW239" s="106"/>
      <c r="EX239" s="106"/>
      <c r="EY239" s="106"/>
      <c r="EZ239" s="106"/>
    </row>
    <row r="240" spans="1:156" s="121" customFormat="1" ht="8.25" x14ac:dyDescent="0.15">
      <c r="A240" s="73">
        <v>42270</v>
      </c>
      <c r="B240" s="69" t="s">
        <v>547</v>
      </c>
      <c r="C240" s="74" t="s">
        <v>598</v>
      </c>
      <c r="D240" s="74" t="s">
        <v>49</v>
      </c>
      <c r="E240" s="74" t="s">
        <v>599</v>
      </c>
      <c r="F240" s="39">
        <v>847.5</v>
      </c>
      <c r="G240" s="39">
        <f t="shared" si="335"/>
        <v>84.75</v>
      </c>
      <c r="H240" s="39">
        <f t="shared" si="336"/>
        <v>762.75</v>
      </c>
      <c r="I240" s="86"/>
      <c r="J240" s="86"/>
      <c r="K240" s="86"/>
      <c r="L240" s="86"/>
      <c r="M240" s="86"/>
      <c r="N240" s="86"/>
      <c r="O240" s="86"/>
      <c r="P240" s="86"/>
      <c r="Q240" s="86"/>
      <c r="R240" s="86"/>
      <c r="S240" s="86"/>
      <c r="T240" s="86"/>
      <c r="U240" s="86"/>
      <c r="V240" s="86"/>
      <c r="W240" s="86"/>
      <c r="X240" s="86"/>
      <c r="Y240" s="86"/>
      <c r="Z240" s="86"/>
      <c r="AA240" s="86"/>
      <c r="AB240" s="86"/>
      <c r="AC240" s="86"/>
      <c r="AD240" s="86"/>
      <c r="AE240" s="86"/>
      <c r="AF240" s="86"/>
      <c r="AG240" s="86"/>
      <c r="AH240" s="86"/>
      <c r="AI240" s="86"/>
      <c r="AJ240" s="86"/>
      <c r="AK240" s="86"/>
      <c r="AL240" s="86"/>
      <c r="AM240" s="39">
        <v>762.75</v>
      </c>
      <c r="AN240" s="72">
        <v>762.75</v>
      </c>
      <c r="AO240" s="99"/>
      <c r="AP240" s="99"/>
      <c r="AQ240" s="99"/>
      <c r="AR240" s="99"/>
      <c r="AS240" s="99"/>
      <c r="AT240" s="99"/>
      <c r="AU240" s="97"/>
      <c r="AV240" s="97"/>
      <c r="AW240" s="97"/>
      <c r="AX240" s="138"/>
      <c r="AY240" s="97"/>
      <c r="AZ240" s="97"/>
      <c r="BA240" s="138"/>
      <c r="BB240" s="138"/>
      <c r="BC240" s="138"/>
      <c r="BD240" s="138"/>
      <c r="BE240" s="138"/>
      <c r="BF240" s="138"/>
      <c r="BG240" s="138"/>
      <c r="BH240" s="138"/>
      <c r="BI240" s="138"/>
      <c r="BJ240" s="138"/>
      <c r="BK240" s="138"/>
      <c r="BL240" s="138"/>
      <c r="BM240" s="138"/>
      <c r="BN240" s="138"/>
      <c r="BO240" s="138"/>
      <c r="BP240" s="138"/>
      <c r="BQ240" s="138"/>
      <c r="BR240" s="138"/>
      <c r="BS240" s="138"/>
      <c r="BT240" s="138"/>
      <c r="BU240" s="138">
        <f>ROUND((H240/5/365*7),2)</f>
        <v>2.93</v>
      </c>
      <c r="BV240" s="138">
        <f>ROUND((H240/5/365*31),2)</f>
        <v>12.96</v>
      </c>
      <c r="BW240" s="138">
        <f>ROUND((H240/5/365*30),2)</f>
        <v>12.54</v>
      </c>
      <c r="BX240" s="138">
        <f>ROUND((H240/5/365*31),2)</f>
        <v>12.96</v>
      </c>
      <c r="BY240" s="138">
        <f>SUM(BM240:BX240)</f>
        <v>41.39</v>
      </c>
      <c r="BZ240" s="138">
        <f>ROUND((BL240+BY240),2)</f>
        <v>41.39</v>
      </c>
      <c r="CA240" s="138">
        <f>ROUND((H240/5/365*31),2)</f>
        <v>12.96</v>
      </c>
      <c r="CB240" s="138">
        <f>ROUND((H240/5/365*29),2)</f>
        <v>12.12</v>
      </c>
      <c r="CC240" s="138">
        <f>ROUND((H240/5/365*31),2)</f>
        <v>12.96</v>
      </c>
      <c r="CD240" s="138">
        <f>ROUND((H240/5/365*30),2)</f>
        <v>12.54</v>
      </c>
      <c r="CE240" s="138">
        <f>ROUND((H240/5/365*31),2)</f>
        <v>12.96</v>
      </c>
      <c r="CF240" s="138">
        <f>ROUND((H240/5/365*30),2)</f>
        <v>12.54</v>
      </c>
      <c r="CG240" s="138">
        <f>ROUND((H240/5/365*31),2)</f>
        <v>12.96</v>
      </c>
      <c r="CH240" s="138">
        <f>ROUND((H240/5/365*31),2)</f>
        <v>12.96</v>
      </c>
      <c r="CI240" s="138">
        <f>ROUND((H240/5/365*30),2)</f>
        <v>12.54</v>
      </c>
      <c r="CJ240" s="138">
        <f>ROUND((H240/5/365*31),2)</f>
        <v>12.96</v>
      </c>
      <c r="CK240" s="138">
        <f>ROUND((H240/5/365*30),2)</f>
        <v>12.54</v>
      </c>
      <c r="CL240" s="138">
        <f t="shared" si="373"/>
        <v>12.96</v>
      </c>
      <c r="CM240" s="138">
        <f t="shared" si="374"/>
        <v>153</v>
      </c>
      <c r="CN240" s="139">
        <f t="shared" si="375"/>
        <v>194.39</v>
      </c>
      <c r="CO240" s="138">
        <f t="shared" si="376"/>
        <v>12.96</v>
      </c>
      <c r="CP240" s="138">
        <f t="shared" si="377"/>
        <v>11.7</v>
      </c>
      <c r="CQ240" s="138">
        <f t="shared" si="378"/>
        <v>12.96</v>
      </c>
      <c r="CR240" s="138">
        <f t="shared" si="379"/>
        <v>12.54</v>
      </c>
      <c r="CS240" s="140">
        <f t="shared" si="380"/>
        <v>12.96</v>
      </c>
      <c r="CT240" s="138">
        <f t="shared" si="381"/>
        <v>12.54</v>
      </c>
      <c r="CU240" s="138">
        <f t="shared" si="382"/>
        <v>12.96</v>
      </c>
      <c r="CV240" s="138">
        <f t="shared" si="383"/>
        <v>12.96</v>
      </c>
      <c r="CW240" s="138">
        <f t="shared" si="384"/>
        <v>12.54</v>
      </c>
      <c r="CX240" s="138">
        <f t="shared" si="385"/>
        <v>12.96</v>
      </c>
      <c r="CY240" s="138">
        <f t="shared" si="386"/>
        <v>12.54</v>
      </c>
      <c r="CZ240" s="138">
        <f t="shared" si="387"/>
        <v>12.96</v>
      </c>
      <c r="DA240" s="139">
        <f t="shared" si="388"/>
        <v>152.58000000000001</v>
      </c>
      <c r="DB240" s="139">
        <f t="shared" si="389"/>
        <v>346.97</v>
      </c>
      <c r="DC240" s="138">
        <f t="shared" si="390"/>
        <v>12.96</v>
      </c>
      <c r="DD240" s="138">
        <f t="shared" si="391"/>
        <v>11.7</v>
      </c>
      <c r="DE240" s="138">
        <f t="shared" si="392"/>
        <v>12.96</v>
      </c>
      <c r="DF240" s="138">
        <f t="shared" si="393"/>
        <v>12.54</v>
      </c>
      <c r="DG240" s="138">
        <f t="shared" si="394"/>
        <v>12.96</v>
      </c>
      <c r="DH240" s="138">
        <f t="shared" si="395"/>
        <v>12.54</v>
      </c>
      <c r="DI240" s="138">
        <f t="shared" si="396"/>
        <v>12.96</v>
      </c>
      <c r="DJ240" s="138">
        <f t="shared" si="397"/>
        <v>12.96</v>
      </c>
      <c r="DK240" s="138">
        <f t="shared" si="398"/>
        <v>12.54</v>
      </c>
      <c r="DL240" s="138">
        <f t="shared" si="399"/>
        <v>12.96</v>
      </c>
      <c r="DM240" s="138">
        <f t="shared" si="400"/>
        <v>12.54</v>
      </c>
      <c r="DN240" s="138">
        <f t="shared" si="401"/>
        <v>12.96</v>
      </c>
      <c r="DO240" s="139">
        <f t="shared" si="402"/>
        <v>152.58000000000001</v>
      </c>
      <c r="DP240" s="139">
        <f t="shared" si="403"/>
        <v>499.55</v>
      </c>
      <c r="DQ240" s="138">
        <f t="shared" si="404"/>
        <v>12.96</v>
      </c>
      <c r="DR240" s="138">
        <f t="shared" si="405"/>
        <v>11.7</v>
      </c>
      <c r="DS240" s="138">
        <f t="shared" si="406"/>
        <v>12.96</v>
      </c>
      <c r="DT240" s="138">
        <f t="shared" si="407"/>
        <v>12.54</v>
      </c>
      <c r="DU240" s="141">
        <f t="shared" si="408"/>
        <v>12.96</v>
      </c>
      <c r="DV240" s="141">
        <f t="shared" si="409"/>
        <v>12.54</v>
      </c>
      <c r="DW240" s="39">
        <f t="shared" si="410"/>
        <v>12.96</v>
      </c>
      <c r="DX240" s="39">
        <f t="shared" si="411"/>
        <v>12.96</v>
      </c>
      <c r="DY240" s="138">
        <f t="shared" si="412"/>
        <v>12.54</v>
      </c>
      <c r="DZ240" s="138">
        <f t="shared" si="413"/>
        <v>12.96</v>
      </c>
      <c r="EA240" s="138">
        <f t="shared" si="414"/>
        <v>12.54</v>
      </c>
      <c r="EB240" s="138">
        <f t="shared" si="417"/>
        <v>12.96</v>
      </c>
      <c r="EC240" s="142">
        <f t="shared" si="418"/>
        <v>152.58000000000001</v>
      </c>
      <c r="ED240" s="139">
        <f t="shared" si="416"/>
        <v>652.13</v>
      </c>
      <c r="EE240" s="138">
        <f t="shared" si="420"/>
        <v>12.96</v>
      </c>
      <c r="EF240" s="138">
        <f t="shared" si="421"/>
        <v>12.12</v>
      </c>
      <c r="EG240" s="138">
        <f t="shared" si="422"/>
        <v>12.96</v>
      </c>
      <c r="EH240" s="138">
        <f t="shared" si="423"/>
        <v>12.54</v>
      </c>
      <c r="EI240" s="138">
        <f t="shared" si="424"/>
        <v>12.96</v>
      </c>
      <c r="EJ240" s="138">
        <f t="shared" si="429"/>
        <v>12.54</v>
      </c>
      <c r="EK240" s="138">
        <f t="shared" si="425"/>
        <v>12.96</v>
      </c>
      <c r="EL240" s="138">
        <f t="shared" si="430"/>
        <v>12.96</v>
      </c>
      <c r="EM240" s="138">
        <v>8.6199999999999992</v>
      </c>
      <c r="EN240" s="139"/>
      <c r="EO240" s="139"/>
      <c r="EP240" s="139"/>
      <c r="EQ240" s="139">
        <f t="shared" si="426"/>
        <v>110.62</v>
      </c>
      <c r="ER240" s="139">
        <f t="shared" si="427"/>
        <v>762.75</v>
      </c>
      <c r="ES240" s="138">
        <f>SUM(F240-ER240)</f>
        <v>84.75</v>
      </c>
      <c r="ET240" s="106"/>
      <c r="EU240" s="106"/>
      <c r="EV240" s="106"/>
      <c r="EW240" s="106"/>
      <c r="EX240" s="106"/>
      <c r="EY240" s="106"/>
      <c r="EZ240" s="106"/>
    </row>
    <row r="241" spans="1:167" s="121" customFormat="1" ht="8.25" x14ac:dyDescent="0.15">
      <c r="A241" s="73">
        <v>42270</v>
      </c>
      <c r="B241" s="69" t="s">
        <v>547</v>
      </c>
      <c r="C241" s="74" t="s">
        <v>600</v>
      </c>
      <c r="D241" s="74" t="s">
        <v>130</v>
      </c>
      <c r="E241" s="74" t="s">
        <v>601</v>
      </c>
      <c r="F241" s="39">
        <v>847.5</v>
      </c>
      <c r="G241" s="39">
        <f t="shared" si="335"/>
        <v>84.75</v>
      </c>
      <c r="H241" s="39">
        <f t="shared" si="336"/>
        <v>762.75</v>
      </c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  <c r="AA241" s="86"/>
      <c r="AB241" s="86"/>
      <c r="AC241" s="86"/>
      <c r="AD241" s="86"/>
      <c r="AE241" s="86"/>
      <c r="AF241" s="86"/>
      <c r="AG241" s="86"/>
      <c r="AH241" s="86"/>
      <c r="AI241" s="86"/>
      <c r="AJ241" s="86"/>
      <c r="AK241" s="86"/>
      <c r="AL241" s="86"/>
      <c r="AM241" s="39">
        <v>762.75</v>
      </c>
      <c r="AN241" s="72">
        <v>762.75</v>
      </c>
      <c r="AO241" s="99"/>
      <c r="AP241" s="99"/>
      <c r="AQ241" s="99"/>
      <c r="AR241" s="99"/>
      <c r="AS241" s="99"/>
      <c r="AT241" s="99"/>
      <c r="AU241" s="97"/>
      <c r="AV241" s="97"/>
      <c r="AW241" s="97"/>
      <c r="AX241" s="138"/>
      <c r="AY241" s="97"/>
      <c r="AZ241" s="97"/>
      <c r="BA241" s="138"/>
      <c r="BB241" s="138"/>
      <c r="BC241" s="138"/>
      <c r="BD241" s="138"/>
      <c r="BE241" s="138"/>
      <c r="BF241" s="138"/>
      <c r="BG241" s="138"/>
      <c r="BH241" s="138"/>
      <c r="BI241" s="138"/>
      <c r="BJ241" s="138"/>
      <c r="BK241" s="138"/>
      <c r="BL241" s="138"/>
      <c r="BM241" s="138"/>
      <c r="BN241" s="138"/>
      <c r="BO241" s="138"/>
      <c r="BP241" s="138"/>
      <c r="BQ241" s="138"/>
      <c r="BR241" s="138"/>
      <c r="BS241" s="138"/>
      <c r="BT241" s="138"/>
      <c r="BU241" s="138">
        <f>ROUND((H241/5/365*7),2)</f>
        <v>2.93</v>
      </c>
      <c r="BV241" s="138">
        <f>ROUND((H241/5/365*31),2)</f>
        <v>12.96</v>
      </c>
      <c r="BW241" s="138">
        <f>ROUND((H241/5/365*30),2)</f>
        <v>12.54</v>
      </c>
      <c r="BX241" s="138">
        <f>ROUND((H241/5/365*31),2)</f>
        <v>12.96</v>
      </c>
      <c r="BY241" s="138">
        <f>SUM(BM241:BX241)</f>
        <v>41.39</v>
      </c>
      <c r="BZ241" s="138">
        <f>ROUND((BL241+BY241),2)</f>
        <v>41.39</v>
      </c>
      <c r="CA241" s="138">
        <f>ROUND((H241/5/365*31),2)</f>
        <v>12.96</v>
      </c>
      <c r="CB241" s="138">
        <f>ROUND((H241/5/365*29),2)</f>
        <v>12.12</v>
      </c>
      <c r="CC241" s="138">
        <f>ROUND((H241/5/365*31),2)</f>
        <v>12.96</v>
      </c>
      <c r="CD241" s="138">
        <f>ROUND((H241/5/365*30),2)</f>
        <v>12.54</v>
      </c>
      <c r="CE241" s="138">
        <f>ROUND((H241/5/365*31),2)</f>
        <v>12.96</v>
      </c>
      <c r="CF241" s="138">
        <f>ROUND((H241/5/365*30),2)</f>
        <v>12.54</v>
      </c>
      <c r="CG241" s="138">
        <f>ROUND((H241/5/365*31),2)</f>
        <v>12.96</v>
      </c>
      <c r="CH241" s="138">
        <f>ROUND((H241/5/365*31),2)</f>
        <v>12.96</v>
      </c>
      <c r="CI241" s="138">
        <f>ROUND((H241/5/365*30),2)</f>
        <v>12.54</v>
      </c>
      <c r="CJ241" s="138">
        <f>ROUND((H241/5/365*31),2)</f>
        <v>12.96</v>
      </c>
      <c r="CK241" s="138">
        <f>ROUND((H241/5/365*30),2)</f>
        <v>12.54</v>
      </c>
      <c r="CL241" s="138">
        <f t="shared" si="373"/>
        <v>12.96</v>
      </c>
      <c r="CM241" s="138">
        <f t="shared" si="374"/>
        <v>153</v>
      </c>
      <c r="CN241" s="139">
        <f t="shared" si="375"/>
        <v>194.39</v>
      </c>
      <c r="CO241" s="138">
        <f t="shared" si="376"/>
        <v>12.96</v>
      </c>
      <c r="CP241" s="138">
        <f t="shared" si="377"/>
        <v>11.7</v>
      </c>
      <c r="CQ241" s="138">
        <f t="shared" si="378"/>
        <v>12.96</v>
      </c>
      <c r="CR241" s="138">
        <f t="shared" si="379"/>
        <v>12.54</v>
      </c>
      <c r="CS241" s="140">
        <f t="shared" si="380"/>
        <v>12.96</v>
      </c>
      <c r="CT241" s="138">
        <f t="shared" si="381"/>
        <v>12.54</v>
      </c>
      <c r="CU241" s="138">
        <f t="shared" si="382"/>
        <v>12.96</v>
      </c>
      <c r="CV241" s="138">
        <f t="shared" si="383"/>
        <v>12.96</v>
      </c>
      <c r="CW241" s="138">
        <f t="shared" si="384"/>
        <v>12.54</v>
      </c>
      <c r="CX241" s="138">
        <f t="shared" si="385"/>
        <v>12.96</v>
      </c>
      <c r="CY241" s="138">
        <f t="shared" si="386"/>
        <v>12.54</v>
      </c>
      <c r="CZ241" s="138">
        <f t="shared" si="387"/>
        <v>12.96</v>
      </c>
      <c r="DA241" s="139">
        <f t="shared" si="388"/>
        <v>152.58000000000001</v>
      </c>
      <c r="DB241" s="139">
        <f t="shared" si="389"/>
        <v>346.97</v>
      </c>
      <c r="DC241" s="138">
        <f t="shared" si="390"/>
        <v>12.96</v>
      </c>
      <c r="DD241" s="138">
        <f t="shared" si="391"/>
        <v>11.7</v>
      </c>
      <c r="DE241" s="138">
        <f t="shared" si="392"/>
        <v>12.96</v>
      </c>
      <c r="DF241" s="138">
        <f t="shared" si="393"/>
        <v>12.54</v>
      </c>
      <c r="DG241" s="138">
        <f t="shared" si="394"/>
        <v>12.96</v>
      </c>
      <c r="DH241" s="138">
        <f t="shared" si="395"/>
        <v>12.54</v>
      </c>
      <c r="DI241" s="138">
        <f t="shared" si="396"/>
        <v>12.96</v>
      </c>
      <c r="DJ241" s="138">
        <f t="shared" si="397"/>
        <v>12.96</v>
      </c>
      <c r="DK241" s="138">
        <f t="shared" si="398"/>
        <v>12.54</v>
      </c>
      <c r="DL241" s="138">
        <f t="shared" si="399"/>
        <v>12.96</v>
      </c>
      <c r="DM241" s="138">
        <f t="shared" si="400"/>
        <v>12.54</v>
      </c>
      <c r="DN241" s="138">
        <f t="shared" si="401"/>
        <v>12.96</v>
      </c>
      <c r="DO241" s="139">
        <f t="shared" si="402"/>
        <v>152.58000000000001</v>
      </c>
      <c r="DP241" s="139">
        <f t="shared" si="403"/>
        <v>499.55</v>
      </c>
      <c r="DQ241" s="138">
        <f t="shared" si="404"/>
        <v>12.96</v>
      </c>
      <c r="DR241" s="138">
        <f t="shared" si="405"/>
        <v>11.7</v>
      </c>
      <c r="DS241" s="138">
        <f t="shared" si="406"/>
        <v>12.96</v>
      </c>
      <c r="DT241" s="138">
        <f t="shared" si="407"/>
        <v>12.54</v>
      </c>
      <c r="DU241" s="141">
        <f t="shared" si="408"/>
        <v>12.96</v>
      </c>
      <c r="DV241" s="141">
        <f t="shared" si="409"/>
        <v>12.54</v>
      </c>
      <c r="DW241" s="39">
        <f t="shared" si="410"/>
        <v>12.96</v>
      </c>
      <c r="DX241" s="39">
        <f t="shared" si="411"/>
        <v>12.96</v>
      </c>
      <c r="DY241" s="138">
        <f t="shared" si="412"/>
        <v>12.54</v>
      </c>
      <c r="DZ241" s="138">
        <f t="shared" si="413"/>
        <v>12.96</v>
      </c>
      <c r="EA241" s="138">
        <f t="shared" si="414"/>
        <v>12.54</v>
      </c>
      <c r="EB241" s="138">
        <f t="shared" si="417"/>
        <v>12.96</v>
      </c>
      <c r="EC241" s="142">
        <f t="shared" si="418"/>
        <v>152.58000000000001</v>
      </c>
      <c r="ED241" s="139">
        <f t="shared" si="416"/>
        <v>652.13</v>
      </c>
      <c r="EE241" s="138">
        <f t="shared" si="420"/>
        <v>12.96</v>
      </c>
      <c r="EF241" s="138">
        <f t="shared" si="421"/>
        <v>12.12</v>
      </c>
      <c r="EG241" s="138">
        <f t="shared" si="422"/>
        <v>12.96</v>
      </c>
      <c r="EH241" s="138">
        <f t="shared" si="423"/>
        <v>12.54</v>
      </c>
      <c r="EI241" s="138">
        <f t="shared" si="424"/>
        <v>12.96</v>
      </c>
      <c r="EJ241" s="138">
        <f t="shared" si="429"/>
        <v>12.54</v>
      </c>
      <c r="EK241" s="138">
        <f t="shared" si="425"/>
        <v>12.96</v>
      </c>
      <c r="EL241" s="138">
        <f t="shared" si="430"/>
        <v>12.96</v>
      </c>
      <c r="EM241" s="138">
        <v>8.6199999999999992</v>
      </c>
      <c r="EN241" s="139"/>
      <c r="EO241" s="139"/>
      <c r="EP241" s="139"/>
      <c r="EQ241" s="139">
        <f t="shared" si="426"/>
        <v>110.62</v>
      </c>
      <c r="ER241" s="139">
        <f t="shared" si="427"/>
        <v>762.75</v>
      </c>
      <c r="ES241" s="138">
        <f>SUM(F241-ER241)</f>
        <v>84.75</v>
      </c>
      <c r="ET241" s="149"/>
      <c r="EU241" s="106"/>
      <c r="EV241" s="106"/>
      <c r="EW241" s="106"/>
      <c r="EX241" s="106"/>
      <c r="EY241" s="106"/>
      <c r="EZ241" s="106"/>
    </row>
    <row r="242" spans="1:167" s="121" customFormat="1" ht="8.25" x14ac:dyDescent="0.15">
      <c r="A242" s="75">
        <v>42311</v>
      </c>
      <c r="B242" s="76" t="s">
        <v>602</v>
      </c>
      <c r="C242" s="77" t="s">
        <v>603</v>
      </c>
      <c r="D242" s="76" t="s">
        <v>86</v>
      </c>
      <c r="E242" s="77" t="s">
        <v>604</v>
      </c>
      <c r="F242" s="110">
        <v>865</v>
      </c>
      <c r="G242" s="55">
        <f t="shared" si="335"/>
        <v>86.5</v>
      </c>
      <c r="H242" s="55">
        <f t="shared" si="336"/>
        <v>778.5</v>
      </c>
      <c r="I242" s="110"/>
      <c r="J242" s="110"/>
      <c r="K242" s="110"/>
      <c r="L242" s="110"/>
      <c r="M242" s="110"/>
      <c r="N242" s="110"/>
      <c r="O242" s="110"/>
      <c r="P242" s="110"/>
      <c r="Q242" s="110"/>
      <c r="R242" s="110"/>
      <c r="S242" s="110"/>
      <c r="T242" s="110"/>
      <c r="U242" s="110"/>
      <c r="V242" s="110"/>
      <c r="W242" s="110"/>
      <c r="X242" s="110"/>
      <c r="Y242" s="110"/>
      <c r="Z242" s="110"/>
      <c r="AA242" s="110"/>
      <c r="AB242" s="110"/>
      <c r="AC242" s="110"/>
      <c r="AD242" s="110"/>
      <c r="AE242" s="110"/>
      <c r="AF242" s="110"/>
      <c r="AG242" s="110"/>
      <c r="AH242" s="110"/>
      <c r="AI242" s="110"/>
      <c r="AJ242" s="110"/>
      <c r="AK242" s="110"/>
      <c r="AL242" s="110"/>
      <c r="AM242" s="55">
        <v>778.5</v>
      </c>
      <c r="AN242" s="79">
        <v>778.5</v>
      </c>
      <c r="AO242" s="99"/>
      <c r="AP242" s="99"/>
      <c r="AQ242" s="99"/>
      <c r="AR242" s="99"/>
      <c r="AS242" s="99"/>
      <c r="AT242" s="99"/>
      <c r="AU242" s="109"/>
      <c r="AV242" s="109"/>
      <c r="AW242" s="109"/>
      <c r="AX242" s="150"/>
      <c r="AY242" s="109"/>
      <c r="AZ242" s="109"/>
      <c r="BA242" s="150"/>
      <c r="BB242" s="150"/>
      <c r="BC242" s="150"/>
      <c r="BD242" s="150"/>
      <c r="BE242" s="150"/>
      <c r="BF242" s="150"/>
      <c r="BG242" s="150"/>
      <c r="BH242" s="150"/>
      <c r="BI242" s="150"/>
      <c r="BJ242" s="150"/>
      <c r="BK242" s="150"/>
      <c r="BL242" s="150"/>
      <c r="BM242" s="150"/>
      <c r="BN242" s="150"/>
      <c r="BO242" s="150"/>
      <c r="BP242" s="150"/>
      <c r="BQ242" s="150"/>
      <c r="BR242" s="150"/>
      <c r="BS242" s="150"/>
      <c r="BT242" s="150"/>
      <c r="BU242" s="150"/>
      <c r="BV242" s="150">
        <v>0</v>
      </c>
      <c r="BW242" s="150">
        <f>ROUND((H242/5/365*27),2)</f>
        <v>11.52</v>
      </c>
      <c r="BX242" s="150">
        <f>ROUND((H242/5/365*31),2)</f>
        <v>13.22</v>
      </c>
      <c r="BY242" s="150">
        <f>SUM(BM242:BX242)</f>
        <v>24.740000000000002</v>
      </c>
      <c r="BZ242" s="150">
        <f>ROUND((BL242+BY242),2)</f>
        <v>24.74</v>
      </c>
      <c r="CA242" s="150">
        <f>ROUND((H242/5/365*31),2)</f>
        <v>13.22</v>
      </c>
      <c r="CB242" s="150">
        <f>ROUND((H242/5/365*29),2)</f>
        <v>12.37</v>
      </c>
      <c r="CC242" s="150">
        <f>ROUND((H242/5/365*31),2)</f>
        <v>13.22</v>
      </c>
      <c r="CD242" s="150">
        <f>ROUND((H242/5/365*30),2)</f>
        <v>12.8</v>
      </c>
      <c r="CE242" s="150">
        <f>ROUND((H242/5/365*31),2)</f>
        <v>13.22</v>
      </c>
      <c r="CF242" s="150">
        <f>ROUND((H242/5/365*30),2)</f>
        <v>12.8</v>
      </c>
      <c r="CG242" s="150">
        <f>ROUND((H242/5/365*31),2)</f>
        <v>13.22</v>
      </c>
      <c r="CH242" s="150">
        <f>ROUND((H242/5/365*31),2)</f>
        <v>13.22</v>
      </c>
      <c r="CI242" s="150">
        <f>ROUND((H242/5/365*30),2)</f>
        <v>12.8</v>
      </c>
      <c r="CJ242" s="150">
        <f>ROUND((H242/5/365*31),2)</f>
        <v>13.22</v>
      </c>
      <c r="CK242" s="150">
        <f>ROUND((H242/5/365*30),2)</f>
        <v>12.8</v>
      </c>
      <c r="CL242" s="150">
        <f t="shared" si="373"/>
        <v>13.22</v>
      </c>
      <c r="CM242" s="150">
        <f t="shared" si="374"/>
        <v>156.11000000000001</v>
      </c>
      <c r="CN242" s="151">
        <f t="shared" si="375"/>
        <v>180.85</v>
      </c>
      <c r="CO242" s="150">
        <f t="shared" si="376"/>
        <v>13.22</v>
      </c>
      <c r="CP242" s="150">
        <f t="shared" si="377"/>
        <v>11.94</v>
      </c>
      <c r="CQ242" s="150">
        <f t="shared" si="378"/>
        <v>13.22</v>
      </c>
      <c r="CR242" s="150">
        <f t="shared" si="379"/>
        <v>12.8</v>
      </c>
      <c r="CS242" s="152">
        <f t="shared" si="380"/>
        <v>13.22</v>
      </c>
      <c r="CT242" s="150">
        <f t="shared" si="381"/>
        <v>12.8</v>
      </c>
      <c r="CU242" s="150">
        <f t="shared" si="382"/>
        <v>13.22</v>
      </c>
      <c r="CV242" s="150">
        <f t="shared" si="383"/>
        <v>13.22</v>
      </c>
      <c r="CW242" s="150">
        <f t="shared" si="384"/>
        <v>12.8</v>
      </c>
      <c r="CX242" s="150">
        <f t="shared" si="385"/>
        <v>13.22</v>
      </c>
      <c r="CY242" s="150">
        <f t="shared" si="386"/>
        <v>12.8</v>
      </c>
      <c r="CZ242" s="150">
        <f t="shared" si="387"/>
        <v>13.22</v>
      </c>
      <c r="DA242" s="151">
        <f t="shared" si="388"/>
        <v>155.68</v>
      </c>
      <c r="DB242" s="151">
        <f t="shared" si="389"/>
        <v>336.53</v>
      </c>
      <c r="DC242" s="150">
        <f t="shared" si="390"/>
        <v>13.22</v>
      </c>
      <c r="DD242" s="150">
        <f t="shared" si="391"/>
        <v>11.94</v>
      </c>
      <c r="DE242" s="150">
        <f t="shared" si="392"/>
        <v>13.22</v>
      </c>
      <c r="DF242" s="150">
        <f t="shared" si="393"/>
        <v>12.8</v>
      </c>
      <c r="DG242" s="150">
        <f t="shared" si="394"/>
        <v>13.22</v>
      </c>
      <c r="DH242" s="150">
        <f t="shared" si="395"/>
        <v>12.8</v>
      </c>
      <c r="DI242" s="150">
        <f t="shared" si="396"/>
        <v>13.22</v>
      </c>
      <c r="DJ242" s="150">
        <f t="shared" si="397"/>
        <v>13.22</v>
      </c>
      <c r="DK242" s="150">
        <f t="shared" si="398"/>
        <v>12.8</v>
      </c>
      <c r="DL242" s="150">
        <f t="shared" si="399"/>
        <v>13.22</v>
      </c>
      <c r="DM242" s="150">
        <f t="shared" si="400"/>
        <v>12.8</v>
      </c>
      <c r="DN242" s="150">
        <f t="shared" si="401"/>
        <v>13.22</v>
      </c>
      <c r="DO242" s="151">
        <f t="shared" si="402"/>
        <v>155.68</v>
      </c>
      <c r="DP242" s="151">
        <f t="shared" si="403"/>
        <v>492.21</v>
      </c>
      <c r="DQ242" s="150">
        <f t="shared" si="404"/>
        <v>13.22</v>
      </c>
      <c r="DR242" s="150">
        <f t="shared" si="405"/>
        <v>11.94</v>
      </c>
      <c r="DS242" s="150">
        <f t="shared" si="406"/>
        <v>13.22</v>
      </c>
      <c r="DT242" s="150">
        <f t="shared" si="407"/>
        <v>12.8</v>
      </c>
      <c r="DU242" s="153">
        <f t="shared" si="408"/>
        <v>13.22</v>
      </c>
      <c r="DV242" s="153">
        <f t="shared" si="409"/>
        <v>12.8</v>
      </c>
      <c r="DW242" s="55">
        <f t="shared" si="410"/>
        <v>13.22</v>
      </c>
      <c r="DX242" s="55">
        <f t="shared" si="411"/>
        <v>13.22</v>
      </c>
      <c r="DY242" s="150">
        <f t="shared" si="412"/>
        <v>12.8</v>
      </c>
      <c r="DZ242" s="150">
        <f t="shared" si="413"/>
        <v>13.22</v>
      </c>
      <c r="EA242" s="150">
        <f t="shared" si="414"/>
        <v>12.8</v>
      </c>
      <c r="EB242" s="150">
        <f t="shared" si="417"/>
        <v>13.22</v>
      </c>
      <c r="EC242" s="154">
        <f t="shared" si="418"/>
        <v>155.68</v>
      </c>
      <c r="ED242" s="151">
        <f t="shared" si="416"/>
        <v>647.89</v>
      </c>
      <c r="EE242" s="150">
        <f t="shared" si="420"/>
        <v>13.22</v>
      </c>
      <c r="EF242" s="150">
        <f t="shared" si="421"/>
        <v>12.37</v>
      </c>
      <c r="EG242" s="150">
        <f t="shared" si="422"/>
        <v>13.22</v>
      </c>
      <c r="EH242" s="150">
        <f t="shared" si="423"/>
        <v>12.8</v>
      </c>
      <c r="EI242" s="150">
        <f t="shared" si="424"/>
        <v>13.22</v>
      </c>
      <c r="EJ242" s="150">
        <f t="shared" si="429"/>
        <v>12.8</v>
      </c>
      <c r="EK242" s="150">
        <f t="shared" si="425"/>
        <v>13.22</v>
      </c>
      <c r="EL242" s="150">
        <f t="shared" si="430"/>
        <v>13.22</v>
      </c>
      <c r="EM242" s="150">
        <f t="shared" ref="EM242:EM248" si="431">ROUND((H242/5/365*30),2)</f>
        <v>12.8</v>
      </c>
      <c r="EN242" s="150">
        <f t="shared" ref="EN242:EN248" si="432">ROUND((H242/5/365*31),2)</f>
        <v>13.22</v>
      </c>
      <c r="EO242" s="150">
        <v>0.52</v>
      </c>
      <c r="EP242" s="151"/>
      <c r="EQ242" s="151">
        <f t="shared" si="426"/>
        <v>130.61000000000001</v>
      </c>
      <c r="ER242" s="151">
        <f t="shared" si="427"/>
        <v>778.5</v>
      </c>
      <c r="ES242" s="150">
        <f>SUM(F242-ER242)</f>
        <v>86.5</v>
      </c>
      <c r="ET242" s="149"/>
      <c r="EU242" s="106"/>
      <c r="EV242" s="106"/>
      <c r="EW242" s="106"/>
      <c r="EX242" s="106"/>
      <c r="EY242" s="106"/>
      <c r="EZ242" s="106"/>
    </row>
    <row r="243" spans="1:167" s="106" customFormat="1" ht="24.75" x14ac:dyDescent="0.15">
      <c r="A243" s="73">
        <v>42690</v>
      </c>
      <c r="B243" s="74" t="s">
        <v>470</v>
      </c>
      <c r="C243" s="74" t="s">
        <v>605</v>
      </c>
      <c r="D243" s="69" t="s">
        <v>86</v>
      </c>
      <c r="E243" s="122" t="s">
        <v>606</v>
      </c>
      <c r="F243" s="86">
        <v>1197</v>
      </c>
      <c r="G243" s="39">
        <f t="shared" si="335"/>
        <v>119.7</v>
      </c>
      <c r="H243" s="39">
        <f t="shared" si="336"/>
        <v>1077.3</v>
      </c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86"/>
      <c r="U243" s="86"/>
      <c r="V243" s="86"/>
      <c r="W243" s="86"/>
      <c r="X243" s="86"/>
      <c r="Y243" s="86"/>
      <c r="Z243" s="86"/>
      <c r="AA243" s="86"/>
      <c r="AB243" s="86"/>
      <c r="AC243" s="86"/>
      <c r="AD243" s="86"/>
      <c r="AE243" s="86"/>
      <c r="AF243" s="86"/>
      <c r="AG243" s="86"/>
      <c r="AH243" s="86"/>
      <c r="AI243" s="86"/>
      <c r="AJ243" s="86"/>
      <c r="AK243" s="86"/>
      <c r="AL243" s="86"/>
      <c r="AM243" s="55">
        <v>1077.3</v>
      </c>
      <c r="AN243" s="79">
        <v>1077.3</v>
      </c>
      <c r="AO243" s="124"/>
      <c r="AP243" s="124"/>
      <c r="AQ243" s="124"/>
      <c r="AR243" s="124"/>
      <c r="AS243" s="124"/>
      <c r="AT243" s="99"/>
      <c r="AU243" s="124"/>
      <c r="AV243" s="124"/>
      <c r="AW243" s="124"/>
      <c r="AX243" s="104"/>
      <c r="AY243" s="124"/>
      <c r="AZ243" s="124"/>
      <c r="BA243" s="104"/>
      <c r="BB243" s="104"/>
      <c r="BC243" s="104"/>
      <c r="BD243" s="104"/>
      <c r="BE243" s="104"/>
      <c r="BF243" s="104"/>
      <c r="BG243" s="104"/>
      <c r="BH243" s="104"/>
      <c r="BI243" s="104"/>
      <c r="BJ243" s="104"/>
      <c r="BK243" s="104"/>
      <c r="BL243" s="104"/>
      <c r="BM243" s="104"/>
      <c r="BN243" s="104"/>
      <c r="BO243" s="104"/>
      <c r="BP243" s="104"/>
      <c r="BQ243" s="104"/>
      <c r="BR243" s="104"/>
      <c r="BS243" s="104"/>
      <c r="BT243" s="104"/>
      <c r="BU243" s="104"/>
      <c r="BV243" s="104"/>
      <c r="BW243" s="104"/>
      <c r="BX243" s="104"/>
      <c r="BY243" s="104"/>
      <c r="BZ243" s="104"/>
      <c r="CA243" s="104"/>
      <c r="CB243" s="104"/>
      <c r="CC243" s="104"/>
      <c r="CD243" s="104"/>
      <c r="CE243" s="104"/>
      <c r="CF243" s="104"/>
      <c r="CG243" s="104"/>
      <c r="CH243" s="104"/>
      <c r="CI243" s="104"/>
      <c r="CJ243" s="104"/>
      <c r="CK243" s="104">
        <f>ROUND((H243/5/365*14),2)</f>
        <v>8.26</v>
      </c>
      <c r="CL243" s="104">
        <f t="shared" si="373"/>
        <v>18.3</v>
      </c>
      <c r="CM243" s="104">
        <f t="shared" si="374"/>
        <v>26.560000000000002</v>
      </c>
      <c r="CN243" s="104">
        <f t="shared" si="375"/>
        <v>26.56</v>
      </c>
      <c r="CO243" s="104">
        <f t="shared" si="376"/>
        <v>18.3</v>
      </c>
      <c r="CP243" s="104">
        <f t="shared" si="377"/>
        <v>16.53</v>
      </c>
      <c r="CQ243" s="104">
        <f t="shared" si="378"/>
        <v>18.3</v>
      </c>
      <c r="CR243" s="104">
        <f t="shared" si="379"/>
        <v>17.71</v>
      </c>
      <c r="CS243" s="104">
        <f t="shared" si="380"/>
        <v>18.3</v>
      </c>
      <c r="CT243" s="104">
        <f t="shared" si="381"/>
        <v>17.71</v>
      </c>
      <c r="CU243" s="104">
        <f t="shared" si="382"/>
        <v>18.3</v>
      </c>
      <c r="CV243" s="104">
        <f t="shared" si="383"/>
        <v>18.3</v>
      </c>
      <c r="CW243" s="104">
        <f t="shared" si="384"/>
        <v>17.71</v>
      </c>
      <c r="CX243" s="104">
        <f t="shared" si="385"/>
        <v>18.3</v>
      </c>
      <c r="CY243" s="104">
        <f t="shared" si="386"/>
        <v>17.71</v>
      </c>
      <c r="CZ243" s="104">
        <f t="shared" si="387"/>
        <v>18.3</v>
      </c>
      <c r="DA243" s="104">
        <f t="shared" si="388"/>
        <v>215.47000000000003</v>
      </c>
      <c r="DB243" s="104">
        <f t="shared" si="389"/>
        <v>242.03</v>
      </c>
      <c r="DC243" s="104">
        <f t="shared" si="390"/>
        <v>18.3</v>
      </c>
      <c r="DD243" s="104">
        <f t="shared" si="391"/>
        <v>16.53</v>
      </c>
      <c r="DE243" s="104">
        <f t="shared" si="392"/>
        <v>18.3</v>
      </c>
      <c r="DF243" s="104">
        <f t="shared" si="393"/>
        <v>17.71</v>
      </c>
      <c r="DG243" s="104">
        <f t="shared" si="394"/>
        <v>18.3</v>
      </c>
      <c r="DH243" s="104">
        <f t="shared" si="395"/>
        <v>17.71</v>
      </c>
      <c r="DI243" s="104">
        <f t="shared" si="396"/>
        <v>18.3</v>
      </c>
      <c r="DJ243" s="104">
        <f t="shared" si="397"/>
        <v>18.3</v>
      </c>
      <c r="DK243" s="104">
        <f t="shared" si="398"/>
        <v>17.71</v>
      </c>
      <c r="DL243" s="104">
        <f t="shared" si="399"/>
        <v>18.3</v>
      </c>
      <c r="DM243" s="104">
        <f t="shared" si="400"/>
        <v>17.71</v>
      </c>
      <c r="DN243" s="104">
        <f t="shared" si="401"/>
        <v>18.3</v>
      </c>
      <c r="DO243" s="104">
        <f t="shared" si="402"/>
        <v>215.47000000000003</v>
      </c>
      <c r="DP243" s="104">
        <f t="shared" si="403"/>
        <v>457.5</v>
      </c>
      <c r="DQ243" s="104">
        <f t="shared" si="404"/>
        <v>18.3</v>
      </c>
      <c r="DR243" s="104">
        <f t="shared" si="405"/>
        <v>16.53</v>
      </c>
      <c r="DS243" s="104">
        <f t="shared" si="406"/>
        <v>18.3</v>
      </c>
      <c r="DT243" s="104">
        <f t="shared" si="407"/>
        <v>17.71</v>
      </c>
      <c r="DU243" s="104">
        <f t="shared" si="408"/>
        <v>18.3</v>
      </c>
      <c r="DV243" s="104">
        <f t="shared" si="409"/>
        <v>17.71</v>
      </c>
      <c r="DW243" s="104">
        <f t="shared" si="410"/>
        <v>18.3</v>
      </c>
      <c r="DX243" s="104">
        <f t="shared" si="411"/>
        <v>18.3</v>
      </c>
      <c r="DY243" s="104">
        <f t="shared" si="412"/>
        <v>17.71</v>
      </c>
      <c r="DZ243" s="104">
        <f t="shared" si="413"/>
        <v>18.3</v>
      </c>
      <c r="EA243" s="104">
        <f t="shared" si="414"/>
        <v>17.71</v>
      </c>
      <c r="EB243" s="104">
        <f t="shared" si="417"/>
        <v>18.3</v>
      </c>
      <c r="EC243" s="104">
        <f t="shared" si="418"/>
        <v>215.47000000000003</v>
      </c>
      <c r="ED243" s="104">
        <f t="shared" si="416"/>
        <v>672.97</v>
      </c>
      <c r="EE243" s="104">
        <f t="shared" si="420"/>
        <v>18.3</v>
      </c>
      <c r="EF243" s="104">
        <f t="shared" si="421"/>
        <v>17.12</v>
      </c>
      <c r="EG243" s="104">
        <f t="shared" si="422"/>
        <v>18.3</v>
      </c>
      <c r="EH243" s="104">
        <f t="shared" si="423"/>
        <v>17.71</v>
      </c>
      <c r="EI243" s="104">
        <f t="shared" si="424"/>
        <v>18.3</v>
      </c>
      <c r="EJ243" s="104">
        <f t="shared" si="429"/>
        <v>17.71</v>
      </c>
      <c r="EK243" s="104">
        <f t="shared" si="425"/>
        <v>18.3</v>
      </c>
      <c r="EL243" s="104">
        <f t="shared" si="430"/>
        <v>18.3</v>
      </c>
      <c r="EM243" s="104">
        <f t="shared" si="431"/>
        <v>17.71</v>
      </c>
      <c r="EN243" s="104">
        <f t="shared" si="432"/>
        <v>18.3</v>
      </c>
      <c r="EO243" s="104">
        <f t="shared" ref="EO243:EO248" si="433">ROUND((H243/5/365*30),2)</f>
        <v>17.71</v>
      </c>
      <c r="EP243" s="104">
        <f t="shared" ref="EP243:EP248" si="434">ROUND((H243/5/365*31),2)</f>
        <v>18.3</v>
      </c>
      <c r="EQ243" s="104">
        <f t="shared" si="426"/>
        <v>216.06000000000003</v>
      </c>
      <c r="ER243" s="104">
        <f t="shared" si="427"/>
        <v>889.03</v>
      </c>
      <c r="ES243" s="104">
        <f t="shared" ref="ES243:ES248" si="435">ROUND((H243/5/365*31),2)</f>
        <v>18.3</v>
      </c>
      <c r="ET243" s="104">
        <f t="shared" ref="ET243:ET248" si="436">ROUND((H243/5/365*28),2)</f>
        <v>16.53</v>
      </c>
      <c r="EU243" s="104">
        <f t="shared" ref="EU243:EU248" si="437">ROUND((H243/5/365*31),2)</f>
        <v>18.3</v>
      </c>
      <c r="EV243" s="104">
        <f t="shared" ref="EV243:EV248" si="438">ROUND((H243/5/365*30),2)</f>
        <v>17.71</v>
      </c>
      <c r="EW243" s="125">
        <f t="shared" ref="EW243:EW248" si="439">ROUND((H243/5/365*31),2)</f>
        <v>18.3</v>
      </c>
      <c r="EX243" s="104">
        <f t="shared" ref="EX243:EX248" si="440">ROUND((H243/5/365*30),2)</f>
        <v>17.71</v>
      </c>
      <c r="EY243" s="104">
        <f t="shared" ref="EY243:EY248" si="441">ROUND((H243/5/365*31),2)</f>
        <v>18.3</v>
      </c>
      <c r="EZ243" s="104">
        <f t="shared" ref="EZ243:EZ248" si="442">ROUND((H243/5/365*31),2)</f>
        <v>18.3</v>
      </c>
      <c r="FA243" s="104">
        <f t="shared" ref="FA243:FA248" si="443">ROUND((H243/5/365*30),2)</f>
        <v>17.71</v>
      </c>
      <c r="FB243" s="104">
        <f t="shared" ref="FB243:FB248" si="444">ROUND((H243/5/365*31),2)</f>
        <v>18.3</v>
      </c>
      <c r="FC243" s="104">
        <v>8.81</v>
      </c>
      <c r="FD243" s="104"/>
      <c r="FE243" s="104">
        <f t="shared" ref="FE243:FE248" si="445">SUM(ES243:FD243)</f>
        <v>188.27</v>
      </c>
      <c r="FF243" s="104">
        <f>ROUND((ER243+FE243),2)</f>
        <v>1077.3</v>
      </c>
      <c r="FG243" s="104">
        <f>SUM(F243-FF243)</f>
        <v>119.70000000000005</v>
      </c>
    </row>
    <row r="244" spans="1:167" s="106" customFormat="1" ht="24.75" x14ac:dyDescent="0.15">
      <c r="A244" s="73">
        <v>42690</v>
      </c>
      <c r="B244" s="74" t="s">
        <v>470</v>
      </c>
      <c r="C244" s="74" t="s">
        <v>607</v>
      </c>
      <c r="D244" s="69" t="s">
        <v>86</v>
      </c>
      <c r="E244" s="122" t="s">
        <v>608</v>
      </c>
      <c r="F244" s="86">
        <v>1197</v>
      </c>
      <c r="G244" s="39">
        <f t="shared" si="335"/>
        <v>119.7</v>
      </c>
      <c r="H244" s="39">
        <f t="shared" si="336"/>
        <v>1077.3</v>
      </c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  <c r="AA244" s="86"/>
      <c r="AB244" s="86"/>
      <c r="AC244" s="86"/>
      <c r="AD244" s="86"/>
      <c r="AE244" s="86"/>
      <c r="AF244" s="86"/>
      <c r="AG244" s="86"/>
      <c r="AH244" s="86"/>
      <c r="AI244" s="86"/>
      <c r="AJ244" s="86"/>
      <c r="AK244" s="86"/>
      <c r="AL244" s="86"/>
      <c r="AM244" s="55">
        <v>1077.3</v>
      </c>
      <c r="AN244" s="79">
        <v>1077.3</v>
      </c>
      <c r="AO244" s="124"/>
      <c r="AP244" s="124"/>
      <c r="AQ244" s="124"/>
      <c r="AR244" s="124"/>
      <c r="AS244" s="124"/>
      <c r="AT244" s="124"/>
      <c r="AU244" s="124"/>
      <c r="AV244" s="124"/>
      <c r="AW244" s="124"/>
      <c r="AX244" s="104"/>
      <c r="AY244" s="124"/>
      <c r="AZ244" s="124"/>
      <c r="BA244" s="104"/>
      <c r="BB244" s="104"/>
      <c r="BC244" s="104"/>
      <c r="BD244" s="104"/>
      <c r="BE244" s="104"/>
      <c r="BF244" s="104"/>
      <c r="BG244" s="104"/>
      <c r="BH244" s="104"/>
      <c r="BI244" s="104"/>
      <c r="BJ244" s="104"/>
      <c r="BK244" s="104"/>
      <c r="BL244" s="104"/>
      <c r="BM244" s="104"/>
      <c r="BN244" s="104"/>
      <c r="BO244" s="104"/>
      <c r="BP244" s="104"/>
      <c r="BQ244" s="104"/>
      <c r="BR244" s="104"/>
      <c r="BS244" s="104"/>
      <c r="BT244" s="104"/>
      <c r="BU244" s="104"/>
      <c r="BV244" s="104"/>
      <c r="BW244" s="104"/>
      <c r="BX244" s="104"/>
      <c r="BY244" s="104"/>
      <c r="BZ244" s="104"/>
      <c r="CA244" s="104"/>
      <c r="CB244" s="104"/>
      <c r="CC244" s="104"/>
      <c r="CD244" s="104"/>
      <c r="CE244" s="104"/>
      <c r="CF244" s="104"/>
      <c r="CG244" s="104"/>
      <c r="CH244" s="104"/>
      <c r="CI244" s="104"/>
      <c r="CJ244" s="104"/>
      <c r="CK244" s="104">
        <f>ROUND((H244/5/365*14),2)</f>
        <v>8.26</v>
      </c>
      <c r="CL244" s="104">
        <f t="shared" si="373"/>
        <v>18.3</v>
      </c>
      <c r="CM244" s="104">
        <f t="shared" si="374"/>
        <v>26.560000000000002</v>
      </c>
      <c r="CN244" s="104">
        <f t="shared" si="375"/>
        <v>26.56</v>
      </c>
      <c r="CO244" s="104">
        <f t="shared" si="376"/>
        <v>18.3</v>
      </c>
      <c r="CP244" s="104">
        <f t="shared" si="377"/>
        <v>16.53</v>
      </c>
      <c r="CQ244" s="104">
        <f t="shared" si="378"/>
        <v>18.3</v>
      </c>
      <c r="CR244" s="104">
        <f t="shared" si="379"/>
        <v>17.71</v>
      </c>
      <c r="CS244" s="104">
        <f t="shared" si="380"/>
        <v>18.3</v>
      </c>
      <c r="CT244" s="104">
        <f t="shared" si="381"/>
        <v>17.71</v>
      </c>
      <c r="CU244" s="104">
        <f t="shared" si="382"/>
        <v>18.3</v>
      </c>
      <c r="CV244" s="104">
        <f t="shared" si="383"/>
        <v>18.3</v>
      </c>
      <c r="CW244" s="104">
        <f t="shared" si="384"/>
        <v>17.71</v>
      </c>
      <c r="CX244" s="104">
        <f t="shared" si="385"/>
        <v>18.3</v>
      </c>
      <c r="CY244" s="104">
        <f t="shared" si="386"/>
        <v>17.71</v>
      </c>
      <c r="CZ244" s="104">
        <f t="shared" si="387"/>
        <v>18.3</v>
      </c>
      <c r="DA244" s="104">
        <f t="shared" si="388"/>
        <v>215.47000000000003</v>
      </c>
      <c r="DB244" s="104">
        <f t="shared" si="389"/>
        <v>242.03</v>
      </c>
      <c r="DC244" s="104">
        <f t="shared" si="390"/>
        <v>18.3</v>
      </c>
      <c r="DD244" s="104">
        <f t="shared" si="391"/>
        <v>16.53</v>
      </c>
      <c r="DE244" s="104">
        <f t="shared" si="392"/>
        <v>18.3</v>
      </c>
      <c r="DF244" s="104">
        <f t="shared" si="393"/>
        <v>17.71</v>
      </c>
      <c r="DG244" s="104">
        <f t="shared" si="394"/>
        <v>18.3</v>
      </c>
      <c r="DH244" s="104">
        <f t="shared" si="395"/>
        <v>17.71</v>
      </c>
      <c r="DI244" s="104">
        <f t="shared" si="396"/>
        <v>18.3</v>
      </c>
      <c r="DJ244" s="104">
        <f t="shared" si="397"/>
        <v>18.3</v>
      </c>
      <c r="DK244" s="104">
        <f t="shared" si="398"/>
        <v>17.71</v>
      </c>
      <c r="DL244" s="104">
        <f t="shared" si="399"/>
        <v>18.3</v>
      </c>
      <c r="DM244" s="104">
        <f t="shared" si="400"/>
        <v>17.71</v>
      </c>
      <c r="DN244" s="104">
        <f t="shared" si="401"/>
        <v>18.3</v>
      </c>
      <c r="DO244" s="104">
        <f t="shared" si="402"/>
        <v>215.47000000000003</v>
      </c>
      <c r="DP244" s="104">
        <f t="shared" si="403"/>
        <v>457.5</v>
      </c>
      <c r="DQ244" s="104">
        <f t="shared" si="404"/>
        <v>18.3</v>
      </c>
      <c r="DR244" s="104">
        <f t="shared" si="405"/>
        <v>16.53</v>
      </c>
      <c r="DS244" s="104">
        <f t="shared" si="406"/>
        <v>18.3</v>
      </c>
      <c r="DT244" s="104">
        <f t="shared" si="407"/>
        <v>17.71</v>
      </c>
      <c r="DU244" s="104">
        <f t="shared" si="408"/>
        <v>18.3</v>
      </c>
      <c r="DV244" s="104">
        <f t="shared" si="409"/>
        <v>17.71</v>
      </c>
      <c r="DW244" s="104">
        <f t="shared" si="410"/>
        <v>18.3</v>
      </c>
      <c r="DX244" s="104">
        <f t="shared" si="411"/>
        <v>18.3</v>
      </c>
      <c r="DY244" s="104">
        <f t="shared" si="412"/>
        <v>17.71</v>
      </c>
      <c r="DZ244" s="104">
        <f t="shared" si="413"/>
        <v>18.3</v>
      </c>
      <c r="EA244" s="104">
        <f t="shared" si="414"/>
        <v>17.71</v>
      </c>
      <c r="EB244" s="104">
        <f t="shared" si="417"/>
        <v>18.3</v>
      </c>
      <c r="EC244" s="104">
        <f t="shared" si="418"/>
        <v>215.47000000000003</v>
      </c>
      <c r="ED244" s="104">
        <f t="shared" si="416"/>
        <v>672.97</v>
      </c>
      <c r="EE244" s="104">
        <f t="shared" si="420"/>
        <v>18.3</v>
      </c>
      <c r="EF244" s="104">
        <f t="shared" si="421"/>
        <v>17.12</v>
      </c>
      <c r="EG244" s="104">
        <f t="shared" si="422"/>
        <v>18.3</v>
      </c>
      <c r="EH244" s="104">
        <f t="shared" si="423"/>
        <v>17.71</v>
      </c>
      <c r="EI244" s="104">
        <f t="shared" si="424"/>
        <v>18.3</v>
      </c>
      <c r="EJ244" s="104">
        <f t="shared" si="429"/>
        <v>17.71</v>
      </c>
      <c r="EK244" s="104">
        <f t="shared" si="425"/>
        <v>18.3</v>
      </c>
      <c r="EL244" s="104">
        <f t="shared" si="430"/>
        <v>18.3</v>
      </c>
      <c r="EM244" s="104">
        <f t="shared" si="431"/>
        <v>17.71</v>
      </c>
      <c r="EN244" s="104">
        <f t="shared" si="432"/>
        <v>18.3</v>
      </c>
      <c r="EO244" s="104">
        <f t="shared" si="433"/>
        <v>17.71</v>
      </c>
      <c r="EP244" s="104">
        <f t="shared" si="434"/>
        <v>18.3</v>
      </c>
      <c r="EQ244" s="104">
        <f t="shared" si="426"/>
        <v>216.06000000000003</v>
      </c>
      <c r="ER244" s="104">
        <f t="shared" si="427"/>
        <v>889.03</v>
      </c>
      <c r="ES244" s="104">
        <f t="shared" si="435"/>
        <v>18.3</v>
      </c>
      <c r="ET244" s="104">
        <f t="shared" si="436"/>
        <v>16.53</v>
      </c>
      <c r="EU244" s="104">
        <f t="shared" si="437"/>
        <v>18.3</v>
      </c>
      <c r="EV244" s="104">
        <f t="shared" si="438"/>
        <v>17.71</v>
      </c>
      <c r="EW244" s="125">
        <f t="shared" si="439"/>
        <v>18.3</v>
      </c>
      <c r="EX244" s="104">
        <f t="shared" si="440"/>
        <v>17.71</v>
      </c>
      <c r="EY244" s="104">
        <f t="shared" si="441"/>
        <v>18.3</v>
      </c>
      <c r="EZ244" s="104">
        <f t="shared" si="442"/>
        <v>18.3</v>
      </c>
      <c r="FA244" s="104">
        <f t="shared" si="443"/>
        <v>17.71</v>
      </c>
      <c r="FB244" s="104">
        <f t="shared" si="444"/>
        <v>18.3</v>
      </c>
      <c r="FC244" s="104">
        <v>8.81</v>
      </c>
      <c r="FD244" s="104"/>
      <c r="FE244" s="104">
        <f t="shared" si="445"/>
        <v>188.27</v>
      </c>
      <c r="FF244" s="104">
        <f>ROUND((ER244+FE244),2)</f>
        <v>1077.3</v>
      </c>
      <c r="FG244" s="104">
        <f>SUM(F244-FF244)</f>
        <v>119.70000000000005</v>
      </c>
    </row>
    <row r="245" spans="1:167" s="106" customFormat="1" ht="9.75" customHeight="1" x14ac:dyDescent="0.15">
      <c r="A245" s="75">
        <v>42690</v>
      </c>
      <c r="B245" s="77" t="s">
        <v>363</v>
      </c>
      <c r="C245" s="77" t="s">
        <v>609</v>
      </c>
      <c r="D245" s="76" t="s">
        <v>86</v>
      </c>
      <c r="E245" s="155" t="s">
        <v>610</v>
      </c>
      <c r="F245" s="110">
        <v>2220</v>
      </c>
      <c r="G245" s="55">
        <f t="shared" si="335"/>
        <v>222</v>
      </c>
      <c r="H245" s="55">
        <f t="shared" si="336"/>
        <v>1998</v>
      </c>
      <c r="I245" s="110"/>
      <c r="J245" s="110"/>
      <c r="K245" s="110"/>
      <c r="L245" s="110"/>
      <c r="M245" s="110"/>
      <c r="N245" s="110"/>
      <c r="O245" s="110"/>
      <c r="P245" s="110"/>
      <c r="Q245" s="110"/>
      <c r="R245" s="110"/>
      <c r="S245" s="110"/>
      <c r="T245" s="110"/>
      <c r="U245" s="110"/>
      <c r="V245" s="110"/>
      <c r="W245" s="110"/>
      <c r="X245" s="110"/>
      <c r="Y245" s="110"/>
      <c r="Z245" s="110"/>
      <c r="AA245" s="110"/>
      <c r="AB245" s="110"/>
      <c r="AC245" s="110"/>
      <c r="AD245" s="110"/>
      <c r="AE245" s="110"/>
      <c r="AF245" s="110"/>
      <c r="AG245" s="110"/>
      <c r="AH245" s="110"/>
      <c r="AI245" s="110"/>
      <c r="AJ245" s="110"/>
      <c r="AK245" s="110"/>
      <c r="AL245" s="110"/>
      <c r="AM245" s="110">
        <v>1998</v>
      </c>
      <c r="AN245" s="156">
        <v>1998</v>
      </c>
      <c r="AO245" s="124"/>
      <c r="AP245" s="124"/>
      <c r="AQ245" s="124"/>
      <c r="AR245" s="124"/>
      <c r="AS245" s="124"/>
      <c r="AT245" s="124"/>
      <c r="AU245" s="124"/>
      <c r="AV245" s="124"/>
      <c r="AW245" s="124"/>
      <c r="AX245" s="104"/>
      <c r="AY245" s="124"/>
      <c r="AZ245" s="124"/>
      <c r="BA245" s="104"/>
      <c r="BB245" s="104"/>
      <c r="BC245" s="104"/>
      <c r="BD245" s="104"/>
      <c r="BE245" s="104"/>
      <c r="BF245" s="104"/>
      <c r="BG245" s="104"/>
      <c r="BH245" s="104"/>
      <c r="BI245" s="104"/>
      <c r="BJ245" s="104"/>
      <c r="BK245" s="104"/>
      <c r="BL245" s="104"/>
      <c r="BM245" s="104"/>
      <c r="BN245" s="104"/>
      <c r="BO245" s="104"/>
      <c r="BP245" s="104"/>
      <c r="BQ245" s="104"/>
      <c r="BR245" s="104"/>
      <c r="BS245" s="104"/>
      <c r="BT245" s="104"/>
      <c r="BU245" s="104"/>
      <c r="BV245" s="104"/>
      <c r="BW245" s="104"/>
      <c r="BX245" s="104"/>
      <c r="BY245" s="104"/>
      <c r="BZ245" s="104"/>
      <c r="CA245" s="104"/>
      <c r="CB245" s="104"/>
      <c r="CC245" s="104"/>
      <c r="CD245" s="104"/>
      <c r="CE245" s="104"/>
      <c r="CF245" s="104"/>
      <c r="CG245" s="104"/>
      <c r="CH245" s="104"/>
      <c r="CI245" s="104"/>
      <c r="CJ245" s="104"/>
      <c r="CK245" s="104">
        <f>ROUND((H245/5/365*14),2)</f>
        <v>15.33</v>
      </c>
      <c r="CL245" s="104">
        <f t="shared" si="373"/>
        <v>33.94</v>
      </c>
      <c r="CM245" s="104">
        <f t="shared" si="374"/>
        <v>49.269999999999996</v>
      </c>
      <c r="CN245" s="104">
        <f t="shared" si="375"/>
        <v>49.27</v>
      </c>
      <c r="CO245" s="104">
        <f t="shared" si="376"/>
        <v>33.94</v>
      </c>
      <c r="CP245" s="104">
        <f t="shared" si="377"/>
        <v>30.65</v>
      </c>
      <c r="CQ245" s="104">
        <f t="shared" si="378"/>
        <v>33.94</v>
      </c>
      <c r="CR245" s="104">
        <f t="shared" si="379"/>
        <v>32.840000000000003</v>
      </c>
      <c r="CS245" s="104">
        <f t="shared" si="380"/>
        <v>33.94</v>
      </c>
      <c r="CT245" s="104">
        <f t="shared" si="381"/>
        <v>32.840000000000003</v>
      </c>
      <c r="CU245" s="104">
        <f t="shared" si="382"/>
        <v>33.94</v>
      </c>
      <c r="CV245" s="104">
        <f t="shared" si="383"/>
        <v>33.94</v>
      </c>
      <c r="CW245" s="104">
        <f t="shared" si="384"/>
        <v>32.840000000000003</v>
      </c>
      <c r="CX245" s="104">
        <f t="shared" si="385"/>
        <v>33.94</v>
      </c>
      <c r="CY245" s="104">
        <f t="shared" si="386"/>
        <v>32.840000000000003</v>
      </c>
      <c r="CZ245" s="104">
        <f t="shared" si="387"/>
        <v>33.94</v>
      </c>
      <c r="DA245" s="104">
        <f t="shared" si="388"/>
        <v>399.59</v>
      </c>
      <c r="DB245" s="104">
        <f t="shared" si="389"/>
        <v>448.86</v>
      </c>
      <c r="DC245" s="104">
        <f t="shared" si="390"/>
        <v>33.94</v>
      </c>
      <c r="DD245" s="104">
        <f t="shared" si="391"/>
        <v>30.65</v>
      </c>
      <c r="DE245" s="104">
        <f t="shared" si="392"/>
        <v>33.94</v>
      </c>
      <c r="DF245" s="104">
        <f t="shared" si="393"/>
        <v>32.840000000000003</v>
      </c>
      <c r="DG245" s="104">
        <f t="shared" si="394"/>
        <v>33.94</v>
      </c>
      <c r="DH245" s="104">
        <f t="shared" si="395"/>
        <v>32.840000000000003</v>
      </c>
      <c r="DI245" s="104">
        <f t="shared" si="396"/>
        <v>33.94</v>
      </c>
      <c r="DJ245" s="104">
        <f t="shared" si="397"/>
        <v>33.94</v>
      </c>
      <c r="DK245" s="104">
        <f t="shared" si="398"/>
        <v>32.840000000000003</v>
      </c>
      <c r="DL245" s="104">
        <f t="shared" si="399"/>
        <v>33.94</v>
      </c>
      <c r="DM245" s="104">
        <f t="shared" si="400"/>
        <v>32.840000000000003</v>
      </c>
      <c r="DN245" s="104">
        <f t="shared" si="401"/>
        <v>33.94</v>
      </c>
      <c r="DO245" s="104">
        <f t="shared" si="402"/>
        <v>399.59</v>
      </c>
      <c r="DP245" s="104">
        <f t="shared" si="403"/>
        <v>848.45</v>
      </c>
      <c r="DQ245" s="104">
        <f t="shared" si="404"/>
        <v>33.94</v>
      </c>
      <c r="DR245" s="104">
        <f t="shared" si="405"/>
        <v>30.65</v>
      </c>
      <c r="DS245" s="104">
        <f t="shared" si="406"/>
        <v>33.94</v>
      </c>
      <c r="DT245" s="104">
        <f t="shared" si="407"/>
        <v>32.840000000000003</v>
      </c>
      <c r="DU245" s="104">
        <f t="shared" si="408"/>
        <v>33.94</v>
      </c>
      <c r="DV245" s="104">
        <f t="shared" si="409"/>
        <v>32.840000000000003</v>
      </c>
      <c r="DW245" s="104">
        <f t="shared" si="410"/>
        <v>33.94</v>
      </c>
      <c r="DX245" s="104">
        <f t="shared" si="411"/>
        <v>33.94</v>
      </c>
      <c r="DY245" s="104">
        <f t="shared" si="412"/>
        <v>32.840000000000003</v>
      </c>
      <c r="DZ245" s="104">
        <f t="shared" si="413"/>
        <v>33.94</v>
      </c>
      <c r="EA245" s="104">
        <f t="shared" si="414"/>
        <v>32.840000000000003</v>
      </c>
      <c r="EB245" s="104">
        <f t="shared" si="417"/>
        <v>33.94</v>
      </c>
      <c r="EC245" s="104">
        <f t="shared" si="418"/>
        <v>399.59</v>
      </c>
      <c r="ED245" s="104">
        <f t="shared" si="416"/>
        <v>1248.04</v>
      </c>
      <c r="EE245" s="104">
        <f t="shared" si="420"/>
        <v>33.94</v>
      </c>
      <c r="EF245" s="104">
        <f t="shared" si="421"/>
        <v>31.75</v>
      </c>
      <c r="EG245" s="104">
        <f t="shared" si="422"/>
        <v>33.94</v>
      </c>
      <c r="EH245" s="104">
        <f t="shared" si="423"/>
        <v>32.840000000000003</v>
      </c>
      <c r="EI245" s="104">
        <f t="shared" si="424"/>
        <v>33.94</v>
      </c>
      <c r="EJ245" s="104">
        <f t="shared" si="429"/>
        <v>32.840000000000003</v>
      </c>
      <c r="EK245" s="104">
        <f t="shared" si="425"/>
        <v>33.94</v>
      </c>
      <c r="EL245" s="104">
        <f t="shared" si="430"/>
        <v>33.94</v>
      </c>
      <c r="EM245" s="104">
        <f t="shared" si="431"/>
        <v>32.840000000000003</v>
      </c>
      <c r="EN245" s="104">
        <f t="shared" si="432"/>
        <v>33.94</v>
      </c>
      <c r="EO245" s="104">
        <f t="shared" si="433"/>
        <v>32.840000000000003</v>
      </c>
      <c r="EP245" s="104">
        <f t="shared" si="434"/>
        <v>33.94</v>
      </c>
      <c r="EQ245" s="104">
        <f t="shared" si="426"/>
        <v>400.69</v>
      </c>
      <c r="ER245" s="104">
        <f t="shared" si="427"/>
        <v>1648.73</v>
      </c>
      <c r="ES245" s="104">
        <f t="shared" si="435"/>
        <v>33.94</v>
      </c>
      <c r="ET245" s="104">
        <f t="shared" si="436"/>
        <v>30.65</v>
      </c>
      <c r="EU245" s="104">
        <f t="shared" si="437"/>
        <v>33.94</v>
      </c>
      <c r="EV245" s="104">
        <f t="shared" si="438"/>
        <v>32.840000000000003</v>
      </c>
      <c r="EW245" s="125">
        <f t="shared" si="439"/>
        <v>33.94</v>
      </c>
      <c r="EX245" s="104">
        <f t="shared" si="440"/>
        <v>32.840000000000003</v>
      </c>
      <c r="EY245" s="104">
        <f t="shared" si="441"/>
        <v>33.94</v>
      </c>
      <c r="EZ245" s="104">
        <f t="shared" si="442"/>
        <v>33.94</v>
      </c>
      <c r="FA245" s="104">
        <f t="shared" si="443"/>
        <v>32.840000000000003</v>
      </c>
      <c r="FB245" s="104">
        <f t="shared" si="444"/>
        <v>33.94</v>
      </c>
      <c r="FC245" s="104">
        <v>16.46</v>
      </c>
      <c r="FD245" s="104"/>
      <c r="FE245" s="104">
        <f t="shared" si="445"/>
        <v>349.27</v>
      </c>
      <c r="FF245" s="104">
        <f>ROUND((ER245+FE245),2)</f>
        <v>1998</v>
      </c>
      <c r="FG245" s="104">
        <f>SUM(F245-FF245)</f>
        <v>222</v>
      </c>
    </row>
    <row r="246" spans="1:167" s="106" customFormat="1" ht="16.5" x14ac:dyDescent="0.15">
      <c r="A246" s="73">
        <v>42723</v>
      </c>
      <c r="B246" s="70" t="s">
        <v>611</v>
      </c>
      <c r="C246" s="70" t="s">
        <v>612</v>
      </c>
      <c r="D246" s="74" t="s">
        <v>262</v>
      </c>
      <c r="E246" s="74" t="s">
        <v>613</v>
      </c>
      <c r="F246" s="86">
        <v>785</v>
      </c>
      <c r="G246" s="39">
        <f>(F246*0.1)</f>
        <v>78.5</v>
      </c>
      <c r="H246" s="39">
        <f>(F246*0.9)</f>
        <v>706.5</v>
      </c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  <c r="AA246" s="86"/>
      <c r="AB246" s="86"/>
      <c r="AC246" s="86"/>
      <c r="AD246" s="86"/>
      <c r="AE246" s="86"/>
      <c r="AF246" s="86"/>
      <c r="AG246" s="86"/>
      <c r="AH246" s="86"/>
      <c r="AI246" s="86"/>
      <c r="AJ246" s="86"/>
      <c r="AK246" s="86"/>
      <c r="AL246" s="86"/>
      <c r="AM246" s="110">
        <v>706.5</v>
      </c>
      <c r="AN246" s="156">
        <v>706.5</v>
      </c>
      <c r="AO246" s="124"/>
      <c r="AP246" s="124"/>
      <c r="AQ246" s="124"/>
      <c r="AR246" s="124"/>
      <c r="AS246" s="124"/>
      <c r="AT246" s="124"/>
      <c r="AU246" s="124"/>
      <c r="AV246" s="124"/>
      <c r="AW246" s="124"/>
      <c r="AX246" s="104"/>
      <c r="AY246" s="124"/>
      <c r="AZ246" s="124"/>
      <c r="BA246" s="104"/>
      <c r="BB246" s="104"/>
      <c r="BC246" s="104"/>
      <c r="BD246" s="104"/>
      <c r="BE246" s="104"/>
      <c r="BF246" s="104"/>
      <c r="BG246" s="104"/>
      <c r="BH246" s="104"/>
      <c r="BI246" s="104"/>
      <c r="BJ246" s="104"/>
      <c r="BK246" s="104"/>
      <c r="BL246" s="104"/>
      <c r="BM246" s="104"/>
      <c r="BN246" s="104"/>
      <c r="BO246" s="104"/>
      <c r="BP246" s="104"/>
      <c r="BQ246" s="104"/>
      <c r="BR246" s="104"/>
      <c r="BS246" s="104"/>
      <c r="BT246" s="104"/>
      <c r="BU246" s="104"/>
      <c r="BV246" s="104"/>
      <c r="BW246" s="104"/>
      <c r="BX246" s="104"/>
      <c r="BY246" s="104"/>
      <c r="BZ246" s="104"/>
      <c r="CA246" s="104"/>
      <c r="CB246" s="104"/>
      <c r="CC246" s="104"/>
      <c r="CD246" s="104"/>
      <c r="CE246" s="104"/>
      <c r="CF246" s="104"/>
      <c r="CG246" s="104"/>
      <c r="CH246" s="104"/>
      <c r="CI246" s="104"/>
      <c r="CJ246" s="104"/>
      <c r="CK246" s="104"/>
      <c r="CL246" s="104">
        <f>ROUND((H246/5/365*12),2)</f>
        <v>4.6500000000000004</v>
      </c>
      <c r="CM246" s="104">
        <f>SUM(CA246:CL246)</f>
        <v>4.6500000000000004</v>
      </c>
      <c r="CN246" s="104">
        <f>ROUND((BZ246+CM246),2)</f>
        <v>4.6500000000000004</v>
      </c>
      <c r="CO246" s="104">
        <f>ROUND((H246/5/365*31),2)</f>
        <v>12</v>
      </c>
      <c r="CP246" s="104">
        <f>ROUND((H246/5/365*28),2)</f>
        <v>10.84</v>
      </c>
      <c r="CQ246" s="104">
        <f>ROUND((H246/5/365*31),2)</f>
        <v>12</v>
      </c>
      <c r="CR246" s="104">
        <f>ROUND((H246/5/365*30),2)</f>
        <v>11.61</v>
      </c>
      <c r="CS246" s="104">
        <f>ROUND((H246/5/365*31),2)</f>
        <v>12</v>
      </c>
      <c r="CT246" s="104">
        <f>ROUND((H246/5/365*30),2)</f>
        <v>11.61</v>
      </c>
      <c r="CU246" s="104">
        <f>ROUND((H246/5/365*31),2)</f>
        <v>12</v>
      </c>
      <c r="CV246" s="104">
        <f>ROUND((H246/5/365*31),2)</f>
        <v>12</v>
      </c>
      <c r="CW246" s="104">
        <f>ROUND((H246/5/365*30),2)</f>
        <v>11.61</v>
      </c>
      <c r="CX246" s="104">
        <f>ROUND((H246/5/365*31),2)</f>
        <v>12</v>
      </c>
      <c r="CY246" s="104">
        <f>ROUND((H246/5/365*30),2)</f>
        <v>11.61</v>
      </c>
      <c r="CZ246" s="104">
        <f>ROUND((H246/5/365*31),2)</f>
        <v>12</v>
      </c>
      <c r="DA246" s="104">
        <f>SUM(CO246:CZ246)</f>
        <v>141.28</v>
      </c>
      <c r="DB246" s="104">
        <f>ROUND((CN246+DA246),2)</f>
        <v>145.93</v>
      </c>
      <c r="DC246" s="104">
        <f>ROUND((H246/5/365*31),2)</f>
        <v>12</v>
      </c>
      <c r="DD246" s="104">
        <f>ROUND((H246/5/365*28),2)</f>
        <v>10.84</v>
      </c>
      <c r="DE246" s="104">
        <f>ROUND((H246/5/365*31),2)</f>
        <v>12</v>
      </c>
      <c r="DF246" s="104">
        <f>ROUND((H246/5/365*30),2)</f>
        <v>11.61</v>
      </c>
      <c r="DG246" s="104">
        <f>ROUND((H246/5/365*31),2)</f>
        <v>12</v>
      </c>
      <c r="DH246" s="104">
        <f>ROUND((H246/5/365*30),2)</f>
        <v>11.61</v>
      </c>
      <c r="DI246" s="104">
        <f>ROUND((H246/5/365*31),2)</f>
        <v>12</v>
      </c>
      <c r="DJ246" s="104">
        <f>ROUND((H246/5/365*31),2)</f>
        <v>12</v>
      </c>
      <c r="DK246" s="104">
        <f>ROUND((H246/5/365*30),2)</f>
        <v>11.61</v>
      </c>
      <c r="DL246" s="104">
        <f>ROUND((H246/5/365*31),2)</f>
        <v>12</v>
      </c>
      <c r="DM246" s="104">
        <f>ROUND((H246/5/365*30),2)</f>
        <v>11.61</v>
      </c>
      <c r="DN246" s="104">
        <f>ROUND((H246/5/365*31),2)</f>
        <v>12</v>
      </c>
      <c r="DO246" s="104">
        <f>SUM(DC246:DN246)</f>
        <v>141.28</v>
      </c>
      <c r="DP246" s="104">
        <f>ROUND((DB246+DO246),2)</f>
        <v>287.20999999999998</v>
      </c>
      <c r="DQ246" s="104">
        <f>ROUND((H246/5/365*31),2)</f>
        <v>12</v>
      </c>
      <c r="DR246" s="104">
        <f>ROUND((H246/5/365*28),2)</f>
        <v>10.84</v>
      </c>
      <c r="DS246" s="104">
        <f>ROUND((H246/5/365*31),2)</f>
        <v>12</v>
      </c>
      <c r="DT246" s="104">
        <f>ROUND((H246/5/365*30),2)</f>
        <v>11.61</v>
      </c>
      <c r="DU246" s="104">
        <f>ROUND((H246/5/365*31),2)</f>
        <v>12</v>
      </c>
      <c r="DV246" s="104">
        <f>ROUND((H246/5/365*30),2)</f>
        <v>11.61</v>
      </c>
      <c r="DW246" s="104">
        <f>ROUND((H246/5/365*31),2)</f>
        <v>12</v>
      </c>
      <c r="DX246" s="104">
        <f>ROUND((H246/5/365*31),2)</f>
        <v>12</v>
      </c>
      <c r="DY246" s="104">
        <f>ROUND((H246/5/365*30),2)</f>
        <v>11.61</v>
      </c>
      <c r="DZ246" s="104">
        <f>ROUND((H246/5/365*31),2)</f>
        <v>12</v>
      </c>
      <c r="EA246" s="104">
        <f>ROUND((H246/5/365*30),2)</f>
        <v>11.61</v>
      </c>
      <c r="EB246" s="104">
        <f>ROUND((H246/5/365*31),2)</f>
        <v>12</v>
      </c>
      <c r="EC246" s="104">
        <f>SUM(DQ246:EB246)</f>
        <v>141.28</v>
      </c>
      <c r="ED246" s="104">
        <f>ROUND((DP246+EC246),2)</f>
        <v>428.49</v>
      </c>
      <c r="EE246" s="104">
        <f>ROUND((H246/5/365*31),2)</f>
        <v>12</v>
      </c>
      <c r="EF246" s="104">
        <f>ROUND((H246/5/365*29),2)</f>
        <v>11.23</v>
      </c>
      <c r="EG246" s="104">
        <f>ROUND((H246/5/365*31),2)</f>
        <v>12</v>
      </c>
      <c r="EH246" s="104">
        <f>ROUND((H246/5/365*30),2)</f>
        <v>11.61</v>
      </c>
      <c r="EI246" s="104">
        <f>ROUND((H246/5/365*31),2)</f>
        <v>12</v>
      </c>
      <c r="EJ246" s="104">
        <f>ROUND((H246/5/365*30),2)</f>
        <v>11.61</v>
      </c>
      <c r="EK246" s="104">
        <f>ROUND((H246/5/365*31),2)</f>
        <v>12</v>
      </c>
      <c r="EL246" s="104">
        <f>ROUND((H246/5/365*31),2)</f>
        <v>12</v>
      </c>
      <c r="EM246" s="104">
        <f t="shared" si="431"/>
        <v>11.61</v>
      </c>
      <c r="EN246" s="104">
        <f t="shared" si="432"/>
        <v>12</v>
      </c>
      <c r="EO246" s="104">
        <f t="shared" si="433"/>
        <v>11.61</v>
      </c>
      <c r="EP246" s="104">
        <f t="shared" si="434"/>
        <v>12</v>
      </c>
      <c r="EQ246" s="104">
        <f>SUM(EE246:EP246)</f>
        <v>141.67000000000002</v>
      </c>
      <c r="ER246" s="104">
        <f>ROUND((ED246+EQ246),2)</f>
        <v>570.16</v>
      </c>
      <c r="ES246" s="104">
        <f t="shared" si="435"/>
        <v>12</v>
      </c>
      <c r="ET246" s="104">
        <f t="shared" si="436"/>
        <v>10.84</v>
      </c>
      <c r="EU246" s="104">
        <f t="shared" si="437"/>
        <v>12</v>
      </c>
      <c r="EV246" s="104">
        <f t="shared" si="438"/>
        <v>11.61</v>
      </c>
      <c r="EW246" s="125">
        <f t="shared" si="439"/>
        <v>12</v>
      </c>
      <c r="EX246" s="104">
        <f t="shared" si="440"/>
        <v>11.61</v>
      </c>
      <c r="EY246" s="104">
        <f t="shared" si="441"/>
        <v>12</v>
      </c>
      <c r="EZ246" s="104">
        <f t="shared" si="442"/>
        <v>12</v>
      </c>
      <c r="FA246" s="104">
        <f t="shared" si="443"/>
        <v>11.61</v>
      </c>
      <c r="FB246" s="104">
        <f t="shared" si="444"/>
        <v>12</v>
      </c>
      <c r="FC246" s="104">
        <f>ROUND((H246/5/365*30),2)</f>
        <v>11.61</v>
      </c>
      <c r="FD246" s="104">
        <v>7.06</v>
      </c>
      <c r="FE246" s="104">
        <f t="shared" si="445"/>
        <v>136.34</v>
      </c>
      <c r="FF246" s="104">
        <f>SUM(ER246,FE246)</f>
        <v>706.5</v>
      </c>
      <c r="FG246" s="104"/>
      <c r="FH246" s="104"/>
      <c r="FI246" s="104">
        <f>ROUND((ER246+FE246),2)</f>
        <v>706.5</v>
      </c>
      <c r="FJ246" s="104">
        <f>SUM(F246-FI246)</f>
        <v>78.5</v>
      </c>
    </row>
    <row r="247" spans="1:167" s="106" customFormat="1" ht="16.5" x14ac:dyDescent="0.15">
      <c r="A247" s="73">
        <v>42723</v>
      </c>
      <c r="B247" s="70" t="s">
        <v>611</v>
      </c>
      <c r="C247" s="70" t="s">
        <v>612</v>
      </c>
      <c r="D247" s="74" t="s">
        <v>280</v>
      </c>
      <c r="E247" s="74" t="s">
        <v>614</v>
      </c>
      <c r="F247" s="86">
        <v>785</v>
      </c>
      <c r="G247" s="39">
        <f>(F247*0.1)</f>
        <v>78.5</v>
      </c>
      <c r="H247" s="39">
        <f>(F247*0.9)</f>
        <v>706.5</v>
      </c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86"/>
      <c r="U247" s="86"/>
      <c r="V247" s="86"/>
      <c r="W247" s="86"/>
      <c r="X247" s="86"/>
      <c r="Y247" s="86"/>
      <c r="Z247" s="86"/>
      <c r="AA247" s="86"/>
      <c r="AB247" s="86"/>
      <c r="AC247" s="86"/>
      <c r="AD247" s="86"/>
      <c r="AE247" s="86"/>
      <c r="AF247" s="86"/>
      <c r="AG247" s="86"/>
      <c r="AH247" s="86"/>
      <c r="AI247" s="86"/>
      <c r="AJ247" s="86"/>
      <c r="AK247" s="86"/>
      <c r="AL247" s="86"/>
      <c r="AM247" s="110">
        <v>706.5</v>
      </c>
      <c r="AN247" s="156">
        <v>706.5</v>
      </c>
      <c r="AO247" s="124"/>
      <c r="AP247" s="124"/>
      <c r="AQ247" s="124"/>
      <c r="AR247" s="124"/>
      <c r="AS247" s="124"/>
      <c r="AT247" s="124"/>
      <c r="AU247" s="124"/>
      <c r="AV247" s="124"/>
      <c r="AW247" s="124"/>
      <c r="AX247" s="104"/>
      <c r="AY247" s="124"/>
      <c r="AZ247" s="124"/>
      <c r="BA247" s="104"/>
      <c r="BB247" s="104"/>
      <c r="BC247" s="104"/>
      <c r="BD247" s="104"/>
      <c r="BE247" s="104"/>
      <c r="BF247" s="104"/>
      <c r="BG247" s="104"/>
      <c r="BH247" s="104"/>
      <c r="BI247" s="104"/>
      <c r="BJ247" s="104"/>
      <c r="BK247" s="104"/>
      <c r="BL247" s="104"/>
      <c r="BM247" s="104"/>
      <c r="BN247" s="104"/>
      <c r="BO247" s="104"/>
      <c r="BP247" s="104"/>
      <c r="BQ247" s="104"/>
      <c r="BR247" s="104"/>
      <c r="BS247" s="104"/>
      <c r="BT247" s="104"/>
      <c r="BU247" s="104"/>
      <c r="BV247" s="104"/>
      <c r="BW247" s="104"/>
      <c r="BX247" s="104"/>
      <c r="BY247" s="104"/>
      <c r="BZ247" s="104"/>
      <c r="CA247" s="104"/>
      <c r="CB247" s="104"/>
      <c r="CC247" s="104"/>
      <c r="CD247" s="104"/>
      <c r="CE247" s="104"/>
      <c r="CF247" s="104"/>
      <c r="CG247" s="104"/>
      <c r="CH247" s="104"/>
      <c r="CI247" s="104"/>
      <c r="CJ247" s="104"/>
      <c r="CK247" s="104"/>
      <c r="CL247" s="104">
        <f>ROUND((H247/5/365*12),2)</f>
        <v>4.6500000000000004</v>
      </c>
      <c r="CM247" s="104">
        <f>SUM(CA247:CL247)</f>
        <v>4.6500000000000004</v>
      </c>
      <c r="CN247" s="104">
        <f>ROUND((BZ247+CM247),2)</f>
        <v>4.6500000000000004</v>
      </c>
      <c r="CO247" s="104">
        <f>ROUND((H247/5/365*31),2)</f>
        <v>12</v>
      </c>
      <c r="CP247" s="104">
        <f>ROUND((H247/5/365*28),2)</f>
        <v>10.84</v>
      </c>
      <c r="CQ247" s="104">
        <f>ROUND((H247/5/365*31),2)</f>
        <v>12</v>
      </c>
      <c r="CR247" s="104">
        <f>ROUND((H247/5/365*30),2)</f>
        <v>11.61</v>
      </c>
      <c r="CS247" s="104">
        <f>ROUND((H247/5/365*31),2)</f>
        <v>12</v>
      </c>
      <c r="CT247" s="104">
        <f>ROUND((H247/5/365*30),2)</f>
        <v>11.61</v>
      </c>
      <c r="CU247" s="104">
        <f>ROUND((H247/5/365*31),2)</f>
        <v>12</v>
      </c>
      <c r="CV247" s="104">
        <f>ROUND((H247/5/365*31),2)</f>
        <v>12</v>
      </c>
      <c r="CW247" s="104">
        <f>ROUND((H247/5/365*30),2)</f>
        <v>11.61</v>
      </c>
      <c r="CX247" s="104">
        <f>ROUND((H247/5/365*31),2)</f>
        <v>12</v>
      </c>
      <c r="CY247" s="104">
        <f>ROUND((H247/5/365*30),2)</f>
        <v>11.61</v>
      </c>
      <c r="CZ247" s="104">
        <f>ROUND((H247/5/365*31),2)</f>
        <v>12</v>
      </c>
      <c r="DA247" s="104">
        <f>SUM(CO247:CZ247)</f>
        <v>141.28</v>
      </c>
      <c r="DB247" s="104">
        <f>ROUND((CN247+DA247),2)</f>
        <v>145.93</v>
      </c>
      <c r="DC247" s="104">
        <f>ROUND((H247/5/365*31),2)</f>
        <v>12</v>
      </c>
      <c r="DD247" s="104">
        <f>ROUND((H247/5/365*28),2)</f>
        <v>10.84</v>
      </c>
      <c r="DE247" s="104">
        <f>ROUND((H247/5/365*31),2)</f>
        <v>12</v>
      </c>
      <c r="DF247" s="104">
        <f>ROUND((H247/5/365*30),2)</f>
        <v>11.61</v>
      </c>
      <c r="DG247" s="104">
        <f>ROUND((H247/5/365*31),2)</f>
        <v>12</v>
      </c>
      <c r="DH247" s="104">
        <f>ROUND((H247/5/365*30),2)</f>
        <v>11.61</v>
      </c>
      <c r="DI247" s="104">
        <f>ROUND((H247/5/365*31),2)</f>
        <v>12</v>
      </c>
      <c r="DJ247" s="104">
        <f>ROUND((H247/5/365*31),2)</f>
        <v>12</v>
      </c>
      <c r="DK247" s="104">
        <f>ROUND((H247/5/365*30),2)</f>
        <v>11.61</v>
      </c>
      <c r="DL247" s="104">
        <f>ROUND((H247/5/365*31),2)</f>
        <v>12</v>
      </c>
      <c r="DM247" s="104">
        <f>ROUND((H247/5/365*30),2)</f>
        <v>11.61</v>
      </c>
      <c r="DN247" s="104">
        <f>ROUND((H247/5/365*31),2)</f>
        <v>12</v>
      </c>
      <c r="DO247" s="104">
        <f>SUM(DC247:DN247)</f>
        <v>141.28</v>
      </c>
      <c r="DP247" s="104">
        <f>ROUND((DB247+DO247),2)</f>
        <v>287.20999999999998</v>
      </c>
      <c r="DQ247" s="104">
        <f>ROUND((H247/5/365*31),2)</f>
        <v>12</v>
      </c>
      <c r="DR247" s="104">
        <f>ROUND((H247/5/365*28),2)</f>
        <v>10.84</v>
      </c>
      <c r="DS247" s="104">
        <f>ROUND((H247/5/365*31),2)</f>
        <v>12</v>
      </c>
      <c r="DT247" s="104">
        <f>ROUND((H247/5/365*30),2)</f>
        <v>11.61</v>
      </c>
      <c r="DU247" s="104">
        <f>ROUND((H247/5/365*31),2)</f>
        <v>12</v>
      </c>
      <c r="DV247" s="104">
        <f>ROUND((H247/5/365*30),2)</f>
        <v>11.61</v>
      </c>
      <c r="DW247" s="104">
        <f>ROUND((H247/5/365*31),2)</f>
        <v>12</v>
      </c>
      <c r="DX247" s="104">
        <f>ROUND((H247/5/365*31),2)</f>
        <v>12</v>
      </c>
      <c r="DY247" s="104">
        <f>ROUND((H247/5/365*30),2)</f>
        <v>11.61</v>
      </c>
      <c r="DZ247" s="104">
        <f>ROUND((H247/5/365*31),2)</f>
        <v>12</v>
      </c>
      <c r="EA247" s="104">
        <f>ROUND((H247/5/365*30),2)</f>
        <v>11.61</v>
      </c>
      <c r="EB247" s="104">
        <f>ROUND((H247/5/365*31),2)</f>
        <v>12</v>
      </c>
      <c r="EC247" s="104">
        <f>SUM(DQ247:EB247)</f>
        <v>141.28</v>
      </c>
      <c r="ED247" s="104">
        <f>ROUND((DP247+EC247),2)</f>
        <v>428.49</v>
      </c>
      <c r="EE247" s="104">
        <f>ROUND((H247/5/365*31),2)</f>
        <v>12</v>
      </c>
      <c r="EF247" s="104">
        <f>ROUND((H247/5/365*29),2)</f>
        <v>11.23</v>
      </c>
      <c r="EG247" s="104">
        <f>ROUND((H247/5/365*31),2)</f>
        <v>12</v>
      </c>
      <c r="EH247" s="104">
        <f>ROUND((H247/5/365*30),2)</f>
        <v>11.61</v>
      </c>
      <c r="EI247" s="104">
        <f>ROUND((H247/5/365*31),2)</f>
        <v>12</v>
      </c>
      <c r="EJ247" s="104">
        <f>ROUND((H247/5/365*30),2)</f>
        <v>11.61</v>
      </c>
      <c r="EK247" s="104">
        <f>ROUND((H247/5/365*31),2)</f>
        <v>12</v>
      </c>
      <c r="EL247" s="104">
        <f>ROUND((H247/5/365*31),2)</f>
        <v>12</v>
      </c>
      <c r="EM247" s="104">
        <f t="shared" si="431"/>
        <v>11.61</v>
      </c>
      <c r="EN247" s="104">
        <f t="shared" si="432"/>
        <v>12</v>
      </c>
      <c r="EO247" s="104">
        <f t="shared" si="433"/>
        <v>11.61</v>
      </c>
      <c r="EP247" s="104">
        <f t="shared" si="434"/>
        <v>12</v>
      </c>
      <c r="EQ247" s="104">
        <f>SUM(EE247:EP247)</f>
        <v>141.67000000000002</v>
      </c>
      <c r="ER247" s="104">
        <f>ROUND((ED247+EQ247),2)</f>
        <v>570.16</v>
      </c>
      <c r="ES247" s="104">
        <f t="shared" si="435"/>
        <v>12</v>
      </c>
      <c r="ET247" s="104">
        <f t="shared" si="436"/>
        <v>10.84</v>
      </c>
      <c r="EU247" s="104">
        <f t="shared" si="437"/>
        <v>12</v>
      </c>
      <c r="EV247" s="104">
        <f t="shared" si="438"/>
        <v>11.61</v>
      </c>
      <c r="EW247" s="125">
        <f t="shared" si="439"/>
        <v>12</v>
      </c>
      <c r="EX247" s="104">
        <f t="shared" si="440"/>
        <v>11.61</v>
      </c>
      <c r="EY247" s="104">
        <f t="shared" si="441"/>
        <v>12</v>
      </c>
      <c r="EZ247" s="104">
        <f t="shared" si="442"/>
        <v>12</v>
      </c>
      <c r="FA247" s="104">
        <f t="shared" si="443"/>
        <v>11.61</v>
      </c>
      <c r="FB247" s="104">
        <f t="shared" si="444"/>
        <v>12</v>
      </c>
      <c r="FC247" s="104">
        <f>ROUND((H247/5/365*30),2)</f>
        <v>11.61</v>
      </c>
      <c r="FD247" s="104">
        <v>7.06</v>
      </c>
      <c r="FE247" s="104">
        <f t="shared" si="445"/>
        <v>136.34</v>
      </c>
      <c r="FF247" s="104">
        <f>SUM(ER247,FE247)</f>
        <v>706.5</v>
      </c>
      <c r="FG247" s="104"/>
      <c r="FH247" s="104"/>
      <c r="FI247" s="104">
        <f>ROUND((ER247+FE247),2)</f>
        <v>706.5</v>
      </c>
      <c r="FJ247" s="104">
        <f>SUM(F247-FI247)</f>
        <v>78.5</v>
      </c>
    </row>
    <row r="248" spans="1:167" s="106" customFormat="1" ht="19.5" customHeight="1" thickBot="1" x14ac:dyDescent="0.2">
      <c r="A248" s="75">
        <v>42726</v>
      </c>
      <c r="B248" s="76" t="s">
        <v>615</v>
      </c>
      <c r="C248" s="76" t="s">
        <v>616</v>
      </c>
      <c r="D248" s="77" t="s">
        <v>219</v>
      </c>
      <c r="E248" s="77" t="s">
        <v>617</v>
      </c>
      <c r="F248" s="110">
        <v>1699.52</v>
      </c>
      <c r="G248" s="55">
        <f>(F248*0.1)</f>
        <v>169.952</v>
      </c>
      <c r="H248" s="55">
        <f>(F248*0.9)</f>
        <v>1529.568</v>
      </c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55">
        <f>(F248*0.9)</f>
        <v>1529.568</v>
      </c>
      <c r="AN248" s="156">
        <v>1529.57</v>
      </c>
      <c r="AO248" s="158"/>
      <c r="AP248" s="158"/>
      <c r="AQ248" s="158"/>
      <c r="AR248" s="158"/>
      <c r="AS248" s="158"/>
      <c r="AT248" s="158"/>
      <c r="AU248" s="158"/>
      <c r="AV248" s="158"/>
      <c r="AW248" s="158"/>
      <c r="AX248" s="158"/>
      <c r="AY248" s="158"/>
      <c r="AZ248" s="158"/>
      <c r="BA248" s="158"/>
      <c r="BB248" s="158"/>
      <c r="BC248" s="158"/>
      <c r="BD248" s="158"/>
      <c r="BE248" s="158"/>
      <c r="BF248" s="158"/>
      <c r="BG248" s="158"/>
      <c r="BH248" s="158"/>
      <c r="BI248" s="158"/>
      <c r="BJ248" s="158"/>
      <c r="BK248" s="158"/>
      <c r="BL248" s="158"/>
      <c r="BM248" s="158"/>
      <c r="BN248" s="158"/>
      <c r="BO248" s="158"/>
      <c r="BP248" s="158"/>
      <c r="BQ248" s="158"/>
      <c r="BR248" s="158"/>
      <c r="BS248" s="158"/>
      <c r="BT248" s="158"/>
      <c r="BU248" s="158"/>
      <c r="BV248" s="158"/>
      <c r="BW248" s="158"/>
      <c r="BX248" s="158"/>
      <c r="BY248" s="158"/>
      <c r="BZ248" s="158"/>
      <c r="CA248" s="158"/>
      <c r="CB248" s="158"/>
      <c r="CC248" s="158"/>
      <c r="CD248" s="158"/>
      <c r="CE248" s="158"/>
      <c r="CF248" s="158"/>
      <c r="CG248" s="158"/>
      <c r="CH248" s="158"/>
      <c r="CI248" s="158"/>
      <c r="CJ248" s="158"/>
      <c r="CK248" s="104"/>
      <c r="CL248" s="104">
        <f>ROUND((H248/5/365*9),2)</f>
        <v>7.54</v>
      </c>
      <c r="CM248" s="104">
        <f>SUM(CA248:CL248)</f>
        <v>7.54</v>
      </c>
      <c r="CN248" s="104">
        <f>ROUND((BZ248+CM248),2)</f>
        <v>7.54</v>
      </c>
      <c r="CO248" s="104">
        <f>ROUND((H248/5/365*31),2)</f>
        <v>25.98</v>
      </c>
      <c r="CP248" s="104">
        <f>ROUND((H248/5/365*28),2)</f>
        <v>23.47</v>
      </c>
      <c r="CQ248" s="104">
        <f>ROUND((H248/5/365*31),2)</f>
        <v>25.98</v>
      </c>
      <c r="CR248" s="104">
        <f>ROUND((H248/5/365*30),2)</f>
        <v>25.14</v>
      </c>
      <c r="CS248" s="104">
        <f>ROUND((H248/5/365*31),2)</f>
        <v>25.98</v>
      </c>
      <c r="CT248" s="104">
        <f>ROUND((H248/5/365*30),2)</f>
        <v>25.14</v>
      </c>
      <c r="CU248" s="104">
        <f>ROUND((H248/5/365*31),2)</f>
        <v>25.98</v>
      </c>
      <c r="CV248" s="104">
        <f>ROUND((H248/5/365*31),2)</f>
        <v>25.98</v>
      </c>
      <c r="CW248" s="104">
        <f>ROUND((H248/5/365*30),2)</f>
        <v>25.14</v>
      </c>
      <c r="CX248" s="104">
        <f>ROUND((H248/5/365*31),2)</f>
        <v>25.98</v>
      </c>
      <c r="CY248" s="104">
        <f>ROUND((H248/5/365*30),2)</f>
        <v>25.14</v>
      </c>
      <c r="CZ248" s="104">
        <f>ROUND((H248/5/365*31),2)</f>
        <v>25.98</v>
      </c>
      <c r="DA248" s="104">
        <f>SUM(CO248:CZ248)</f>
        <v>305.89</v>
      </c>
      <c r="DB248" s="104">
        <f>ROUND((CN248+DA248),2)</f>
        <v>313.43</v>
      </c>
      <c r="DC248" s="104">
        <f>ROUND((H248/5/365*31),2)</f>
        <v>25.98</v>
      </c>
      <c r="DD248" s="104">
        <f>ROUND((H248/5/365*28),2)</f>
        <v>23.47</v>
      </c>
      <c r="DE248" s="104">
        <f>ROUND((H248/5/365*31),2)</f>
        <v>25.98</v>
      </c>
      <c r="DF248" s="104">
        <f>ROUND((H248/5/365*30),2)</f>
        <v>25.14</v>
      </c>
      <c r="DG248" s="104">
        <f>ROUND((H248/5/365*31),2)</f>
        <v>25.98</v>
      </c>
      <c r="DH248" s="104">
        <f>ROUND((H248/5/365*30),2)</f>
        <v>25.14</v>
      </c>
      <c r="DI248" s="104">
        <f>ROUND((H248/5/365*31),2)</f>
        <v>25.98</v>
      </c>
      <c r="DJ248" s="104">
        <f>ROUND((H248/5/365*31),2)</f>
        <v>25.98</v>
      </c>
      <c r="DK248" s="104">
        <f>ROUND((H248/5/365*30),2)</f>
        <v>25.14</v>
      </c>
      <c r="DL248" s="104">
        <f>ROUND((H248/5/365*31),2)</f>
        <v>25.98</v>
      </c>
      <c r="DM248" s="104">
        <f>ROUND((H248/5/365*30),2)</f>
        <v>25.14</v>
      </c>
      <c r="DN248" s="104">
        <f>ROUND((H248/5/365*31),2)</f>
        <v>25.98</v>
      </c>
      <c r="DO248" s="104">
        <f>SUM(DC248:DN248)</f>
        <v>305.89</v>
      </c>
      <c r="DP248" s="104">
        <f>ROUND((DB248+DO248),2)</f>
        <v>619.32000000000005</v>
      </c>
      <c r="DQ248" s="104">
        <f>ROUND((H248/5/365*31),2)</f>
        <v>25.98</v>
      </c>
      <c r="DR248" s="104">
        <f>ROUND((H248/5/365*28),2)</f>
        <v>23.47</v>
      </c>
      <c r="DS248" s="104">
        <f>ROUND((H248/5/365*31),2)</f>
        <v>25.98</v>
      </c>
      <c r="DT248" s="104">
        <f>ROUND((H248/5/365*30),2)</f>
        <v>25.14</v>
      </c>
      <c r="DU248" s="104">
        <f>ROUND((H248/5/365*31),2)</f>
        <v>25.98</v>
      </c>
      <c r="DV248" s="104">
        <f>ROUND((H248/5/365*30),2)</f>
        <v>25.14</v>
      </c>
      <c r="DW248" s="104">
        <f>ROUND((H248/5/365*31),2)</f>
        <v>25.98</v>
      </c>
      <c r="DX248" s="104">
        <f>ROUND((H248/5/365*31),2)</f>
        <v>25.98</v>
      </c>
      <c r="DY248" s="104">
        <f>ROUND((H248/5/365*30),2)</f>
        <v>25.14</v>
      </c>
      <c r="DZ248" s="104">
        <f>ROUND((H248/5/365*31),2)</f>
        <v>25.98</v>
      </c>
      <c r="EA248" s="104">
        <f>ROUND((H248/5/365*30),2)</f>
        <v>25.14</v>
      </c>
      <c r="EB248" s="104">
        <f>ROUND((H248/5/365*31),2)</f>
        <v>25.98</v>
      </c>
      <c r="EC248" s="104">
        <f>SUM(DQ248:EB248)</f>
        <v>305.89</v>
      </c>
      <c r="ED248" s="104">
        <f>ROUND((DP248+EC248),2)</f>
        <v>925.21</v>
      </c>
      <c r="EE248" s="104">
        <f>ROUND((H248/5/365*31),2)</f>
        <v>25.98</v>
      </c>
      <c r="EF248" s="104">
        <f>ROUND((H248/5/365*29),2)</f>
        <v>24.31</v>
      </c>
      <c r="EG248" s="104">
        <f>ROUND((H248/5/365*31),2)</f>
        <v>25.98</v>
      </c>
      <c r="EH248" s="104">
        <f>ROUND((H248/5/365*30),2)</f>
        <v>25.14</v>
      </c>
      <c r="EI248" s="104">
        <f>ROUND((H248/5/365*31),2)</f>
        <v>25.98</v>
      </c>
      <c r="EJ248" s="104">
        <f>ROUND((H248/5/365*30),2)</f>
        <v>25.14</v>
      </c>
      <c r="EK248" s="104">
        <f>ROUND((H248/5/365*31),2)</f>
        <v>25.98</v>
      </c>
      <c r="EL248" s="104">
        <f>ROUND((H248/5/365*31),2)</f>
        <v>25.98</v>
      </c>
      <c r="EM248" s="104">
        <f t="shared" si="431"/>
        <v>25.14</v>
      </c>
      <c r="EN248" s="104">
        <f t="shared" si="432"/>
        <v>25.98</v>
      </c>
      <c r="EO248" s="104">
        <f t="shared" si="433"/>
        <v>25.14</v>
      </c>
      <c r="EP248" s="104">
        <f t="shared" si="434"/>
        <v>25.98</v>
      </c>
      <c r="EQ248" s="104">
        <f>SUM(EE248:EP248)</f>
        <v>306.73</v>
      </c>
      <c r="ER248" s="104">
        <f>ROUND((ED248+EQ248),2)</f>
        <v>1231.94</v>
      </c>
      <c r="ES248" s="104">
        <f t="shared" si="435"/>
        <v>25.98</v>
      </c>
      <c r="ET248" s="104">
        <f t="shared" si="436"/>
        <v>23.47</v>
      </c>
      <c r="EU248" s="104">
        <f t="shared" si="437"/>
        <v>25.98</v>
      </c>
      <c r="EV248" s="104">
        <f t="shared" si="438"/>
        <v>25.14</v>
      </c>
      <c r="EW248" s="125">
        <f t="shared" si="439"/>
        <v>25.98</v>
      </c>
      <c r="EX248" s="104">
        <f t="shared" si="440"/>
        <v>25.14</v>
      </c>
      <c r="EY248" s="104">
        <f t="shared" si="441"/>
        <v>25.98</v>
      </c>
      <c r="EZ248" s="104">
        <f t="shared" si="442"/>
        <v>25.98</v>
      </c>
      <c r="FA248" s="104">
        <f t="shared" si="443"/>
        <v>25.14</v>
      </c>
      <c r="FB248" s="104">
        <f t="shared" si="444"/>
        <v>25.98</v>
      </c>
      <c r="FC248" s="104">
        <f>ROUND((H248/5/365*30),2)</f>
        <v>25.14</v>
      </c>
      <c r="FD248" s="104">
        <v>17.72</v>
      </c>
      <c r="FE248" s="104">
        <f t="shared" si="445"/>
        <v>297.63</v>
      </c>
      <c r="FF248" s="104">
        <f>SUM(ER248,FE248)</f>
        <v>1529.5700000000002</v>
      </c>
      <c r="FG248" s="104"/>
      <c r="FH248" s="104"/>
      <c r="FI248" s="104">
        <f>ROUND((ER248+FE248),2)</f>
        <v>1529.57</v>
      </c>
      <c r="FJ248" s="104">
        <f>SUM(F248-FI248)</f>
        <v>169.95000000000005</v>
      </c>
    </row>
    <row r="249" spans="1:167" s="160" customFormat="1" ht="12" customHeight="1" thickBot="1" x14ac:dyDescent="0.25">
      <c r="A249" s="57" t="s">
        <v>45</v>
      </c>
      <c r="B249" s="58"/>
      <c r="C249" s="59"/>
      <c r="D249" s="60"/>
      <c r="E249" s="60"/>
      <c r="F249" s="61">
        <f>SUM(F121:F248)</f>
        <v>363887.43000000005</v>
      </c>
      <c r="G249" s="61">
        <f>SUM(G121:G248)</f>
        <v>36388.743000000002</v>
      </c>
      <c r="H249" s="61">
        <f>SUM(H121:H248)</f>
        <v>327498.68699999986</v>
      </c>
      <c r="I249" s="61">
        <f t="shared" ref="I249:AL249" si="446">SUM(I121:I245)</f>
        <v>0</v>
      </c>
      <c r="J249" s="61">
        <f t="shared" si="446"/>
        <v>0</v>
      </c>
      <c r="K249" s="61">
        <f t="shared" si="446"/>
        <v>0</v>
      </c>
      <c r="L249" s="61">
        <f t="shared" si="446"/>
        <v>0</v>
      </c>
      <c r="M249" s="61">
        <f t="shared" si="446"/>
        <v>0</v>
      </c>
      <c r="N249" s="61">
        <f t="shared" si="446"/>
        <v>0</v>
      </c>
      <c r="O249" s="61">
        <f t="shared" si="446"/>
        <v>0</v>
      </c>
      <c r="P249" s="61">
        <f t="shared" si="446"/>
        <v>0</v>
      </c>
      <c r="Q249" s="61">
        <f t="shared" si="446"/>
        <v>2.42</v>
      </c>
      <c r="R249" s="61">
        <f t="shared" si="446"/>
        <v>2465.14</v>
      </c>
      <c r="S249" s="61">
        <f t="shared" si="446"/>
        <v>4203.49</v>
      </c>
      <c r="T249" s="61">
        <f t="shared" si="446"/>
        <v>5878.6299999999974</v>
      </c>
      <c r="U249" s="61">
        <f t="shared" si="446"/>
        <v>5900.0800000000008</v>
      </c>
      <c r="V249" s="61">
        <f t="shared" si="446"/>
        <v>20786.890000000003</v>
      </c>
      <c r="W249" s="61">
        <f t="shared" si="446"/>
        <v>7288.810000000004</v>
      </c>
      <c r="X249" s="61">
        <f t="shared" si="446"/>
        <v>9762.480000000005</v>
      </c>
      <c r="Y249" s="61">
        <f t="shared" si="446"/>
        <v>12213.020000000004</v>
      </c>
      <c r="Z249" s="61">
        <f t="shared" si="446"/>
        <v>14856.710000000005</v>
      </c>
      <c r="AA249" s="61">
        <f t="shared" si="446"/>
        <v>12206.270000000004</v>
      </c>
      <c r="AB249" s="61">
        <f t="shared" si="446"/>
        <v>9100.0700000000106</v>
      </c>
      <c r="AC249" s="61">
        <f t="shared" si="446"/>
        <v>9369.7900000000027</v>
      </c>
      <c r="AD249" s="61">
        <f t="shared" si="446"/>
        <v>6990.9600000000019</v>
      </c>
      <c r="AE249" s="61">
        <f t="shared" si="446"/>
        <v>4589.829999999999</v>
      </c>
      <c r="AF249" s="61">
        <f t="shared" si="446"/>
        <v>4910.2400000000025</v>
      </c>
      <c r="AG249" s="61">
        <f t="shared" si="446"/>
        <v>3540.1300000000028</v>
      </c>
      <c r="AH249" s="61">
        <f t="shared" si="446"/>
        <v>702.12999999999988</v>
      </c>
      <c r="AI249" s="61">
        <f t="shared" si="446"/>
        <v>508.24999999999989</v>
      </c>
      <c r="AJ249" s="61">
        <f t="shared" si="446"/>
        <v>163743.50999999989</v>
      </c>
      <c r="AK249" s="61">
        <f t="shared" si="446"/>
        <v>162742.4499999999</v>
      </c>
      <c r="AL249" s="61">
        <f t="shared" si="446"/>
        <v>292655.17</v>
      </c>
      <c r="AM249" s="61">
        <f>SUM(AM121:AM248)</f>
        <v>327498.68799999997</v>
      </c>
      <c r="AN249" s="62">
        <f>SUM(AN121:AN248)</f>
        <v>327498.68999999994</v>
      </c>
      <c r="AO249" s="159"/>
      <c r="AP249" s="159"/>
      <c r="AQ249" s="159"/>
      <c r="AR249" s="159"/>
      <c r="AS249" s="159"/>
    </row>
    <row r="250" spans="1:167" s="160" customFormat="1" ht="12.75" x14ac:dyDescent="0.2">
      <c r="A250" s="65" t="s">
        <v>618</v>
      </c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  <c r="AA250" s="66"/>
      <c r="AB250" s="66"/>
      <c r="AC250" s="66"/>
      <c r="AD250" s="66"/>
      <c r="AE250" s="66"/>
      <c r="AF250" s="66"/>
      <c r="AG250" s="66"/>
      <c r="AH250" s="66"/>
      <c r="AI250" s="66"/>
      <c r="AJ250" s="66"/>
      <c r="AK250" s="66"/>
      <c r="AL250" s="66"/>
      <c r="AM250" s="66"/>
      <c r="AN250" s="67"/>
      <c r="AO250" s="159"/>
      <c r="AP250" s="159"/>
      <c r="AQ250" s="159"/>
      <c r="AR250" s="159"/>
      <c r="AS250" s="159"/>
    </row>
    <row r="251" spans="1:167" s="33" customFormat="1" ht="9.75" customHeight="1" x14ac:dyDescent="0.2">
      <c r="A251" s="68">
        <v>40836</v>
      </c>
      <c r="B251" s="91" t="s">
        <v>54</v>
      </c>
      <c r="C251" s="70" t="s">
        <v>619</v>
      </c>
      <c r="D251" s="71" t="s">
        <v>100</v>
      </c>
      <c r="E251" s="71" t="s">
        <v>620</v>
      </c>
      <c r="F251" s="39">
        <v>1299</v>
      </c>
      <c r="G251" s="39">
        <f>(F251*0.1)</f>
        <v>129.9</v>
      </c>
      <c r="H251" s="39">
        <f>(F251*0.9)</f>
        <v>1169.1000000000001</v>
      </c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9"/>
      <c r="AF251" s="38"/>
      <c r="AG251" s="38"/>
      <c r="AH251" s="38"/>
      <c r="AI251" s="38"/>
      <c r="AJ251" s="38">
        <v>1169.0999999999999</v>
      </c>
      <c r="AK251" s="38">
        <v>1169.0999999999999</v>
      </c>
      <c r="AL251" s="38">
        <v>1169.0999999999999</v>
      </c>
      <c r="AM251" s="38">
        <v>1169.0999999999999</v>
      </c>
      <c r="AN251" s="72">
        <f>ROUND((H251+I251+J251+K251+L251+M251+N251+O251+P251+Q251+R251+S251+T251),2)</f>
        <v>1169.0999999999999</v>
      </c>
      <c r="AO251" s="32"/>
      <c r="AP251" s="32"/>
      <c r="AQ251" s="32"/>
      <c r="AR251" s="32"/>
      <c r="AS251" s="32"/>
    </row>
    <row r="252" spans="1:167" s="33" customFormat="1" ht="17.25" customHeight="1" x14ac:dyDescent="0.2">
      <c r="A252" s="34" t="s">
        <v>621</v>
      </c>
      <c r="B252" s="35" t="s">
        <v>622</v>
      </c>
      <c r="C252" s="36" t="s">
        <v>623</v>
      </c>
      <c r="D252" s="37" t="s">
        <v>89</v>
      </c>
      <c r="E252" s="37" t="s">
        <v>624</v>
      </c>
      <c r="F252" s="38">
        <v>3205</v>
      </c>
      <c r="G252" s="38">
        <f>(F252*0.1)</f>
        <v>320.5</v>
      </c>
      <c r="H252" s="38">
        <f>(F252*0.9)</f>
        <v>2884.5</v>
      </c>
      <c r="I252" s="38">
        <v>0</v>
      </c>
      <c r="J252" s="38">
        <v>0</v>
      </c>
      <c r="K252" s="38">
        <v>0</v>
      </c>
      <c r="L252" s="38">
        <v>0</v>
      </c>
      <c r="M252" s="38">
        <v>0</v>
      </c>
      <c r="N252" s="38">
        <v>0</v>
      </c>
      <c r="O252" s="38">
        <v>0</v>
      </c>
      <c r="P252" s="38">
        <v>0</v>
      </c>
      <c r="Q252" s="38">
        <v>0</v>
      </c>
      <c r="R252" s="38">
        <v>0</v>
      </c>
      <c r="S252" s="38">
        <v>0</v>
      </c>
      <c r="T252" s="38">
        <v>0</v>
      </c>
      <c r="U252" s="38">
        <v>0</v>
      </c>
      <c r="V252" s="38">
        <v>0</v>
      </c>
      <c r="W252" s="38">
        <v>0</v>
      </c>
      <c r="X252" s="38">
        <v>74.28</v>
      </c>
      <c r="Y252" s="38">
        <v>576.91</v>
      </c>
      <c r="Z252" s="38">
        <v>576.94000000000005</v>
      </c>
      <c r="AA252" s="38">
        <v>578.52</v>
      </c>
      <c r="AB252" s="38">
        <v>576.94000000000005</v>
      </c>
      <c r="AC252" s="38">
        <v>500.91</v>
      </c>
      <c r="AD252" s="38">
        <v>0</v>
      </c>
      <c r="AE252" s="39">
        <v>0</v>
      </c>
      <c r="AF252" s="38">
        <v>0</v>
      </c>
      <c r="AG252" s="38"/>
      <c r="AH252" s="38"/>
      <c r="AI252" s="38"/>
      <c r="AJ252" s="38">
        <f t="shared" ref="AJ252:AK253" si="447">SUM(X252:AC252)</f>
        <v>2884.5</v>
      </c>
      <c r="AK252" s="38">
        <f t="shared" si="447"/>
        <v>2810.22</v>
      </c>
      <c r="AL252" s="38">
        <v>2884.5</v>
      </c>
      <c r="AM252" s="38">
        <v>2884.5</v>
      </c>
      <c r="AN252" s="72">
        <v>2884.5</v>
      </c>
      <c r="AO252" s="32"/>
      <c r="AP252" s="32"/>
      <c r="AQ252" s="32"/>
      <c r="AR252" s="32"/>
      <c r="AS252" s="32"/>
    </row>
    <row r="253" spans="1:167" s="33" customFormat="1" ht="8.25" x14ac:dyDescent="0.2">
      <c r="A253" s="161" t="s">
        <v>625</v>
      </c>
      <c r="B253" s="51" t="s">
        <v>626</v>
      </c>
      <c r="C253" s="52" t="s">
        <v>627</v>
      </c>
      <c r="D253" s="53" t="s">
        <v>89</v>
      </c>
      <c r="E253" s="53" t="s">
        <v>628</v>
      </c>
      <c r="F253" s="54">
        <v>1130</v>
      </c>
      <c r="G253" s="54">
        <f>(F253*0.1)</f>
        <v>113</v>
      </c>
      <c r="H253" s="54">
        <f>(F253*0.9)</f>
        <v>1017</v>
      </c>
      <c r="I253" s="54">
        <v>0</v>
      </c>
      <c r="J253" s="54">
        <v>0</v>
      </c>
      <c r="K253" s="54">
        <v>0</v>
      </c>
      <c r="L253" s="54">
        <v>0</v>
      </c>
      <c r="M253" s="54">
        <v>0</v>
      </c>
      <c r="N253" s="54">
        <v>0</v>
      </c>
      <c r="O253" s="54">
        <v>0</v>
      </c>
      <c r="P253" s="54">
        <v>0</v>
      </c>
      <c r="Q253" s="54">
        <v>0</v>
      </c>
      <c r="R253" s="54">
        <v>0</v>
      </c>
      <c r="S253" s="54">
        <v>0</v>
      </c>
      <c r="T253" s="54">
        <v>0</v>
      </c>
      <c r="U253" s="54">
        <v>0</v>
      </c>
      <c r="V253" s="54">
        <v>0</v>
      </c>
      <c r="W253" s="54">
        <v>0</v>
      </c>
      <c r="X253" s="54">
        <v>7.24</v>
      </c>
      <c r="Y253" s="54">
        <v>203.44</v>
      </c>
      <c r="Z253" s="54">
        <v>203.44</v>
      </c>
      <c r="AA253" s="54">
        <v>204</v>
      </c>
      <c r="AB253" s="54">
        <v>203.44</v>
      </c>
      <c r="AC253" s="54">
        <v>195.44</v>
      </c>
      <c r="AD253" s="54">
        <v>0</v>
      </c>
      <c r="AE253" s="55">
        <v>0</v>
      </c>
      <c r="AF253" s="54">
        <v>0</v>
      </c>
      <c r="AG253" s="54"/>
      <c r="AH253" s="54"/>
      <c r="AI253" s="54"/>
      <c r="AJ253" s="54">
        <f t="shared" si="447"/>
        <v>1017</v>
      </c>
      <c r="AK253" s="54">
        <f t="shared" si="447"/>
        <v>1009.76</v>
      </c>
      <c r="AL253" s="54">
        <v>1017</v>
      </c>
      <c r="AM253" s="54">
        <v>1017</v>
      </c>
      <c r="AN253" s="56">
        <v>1017</v>
      </c>
      <c r="AO253" s="32"/>
      <c r="AP253" s="32"/>
      <c r="AQ253" s="32"/>
      <c r="AR253" s="32"/>
      <c r="AS253" s="32"/>
    </row>
    <row r="254" spans="1:167" s="106" customFormat="1" ht="27" customHeight="1" x14ac:dyDescent="0.15">
      <c r="A254" s="73">
        <v>42724</v>
      </c>
      <c r="B254" s="69" t="s">
        <v>629</v>
      </c>
      <c r="C254" s="69" t="s">
        <v>630</v>
      </c>
      <c r="D254" s="74" t="s">
        <v>213</v>
      </c>
      <c r="E254" s="122" t="s">
        <v>631</v>
      </c>
      <c r="F254" s="86">
        <v>683.85</v>
      </c>
      <c r="G254" s="39">
        <f>(F254*0.1)</f>
        <v>68.385000000000005</v>
      </c>
      <c r="H254" s="39">
        <f>(F254*0.9)</f>
        <v>615.46500000000003</v>
      </c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  <c r="AA254" s="86"/>
      <c r="AB254" s="86"/>
      <c r="AC254" s="86"/>
      <c r="AD254" s="86"/>
      <c r="AE254" s="86"/>
      <c r="AF254" s="86"/>
      <c r="AG254" s="86"/>
      <c r="AH254" s="86"/>
      <c r="AI254" s="86"/>
      <c r="AJ254" s="86"/>
      <c r="AK254" s="86"/>
      <c r="AL254" s="86"/>
      <c r="AM254" s="39">
        <f>(F254*0.9)</f>
        <v>615.46500000000003</v>
      </c>
      <c r="AN254" s="72">
        <f>(F254*0.9)</f>
        <v>615.46500000000003</v>
      </c>
      <c r="AO254" s="124"/>
      <c r="AP254" s="124"/>
      <c r="AQ254" s="124"/>
      <c r="AR254" s="124"/>
      <c r="AS254" s="124"/>
      <c r="AT254" s="124"/>
      <c r="AU254" s="124"/>
      <c r="AV254" s="124"/>
      <c r="AW254" s="124"/>
      <c r="AX254" s="104"/>
      <c r="AY254" s="124"/>
      <c r="AZ254" s="124"/>
      <c r="BA254" s="104"/>
      <c r="BB254" s="104"/>
      <c r="BC254" s="104"/>
      <c r="BD254" s="104"/>
      <c r="BE254" s="104"/>
      <c r="BF254" s="104"/>
      <c r="BG254" s="104"/>
      <c r="BH254" s="104"/>
      <c r="BI254" s="104"/>
      <c r="BJ254" s="104"/>
      <c r="BK254" s="104"/>
      <c r="BL254" s="104"/>
      <c r="BM254" s="104"/>
      <c r="BN254" s="104"/>
      <c r="BO254" s="104"/>
      <c r="BP254" s="104"/>
      <c r="BQ254" s="104"/>
      <c r="BR254" s="104"/>
      <c r="BS254" s="104"/>
      <c r="BT254" s="104"/>
      <c r="BU254" s="104"/>
      <c r="BV254" s="104"/>
      <c r="BW254" s="104"/>
      <c r="BX254" s="104"/>
      <c r="BY254" s="104"/>
      <c r="BZ254" s="104"/>
      <c r="CA254" s="104"/>
      <c r="CB254" s="104"/>
      <c r="CC254" s="104"/>
      <c r="CD254" s="104"/>
      <c r="CE254" s="104"/>
      <c r="CF254" s="104"/>
      <c r="CG254" s="104"/>
      <c r="CH254" s="104"/>
      <c r="CI254" s="104"/>
      <c r="CJ254" s="104"/>
      <c r="CK254" s="104"/>
      <c r="CL254" s="104">
        <f>ROUND((H254/5/365*11),2)</f>
        <v>3.71</v>
      </c>
      <c r="CM254" s="104">
        <f>SUM(CA254:CL254)</f>
        <v>3.71</v>
      </c>
      <c r="CN254" s="104">
        <f>ROUND((BZ254+CM254),2)</f>
        <v>3.71</v>
      </c>
      <c r="CO254" s="104">
        <f>ROUND((H254/5/365*31),2)</f>
        <v>10.45</v>
      </c>
      <c r="CP254" s="104">
        <f>ROUND((H254/5/365*28),2)</f>
        <v>9.44</v>
      </c>
      <c r="CQ254" s="104">
        <f>ROUND((H254/5/365*31),2)</f>
        <v>10.45</v>
      </c>
      <c r="CR254" s="104">
        <f>ROUND((H254/5/365*30),2)</f>
        <v>10.119999999999999</v>
      </c>
      <c r="CS254" s="104">
        <f>ROUND((H254/5/365*31),2)</f>
        <v>10.45</v>
      </c>
      <c r="CT254" s="104">
        <f>ROUND((H254/5/365*30),2)</f>
        <v>10.119999999999999</v>
      </c>
      <c r="CU254" s="104">
        <f>ROUND((H254/5/365*31),2)</f>
        <v>10.45</v>
      </c>
      <c r="CV254" s="104">
        <f>ROUND((H254/5/365*31),2)</f>
        <v>10.45</v>
      </c>
      <c r="CW254" s="104">
        <f>ROUND((H254/5/365*30),2)</f>
        <v>10.119999999999999</v>
      </c>
      <c r="CX254" s="104">
        <f>ROUND((H254/5/365*31),2)</f>
        <v>10.45</v>
      </c>
      <c r="CY254" s="104">
        <f>ROUND((H254/5/365*30),2)</f>
        <v>10.119999999999999</v>
      </c>
      <c r="CZ254" s="104">
        <f>ROUND((H254/5/365*31),2)</f>
        <v>10.45</v>
      </c>
      <c r="DA254" s="104">
        <f>SUM(CO254:CZ254)</f>
        <v>123.07000000000001</v>
      </c>
      <c r="DB254" s="104">
        <f>ROUND((CN254+DA254),2)</f>
        <v>126.78</v>
      </c>
      <c r="DC254" s="104">
        <f>ROUND((H254/5/365*31),2)</f>
        <v>10.45</v>
      </c>
      <c r="DD254" s="104">
        <f>ROUND((H254/5/365*28),2)</f>
        <v>9.44</v>
      </c>
      <c r="DE254" s="104">
        <f>ROUND((H254/5/365*31),2)</f>
        <v>10.45</v>
      </c>
      <c r="DF254" s="104">
        <f>ROUND((H254/5/365*30),2)</f>
        <v>10.119999999999999</v>
      </c>
      <c r="DG254" s="104">
        <f>ROUND((H254/5/365*31),2)</f>
        <v>10.45</v>
      </c>
      <c r="DH254" s="104">
        <f>ROUND((H254/5/365*30),2)</f>
        <v>10.119999999999999</v>
      </c>
      <c r="DI254" s="104">
        <f>ROUND((H254/5/365*31),2)</f>
        <v>10.45</v>
      </c>
      <c r="DJ254" s="104">
        <f>ROUND((H254/5/365*31),2)</f>
        <v>10.45</v>
      </c>
      <c r="DK254" s="104">
        <f>ROUND((H254/5/365*30),2)</f>
        <v>10.119999999999999</v>
      </c>
      <c r="DL254" s="104">
        <f>ROUND((H254/5/365*31),2)</f>
        <v>10.45</v>
      </c>
      <c r="DM254" s="104">
        <f>ROUND((H254/5/365*30),2)</f>
        <v>10.119999999999999</v>
      </c>
      <c r="DN254" s="104">
        <f>ROUND((H254/5/365*31),2)</f>
        <v>10.45</v>
      </c>
      <c r="DO254" s="104">
        <f>SUM(DC254:DN254)</f>
        <v>123.07000000000001</v>
      </c>
      <c r="DP254" s="104">
        <f>ROUND((DB254+DO254),2)</f>
        <v>249.85</v>
      </c>
      <c r="DQ254" s="104">
        <f>ROUND((H254/5/365*31),2)</f>
        <v>10.45</v>
      </c>
      <c r="DR254" s="104">
        <f>ROUND((H254/5/365*28),2)</f>
        <v>9.44</v>
      </c>
      <c r="DS254" s="104">
        <f>ROUND((H254/5/365*31),2)</f>
        <v>10.45</v>
      </c>
      <c r="DT254" s="104">
        <f>ROUND((H254/5/365*30),2)</f>
        <v>10.119999999999999</v>
      </c>
      <c r="DU254" s="104">
        <f>ROUND((H254/5/365*31),2)</f>
        <v>10.45</v>
      </c>
      <c r="DV254" s="104">
        <f>ROUND((H254/5/365*30),2)</f>
        <v>10.119999999999999</v>
      </c>
      <c r="DW254" s="104">
        <f>ROUND((H254/5/365*31),2)</f>
        <v>10.45</v>
      </c>
      <c r="DX254" s="104">
        <f>ROUND((H254/5/365*31),2)</f>
        <v>10.45</v>
      </c>
      <c r="DY254" s="104">
        <f>ROUND((H254/5/365*30),2)</f>
        <v>10.119999999999999</v>
      </c>
      <c r="DZ254" s="104">
        <f>ROUND((H254/5/365*31),2)</f>
        <v>10.45</v>
      </c>
      <c r="EA254" s="104">
        <f>ROUND((H254/5/365*30),2)</f>
        <v>10.119999999999999</v>
      </c>
      <c r="EB254" s="104">
        <f>ROUND((H254/5/365*31),2)</f>
        <v>10.45</v>
      </c>
      <c r="EC254" s="104">
        <f>SUM(DQ254:EB254)</f>
        <v>123.07000000000001</v>
      </c>
      <c r="ED254" s="104">
        <f>ROUND((DP254+EC254),2)</f>
        <v>372.92</v>
      </c>
      <c r="EE254" s="104">
        <f>ROUND((H254/5/365*31),2)</f>
        <v>10.45</v>
      </c>
      <c r="EF254" s="104">
        <f>ROUND((H254/5/365*29),2)</f>
        <v>9.7799999999999994</v>
      </c>
      <c r="EG254" s="104">
        <f>ROUND((H254/5/365*31),2)</f>
        <v>10.45</v>
      </c>
      <c r="EH254" s="104">
        <f>ROUND((H254/5/365*30),2)</f>
        <v>10.119999999999999</v>
      </c>
      <c r="EI254" s="104">
        <f>ROUND((H254/5/365*31),2)</f>
        <v>10.45</v>
      </c>
      <c r="EJ254" s="104">
        <f>ROUND((H254/5/365*30),2)</f>
        <v>10.119999999999999</v>
      </c>
      <c r="EK254" s="104">
        <f>ROUND((H254/5/365*31),2)</f>
        <v>10.45</v>
      </c>
      <c r="EL254" s="104">
        <f>ROUND((H254/5/365*31),2)</f>
        <v>10.45</v>
      </c>
      <c r="EM254" s="104">
        <f>ROUND((H254/5/365*30),2)</f>
        <v>10.119999999999999</v>
      </c>
      <c r="EN254" s="104">
        <f>ROUND((H254/5/365*31),2)</f>
        <v>10.45</v>
      </c>
      <c r="EO254" s="104">
        <f>ROUND((H254/5/365*30),2)</f>
        <v>10.119999999999999</v>
      </c>
      <c r="EP254" s="104">
        <f>ROUND((H254/5/365*31),2)</f>
        <v>10.45</v>
      </c>
      <c r="EQ254" s="104">
        <f>SUM(EE254:EP254)</f>
        <v>123.41000000000001</v>
      </c>
      <c r="ER254" s="104">
        <f>ROUND((ED254+EQ254),2)</f>
        <v>496.33</v>
      </c>
      <c r="ES254" s="104">
        <f>ROUND((H254/5/365*31),2)</f>
        <v>10.45</v>
      </c>
      <c r="ET254" s="104">
        <f>ROUND((H254/5/365*28),2)</f>
        <v>9.44</v>
      </c>
      <c r="EU254" s="104">
        <f>ROUND((H254/5/365*31),2)</f>
        <v>10.45</v>
      </c>
      <c r="EV254" s="104">
        <f>ROUND((H254/5/365*30),2)</f>
        <v>10.119999999999999</v>
      </c>
      <c r="EW254" s="125">
        <f>ROUND((H254/5/365*31),2)</f>
        <v>10.45</v>
      </c>
      <c r="EX254" s="104">
        <f>ROUND((H254/5/365*30),2)</f>
        <v>10.119999999999999</v>
      </c>
      <c r="EY254" s="104">
        <f>ROUND((H254/5/365*31),2)</f>
        <v>10.45</v>
      </c>
      <c r="EZ254" s="104">
        <f>ROUND((H254/5/365*31),2)</f>
        <v>10.45</v>
      </c>
      <c r="FA254" s="104">
        <f>ROUND((H254/5/365*30),2)</f>
        <v>10.119999999999999</v>
      </c>
      <c r="FB254" s="104">
        <f>ROUND((H254/5/365*31),2)</f>
        <v>10.45</v>
      </c>
      <c r="FC254" s="104">
        <f>ROUND((H254/5/365*30),2)</f>
        <v>10.119999999999999</v>
      </c>
      <c r="FD254" s="104">
        <v>6.51</v>
      </c>
      <c r="FE254" s="104">
        <f>SUM(ES254:FD254)</f>
        <v>119.13000000000001</v>
      </c>
      <c r="FF254" s="104">
        <f>SUM(ER254,FE254)</f>
        <v>615.46</v>
      </c>
      <c r="FG254" s="104"/>
      <c r="FH254" s="104"/>
      <c r="FI254" s="104">
        <v>615.47</v>
      </c>
      <c r="FJ254" s="104">
        <f>SUM(F254-FI254)</f>
        <v>68.38</v>
      </c>
      <c r="FK254" s="126"/>
    </row>
    <row r="255" spans="1:167" s="106" customFormat="1" ht="27" customHeight="1" thickBot="1" x14ac:dyDescent="0.2">
      <c r="A255" s="75">
        <v>42724</v>
      </c>
      <c r="B255" s="76" t="s">
        <v>629</v>
      </c>
      <c r="C255" s="76" t="s">
        <v>630</v>
      </c>
      <c r="D255" s="77" t="s">
        <v>213</v>
      </c>
      <c r="E255" s="155" t="s">
        <v>632</v>
      </c>
      <c r="F255" s="110">
        <v>683.85</v>
      </c>
      <c r="G255" s="55">
        <f>(F255*0.1)</f>
        <v>68.385000000000005</v>
      </c>
      <c r="H255" s="55">
        <f>(F255*0.9)</f>
        <v>615.46500000000003</v>
      </c>
      <c r="I255" s="110"/>
      <c r="J255" s="110"/>
      <c r="K255" s="110"/>
      <c r="L255" s="110"/>
      <c r="M255" s="110"/>
      <c r="N255" s="110"/>
      <c r="O255" s="110"/>
      <c r="P255" s="110"/>
      <c r="Q255" s="110"/>
      <c r="R255" s="110"/>
      <c r="S255" s="110"/>
      <c r="T255" s="110"/>
      <c r="U255" s="110"/>
      <c r="V255" s="110"/>
      <c r="W255" s="110"/>
      <c r="X255" s="110"/>
      <c r="Y255" s="110"/>
      <c r="Z255" s="110"/>
      <c r="AA255" s="110"/>
      <c r="AB255" s="110"/>
      <c r="AC255" s="110"/>
      <c r="AD255" s="110"/>
      <c r="AE255" s="110"/>
      <c r="AF255" s="110"/>
      <c r="AG255" s="110"/>
      <c r="AH255" s="110"/>
      <c r="AI255" s="110"/>
      <c r="AJ255" s="110"/>
      <c r="AK255" s="110"/>
      <c r="AL255" s="110"/>
      <c r="AM255" s="55">
        <f>(F255*0.9)</f>
        <v>615.46500000000003</v>
      </c>
      <c r="AN255" s="79">
        <f>(F255*0.9)</f>
        <v>615.46500000000003</v>
      </c>
      <c r="AO255" s="124"/>
      <c r="AP255" s="124"/>
      <c r="AQ255" s="124"/>
      <c r="AR255" s="124"/>
      <c r="AS255" s="124"/>
      <c r="AT255" s="124"/>
      <c r="AU255" s="124"/>
      <c r="AV255" s="124"/>
      <c r="AW255" s="124"/>
      <c r="AX255" s="104"/>
      <c r="AY255" s="124"/>
      <c r="AZ255" s="124"/>
      <c r="BA255" s="104"/>
      <c r="BB255" s="104"/>
      <c r="BC255" s="104"/>
      <c r="BD255" s="104"/>
      <c r="BE255" s="104"/>
      <c r="BF255" s="104"/>
      <c r="BG255" s="104"/>
      <c r="BH255" s="104"/>
      <c r="BI255" s="104"/>
      <c r="BJ255" s="104"/>
      <c r="BK255" s="104"/>
      <c r="BL255" s="104"/>
      <c r="BM255" s="104"/>
      <c r="BN255" s="104"/>
      <c r="BO255" s="104"/>
      <c r="BP255" s="104"/>
      <c r="BQ255" s="104"/>
      <c r="BR255" s="104"/>
      <c r="BS255" s="104"/>
      <c r="BT255" s="104"/>
      <c r="BU255" s="104"/>
      <c r="BV255" s="104"/>
      <c r="BW255" s="104"/>
      <c r="BX255" s="104"/>
      <c r="BY255" s="104"/>
      <c r="BZ255" s="104"/>
      <c r="CA255" s="104"/>
      <c r="CB255" s="104"/>
      <c r="CC255" s="104"/>
      <c r="CD255" s="104"/>
      <c r="CE255" s="104"/>
      <c r="CF255" s="104"/>
      <c r="CG255" s="104"/>
      <c r="CH255" s="104"/>
      <c r="CI255" s="104"/>
      <c r="CJ255" s="104"/>
      <c r="CK255" s="104"/>
      <c r="CL255" s="104">
        <f>ROUND((H255/5/365*11),2)</f>
        <v>3.71</v>
      </c>
      <c r="CM255" s="104">
        <f>SUM(CA255:CL255)</f>
        <v>3.71</v>
      </c>
      <c r="CN255" s="104">
        <f>ROUND((BZ255+CM255),2)</f>
        <v>3.71</v>
      </c>
      <c r="CO255" s="104">
        <f>ROUND((H255/5/365*31),2)</f>
        <v>10.45</v>
      </c>
      <c r="CP255" s="104">
        <f>ROUND((H255/5/365*28),2)</f>
        <v>9.44</v>
      </c>
      <c r="CQ255" s="104">
        <f>ROUND((H255/5/365*31),2)</f>
        <v>10.45</v>
      </c>
      <c r="CR255" s="104">
        <f>ROUND((H255/5/365*30),2)</f>
        <v>10.119999999999999</v>
      </c>
      <c r="CS255" s="104">
        <f>ROUND((H255/5/365*31),2)</f>
        <v>10.45</v>
      </c>
      <c r="CT255" s="104">
        <f>ROUND((H255/5/365*30),2)</f>
        <v>10.119999999999999</v>
      </c>
      <c r="CU255" s="104">
        <f>ROUND((H255/5/365*31),2)</f>
        <v>10.45</v>
      </c>
      <c r="CV255" s="104">
        <f>ROUND((H255/5/365*31),2)</f>
        <v>10.45</v>
      </c>
      <c r="CW255" s="104">
        <f>ROUND((H255/5/365*30),2)</f>
        <v>10.119999999999999</v>
      </c>
      <c r="CX255" s="104">
        <f>ROUND((H255/5/365*31),2)</f>
        <v>10.45</v>
      </c>
      <c r="CY255" s="104">
        <f>ROUND((H255/5/365*30),2)</f>
        <v>10.119999999999999</v>
      </c>
      <c r="CZ255" s="104">
        <f>ROUND((H255/5/365*31),2)</f>
        <v>10.45</v>
      </c>
      <c r="DA255" s="104">
        <f>SUM(CO255:CZ255)</f>
        <v>123.07000000000001</v>
      </c>
      <c r="DB255" s="104">
        <f>ROUND((CN255+DA255),2)</f>
        <v>126.78</v>
      </c>
      <c r="DC255" s="104">
        <f>ROUND((H255/5/365*31),2)</f>
        <v>10.45</v>
      </c>
      <c r="DD255" s="104">
        <f>ROUND((H255/5/365*28),2)</f>
        <v>9.44</v>
      </c>
      <c r="DE255" s="104">
        <f>ROUND((H255/5/365*31),2)</f>
        <v>10.45</v>
      </c>
      <c r="DF255" s="104">
        <f>ROUND((H255/5/365*30),2)</f>
        <v>10.119999999999999</v>
      </c>
      <c r="DG255" s="104">
        <f>ROUND((H255/5/365*31),2)</f>
        <v>10.45</v>
      </c>
      <c r="DH255" s="104">
        <f>ROUND((H255/5/365*30),2)</f>
        <v>10.119999999999999</v>
      </c>
      <c r="DI255" s="104">
        <f>ROUND((H255/5/365*31),2)</f>
        <v>10.45</v>
      </c>
      <c r="DJ255" s="104">
        <f>ROUND((H255/5/365*31),2)</f>
        <v>10.45</v>
      </c>
      <c r="DK255" s="104">
        <f>ROUND((H255/5/365*30),2)</f>
        <v>10.119999999999999</v>
      </c>
      <c r="DL255" s="104">
        <f>ROUND((H255/5/365*31),2)</f>
        <v>10.45</v>
      </c>
      <c r="DM255" s="104">
        <f>ROUND((H255/5/365*30),2)</f>
        <v>10.119999999999999</v>
      </c>
      <c r="DN255" s="104">
        <f>ROUND((H255/5/365*31),2)</f>
        <v>10.45</v>
      </c>
      <c r="DO255" s="104">
        <f>SUM(DC255:DN255)</f>
        <v>123.07000000000001</v>
      </c>
      <c r="DP255" s="104">
        <f>ROUND((DB255+DO255),2)</f>
        <v>249.85</v>
      </c>
      <c r="DQ255" s="104">
        <f>ROUND((H255/5/365*31),2)</f>
        <v>10.45</v>
      </c>
      <c r="DR255" s="104">
        <f>ROUND((H255/5/365*28),2)</f>
        <v>9.44</v>
      </c>
      <c r="DS255" s="104">
        <f>ROUND((H255/5/365*31),2)</f>
        <v>10.45</v>
      </c>
      <c r="DT255" s="104">
        <f>ROUND((H255/5/365*30),2)</f>
        <v>10.119999999999999</v>
      </c>
      <c r="DU255" s="104">
        <f>ROUND((H255/5/365*31),2)</f>
        <v>10.45</v>
      </c>
      <c r="DV255" s="104">
        <f>ROUND((H255/5/365*30),2)</f>
        <v>10.119999999999999</v>
      </c>
      <c r="DW255" s="104">
        <f>ROUND((H255/5/365*31),2)</f>
        <v>10.45</v>
      </c>
      <c r="DX255" s="104">
        <f>ROUND((H255/5/365*31),2)</f>
        <v>10.45</v>
      </c>
      <c r="DY255" s="104">
        <f>ROUND((H255/5/365*30),2)</f>
        <v>10.119999999999999</v>
      </c>
      <c r="DZ255" s="104">
        <f>ROUND((H255/5/365*31),2)</f>
        <v>10.45</v>
      </c>
      <c r="EA255" s="104">
        <f>ROUND((H255/5/365*30),2)</f>
        <v>10.119999999999999</v>
      </c>
      <c r="EB255" s="104">
        <f>ROUND((H255/5/365*31),2)</f>
        <v>10.45</v>
      </c>
      <c r="EC255" s="104">
        <f>SUM(DQ255:EB255)</f>
        <v>123.07000000000001</v>
      </c>
      <c r="ED255" s="104">
        <f>ROUND((DP255+EC255),2)</f>
        <v>372.92</v>
      </c>
      <c r="EE255" s="104">
        <f>ROUND((H255/5/365*31),2)</f>
        <v>10.45</v>
      </c>
      <c r="EF255" s="104">
        <f>ROUND((H255/5/365*29),2)</f>
        <v>9.7799999999999994</v>
      </c>
      <c r="EG255" s="104">
        <f>ROUND((H255/5/365*31),2)</f>
        <v>10.45</v>
      </c>
      <c r="EH255" s="104">
        <f>ROUND((H255/5/365*30),2)</f>
        <v>10.119999999999999</v>
      </c>
      <c r="EI255" s="104">
        <f>ROUND((H255/5/365*31),2)</f>
        <v>10.45</v>
      </c>
      <c r="EJ255" s="104">
        <f>ROUND((H255/5/365*30),2)</f>
        <v>10.119999999999999</v>
      </c>
      <c r="EK255" s="104">
        <f>ROUND((H255/5/365*31),2)</f>
        <v>10.45</v>
      </c>
      <c r="EL255" s="104">
        <f>ROUND((H255/5/365*31),2)</f>
        <v>10.45</v>
      </c>
      <c r="EM255" s="104">
        <f>ROUND((H255/5/365*30),2)</f>
        <v>10.119999999999999</v>
      </c>
      <c r="EN255" s="104">
        <f>ROUND((H255/5/365*31),2)</f>
        <v>10.45</v>
      </c>
      <c r="EO255" s="104">
        <f>ROUND((H255/5/365*30),2)</f>
        <v>10.119999999999999</v>
      </c>
      <c r="EP255" s="104">
        <f>ROUND((H255/5/365*31),2)</f>
        <v>10.45</v>
      </c>
      <c r="EQ255" s="104">
        <f>SUM(EE255:EP255)</f>
        <v>123.41000000000001</v>
      </c>
      <c r="ER255" s="104">
        <f>ROUND((ED255+EQ255),2)</f>
        <v>496.33</v>
      </c>
      <c r="ES255" s="104">
        <f>ROUND((H255/5/365*31),2)</f>
        <v>10.45</v>
      </c>
      <c r="ET255" s="104">
        <f>ROUND((H255/5/365*28),2)</f>
        <v>9.44</v>
      </c>
      <c r="EU255" s="104">
        <f>ROUND((H255/5/365*31),2)</f>
        <v>10.45</v>
      </c>
      <c r="EV255" s="104">
        <f>ROUND((H255/5/365*30),2)</f>
        <v>10.119999999999999</v>
      </c>
      <c r="EW255" s="125">
        <f>ROUND((H255/5/365*31),2)</f>
        <v>10.45</v>
      </c>
      <c r="EX255" s="104">
        <f>ROUND((H255/5/365*30),2)</f>
        <v>10.119999999999999</v>
      </c>
      <c r="EY255" s="104">
        <f>ROUND((H255/5/365*31),2)</f>
        <v>10.45</v>
      </c>
      <c r="EZ255" s="104">
        <f>ROUND((H255/5/365*31),2)</f>
        <v>10.45</v>
      </c>
      <c r="FA255" s="104">
        <f>ROUND((H255/5/365*30),2)</f>
        <v>10.119999999999999</v>
      </c>
      <c r="FB255" s="104">
        <f>ROUND((H255/5/365*31),2)</f>
        <v>10.45</v>
      </c>
      <c r="FC255" s="104">
        <f>ROUND((H255/5/365*30),2)</f>
        <v>10.119999999999999</v>
      </c>
      <c r="FD255" s="104">
        <v>6.51</v>
      </c>
      <c r="FE255" s="104">
        <f>SUM(ES255:FD255)</f>
        <v>119.13000000000001</v>
      </c>
      <c r="FF255" s="104">
        <f>SUM(ER255,FE255)</f>
        <v>615.46</v>
      </c>
      <c r="FG255" s="104"/>
      <c r="FH255" s="104"/>
      <c r="FI255" s="104">
        <v>615.47</v>
      </c>
      <c r="FJ255" s="104">
        <f>SUM(F255-FI255)</f>
        <v>68.38</v>
      </c>
      <c r="FK255" s="126"/>
    </row>
    <row r="256" spans="1:167" s="160" customFormat="1" ht="12" thickBot="1" x14ac:dyDescent="0.25">
      <c r="A256" s="57" t="s">
        <v>45</v>
      </c>
      <c r="B256" s="58"/>
      <c r="C256" s="59"/>
      <c r="D256" s="60"/>
      <c r="E256" s="60"/>
      <c r="F256" s="61">
        <f>SUM(F251:F255)</f>
        <v>7001.7000000000007</v>
      </c>
      <c r="G256" s="61">
        <f>SUM(G251:G255)</f>
        <v>700.17</v>
      </c>
      <c r="H256" s="61">
        <f>SUM(H251:H255)</f>
        <v>6301.5300000000007</v>
      </c>
      <c r="I256" s="61">
        <f t="shared" ref="I256:AL256" si="448">SUM(I251:I253)</f>
        <v>0</v>
      </c>
      <c r="J256" s="61">
        <f t="shared" si="448"/>
        <v>0</v>
      </c>
      <c r="K256" s="61">
        <f t="shared" si="448"/>
        <v>0</v>
      </c>
      <c r="L256" s="61">
        <f t="shared" si="448"/>
        <v>0</v>
      </c>
      <c r="M256" s="61">
        <f t="shared" si="448"/>
        <v>0</v>
      </c>
      <c r="N256" s="61">
        <f t="shared" si="448"/>
        <v>0</v>
      </c>
      <c r="O256" s="61">
        <f t="shared" si="448"/>
        <v>0</v>
      </c>
      <c r="P256" s="61">
        <f t="shared" si="448"/>
        <v>0</v>
      </c>
      <c r="Q256" s="61">
        <f t="shared" si="448"/>
        <v>0</v>
      </c>
      <c r="R256" s="61">
        <f t="shared" si="448"/>
        <v>0</v>
      </c>
      <c r="S256" s="61">
        <f t="shared" si="448"/>
        <v>0</v>
      </c>
      <c r="T256" s="61">
        <f t="shared" si="448"/>
        <v>0</v>
      </c>
      <c r="U256" s="61">
        <f t="shared" si="448"/>
        <v>0</v>
      </c>
      <c r="V256" s="61">
        <f t="shared" si="448"/>
        <v>0</v>
      </c>
      <c r="W256" s="61">
        <f t="shared" si="448"/>
        <v>0</v>
      </c>
      <c r="X256" s="61">
        <f t="shared" si="448"/>
        <v>81.52</v>
      </c>
      <c r="Y256" s="61">
        <f t="shared" si="448"/>
        <v>780.34999999999991</v>
      </c>
      <c r="Z256" s="61">
        <f t="shared" si="448"/>
        <v>780.38000000000011</v>
      </c>
      <c r="AA256" s="61">
        <f t="shared" si="448"/>
        <v>782.52</v>
      </c>
      <c r="AB256" s="61">
        <f t="shared" si="448"/>
        <v>780.38000000000011</v>
      </c>
      <c r="AC256" s="61">
        <f t="shared" si="448"/>
        <v>696.35</v>
      </c>
      <c r="AD256" s="61">
        <f t="shared" si="448"/>
        <v>0</v>
      </c>
      <c r="AE256" s="61">
        <f t="shared" si="448"/>
        <v>0</v>
      </c>
      <c r="AF256" s="61">
        <f t="shared" si="448"/>
        <v>0</v>
      </c>
      <c r="AG256" s="61">
        <f t="shared" si="448"/>
        <v>0</v>
      </c>
      <c r="AH256" s="61">
        <f t="shared" si="448"/>
        <v>0</v>
      </c>
      <c r="AI256" s="61">
        <f t="shared" si="448"/>
        <v>0</v>
      </c>
      <c r="AJ256" s="61">
        <f t="shared" si="448"/>
        <v>5070.6000000000004</v>
      </c>
      <c r="AK256" s="61">
        <f t="shared" si="448"/>
        <v>4989.08</v>
      </c>
      <c r="AL256" s="61">
        <f t="shared" si="448"/>
        <v>5070.6000000000004</v>
      </c>
      <c r="AM256" s="61">
        <f>SUM(AM251:AM255)</f>
        <v>6301.5300000000007</v>
      </c>
      <c r="AN256" s="62">
        <f>SUM(AN251:AN255)</f>
        <v>6301.5300000000007</v>
      </c>
      <c r="AO256" s="159"/>
      <c r="AP256" s="159"/>
      <c r="AQ256" s="159"/>
      <c r="AR256" s="159"/>
      <c r="AS256" s="159"/>
    </row>
    <row r="257" spans="1:45" s="168" customFormat="1" ht="12" thickBot="1" x14ac:dyDescent="0.25">
      <c r="A257" s="162" t="s">
        <v>633</v>
      </c>
      <c r="B257" s="163"/>
      <c r="C257" s="163"/>
      <c r="D257" s="164"/>
      <c r="E257" s="164"/>
      <c r="F257" s="165">
        <f t="shared" ref="F257:AN257" si="449">ROUND((F21+F43+F71+F119+F249+F256),2)</f>
        <v>749928.37</v>
      </c>
      <c r="G257" s="165">
        <f t="shared" si="449"/>
        <v>74992.84</v>
      </c>
      <c r="H257" s="165">
        <f>ROUND((H21+H43+H71+H119+H249+H256),2)</f>
        <v>674936.41</v>
      </c>
      <c r="I257" s="165">
        <f t="shared" si="449"/>
        <v>0</v>
      </c>
      <c r="J257" s="165">
        <f t="shared" si="449"/>
        <v>347.28</v>
      </c>
      <c r="K257" s="165">
        <f t="shared" si="449"/>
        <v>273.17</v>
      </c>
      <c r="L257" s="165">
        <f t="shared" si="449"/>
        <v>321.52</v>
      </c>
      <c r="M257" s="165">
        <f t="shared" si="449"/>
        <v>396.6</v>
      </c>
      <c r="N257" s="165">
        <f t="shared" si="449"/>
        <v>425.34</v>
      </c>
      <c r="O257" s="165">
        <f t="shared" si="449"/>
        <v>4019.7</v>
      </c>
      <c r="P257" s="165">
        <f t="shared" si="449"/>
        <v>42123.3</v>
      </c>
      <c r="Q257" s="165">
        <f t="shared" si="449"/>
        <v>48611.41</v>
      </c>
      <c r="R257" s="165">
        <f t="shared" si="449"/>
        <v>55760.14</v>
      </c>
      <c r="S257" s="165">
        <f t="shared" si="449"/>
        <v>66409.48</v>
      </c>
      <c r="T257" s="165">
        <f t="shared" si="449"/>
        <v>16961.3</v>
      </c>
      <c r="U257" s="165">
        <f t="shared" si="449"/>
        <v>10050.86</v>
      </c>
      <c r="V257" s="165">
        <f t="shared" si="449"/>
        <v>26895.62</v>
      </c>
      <c r="W257" s="165">
        <f t="shared" si="449"/>
        <v>9764.4</v>
      </c>
      <c r="X257" s="165">
        <f t="shared" si="449"/>
        <v>18504.93</v>
      </c>
      <c r="Y257" s="165">
        <f t="shared" si="449"/>
        <v>22944.51</v>
      </c>
      <c r="Z257" s="165">
        <f t="shared" si="449"/>
        <v>27385.040000000001</v>
      </c>
      <c r="AA257" s="165">
        <f t="shared" si="449"/>
        <v>30892.16</v>
      </c>
      <c r="AB257" s="165">
        <f t="shared" si="449"/>
        <v>28104.67</v>
      </c>
      <c r="AC257" s="165">
        <f t="shared" si="449"/>
        <v>23104.06</v>
      </c>
      <c r="AD257" s="165">
        <f t="shared" si="449"/>
        <v>18519.490000000002</v>
      </c>
      <c r="AE257" s="165">
        <f t="shared" si="449"/>
        <v>14118.02</v>
      </c>
      <c r="AF257" s="165">
        <f t="shared" si="449"/>
        <v>8030.01</v>
      </c>
      <c r="AG257" s="165">
        <f t="shared" si="449"/>
        <v>5746.22</v>
      </c>
      <c r="AH257" s="165">
        <f t="shared" si="449"/>
        <v>1197.1099999999999</v>
      </c>
      <c r="AI257" s="165">
        <f t="shared" si="449"/>
        <v>818.19</v>
      </c>
      <c r="AJ257" s="165">
        <f t="shared" si="449"/>
        <v>453732.4</v>
      </c>
      <c r="AK257" s="165">
        <f t="shared" si="449"/>
        <v>444015.3</v>
      </c>
      <c r="AL257" s="165">
        <f t="shared" si="449"/>
        <v>602304.59</v>
      </c>
      <c r="AM257" s="165">
        <f t="shared" si="449"/>
        <v>674936.45</v>
      </c>
      <c r="AN257" s="166">
        <f t="shared" si="449"/>
        <v>674936.45</v>
      </c>
      <c r="AO257" s="167"/>
      <c r="AP257" s="167"/>
      <c r="AQ257" s="167"/>
      <c r="AR257" s="167"/>
      <c r="AS257" s="167"/>
    </row>
    <row r="258" spans="1:45" ht="8.25" x14ac:dyDescent="0.15">
      <c r="A258" s="169"/>
      <c r="B258" s="170"/>
      <c r="C258" s="171"/>
      <c r="D258" s="172"/>
      <c r="E258" s="172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4"/>
      <c r="AF258" s="107"/>
      <c r="AG258" s="107"/>
      <c r="AH258" s="107"/>
      <c r="AI258" s="107"/>
      <c r="AJ258" s="107"/>
      <c r="AK258" s="107"/>
      <c r="AL258" s="107"/>
      <c r="AM258" s="107"/>
      <c r="AN258" s="107"/>
    </row>
    <row r="259" spans="1:45" ht="8.25" x14ac:dyDescent="0.15">
      <c r="A259" s="169"/>
      <c r="B259" s="170"/>
      <c r="C259" s="171"/>
      <c r="D259" s="172"/>
      <c r="E259" s="172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4"/>
      <c r="AF259" s="107"/>
      <c r="AG259" s="107"/>
      <c r="AH259" s="107"/>
      <c r="AI259" s="107"/>
      <c r="AJ259" s="107"/>
      <c r="AK259" s="107"/>
      <c r="AL259" s="107"/>
      <c r="AM259" s="107"/>
      <c r="AN259" s="107"/>
    </row>
    <row r="260" spans="1:45" ht="8.25" x14ac:dyDescent="0.15">
      <c r="A260" s="169"/>
      <c r="B260" s="170"/>
      <c r="C260" s="171"/>
      <c r="D260" s="172"/>
      <c r="E260" s="172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4"/>
      <c r="AF260" s="107"/>
      <c r="AG260" s="107"/>
      <c r="AH260" s="107"/>
      <c r="AI260" s="107"/>
      <c r="AJ260" s="107"/>
      <c r="AK260" s="107"/>
      <c r="AL260" s="107"/>
      <c r="AM260" s="107"/>
      <c r="AN260" s="107"/>
    </row>
    <row r="261" spans="1:45" ht="8.25" x14ac:dyDescent="0.15"/>
    <row r="262" spans="1:45" ht="8.25" x14ac:dyDescent="0.15">
      <c r="A262" s="175" t="s">
        <v>634</v>
      </c>
      <c r="C262" s="2" t="s">
        <v>635</v>
      </c>
      <c r="G262" s="176" t="s">
        <v>636</v>
      </c>
      <c r="H262" s="176"/>
      <c r="I262" s="177"/>
      <c r="J262" s="177"/>
      <c r="K262" s="177"/>
      <c r="L262" s="177"/>
      <c r="M262" s="177"/>
      <c r="N262" s="177"/>
      <c r="O262" s="177"/>
      <c r="P262" s="177"/>
      <c r="Q262" s="177"/>
      <c r="R262" s="177"/>
      <c r="S262" s="177"/>
      <c r="T262" s="177"/>
      <c r="U262" s="177"/>
      <c r="V262" s="177"/>
      <c r="W262" s="177"/>
      <c r="X262" s="177"/>
      <c r="Y262" s="177"/>
      <c r="Z262" s="177"/>
      <c r="AA262" s="177"/>
      <c r="AB262" s="177"/>
      <c r="AC262" s="177"/>
      <c r="AD262" s="177"/>
      <c r="AE262" s="177"/>
      <c r="AF262" s="177"/>
      <c r="AG262" s="177"/>
      <c r="AH262" s="177"/>
      <c r="AI262" s="177"/>
      <c r="AJ262" s="177"/>
      <c r="AK262" s="177"/>
      <c r="AL262" s="177"/>
      <c r="AM262" s="177"/>
      <c r="AN262" s="177"/>
      <c r="AO262" s="7"/>
      <c r="AP262" s="7"/>
      <c r="AQ262" s="7"/>
      <c r="AR262" s="7"/>
      <c r="AS262" s="7"/>
    </row>
    <row r="263" spans="1:45" ht="8.25" x14ac:dyDescent="0.15">
      <c r="A263" s="178" t="s">
        <v>637</v>
      </c>
      <c r="B263" s="178"/>
      <c r="C263" s="179" t="s">
        <v>638</v>
      </c>
      <c r="G263" s="176" t="s">
        <v>639</v>
      </c>
      <c r="H263" s="177"/>
      <c r="I263" s="177"/>
      <c r="J263" s="177"/>
      <c r="K263" s="177"/>
      <c r="L263" s="177"/>
      <c r="M263" s="177"/>
      <c r="N263" s="177"/>
      <c r="O263" s="177"/>
      <c r="P263" s="177"/>
      <c r="Q263" s="177"/>
      <c r="R263" s="177"/>
      <c r="S263" s="177"/>
      <c r="T263" s="177"/>
      <c r="U263" s="177"/>
      <c r="V263" s="177"/>
      <c r="W263" s="177"/>
      <c r="X263" s="177"/>
      <c r="Y263" s="177"/>
      <c r="Z263" s="177"/>
      <c r="AA263" s="177"/>
      <c r="AB263" s="177"/>
      <c r="AC263" s="177"/>
      <c r="AD263" s="177"/>
      <c r="AE263" s="177"/>
      <c r="AF263" s="177"/>
      <c r="AG263" s="177"/>
      <c r="AH263" s="177"/>
      <c r="AI263" s="177"/>
      <c r="AJ263" s="177"/>
      <c r="AK263" s="177"/>
      <c r="AL263" s="177"/>
      <c r="AM263" s="177"/>
      <c r="AN263" s="177"/>
      <c r="AO263" s="7"/>
      <c r="AP263" s="7"/>
      <c r="AQ263" s="7"/>
      <c r="AR263" s="7"/>
      <c r="AS263" s="7"/>
    </row>
    <row r="264" spans="1:45" ht="8.25" x14ac:dyDescent="0.15">
      <c r="A264" s="178" t="s">
        <v>640</v>
      </c>
      <c r="B264" s="178"/>
      <c r="C264" s="179" t="s">
        <v>641</v>
      </c>
      <c r="D264" s="179"/>
      <c r="E264" s="179"/>
      <c r="F264" s="180"/>
      <c r="G264" s="176" t="s">
        <v>642</v>
      </c>
      <c r="H264" s="176"/>
      <c r="I264" s="177"/>
      <c r="J264" s="177"/>
      <c r="K264" s="177"/>
      <c r="L264" s="177"/>
      <c r="M264" s="177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  <c r="AA264" s="177"/>
      <c r="AB264" s="177"/>
      <c r="AC264" s="177"/>
      <c r="AD264" s="177"/>
      <c r="AE264" s="177"/>
      <c r="AF264" s="177"/>
      <c r="AG264" s="177"/>
      <c r="AH264" s="177"/>
      <c r="AI264" s="177"/>
      <c r="AJ264" s="177"/>
      <c r="AK264" s="177"/>
      <c r="AL264" s="177"/>
      <c r="AM264" s="177"/>
      <c r="AN264" s="177"/>
      <c r="AO264" s="7"/>
      <c r="AP264" s="7"/>
      <c r="AQ264" s="7"/>
      <c r="AR264" s="7"/>
      <c r="AS264" s="7"/>
    </row>
    <row r="265" spans="1:45" ht="8.25" x14ac:dyDescent="0.15">
      <c r="C265" s="174"/>
      <c r="AO265" s="7"/>
      <c r="AP265" s="7"/>
      <c r="AQ265" s="7"/>
      <c r="AR265" s="7"/>
      <c r="AS265" s="7"/>
    </row>
    <row r="266" spans="1:45" ht="8.25" x14ac:dyDescent="0.15">
      <c r="C266" s="174"/>
      <c r="AO266" s="7"/>
      <c r="AP266" s="7"/>
      <c r="AQ266" s="7"/>
      <c r="AR266" s="7"/>
      <c r="AS266" s="7"/>
    </row>
    <row r="267" spans="1:45" ht="8.25" x14ac:dyDescent="0.15">
      <c r="AO267" s="7"/>
      <c r="AP267" s="7"/>
      <c r="AQ267" s="7"/>
      <c r="AR267" s="7"/>
      <c r="AS267" s="7"/>
    </row>
    <row r="268" spans="1:45" ht="8.25" x14ac:dyDescent="0.15">
      <c r="AO268" s="7"/>
      <c r="AP268" s="7"/>
      <c r="AQ268" s="7"/>
      <c r="AR268" s="7"/>
      <c r="AS268" s="7"/>
    </row>
    <row r="269" spans="1:45" ht="8.25" x14ac:dyDescent="0.15">
      <c r="B269" s="7"/>
      <c r="C269" s="7"/>
      <c r="AO269" s="7"/>
      <c r="AP269" s="7"/>
      <c r="AQ269" s="7"/>
      <c r="AR269" s="7"/>
      <c r="AS269" s="7"/>
    </row>
    <row r="270" spans="1:45" ht="8.25" x14ac:dyDescent="0.15">
      <c r="B270" s="7"/>
      <c r="C270" s="7"/>
      <c r="AE270" s="4"/>
      <c r="AO270" s="7"/>
      <c r="AP270" s="7"/>
      <c r="AQ270" s="7"/>
      <c r="AR270" s="7"/>
      <c r="AS270" s="7"/>
    </row>
    <row r="271" spans="1:45" ht="8.25" x14ac:dyDescent="0.15">
      <c r="AO271" s="7"/>
      <c r="AP271" s="7"/>
      <c r="AQ271" s="7"/>
      <c r="AR271" s="7"/>
      <c r="AS271" s="7"/>
    </row>
    <row r="272" spans="1:45" ht="8.25" x14ac:dyDescent="0.15">
      <c r="B272" s="7"/>
      <c r="C272" s="7"/>
      <c r="AE272" s="4"/>
      <c r="AO272" s="7"/>
      <c r="AP272" s="7"/>
      <c r="AQ272" s="7"/>
      <c r="AR272" s="7"/>
      <c r="AS272" s="7"/>
    </row>
    <row r="273" spans="1:45" ht="8.25" x14ac:dyDescent="0.15">
      <c r="AO273" s="7"/>
      <c r="AP273" s="7"/>
      <c r="AQ273" s="7"/>
      <c r="AR273" s="7"/>
      <c r="AS273" s="7"/>
    </row>
    <row r="274" spans="1:45" ht="8.25" x14ac:dyDescent="0.15">
      <c r="A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</row>
    <row r="275" spans="1:45" ht="8.25" x14ac:dyDescent="0.15">
      <c r="A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</row>
    <row r="276" spans="1:45" ht="8.25" x14ac:dyDescent="0.15">
      <c r="A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</row>
    <row r="277" spans="1:45" ht="8.25" x14ac:dyDescent="0.15">
      <c r="A277" s="7"/>
      <c r="B277" s="7"/>
      <c r="C277" s="7"/>
      <c r="AE277" s="4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</row>
    <row r="278" spans="1:45" ht="8.25" x14ac:dyDescent="0.15">
      <c r="A278" s="7"/>
      <c r="B278" s="7"/>
      <c r="C278" s="7"/>
      <c r="AE278" s="4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</row>
    <row r="279" spans="1:45" ht="8.25" x14ac:dyDescent="0.15">
      <c r="A279" s="7"/>
      <c r="B279" s="7"/>
      <c r="C279" s="7"/>
      <c r="AE279" s="4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</row>
    <row r="280" spans="1:45" ht="8.25" x14ac:dyDescent="0.15">
      <c r="A280" s="7"/>
      <c r="B280" s="7"/>
      <c r="C280" s="7"/>
      <c r="AE280" s="4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</row>
    <row r="281" spans="1:45" ht="8.25" x14ac:dyDescent="0.15">
      <c r="A281" s="7"/>
      <c r="B281" s="7"/>
      <c r="C281" s="7"/>
      <c r="AE281" s="4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</row>
    <row r="282" spans="1:45" ht="8.25" x14ac:dyDescent="0.15">
      <c r="A282" s="7"/>
      <c r="B282" s="7"/>
      <c r="C282" s="7"/>
      <c r="AE282" s="4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</row>
    <row r="283" spans="1:45" ht="8.25" x14ac:dyDescent="0.15">
      <c r="A283" s="7"/>
      <c r="B283" s="7"/>
      <c r="C283" s="7"/>
      <c r="AE283" s="4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</row>
    <row r="284" spans="1:45" ht="8.25" x14ac:dyDescent="0.15">
      <c r="A284" s="7"/>
      <c r="B284" s="7"/>
      <c r="C284" s="7"/>
      <c r="AE284" s="4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</row>
    <row r="285" spans="1:45" ht="8.25" x14ac:dyDescent="0.15">
      <c r="A285" s="7"/>
      <c r="B285" s="7"/>
      <c r="C285" s="7"/>
      <c r="AE285" s="4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</row>
    <row r="286" spans="1:45" ht="8.25" x14ac:dyDescent="0.15">
      <c r="A286" s="7"/>
      <c r="B286" s="7"/>
      <c r="C286" s="7"/>
      <c r="AE286" s="4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</row>
  </sheetData>
  <mergeCells count="13">
    <mergeCell ref="A120:AN120"/>
    <mergeCell ref="A250:AN250"/>
    <mergeCell ref="G262:AN262"/>
    <mergeCell ref="A263:B263"/>
    <mergeCell ref="G263:AN263"/>
    <mergeCell ref="A264:B264"/>
    <mergeCell ref="G264:AN264"/>
    <mergeCell ref="A1:B1"/>
    <mergeCell ref="A2:AN2"/>
    <mergeCell ref="A4:AN4"/>
    <mergeCell ref="A22:AN22"/>
    <mergeCell ref="A44:AN44"/>
    <mergeCell ref="A72:AN7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41" orientation="landscape" r:id="rId1"/>
  <headerFooter>
    <oddFooter>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9"/>
  <sheetViews>
    <sheetView tabSelected="1" workbookViewId="0">
      <selection activeCell="FM65" sqref="FM65"/>
    </sheetView>
  </sheetViews>
  <sheetFormatPr baseColWidth="10" defaultRowHeight="42.75" customHeight="1" x14ac:dyDescent="0.15"/>
  <cols>
    <col min="1" max="1" width="7.85546875" style="121" customWidth="1"/>
    <col min="2" max="2" width="18" style="182" customWidth="1"/>
    <col min="3" max="3" width="26.7109375" style="182" customWidth="1"/>
    <col min="4" max="4" width="8.85546875" style="183" customWidth="1"/>
    <col min="5" max="5" width="7.28515625" style="183" customWidth="1"/>
    <col min="6" max="7" width="12.140625" style="184" customWidth="1"/>
    <col min="8" max="8" width="12" style="158" customWidth="1"/>
    <col min="9" max="21" width="11.42578125" style="158" hidden="1" customWidth="1"/>
    <col min="22" max="22" width="8.7109375" style="158" hidden="1" customWidth="1"/>
    <col min="23" max="29" width="11.42578125" style="158" hidden="1" customWidth="1"/>
    <col min="30" max="30" width="8.42578125" style="158" hidden="1" customWidth="1"/>
    <col min="31" max="31" width="8.85546875" style="158" hidden="1" customWidth="1"/>
    <col min="32" max="32" width="7.85546875" style="158" hidden="1" customWidth="1"/>
    <col min="33" max="33" width="13.140625" style="158" hidden="1" customWidth="1"/>
    <col min="34" max="35" width="9.85546875" style="158" hidden="1" customWidth="1"/>
    <col min="36" max="46" width="10.140625" style="158" hidden="1" customWidth="1"/>
    <col min="47" max="47" width="9.140625" style="158" hidden="1" customWidth="1"/>
    <col min="48" max="49" width="10.140625" style="158" hidden="1" customWidth="1"/>
    <col min="50" max="50" width="9.5703125" style="158" hidden="1" customWidth="1"/>
    <col min="51" max="51" width="9.85546875" style="158" hidden="1" customWidth="1"/>
    <col min="52" max="52" width="9" style="158" hidden="1" customWidth="1"/>
    <col min="53" max="56" width="10.140625" style="158" hidden="1" customWidth="1"/>
    <col min="57" max="57" width="8.42578125" style="158" hidden="1" customWidth="1"/>
    <col min="58" max="59" width="10.140625" style="158" hidden="1" customWidth="1"/>
    <col min="60" max="60" width="8.5703125" style="158" hidden="1" customWidth="1"/>
    <col min="61" max="61" width="9.42578125" style="158" hidden="1" customWidth="1"/>
    <col min="62" max="62" width="9.28515625" style="158" hidden="1" customWidth="1"/>
    <col min="63" max="72" width="10.140625" style="158" hidden="1" customWidth="1"/>
    <col min="73" max="73" width="10.7109375" style="158" hidden="1" customWidth="1"/>
    <col min="74" max="84" width="10.140625" style="158" hidden="1" customWidth="1"/>
    <col min="85" max="85" width="9.5703125" style="158" hidden="1" customWidth="1"/>
    <col min="86" max="87" width="10.140625" style="158" hidden="1" customWidth="1"/>
    <col min="88" max="88" width="7.5703125" style="158" hidden="1" customWidth="1"/>
    <col min="89" max="89" width="9.28515625" style="158" hidden="1" customWidth="1"/>
    <col min="90" max="94" width="10.140625" style="158" hidden="1" customWidth="1"/>
    <col min="95" max="95" width="9.42578125" style="158" hidden="1" customWidth="1"/>
    <col min="96" max="103" width="10.140625" style="158" hidden="1" customWidth="1"/>
    <col min="104" max="104" width="9.85546875" style="158" hidden="1" customWidth="1"/>
    <col min="105" max="105" width="11.140625" style="158" hidden="1" customWidth="1"/>
    <col min="106" max="106" width="11.7109375" style="158" hidden="1" customWidth="1"/>
    <col min="107" max="107" width="9.42578125" style="158" hidden="1" customWidth="1"/>
    <col min="108" max="117" width="10.140625" style="158" hidden="1" customWidth="1"/>
    <col min="118" max="118" width="10.7109375" style="158" hidden="1" customWidth="1"/>
    <col min="119" max="119" width="12.42578125" style="158" hidden="1" customWidth="1"/>
    <col min="120" max="120" width="11.85546875" style="158" hidden="1" customWidth="1"/>
    <col min="121" max="121" width="9.140625" style="158" hidden="1" customWidth="1"/>
    <col min="122" max="124" width="10.140625" style="158" hidden="1" customWidth="1"/>
    <col min="125" max="125" width="9" style="158" hidden="1" customWidth="1"/>
    <col min="126" max="126" width="10.140625" style="158" hidden="1" customWidth="1"/>
    <col min="127" max="127" width="11.85546875" style="158" hidden="1" customWidth="1"/>
    <col min="128" max="130" width="10.140625" style="158" hidden="1" customWidth="1"/>
    <col min="131" max="131" width="11" style="158" hidden="1" customWidth="1"/>
    <col min="132" max="132" width="9.5703125" style="158" hidden="1" customWidth="1"/>
    <col min="133" max="133" width="0.140625" style="158" hidden="1" customWidth="1"/>
    <col min="134" max="134" width="12.140625" style="158" hidden="1" customWidth="1"/>
    <col min="135" max="136" width="11.85546875" style="158" hidden="1" customWidth="1"/>
    <col min="137" max="137" width="13.42578125" style="158" hidden="1" customWidth="1"/>
    <col min="138" max="140" width="11.85546875" style="158" hidden="1" customWidth="1"/>
    <col min="141" max="141" width="10.7109375" style="158" hidden="1" customWidth="1"/>
    <col min="142" max="142" width="9.42578125" style="158" hidden="1" customWidth="1"/>
    <col min="143" max="145" width="11.85546875" style="158" hidden="1" customWidth="1"/>
    <col min="146" max="146" width="10.7109375" style="158" hidden="1" customWidth="1"/>
    <col min="147" max="148" width="12.140625" style="158" hidden="1" customWidth="1"/>
    <col min="149" max="149" width="12.7109375" style="158" hidden="1" customWidth="1"/>
    <col min="150" max="152" width="9.7109375" style="184" hidden="1" customWidth="1"/>
    <col min="153" max="153" width="9.7109375" style="185" hidden="1" customWidth="1"/>
    <col min="154" max="157" width="9.7109375" style="184" hidden="1" customWidth="1"/>
    <col min="158" max="160" width="12.42578125" style="184" hidden="1" customWidth="1"/>
    <col min="161" max="161" width="11.140625" style="184" hidden="1" customWidth="1"/>
    <col min="162" max="164" width="11.85546875" style="184" hidden="1" customWidth="1"/>
    <col min="165" max="166" width="11.85546875" style="184" customWidth="1"/>
    <col min="167" max="167" width="12.140625" style="184" customWidth="1"/>
    <col min="168" max="168" width="11.42578125" style="184" customWidth="1"/>
    <col min="169" max="174" width="11.42578125" style="106"/>
    <col min="175" max="16384" width="11.42578125" style="121"/>
  </cols>
  <sheetData>
    <row r="1" spans="1:178" ht="28.5" customHeight="1" thickBot="1" x14ac:dyDescent="0.2">
      <c r="A1" s="181"/>
      <c r="B1" s="181"/>
    </row>
    <row r="2" spans="1:178" ht="12" thickBot="1" x14ac:dyDescent="0.2">
      <c r="A2" s="186" t="s">
        <v>643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  <c r="AC2" s="187"/>
      <c r="AD2" s="187"/>
      <c r="AE2" s="187"/>
      <c r="AF2" s="187"/>
      <c r="AG2" s="187"/>
      <c r="AH2" s="187"/>
      <c r="AI2" s="187"/>
      <c r="AJ2" s="187"/>
      <c r="AK2" s="187"/>
      <c r="AL2" s="187"/>
      <c r="AM2" s="187"/>
      <c r="AN2" s="187"/>
      <c r="AO2" s="187"/>
      <c r="AP2" s="187"/>
      <c r="AQ2" s="187"/>
      <c r="AR2" s="187"/>
      <c r="AS2" s="187"/>
      <c r="AT2" s="187"/>
      <c r="AU2" s="187"/>
      <c r="AV2" s="187"/>
      <c r="AW2" s="187"/>
      <c r="AX2" s="187"/>
      <c r="AY2" s="187"/>
      <c r="AZ2" s="187"/>
      <c r="BA2" s="187"/>
      <c r="BB2" s="187"/>
      <c r="BC2" s="187"/>
      <c r="BD2" s="187"/>
      <c r="BE2" s="187"/>
      <c r="BF2" s="187"/>
      <c r="BG2" s="187"/>
      <c r="BH2" s="187"/>
      <c r="BI2" s="187"/>
      <c r="BJ2" s="187"/>
      <c r="BK2" s="187"/>
      <c r="BL2" s="187"/>
      <c r="BM2" s="187"/>
      <c r="BN2" s="187"/>
      <c r="BO2" s="187"/>
      <c r="BP2" s="187"/>
      <c r="BQ2" s="187"/>
      <c r="BR2" s="187"/>
      <c r="BS2" s="187"/>
      <c r="BT2" s="187"/>
      <c r="BU2" s="187"/>
      <c r="BV2" s="187"/>
      <c r="BW2" s="187"/>
      <c r="BX2" s="187"/>
      <c r="BY2" s="187"/>
      <c r="BZ2" s="187"/>
      <c r="CA2" s="187"/>
      <c r="CB2" s="187"/>
      <c r="CC2" s="187"/>
      <c r="CD2" s="187"/>
      <c r="CE2" s="187"/>
      <c r="CF2" s="187"/>
      <c r="CG2" s="187"/>
      <c r="CH2" s="187"/>
      <c r="CI2" s="187"/>
      <c r="CJ2" s="187"/>
      <c r="CK2" s="187"/>
      <c r="CL2" s="187"/>
      <c r="CM2" s="187"/>
      <c r="CN2" s="187"/>
      <c r="CO2" s="187"/>
      <c r="CP2" s="187"/>
      <c r="CQ2" s="187"/>
      <c r="CR2" s="187"/>
      <c r="CS2" s="187"/>
      <c r="CT2" s="187"/>
      <c r="CU2" s="187"/>
      <c r="CV2" s="187"/>
      <c r="CW2" s="187"/>
      <c r="CX2" s="187"/>
      <c r="CY2" s="187"/>
      <c r="CZ2" s="187"/>
      <c r="DA2" s="187"/>
      <c r="DB2" s="187"/>
      <c r="DC2" s="187"/>
      <c r="DD2" s="187"/>
      <c r="DE2" s="187"/>
      <c r="DF2" s="187"/>
      <c r="DG2" s="187"/>
      <c r="DH2" s="187"/>
      <c r="DI2" s="187"/>
      <c r="DJ2" s="187"/>
      <c r="DK2" s="187"/>
      <c r="DL2" s="187"/>
      <c r="DM2" s="187"/>
      <c r="DN2" s="187"/>
      <c r="DO2" s="187"/>
      <c r="DP2" s="187"/>
      <c r="DQ2" s="187"/>
      <c r="DR2" s="187"/>
      <c r="DS2" s="187"/>
      <c r="DT2" s="187"/>
      <c r="DU2" s="187"/>
      <c r="DV2" s="187"/>
      <c r="DW2" s="187"/>
      <c r="DX2" s="187"/>
      <c r="DY2" s="187"/>
      <c r="DZ2" s="187"/>
      <c r="EA2" s="187"/>
      <c r="EB2" s="187"/>
      <c r="EC2" s="187"/>
      <c r="ED2" s="187"/>
      <c r="EE2" s="187"/>
      <c r="EF2" s="187"/>
      <c r="EG2" s="187"/>
      <c r="EH2" s="187"/>
      <c r="EI2" s="187"/>
      <c r="EJ2" s="187"/>
      <c r="EK2" s="187"/>
      <c r="EL2" s="187"/>
      <c r="EM2" s="187"/>
      <c r="EN2" s="187"/>
      <c r="EO2" s="187"/>
      <c r="EP2" s="187"/>
      <c r="EQ2" s="187"/>
      <c r="ER2" s="187"/>
      <c r="ES2" s="187"/>
      <c r="ET2" s="187"/>
      <c r="EU2" s="187"/>
      <c r="EV2" s="187"/>
      <c r="EW2" s="187"/>
      <c r="EX2" s="187"/>
      <c r="EY2" s="187"/>
      <c r="EZ2" s="187"/>
      <c r="FA2" s="187"/>
      <c r="FB2" s="187"/>
      <c r="FC2" s="187"/>
      <c r="FD2" s="187"/>
      <c r="FE2" s="187"/>
      <c r="FF2" s="187"/>
      <c r="FG2" s="187"/>
      <c r="FH2" s="187"/>
      <c r="FI2" s="187"/>
      <c r="FJ2" s="187"/>
      <c r="FK2" s="187"/>
      <c r="FL2" s="188"/>
    </row>
    <row r="3" spans="1:178" ht="21" customHeight="1" x14ac:dyDescent="0.15">
      <c r="A3" s="189" t="s">
        <v>1</v>
      </c>
      <c r="B3" s="190" t="s">
        <v>2</v>
      </c>
      <c r="C3" s="190" t="s">
        <v>3</v>
      </c>
      <c r="D3" s="190" t="s">
        <v>4</v>
      </c>
      <c r="E3" s="190" t="s">
        <v>5</v>
      </c>
      <c r="F3" s="191" t="s">
        <v>6</v>
      </c>
      <c r="G3" s="191" t="s">
        <v>7</v>
      </c>
      <c r="H3" s="191" t="s">
        <v>8</v>
      </c>
      <c r="I3" s="191"/>
      <c r="J3" s="192"/>
      <c r="K3" s="191" t="s">
        <v>9</v>
      </c>
      <c r="L3" s="191"/>
      <c r="M3" s="191"/>
      <c r="N3" s="191" t="s">
        <v>644</v>
      </c>
      <c r="O3" s="191" t="s">
        <v>644</v>
      </c>
      <c r="P3" s="191" t="s">
        <v>644</v>
      </c>
      <c r="Q3" s="191" t="s">
        <v>644</v>
      </c>
      <c r="R3" s="191" t="s">
        <v>644</v>
      </c>
      <c r="S3" s="191" t="s">
        <v>645</v>
      </c>
      <c r="T3" s="191" t="s">
        <v>644</v>
      </c>
      <c r="U3" s="191" t="s">
        <v>644</v>
      </c>
      <c r="V3" s="191" t="s">
        <v>644</v>
      </c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 t="s">
        <v>645</v>
      </c>
      <c r="AJ3" s="191" t="s">
        <v>644</v>
      </c>
      <c r="AK3" s="191"/>
      <c r="AL3" s="191"/>
      <c r="AM3" s="191"/>
      <c r="AN3" s="191"/>
      <c r="AO3" s="191"/>
      <c r="AP3" s="191"/>
      <c r="AQ3" s="191"/>
      <c r="AR3" s="191"/>
      <c r="AS3" s="191"/>
      <c r="AT3" s="191"/>
      <c r="AU3" s="191"/>
      <c r="AV3" s="191"/>
      <c r="AW3" s="191" t="s">
        <v>645</v>
      </c>
      <c r="AX3" s="191" t="s">
        <v>644</v>
      </c>
      <c r="AY3" s="191"/>
      <c r="AZ3" s="191"/>
      <c r="BA3" s="191"/>
      <c r="BB3" s="191"/>
      <c r="BC3" s="191"/>
      <c r="BD3" s="191"/>
      <c r="BE3" s="191"/>
      <c r="BF3" s="191"/>
      <c r="BG3" s="191"/>
      <c r="BH3" s="191"/>
      <c r="BI3" s="191"/>
      <c r="BJ3" s="191"/>
      <c r="BK3" s="191" t="s">
        <v>644</v>
      </c>
      <c r="BL3" s="191" t="s">
        <v>644</v>
      </c>
      <c r="BM3" s="191"/>
      <c r="BN3" s="191"/>
      <c r="BO3" s="191"/>
      <c r="BP3" s="191"/>
      <c r="BQ3" s="191"/>
      <c r="BR3" s="191"/>
      <c r="BS3" s="191"/>
      <c r="BT3" s="191"/>
      <c r="BU3" s="191"/>
      <c r="BV3" s="191"/>
      <c r="BW3" s="191"/>
      <c r="BX3" s="191"/>
      <c r="BY3" s="191" t="s">
        <v>644</v>
      </c>
      <c r="BZ3" s="191" t="s">
        <v>644</v>
      </c>
      <c r="CA3" s="191"/>
      <c r="CB3" s="191"/>
      <c r="CC3" s="191"/>
      <c r="CD3" s="191"/>
      <c r="CE3" s="191"/>
      <c r="CF3" s="191"/>
      <c r="CG3" s="191"/>
      <c r="CH3" s="191"/>
      <c r="CI3" s="191"/>
      <c r="CJ3" s="191"/>
      <c r="CK3" s="191"/>
      <c r="CL3" s="191"/>
      <c r="CM3" s="191" t="s">
        <v>644</v>
      </c>
      <c r="CN3" s="191" t="s">
        <v>644</v>
      </c>
      <c r="CO3" s="191"/>
      <c r="CP3" s="191"/>
      <c r="CQ3" s="191"/>
      <c r="CR3" s="191"/>
      <c r="CS3" s="191"/>
      <c r="CT3" s="191"/>
      <c r="CU3" s="191"/>
      <c r="CV3" s="191"/>
      <c r="CW3" s="191"/>
      <c r="CX3" s="191"/>
      <c r="CY3" s="191"/>
      <c r="CZ3" s="191"/>
      <c r="DA3" s="191" t="s">
        <v>644</v>
      </c>
      <c r="DB3" s="191" t="s">
        <v>644</v>
      </c>
      <c r="DC3" s="191"/>
      <c r="DD3" s="191"/>
      <c r="DE3" s="191"/>
      <c r="DF3" s="191"/>
      <c r="DG3" s="191"/>
      <c r="DH3" s="191"/>
      <c r="DI3" s="191"/>
      <c r="DJ3" s="191"/>
      <c r="DK3" s="191"/>
      <c r="DL3" s="191"/>
      <c r="DM3" s="191"/>
      <c r="DN3" s="191"/>
      <c r="DO3" s="191" t="s">
        <v>644</v>
      </c>
      <c r="DP3" s="191"/>
      <c r="DQ3" s="191" t="s">
        <v>646</v>
      </c>
      <c r="DR3" s="191" t="s">
        <v>646</v>
      </c>
      <c r="DS3" s="191"/>
      <c r="DT3" s="191"/>
      <c r="DU3" s="191"/>
      <c r="DV3" s="191"/>
      <c r="DW3" s="193"/>
      <c r="DX3" s="191"/>
      <c r="DY3" s="193"/>
      <c r="DZ3" s="191"/>
      <c r="EA3" s="191"/>
      <c r="EB3" s="191"/>
      <c r="EC3" s="194" t="s">
        <v>644</v>
      </c>
      <c r="ED3" s="194"/>
      <c r="EE3" s="194">
        <v>2020</v>
      </c>
      <c r="EF3" s="194"/>
      <c r="EG3" s="194"/>
      <c r="EH3" s="194"/>
      <c r="EI3" s="194"/>
      <c r="EJ3" s="194"/>
      <c r="EK3" s="194"/>
      <c r="EL3" s="194"/>
      <c r="EM3" s="194"/>
      <c r="EN3" s="194"/>
      <c r="EO3" s="194"/>
      <c r="EP3" s="195" t="s">
        <v>647</v>
      </c>
      <c r="EQ3" s="194" t="s">
        <v>648</v>
      </c>
      <c r="ER3" s="194" t="s">
        <v>649</v>
      </c>
      <c r="ES3" s="194" t="s">
        <v>650</v>
      </c>
      <c r="ET3" s="194" t="s">
        <v>651</v>
      </c>
      <c r="EU3" s="194" t="s">
        <v>652</v>
      </c>
      <c r="EV3" s="194" t="s">
        <v>653</v>
      </c>
      <c r="EW3" s="194" t="s">
        <v>654</v>
      </c>
      <c r="EX3" s="194" t="s">
        <v>655</v>
      </c>
      <c r="EY3" s="194" t="s">
        <v>656</v>
      </c>
      <c r="EZ3" s="194" t="s">
        <v>657</v>
      </c>
      <c r="FA3" s="194" t="s">
        <v>658</v>
      </c>
      <c r="FB3" s="194" t="s">
        <v>659</v>
      </c>
      <c r="FC3" s="194" t="s">
        <v>660</v>
      </c>
      <c r="FD3" s="194" t="s">
        <v>661</v>
      </c>
      <c r="FE3" s="194" t="s">
        <v>662</v>
      </c>
      <c r="FF3" s="194" t="s">
        <v>663</v>
      </c>
      <c r="FG3" s="194" t="s">
        <v>650</v>
      </c>
      <c r="FH3" s="194" t="s">
        <v>651</v>
      </c>
      <c r="FI3" s="194" t="s">
        <v>652</v>
      </c>
      <c r="FJ3" s="194" t="s">
        <v>664</v>
      </c>
      <c r="FK3" s="191" t="s">
        <v>11</v>
      </c>
      <c r="FL3" s="196" t="s">
        <v>665</v>
      </c>
    </row>
    <row r="4" spans="1:178" s="208" customFormat="1" ht="9" thickBot="1" x14ac:dyDescent="0.2">
      <c r="A4" s="197"/>
      <c r="B4" s="198"/>
      <c r="C4" s="198"/>
      <c r="D4" s="198"/>
      <c r="E4" s="198"/>
      <c r="F4" s="198"/>
      <c r="G4" s="198"/>
      <c r="H4" s="198"/>
      <c r="I4" s="199" t="s">
        <v>666</v>
      </c>
      <c r="J4" s="199">
        <v>2000</v>
      </c>
      <c r="K4" s="199">
        <v>2001</v>
      </c>
      <c r="L4" s="199">
        <v>2002</v>
      </c>
      <c r="M4" s="199" t="s">
        <v>667</v>
      </c>
      <c r="N4" s="199" t="s">
        <v>668</v>
      </c>
      <c r="O4" s="199" t="s">
        <v>669</v>
      </c>
      <c r="P4" s="199" t="s">
        <v>670</v>
      </c>
      <c r="Q4" s="199" t="s">
        <v>671</v>
      </c>
      <c r="R4" s="199">
        <v>2008</v>
      </c>
      <c r="S4" s="199" t="s">
        <v>672</v>
      </c>
      <c r="T4" s="199">
        <v>2010</v>
      </c>
      <c r="U4" s="199">
        <v>2011</v>
      </c>
      <c r="V4" s="199" t="s">
        <v>673</v>
      </c>
      <c r="W4" s="199" t="s">
        <v>674</v>
      </c>
      <c r="X4" s="199" t="s">
        <v>675</v>
      </c>
      <c r="Y4" s="199" t="s">
        <v>676</v>
      </c>
      <c r="Z4" s="199" t="s">
        <v>677</v>
      </c>
      <c r="AA4" s="199" t="s">
        <v>678</v>
      </c>
      <c r="AB4" s="199" t="s">
        <v>679</v>
      </c>
      <c r="AC4" s="199" t="s">
        <v>680</v>
      </c>
      <c r="AD4" s="199" t="s">
        <v>681</v>
      </c>
      <c r="AE4" s="199" t="s">
        <v>682</v>
      </c>
      <c r="AF4" s="199" t="s">
        <v>683</v>
      </c>
      <c r="AG4" s="199" t="s">
        <v>684</v>
      </c>
      <c r="AH4" s="199" t="s">
        <v>685</v>
      </c>
      <c r="AI4" s="199" t="s">
        <v>686</v>
      </c>
      <c r="AJ4" s="199" t="s">
        <v>687</v>
      </c>
      <c r="AK4" s="199" t="s">
        <v>688</v>
      </c>
      <c r="AL4" s="199" t="s">
        <v>689</v>
      </c>
      <c r="AM4" s="199" t="s">
        <v>690</v>
      </c>
      <c r="AN4" s="199" t="s">
        <v>691</v>
      </c>
      <c r="AO4" s="199" t="s">
        <v>692</v>
      </c>
      <c r="AP4" s="199" t="s">
        <v>693</v>
      </c>
      <c r="AQ4" s="199" t="s">
        <v>694</v>
      </c>
      <c r="AR4" s="199" t="s">
        <v>695</v>
      </c>
      <c r="AS4" s="199" t="s">
        <v>696</v>
      </c>
      <c r="AT4" s="199" t="s">
        <v>697</v>
      </c>
      <c r="AU4" s="199" t="s">
        <v>698</v>
      </c>
      <c r="AV4" s="199" t="s">
        <v>699</v>
      </c>
      <c r="AW4" s="199" t="s">
        <v>700</v>
      </c>
      <c r="AX4" s="199" t="s">
        <v>701</v>
      </c>
      <c r="AY4" s="199" t="s">
        <v>688</v>
      </c>
      <c r="AZ4" s="199" t="s">
        <v>689</v>
      </c>
      <c r="BA4" s="199" t="s">
        <v>690</v>
      </c>
      <c r="BB4" s="199" t="s">
        <v>691</v>
      </c>
      <c r="BC4" s="199" t="s">
        <v>692</v>
      </c>
      <c r="BD4" s="199" t="s">
        <v>693</v>
      </c>
      <c r="BE4" s="199" t="s">
        <v>694</v>
      </c>
      <c r="BF4" s="199" t="s">
        <v>695</v>
      </c>
      <c r="BG4" s="199" t="s">
        <v>696</v>
      </c>
      <c r="BH4" s="199" t="s">
        <v>697</v>
      </c>
      <c r="BI4" s="199" t="s">
        <v>698</v>
      </c>
      <c r="BJ4" s="199" t="s">
        <v>699</v>
      </c>
      <c r="BK4" s="199">
        <v>2014</v>
      </c>
      <c r="BL4" s="199" t="s">
        <v>702</v>
      </c>
      <c r="BM4" s="199" t="s">
        <v>688</v>
      </c>
      <c r="BN4" s="199" t="s">
        <v>689</v>
      </c>
      <c r="BO4" s="199" t="s">
        <v>690</v>
      </c>
      <c r="BP4" s="199" t="s">
        <v>691</v>
      </c>
      <c r="BQ4" s="199" t="s">
        <v>692</v>
      </c>
      <c r="BR4" s="199" t="s">
        <v>693</v>
      </c>
      <c r="BS4" s="199" t="s">
        <v>694</v>
      </c>
      <c r="BT4" s="199" t="s">
        <v>695</v>
      </c>
      <c r="BU4" s="199" t="s">
        <v>696</v>
      </c>
      <c r="BV4" s="199" t="s">
        <v>697</v>
      </c>
      <c r="BW4" s="199" t="s">
        <v>698</v>
      </c>
      <c r="BX4" s="199" t="s">
        <v>699</v>
      </c>
      <c r="BY4" s="199">
        <v>2015</v>
      </c>
      <c r="BZ4" s="199" t="s">
        <v>703</v>
      </c>
      <c r="CA4" s="199" t="s">
        <v>688</v>
      </c>
      <c r="CB4" s="199" t="s">
        <v>689</v>
      </c>
      <c r="CC4" s="199" t="s">
        <v>690</v>
      </c>
      <c r="CD4" s="199" t="s">
        <v>691</v>
      </c>
      <c r="CE4" s="199" t="s">
        <v>692</v>
      </c>
      <c r="CF4" s="199" t="s">
        <v>693</v>
      </c>
      <c r="CG4" s="199" t="s">
        <v>694</v>
      </c>
      <c r="CH4" s="199" t="s">
        <v>695</v>
      </c>
      <c r="CI4" s="199" t="s">
        <v>696</v>
      </c>
      <c r="CJ4" s="199" t="s">
        <v>697</v>
      </c>
      <c r="CK4" s="199" t="s">
        <v>698</v>
      </c>
      <c r="CL4" s="199" t="s">
        <v>699</v>
      </c>
      <c r="CM4" s="199">
        <v>2016</v>
      </c>
      <c r="CN4" s="199" t="s">
        <v>704</v>
      </c>
      <c r="CO4" s="199" t="s">
        <v>688</v>
      </c>
      <c r="CP4" s="199" t="s">
        <v>689</v>
      </c>
      <c r="CQ4" s="199" t="s">
        <v>690</v>
      </c>
      <c r="CR4" s="199" t="s">
        <v>691</v>
      </c>
      <c r="CS4" s="199" t="s">
        <v>692</v>
      </c>
      <c r="CT4" s="199" t="s">
        <v>693</v>
      </c>
      <c r="CU4" s="199" t="s">
        <v>694</v>
      </c>
      <c r="CV4" s="199" t="s">
        <v>695</v>
      </c>
      <c r="CW4" s="199" t="s">
        <v>696</v>
      </c>
      <c r="CX4" s="199" t="s">
        <v>697</v>
      </c>
      <c r="CY4" s="199" t="s">
        <v>698</v>
      </c>
      <c r="CZ4" s="199" t="s">
        <v>699</v>
      </c>
      <c r="DA4" s="199">
        <v>2017</v>
      </c>
      <c r="DB4" s="199" t="s">
        <v>705</v>
      </c>
      <c r="DC4" s="199" t="s">
        <v>688</v>
      </c>
      <c r="DD4" s="199" t="s">
        <v>689</v>
      </c>
      <c r="DE4" s="199" t="s">
        <v>690</v>
      </c>
      <c r="DF4" s="199" t="s">
        <v>691</v>
      </c>
      <c r="DG4" s="199" t="s">
        <v>692</v>
      </c>
      <c r="DH4" s="199" t="s">
        <v>693</v>
      </c>
      <c r="DI4" s="199" t="s">
        <v>694</v>
      </c>
      <c r="DJ4" s="199" t="s">
        <v>695</v>
      </c>
      <c r="DK4" s="199" t="s">
        <v>696</v>
      </c>
      <c r="DL4" s="199" t="s">
        <v>697</v>
      </c>
      <c r="DM4" s="199" t="s">
        <v>698</v>
      </c>
      <c r="DN4" s="199" t="s">
        <v>699</v>
      </c>
      <c r="DO4" s="199">
        <v>2018</v>
      </c>
      <c r="DP4" s="199" t="s">
        <v>706</v>
      </c>
      <c r="DQ4" s="199" t="s">
        <v>688</v>
      </c>
      <c r="DR4" s="199" t="s">
        <v>689</v>
      </c>
      <c r="DS4" s="199" t="s">
        <v>690</v>
      </c>
      <c r="DT4" s="199" t="s">
        <v>691</v>
      </c>
      <c r="DU4" s="200" t="s">
        <v>692</v>
      </c>
      <c r="DV4" s="200" t="s">
        <v>693</v>
      </c>
      <c r="DW4" s="201" t="s">
        <v>694</v>
      </c>
      <c r="DX4" s="201" t="s">
        <v>695</v>
      </c>
      <c r="DY4" s="201" t="s">
        <v>696</v>
      </c>
      <c r="DZ4" s="201" t="s">
        <v>697</v>
      </c>
      <c r="EA4" s="201" t="s">
        <v>698</v>
      </c>
      <c r="EB4" s="200" t="s">
        <v>699</v>
      </c>
      <c r="EC4" s="202">
        <v>2019</v>
      </c>
      <c r="ED4" s="202" t="s">
        <v>707</v>
      </c>
      <c r="EE4" s="202">
        <v>43831</v>
      </c>
      <c r="EF4" s="202">
        <v>43862</v>
      </c>
      <c r="EG4" s="202">
        <v>43891</v>
      </c>
      <c r="EH4" s="202">
        <v>43922</v>
      </c>
      <c r="EI4" s="202">
        <v>43952</v>
      </c>
      <c r="EJ4" s="203">
        <v>43983</v>
      </c>
      <c r="EK4" s="202">
        <v>44013</v>
      </c>
      <c r="EL4" s="202">
        <v>44044</v>
      </c>
      <c r="EM4" s="202">
        <v>44075</v>
      </c>
      <c r="EN4" s="202" t="s">
        <v>708</v>
      </c>
      <c r="EO4" s="202">
        <v>44136</v>
      </c>
      <c r="EP4" s="204"/>
      <c r="EQ4" s="202">
        <v>2020</v>
      </c>
      <c r="ER4" s="202"/>
      <c r="ES4" s="205">
        <v>2021</v>
      </c>
      <c r="ET4" s="205">
        <v>2021</v>
      </c>
      <c r="EU4" s="205">
        <v>2021</v>
      </c>
      <c r="EV4" s="205">
        <v>2021</v>
      </c>
      <c r="EW4" s="205">
        <v>2021</v>
      </c>
      <c r="EX4" s="205">
        <v>2021</v>
      </c>
      <c r="EY4" s="205">
        <v>2021</v>
      </c>
      <c r="EZ4" s="205">
        <v>2021</v>
      </c>
      <c r="FA4" s="205">
        <v>2021</v>
      </c>
      <c r="FB4" s="205">
        <v>2021</v>
      </c>
      <c r="FC4" s="205">
        <v>2021</v>
      </c>
      <c r="FD4" s="205">
        <v>2021</v>
      </c>
      <c r="FE4" s="205"/>
      <c r="FF4" s="205"/>
      <c r="FG4" s="205">
        <v>2022</v>
      </c>
      <c r="FH4" s="205"/>
      <c r="FI4" s="205"/>
      <c r="FJ4" s="205"/>
      <c r="FK4" s="198"/>
      <c r="FL4" s="206"/>
      <c r="FM4" s="106"/>
      <c r="FN4" s="106"/>
      <c r="FO4" s="106"/>
      <c r="FP4" s="207"/>
      <c r="FQ4" s="207"/>
      <c r="FR4" s="207"/>
    </row>
    <row r="5" spans="1:178" ht="12" thickBot="1" x14ac:dyDescent="0.2">
      <c r="A5" s="209" t="s">
        <v>709</v>
      </c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  <c r="AM5" s="210"/>
      <c r="AN5" s="210"/>
      <c r="AO5" s="210"/>
      <c r="AP5" s="210"/>
      <c r="AQ5" s="210"/>
      <c r="AR5" s="210"/>
      <c r="AS5" s="210"/>
      <c r="AT5" s="210"/>
      <c r="AU5" s="210"/>
      <c r="AV5" s="210"/>
      <c r="AW5" s="210"/>
      <c r="AX5" s="210"/>
      <c r="AY5" s="210"/>
      <c r="AZ5" s="210"/>
      <c r="BA5" s="210"/>
      <c r="BB5" s="210"/>
      <c r="BC5" s="210"/>
      <c r="BD5" s="210"/>
      <c r="BE5" s="210"/>
      <c r="BF5" s="210"/>
      <c r="BG5" s="210"/>
      <c r="BH5" s="210"/>
      <c r="BI5" s="210"/>
      <c r="BJ5" s="210"/>
      <c r="BK5" s="210"/>
      <c r="BL5" s="210"/>
      <c r="BM5" s="210"/>
      <c r="BN5" s="210"/>
      <c r="BO5" s="210"/>
      <c r="BP5" s="210"/>
      <c r="BQ5" s="210"/>
      <c r="BR5" s="210"/>
      <c r="BS5" s="210"/>
      <c r="BT5" s="210"/>
      <c r="BU5" s="210"/>
      <c r="BV5" s="210"/>
      <c r="BW5" s="210"/>
      <c r="BX5" s="210"/>
      <c r="BY5" s="210"/>
      <c r="BZ5" s="210"/>
      <c r="CA5" s="210"/>
      <c r="CB5" s="210"/>
      <c r="CC5" s="210"/>
      <c r="CD5" s="210"/>
      <c r="CE5" s="210"/>
      <c r="CF5" s="210"/>
      <c r="CG5" s="210"/>
      <c r="CH5" s="210"/>
      <c r="CI5" s="210"/>
      <c r="CJ5" s="210"/>
      <c r="CK5" s="210"/>
      <c r="CL5" s="210"/>
      <c r="CM5" s="210"/>
      <c r="CN5" s="210"/>
      <c r="CO5" s="210"/>
      <c r="CP5" s="210"/>
      <c r="CQ5" s="210"/>
      <c r="CR5" s="210"/>
      <c r="CS5" s="210"/>
      <c r="CT5" s="210"/>
      <c r="CU5" s="210"/>
      <c r="CV5" s="210"/>
      <c r="CW5" s="210"/>
      <c r="CX5" s="210"/>
      <c r="CY5" s="210"/>
      <c r="CZ5" s="210"/>
      <c r="DA5" s="210"/>
      <c r="DB5" s="210"/>
      <c r="DC5" s="210"/>
      <c r="DD5" s="210"/>
      <c r="DE5" s="210"/>
      <c r="DF5" s="210"/>
      <c r="DG5" s="210"/>
      <c r="DH5" s="210"/>
      <c r="DI5" s="210"/>
      <c r="DJ5" s="210"/>
      <c r="DK5" s="210"/>
      <c r="DL5" s="210"/>
      <c r="DM5" s="210"/>
      <c r="DN5" s="210"/>
      <c r="DO5" s="210"/>
      <c r="DP5" s="210"/>
      <c r="DQ5" s="210"/>
      <c r="DR5" s="210"/>
      <c r="DS5" s="210"/>
      <c r="DT5" s="210"/>
      <c r="DU5" s="210"/>
      <c r="DV5" s="210"/>
      <c r="DW5" s="210"/>
      <c r="DX5" s="210"/>
      <c r="DY5" s="210"/>
      <c r="DZ5" s="210"/>
      <c r="EA5" s="210"/>
      <c r="EB5" s="210"/>
      <c r="EC5" s="210"/>
      <c r="ED5" s="210"/>
      <c r="EE5" s="210"/>
      <c r="EF5" s="210"/>
      <c r="EG5" s="210"/>
      <c r="EH5" s="210"/>
      <c r="EI5" s="210"/>
      <c r="EJ5" s="210"/>
      <c r="EK5" s="210"/>
      <c r="EL5" s="210"/>
      <c r="EM5" s="210"/>
      <c r="EN5" s="210"/>
      <c r="EO5" s="210"/>
      <c r="EP5" s="210"/>
      <c r="EQ5" s="210"/>
      <c r="ER5" s="210"/>
      <c r="ES5" s="210"/>
      <c r="ET5" s="210"/>
      <c r="EU5" s="210"/>
      <c r="EV5" s="210"/>
      <c r="EW5" s="210"/>
      <c r="EX5" s="210"/>
      <c r="EY5" s="210"/>
      <c r="EZ5" s="210"/>
      <c r="FA5" s="210"/>
      <c r="FB5" s="210"/>
      <c r="FC5" s="210"/>
      <c r="FD5" s="210"/>
      <c r="FE5" s="210"/>
      <c r="FF5" s="210"/>
      <c r="FG5" s="210"/>
      <c r="FH5" s="210"/>
      <c r="FI5" s="210"/>
      <c r="FJ5" s="210"/>
      <c r="FK5" s="210"/>
      <c r="FL5" s="211"/>
    </row>
    <row r="6" spans="1:178" s="106" customFormat="1" ht="8.25" x14ac:dyDescent="0.15">
      <c r="A6" s="212" t="s">
        <v>710</v>
      </c>
      <c r="B6" s="213" t="s">
        <v>711</v>
      </c>
      <c r="C6" s="214" t="s">
        <v>712</v>
      </c>
      <c r="D6" s="215"/>
      <c r="E6" s="215"/>
      <c r="F6" s="30">
        <v>47746.06</v>
      </c>
      <c r="G6" s="30">
        <f t="shared" ref="G6:G24" si="0">ROUND((F6*0.1),2)</f>
        <v>4774.6099999999997</v>
      </c>
      <c r="H6" s="30">
        <f t="shared" ref="H6:H24" si="1">(F6*0.9)</f>
        <v>42971.453999999998</v>
      </c>
      <c r="I6" s="30">
        <v>4893.1499999999996</v>
      </c>
      <c r="J6" s="30">
        <v>9400.0300000000007</v>
      </c>
      <c r="K6" s="30">
        <v>1074.29</v>
      </c>
      <c r="L6" s="30">
        <v>1074.29</v>
      </c>
      <c r="M6" s="30">
        <v>1074.29</v>
      </c>
      <c r="N6" s="30">
        <v>1077.23</v>
      </c>
      <c r="O6" s="30">
        <v>1074.29</v>
      </c>
      <c r="P6" s="30">
        <v>1074.29</v>
      </c>
      <c r="Q6" s="30">
        <v>1074.29</v>
      </c>
      <c r="R6" s="30">
        <v>1077.23</v>
      </c>
      <c r="S6" s="30">
        <v>1074.29</v>
      </c>
      <c r="T6" s="30">
        <v>1074.29</v>
      </c>
      <c r="U6" s="30">
        <v>1074.29</v>
      </c>
      <c r="V6" s="30">
        <f>SUM(K6:U6)+559.22+1074.29</f>
        <v>13456.580000000002</v>
      </c>
      <c r="W6" s="30">
        <f>ROUND((H6/40/365*31),2)</f>
        <v>91.24</v>
      </c>
      <c r="X6" s="30">
        <f>ROUND((H6/40/365*29),2)</f>
        <v>85.35</v>
      </c>
      <c r="Y6" s="30">
        <f>ROUND((H6/40/365*31),2)</f>
        <v>91.24</v>
      </c>
      <c r="Z6" s="30">
        <f>ROUND((H6/40/365*30),2)</f>
        <v>88.3</v>
      </c>
      <c r="AA6" s="30">
        <f>ROUND((H6/40/365*31),2)</f>
        <v>91.24</v>
      </c>
      <c r="AB6" s="30">
        <f>ROUND((H6/40/365*30),2)</f>
        <v>88.3</v>
      </c>
      <c r="AC6" s="30">
        <f>ROUND((H6/40/365*31),2)</f>
        <v>91.24</v>
      </c>
      <c r="AD6" s="30">
        <f>ROUND((H6/40/365*31),2)</f>
        <v>91.24</v>
      </c>
      <c r="AE6" s="30">
        <f>ROUND((H6/40/365*30),2)</f>
        <v>88.3</v>
      </c>
      <c r="AF6" s="30">
        <f>ROUND((H6/40/365*31),2)</f>
        <v>91.24</v>
      </c>
      <c r="AG6" s="30">
        <f>ROUND((H6/40/365*30),2)</f>
        <v>88.3</v>
      </c>
      <c r="AH6" s="30">
        <f>ROUND((H6/40/365*31),2)</f>
        <v>91.24</v>
      </c>
      <c r="AI6" s="30">
        <f t="shared" ref="AI6:AI20" si="2">SUM(W6:AH6)</f>
        <v>1077.2299999999998</v>
      </c>
      <c r="AJ6" s="30">
        <f t="shared" ref="AJ6:AJ20" si="3">ROUND((V6+W6+X6+Y6+Z6+AA6+AB6+AC6+AD6+AE6+AF6+AG6+AH6),2)</f>
        <v>14533.81</v>
      </c>
      <c r="AK6" s="30">
        <f>ROUND((H6/40/365*31),2)</f>
        <v>91.24</v>
      </c>
      <c r="AL6" s="30">
        <f>ROUND((H6/40/365*28),2)</f>
        <v>82.41</v>
      </c>
      <c r="AM6" s="30">
        <f>ROUND((H6/40/365*31),2)</f>
        <v>91.24</v>
      </c>
      <c r="AN6" s="30">
        <f>ROUND((H6/40/365*30),2)</f>
        <v>88.3</v>
      </c>
      <c r="AO6" s="30">
        <f>ROUND((H6/40/365*31),2)</f>
        <v>91.24</v>
      </c>
      <c r="AP6" s="30">
        <f>ROUND((H6/40/365*30),2)</f>
        <v>88.3</v>
      </c>
      <c r="AQ6" s="30">
        <f>ROUND((H6/40/365*31),2)</f>
        <v>91.24</v>
      </c>
      <c r="AR6" s="30">
        <f>ROUND((H6/40/365*31),2)</f>
        <v>91.24</v>
      </c>
      <c r="AS6" s="30">
        <f>ROUND((H6/40/365*30),2)</f>
        <v>88.3</v>
      </c>
      <c r="AT6" s="30">
        <f>ROUND((H6/40/365*31),2)</f>
        <v>91.24</v>
      </c>
      <c r="AU6" s="30">
        <f>ROUND((H6/40/365*30),2)</f>
        <v>88.3</v>
      </c>
      <c r="AV6" s="30">
        <f>ROUND((H6/40/365*31),2)</f>
        <v>91.24</v>
      </c>
      <c r="AW6" s="30">
        <f t="shared" ref="AW6:AW20" si="4">SUM(AK6:AV6)</f>
        <v>1074.29</v>
      </c>
      <c r="AX6" s="30">
        <f t="shared" ref="AX6:AX20" si="5">ROUND((AJ6+AK6+AL6+AM6+AN6+AO6+AP6+AQ6+AR6+AS6+AT6+AU6+AV6),2)</f>
        <v>15608.1</v>
      </c>
      <c r="AY6" s="30">
        <f>ROUND((H6/40/365*31),2)</f>
        <v>91.24</v>
      </c>
      <c r="AZ6" s="30">
        <f>ROUND((H6/40/365*28),2)</f>
        <v>82.41</v>
      </c>
      <c r="BA6" s="30">
        <f>ROUND((H6/40/365*31),2)</f>
        <v>91.24</v>
      </c>
      <c r="BB6" s="30">
        <f>ROUND((H6/40/365*30),2)</f>
        <v>88.3</v>
      </c>
      <c r="BC6" s="30">
        <f>ROUND((H6/40/365*31),2)</f>
        <v>91.24</v>
      </c>
      <c r="BD6" s="30">
        <f>ROUND((H6/40/365*30),2)</f>
        <v>88.3</v>
      </c>
      <c r="BE6" s="30">
        <f>ROUND((H6/40/365*31),2)</f>
        <v>91.24</v>
      </c>
      <c r="BF6" s="30">
        <f>ROUND((H6/40/365*31),2)</f>
        <v>91.24</v>
      </c>
      <c r="BG6" s="30">
        <f>ROUND((H6/40/365*30),2)</f>
        <v>88.3</v>
      </c>
      <c r="BH6" s="30">
        <f>ROUND((H6/40/365*31),2)</f>
        <v>91.24</v>
      </c>
      <c r="BI6" s="30">
        <f>ROUND((H6/40/365*30),2)</f>
        <v>88.3</v>
      </c>
      <c r="BJ6" s="30">
        <f>ROUND((H6/40/365*31),2)</f>
        <v>91.24</v>
      </c>
      <c r="BK6" s="30">
        <f t="shared" ref="BK6:BK20" si="6">SUM(AY6:BJ6)</f>
        <v>1074.29</v>
      </c>
      <c r="BL6" s="30">
        <f t="shared" ref="BL6:BL20" si="7">ROUND((AX6+BK6),2)</f>
        <v>16682.39</v>
      </c>
      <c r="BM6" s="30">
        <f>ROUND((H6/40/365*31),2)</f>
        <v>91.24</v>
      </c>
      <c r="BN6" s="30">
        <f>ROUND((H6/40/365*28),2)</f>
        <v>82.41</v>
      </c>
      <c r="BO6" s="30">
        <f>ROUND((H6/40/365*31),2)</f>
        <v>91.24</v>
      </c>
      <c r="BP6" s="30">
        <f>ROUND((H6/40/365*30),2)</f>
        <v>88.3</v>
      </c>
      <c r="BQ6" s="30">
        <f>ROUND((H6/40/365*31),2)</f>
        <v>91.24</v>
      </c>
      <c r="BR6" s="30">
        <f>ROUND((H6/40/365*30),2)</f>
        <v>88.3</v>
      </c>
      <c r="BS6" s="30">
        <f>ROUND((H6/40/365*31),2)</f>
        <v>91.24</v>
      </c>
      <c r="BT6" s="30">
        <f>ROUND((H6/40/365*31),2)</f>
        <v>91.24</v>
      </c>
      <c r="BU6" s="30">
        <f>ROUND((H6/40/365*30),2)</f>
        <v>88.3</v>
      </c>
      <c r="BV6" s="30">
        <f>ROUND((H6/40/365*31),2)</f>
        <v>91.24</v>
      </c>
      <c r="BW6" s="30">
        <f>ROUND((H6/40/365*30),2)</f>
        <v>88.3</v>
      </c>
      <c r="BX6" s="30">
        <f>ROUND((H6/40/365*31),2)</f>
        <v>91.24</v>
      </c>
      <c r="BY6" s="30">
        <f t="shared" ref="BY6:BY20" si="8">SUM(BM6:BX6)</f>
        <v>1074.29</v>
      </c>
      <c r="BZ6" s="30">
        <f t="shared" ref="BZ6:BZ20" si="9">ROUND((BL6+BY6),2)</f>
        <v>17756.68</v>
      </c>
      <c r="CA6" s="30">
        <f>ROUND((H6/40/365*31),2)</f>
        <v>91.24</v>
      </c>
      <c r="CB6" s="30">
        <f>ROUND((H6/40/365*29),2)</f>
        <v>85.35</v>
      </c>
      <c r="CC6" s="30">
        <f>ROUND((H6/40/365*31),2)</f>
        <v>91.24</v>
      </c>
      <c r="CD6" s="30">
        <f>ROUND((H6/40/365*30),2)</f>
        <v>88.3</v>
      </c>
      <c r="CE6" s="30">
        <f>ROUND((H6/40/365*31),2)</f>
        <v>91.24</v>
      </c>
      <c r="CF6" s="30">
        <f>ROUND((H6/40/365*30),2)</f>
        <v>88.3</v>
      </c>
      <c r="CG6" s="30">
        <f>ROUND((H6/40/365*31),2)</f>
        <v>91.24</v>
      </c>
      <c r="CH6" s="30">
        <f>ROUND((H6/40/365*31),2)</f>
        <v>91.24</v>
      </c>
      <c r="CI6" s="30">
        <f>ROUND((H6/40/365*30),2)</f>
        <v>88.3</v>
      </c>
      <c r="CJ6" s="30">
        <f>ROUND((H6/40/365*31),2)</f>
        <v>91.24</v>
      </c>
      <c r="CK6" s="30">
        <f>ROUND((H6/40/365*30),2)</f>
        <v>88.3</v>
      </c>
      <c r="CL6" s="30">
        <f>ROUND((H6/40/365*31),2)</f>
        <v>91.24</v>
      </c>
      <c r="CM6" s="30">
        <f t="shared" ref="CM6:CM20" si="10">SUM(CA6:CL6)</f>
        <v>1077.2299999999998</v>
      </c>
      <c r="CN6" s="30">
        <f t="shared" ref="CN6:CN20" si="11">ROUND((BZ6+CM6),2)</f>
        <v>18833.91</v>
      </c>
      <c r="CO6" s="30">
        <f>ROUND((H6/40/365*31),2)</f>
        <v>91.24</v>
      </c>
      <c r="CP6" s="30">
        <f>ROUND((H6/40/365*28),2)</f>
        <v>82.41</v>
      </c>
      <c r="CQ6" s="30">
        <f>ROUND((H6/40/365*31),2)</f>
        <v>91.24</v>
      </c>
      <c r="CR6" s="30">
        <f>ROUND((H6/40/365*30),2)</f>
        <v>88.3</v>
      </c>
      <c r="CS6" s="30">
        <f>ROUND((H6/40/365*31),2)</f>
        <v>91.24</v>
      </c>
      <c r="CT6" s="30">
        <f>ROUND((H6/40/365*30),2)</f>
        <v>88.3</v>
      </c>
      <c r="CU6" s="30">
        <f>ROUND((H6/40/365*31),2)</f>
        <v>91.24</v>
      </c>
      <c r="CV6" s="30">
        <f>ROUND((H6/40/365*31),2)</f>
        <v>91.24</v>
      </c>
      <c r="CW6" s="30">
        <f>ROUND((H6/40/365*30),2)</f>
        <v>88.3</v>
      </c>
      <c r="CX6" s="30">
        <f>ROUND((H6/40/365*31),2)</f>
        <v>91.24</v>
      </c>
      <c r="CY6" s="30">
        <f>ROUND((H6/40/365*30),2)</f>
        <v>88.3</v>
      </c>
      <c r="CZ6" s="30">
        <f>ROUND((H6/40/365*31),2)</f>
        <v>91.24</v>
      </c>
      <c r="DA6" s="30">
        <f t="shared" ref="DA6:DA21" si="12">SUM(CO6:CZ6)</f>
        <v>1074.29</v>
      </c>
      <c r="DB6" s="30">
        <f t="shared" ref="DB6:DB21" si="13">ROUND((CN6+DA6),2)</f>
        <v>19908.2</v>
      </c>
      <c r="DC6" s="30">
        <f>ROUND((H6/40/365*31),2)</f>
        <v>91.24</v>
      </c>
      <c r="DD6" s="30">
        <f>ROUND((H6/40/365*28),2)</f>
        <v>82.41</v>
      </c>
      <c r="DE6" s="30">
        <f>ROUND((H6/40/365*31),2)</f>
        <v>91.24</v>
      </c>
      <c r="DF6" s="30">
        <f>ROUND((H6/40/365*30),2)</f>
        <v>88.3</v>
      </c>
      <c r="DG6" s="30">
        <f>ROUND((H6/40/365*31),2)</f>
        <v>91.24</v>
      </c>
      <c r="DH6" s="30">
        <f>ROUND((H6/40/365*30),2)</f>
        <v>88.3</v>
      </c>
      <c r="DI6" s="30">
        <f>ROUND((H6/40/365*31),2)</f>
        <v>91.24</v>
      </c>
      <c r="DJ6" s="30">
        <f>ROUND((H6/40/365*31),2)</f>
        <v>91.24</v>
      </c>
      <c r="DK6" s="30">
        <f>ROUND((H6/40/365*30),2)</f>
        <v>88.3</v>
      </c>
      <c r="DL6" s="30">
        <f>ROUND((H6/40/365*31),2)</f>
        <v>91.24</v>
      </c>
      <c r="DM6" s="30">
        <f>ROUND((H6/40/365*30),2)</f>
        <v>88.3</v>
      </c>
      <c r="DN6" s="30">
        <f>ROUND((H6/40/365*31),2)</f>
        <v>91.24</v>
      </c>
      <c r="DO6" s="30">
        <f t="shared" ref="DO6:DO21" si="14">SUM(DC6:DN6)</f>
        <v>1074.29</v>
      </c>
      <c r="DP6" s="30">
        <f t="shared" ref="DP6:DP21" si="15">ROUND((DB6+DO6),2)</f>
        <v>20982.49</v>
      </c>
      <c r="DQ6" s="30">
        <f>ROUND((H6/40/365*31),2)</f>
        <v>91.24</v>
      </c>
      <c r="DR6" s="30">
        <f>ROUND((H6/40/365*28),2)</f>
        <v>82.41</v>
      </c>
      <c r="DS6" s="30">
        <f>ROUND((H6/40/365*31),2)</f>
        <v>91.24</v>
      </c>
      <c r="DT6" s="30">
        <f>ROUND((H6/40/365*30),2)</f>
        <v>88.3</v>
      </c>
      <c r="DU6" s="30">
        <f>ROUND((H6/40/365*31),2)</f>
        <v>91.24</v>
      </c>
      <c r="DV6" s="30">
        <f>ROUND((H6/40/365*30),2)</f>
        <v>88.3</v>
      </c>
      <c r="DW6" s="30">
        <f>ROUND((H6/40/365*31),2)</f>
        <v>91.24</v>
      </c>
      <c r="DX6" s="30">
        <f>ROUND((H6/40/365*31),2)</f>
        <v>91.24</v>
      </c>
      <c r="DY6" s="30">
        <f>ROUND((H6/40/365*30),2)</f>
        <v>88.3</v>
      </c>
      <c r="DZ6" s="30">
        <f>ROUND((H6/40/365*31),2)</f>
        <v>91.24</v>
      </c>
      <c r="EA6" s="30">
        <f>ROUND((H6/40/365*30),2)</f>
        <v>88.3</v>
      </c>
      <c r="EB6" s="30">
        <f>ROUND((H6/40/365*31),2)</f>
        <v>91.24</v>
      </c>
      <c r="EC6" s="30">
        <f t="shared" ref="EC6:EC23" si="16">SUM(DQ6:EB6)</f>
        <v>1074.29</v>
      </c>
      <c r="ED6" s="30">
        <f t="shared" ref="ED6:ED23" si="17">ROUND((DP6+EC6),2)</f>
        <v>22056.78</v>
      </c>
      <c r="EE6" s="30">
        <f>ROUND((H6/40/365*31),2)</f>
        <v>91.24</v>
      </c>
      <c r="EF6" s="30">
        <f>ROUND((H6/40/365*29),2)</f>
        <v>85.35</v>
      </c>
      <c r="EG6" s="30">
        <f>ROUND((H6/40/365*31),2)</f>
        <v>91.24</v>
      </c>
      <c r="EH6" s="30">
        <f>ROUND((H6/40/365*30),2)</f>
        <v>88.3</v>
      </c>
      <c r="EI6" s="30">
        <f>ROUND((H6/40/365*31),2)</f>
        <v>91.24</v>
      </c>
      <c r="EJ6" s="30">
        <f>ROUND((H6/40/365*30),2)</f>
        <v>88.3</v>
      </c>
      <c r="EK6" s="30">
        <f>ROUND((H6/40/365*31),2)</f>
        <v>91.24</v>
      </c>
      <c r="EL6" s="30">
        <f>ROUND((H6/40/365*31),2)</f>
        <v>91.24</v>
      </c>
      <c r="EM6" s="30">
        <f>ROUND((H6/40/365*30),2)</f>
        <v>88.3</v>
      </c>
      <c r="EN6" s="30">
        <f>ROUND((H6/40/365*31),2)</f>
        <v>91.24</v>
      </c>
      <c r="EO6" s="30">
        <f>ROUND((H6/40/365*30),2)</f>
        <v>88.3</v>
      </c>
      <c r="EP6" s="30">
        <f>ROUND((H6/40/365*31),2)</f>
        <v>91.24</v>
      </c>
      <c r="EQ6" s="30">
        <f t="shared" ref="EQ6:EQ24" si="18">SUM(EE6:EP6)</f>
        <v>1077.2299999999998</v>
      </c>
      <c r="ER6" s="30">
        <f t="shared" ref="ER6:ER24" si="19">ROUND((ED6+EQ6),2)</f>
        <v>23134.01</v>
      </c>
      <c r="ES6" s="30">
        <f>ROUND((H6/40/365*31),2)</f>
        <v>91.24</v>
      </c>
      <c r="ET6" s="30">
        <f>ROUND((H6/40/365*28),2)</f>
        <v>82.41</v>
      </c>
      <c r="EU6" s="30">
        <f>ROUND((H6/40/365*31),2)</f>
        <v>91.24</v>
      </c>
      <c r="EV6" s="30">
        <f>ROUND((H6/40/365*30),2)</f>
        <v>88.3</v>
      </c>
      <c r="EW6" s="216">
        <f>ROUND((H6/40/365*31),2)</f>
        <v>91.24</v>
      </c>
      <c r="EX6" s="30">
        <f>ROUND((H6/40/365*30),2)</f>
        <v>88.3</v>
      </c>
      <c r="EY6" s="30">
        <f>ROUND((H6/40/365*31),2)</f>
        <v>91.24</v>
      </c>
      <c r="EZ6" s="30">
        <f>ROUND((H6/40/365*31),2)</f>
        <v>91.24</v>
      </c>
      <c r="FA6" s="30">
        <f>ROUND((H6/40/365*30),2)</f>
        <v>88.3</v>
      </c>
      <c r="FB6" s="30">
        <f>ROUND((H6/40/365*31),2)</f>
        <v>91.24</v>
      </c>
      <c r="FC6" s="30">
        <f>ROUND((H6/40/365*30),2)</f>
        <v>88.3</v>
      </c>
      <c r="FD6" s="30">
        <f>ROUND((H6/40/365*31),2)</f>
        <v>91.24</v>
      </c>
      <c r="FE6" s="30">
        <f t="shared" ref="FE6:FE24" si="20">SUM(ES6:FD6)</f>
        <v>1074.29</v>
      </c>
      <c r="FF6" s="30">
        <f t="shared" ref="FF6:FF25" si="21">SUM(ER6,FE6)</f>
        <v>24208.3</v>
      </c>
      <c r="FG6" s="30">
        <f>ROUND((H6/40/365*31),2)</f>
        <v>91.24</v>
      </c>
      <c r="FH6" s="30">
        <f>ROUND((H6/40/365*28),2)</f>
        <v>82.41</v>
      </c>
      <c r="FI6" s="30">
        <f>ROUND((H6/40/365*31),2)</f>
        <v>91.24</v>
      </c>
      <c r="FJ6" s="39">
        <f>SUM(FG6:FI6)</f>
        <v>264.89</v>
      </c>
      <c r="FK6" s="30">
        <f t="shared" ref="FK6:FK24" si="22">ROUND((FF6+FJ6),2)</f>
        <v>24473.19</v>
      </c>
      <c r="FL6" s="217">
        <f t="shared" ref="FL6:FL24" si="23">(F6-FK6)</f>
        <v>23272.87</v>
      </c>
      <c r="FP6" s="100"/>
      <c r="FQ6" s="100"/>
      <c r="FR6" s="100"/>
      <c r="FS6" s="100"/>
      <c r="FT6" s="100"/>
      <c r="FU6" s="100"/>
      <c r="FV6" s="100"/>
    </row>
    <row r="7" spans="1:178" ht="16.5" x14ac:dyDescent="0.15">
      <c r="A7" s="218" t="s">
        <v>625</v>
      </c>
      <c r="B7" s="91" t="s">
        <v>713</v>
      </c>
      <c r="C7" s="128" t="s">
        <v>714</v>
      </c>
      <c r="D7" s="117"/>
      <c r="E7" s="117"/>
      <c r="F7" s="39">
        <v>1351050</v>
      </c>
      <c r="G7" s="39">
        <f t="shared" si="0"/>
        <v>135105</v>
      </c>
      <c r="H7" s="39">
        <f t="shared" si="1"/>
        <v>1215945</v>
      </c>
      <c r="I7" s="39"/>
      <c r="J7" s="39"/>
      <c r="K7" s="39"/>
      <c r="L7" s="39"/>
      <c r="M7" s="39"/>
      <c r="N7" s="39"/>
      <c r="O7" s="39">
        <v>2156.52</v>
      </c>
      <c r="P7" s="39">
        <v>60548.42</v>
      </c>
      <c r="Q7" s="39">
        <v>60548.42</v>
      </c>
      <c r="R7" s="39">
        <v>60714.31</v>
      </c>
      <c r="S7" s="39">
        <v>60548.42</v>
      </c>
      <c r="T7" s="39">
        <v>60548.42</v>
      </c>
      <c r="U7" s="39">
        <v>60548.42</v>
      </c>
      <c r="V7" s="39">
        <f t="shared" ref="V7:V20" si="24">N7+O7+P7+Q7+R7+S7+T7+U7</f>
        <v>365612.92999999993</v>
      </c>
      <c r="W7" s="39">
        <f t="shared" ref="W7:W19" si="25">ROUND((H7/7330*31),2)</f>
        <v>5142.47</v>
      </c>
      <c r="X7" s="39">
        <f t="shared" ref="X7:X19" si="26">ROUND((H7/7330*29),2)</f>
        <v>4810.7</v>
      </c>
      <c r="Y7" s="39">
        <f t="shared" ref="Y7:Y19" si="27">ROUND((H7/7330*31),2)</f>
        <v>5142.47</v>
      </c>
      <c r="Z7" s="39">
        <f t="shared" ref="Z7:Z19" si="28">ROUND((H7/7330*30),2)</f>
        <v>4976.58</v>
      </c>
      <c r="AA7" s="39">
        <f t="shared" ref="AA7:AA19" si="29">ROUND((H7/7330*31),2)</f>
        <v>5142.47</v>
      </c>
      <c r="AB7" s="39">
        <f t="shared" ref="AB7:AB19" si="30">ROUND((H7/7330*30),2)</f>
        <v>4976.58</v>
      </c>
      <c r="AC7" s="39">
        <f t="shared" ref="AC7:AC19" si="31">ROUND((H7/7330*31),2)</f>
        <v>5142.47</v>
      </c>
      <c r="AD7" s="39">
        <f t="shared" ref="AD7:AD19" si="32">ROUND((H7/7330*31),2)</f>
        <v>5142.47</v>
      </c>
      <c r="AE7" s="39">
        <f t="shared" ref="AE7:AE19" si="33">ROUND((H7/7330*30),2)</f>
        <v>4976.58</v>
      </c>
      <c r="AF7" s="39">
        <f t="shared" ref="AF7:AF19" si="34">ROUND((H7/7330*31),2)</f>
        <v>5142.47</v>
      </c>
      <c r="AG7" s="39">
        <f t="shared" ref="AG7:AG19" si="35">ROUND((H7/7330*30),2)</f>
        <v>4976.58</v>
      </c>
      <c r="AH7" s="39">
        <f t="shared" ref="AH7:AH20" si="36">ROUND((H7/7330*31),2)</f>
        <v>5142.47</v>
      </c>
      <c r="AI7" s="39">
        <f t="shared" si="2"/>
        <v>60714.310000000012</v>
      </c>
      <c r="AJ7" s="39">
        <f t="shared" si="3"/>
        <v>426327.24</v>
      </c>
      <c r="AK7" s="39">
        <f t="shared" ref="AK7:AK20" si="37">ROUND((H7/7330*31),2)</f>
        <v>5142.47</v>
      </c>
      <c r="AL7" s="39">
        <f t="shared" ref="AL7:AL20" si="38">ROUND((H7/7330*28),2)</f>
        <v>4644.8100000000004</v>
      </c>
      <c r="AM7" s="39">
        <f t="shared" ref="AM7:AM20" si="39">ROUND((H7/7330*31),2)</f>
        <v>5142.47</v>
      </c>
      <c r="AN7" s="39">
        <f t="shared" ref="AN7:AN20" si="40">ROUND((H7/7330*30),2)</f>
        <v>4976.58</v>
      </c>
      <c r="AO7" s="39">
        <f t="shared" ref="AO7:AO20" si="41">ROUND((H7/7330*31),2)</f>
        <v>5142.47</v>
      </c>
      <c r="AP7" s="39">
        <f t="shared" ref="AP7:AP20" si="42">ROUND((H7/7330*30),2)</f>
        <v>4976.58</v>
      </c>
      <c r="AQ7" s="39">
        <f t="shared" ref="AQ7:AQ20" si="43">ROUND((H7/7330*31),2)</f>
        <v>5142.47</v>
      </c>
      <c r="AR7" s="39">
        <f t="shared" ref="AR7:AR20" si="44">ROUND((H7/7330*31),2)</f>
        <v>5142.47</v>
      </c>
      <c r="AS7" s="39">
        <f t="shared" ref="AS7:AS20" si="45">ROUND((H7/7330*30),2)</f>
        <v>4976.58</v>
      </c>
      <c r="AT7" s="39">
        <f t="shared" ref="AT7:AT20" si="46">ROUND((H7/7330*31),2)</f>
        <v>5142.47</v>
      </c>
      <c r="AU7" s="39">
        <f t="shared" ref="AU7:AU20" si="47">ROUND((H7/7330*30),2)</f>
        <v>4976.58</v>
      </c>
      <c r="AV7" s="39">
        <f t="shared" ref="AV7:AV20" si="48">ROUND((H7/7330*31),2)</f>
        <v>5142.47</v>
      </c>
      <c r="AW7" s="39">
        <f t="shared" si="4"/>
        <v>60548.420000000013</v>
      </c>
      <c r="AX7" s="39">
        <f t="shared" si="5"/>
        <v>486875.66</v>
      </c>
      <c r="AY7" s="39">
        <f t="shared" ref="AY7:AY20" si="49">ROUND((H7/7330*31),2)</f>
        <v>5142.47</v>
      </c>
      <c r="AZ7" s="39">
        <f t="shared" ref="AZ7:AZ20" si="50">ROUND((H7/7330*28),2)</f>
        <v>4644.8100000000004</v>
      </c>
      <c r="BA7" s="39">
        <f t="shared" ref="BA7:BA20" si="51">ROUND((H7/7330*31),2)</f>
        <v>5142.47</v>
      </c>
      <c r="BB7" s="39">
        <f t="shared" ref="BB7:BB20" si="52">ROUND((H7/7330*30),2)</f>
        <v>4976.58</v>
      </c>
      <c r="BC7" s="39">
        <f t="shared" ref="BC7:BC20" si="53">ROUND((H7/7330*31),2)</f>
        <v>5142.47</v>
      </c>
      <c r="BD7" s="39">
        <f t="shared" ref="BD7:BD20" si="54">ROUND((H7/7330*30),2)</f>
        <v>4976.58</v>
      </c>
      <c r="BE7" s="39">
        <f t="shared" ref="BE7:BE20" si="55">ROUND((H7/7330*31),2)</f>
        <v>5142.47</v>
      </c>
      <c r="BF7" s="39">
        <f t="shared" ref="BF7:BF20" si="56">ROUND((H7/7330*31),2)</f>
        <v>5142.47</v>
      </c>
      <c r="BG7" s="39">
        <f t="shared" ref="BG7:BG20" si="57">ROUND((H7/7330*30),2)</f>
        <v>4976.58</v>
      </c>
      <c r="BH7" s="39">
        <f t="shared" ref="BH7:BH20" si="58">ROUND((H7/7330*31),2)</f>
        <v>5142.47</v>
      </c>
      <c r="BI7" s="39">
        <f t="shared" ref="BI7:BI20" si="59">ROUND((H7/7330*30),2)</f>
        <v>4976.58</v>
      </c>
      <c r="BJ7" s="39">
        <f t="shared" ref="BJ7:BJ20" si="60">ROUND((H7/7330*31),2)</f>
        <v>5142.47</v>
      </c>
      <c r="BK7" s="39">
        <f t="shared" si="6"/>
        <v>60548.420000000013</v>
      </c>
      <c r="BL7" s="39">
        <f t="shared" si="7"/>
        <v>547424.07999999996</v>
      </c>
      <c r="BM7" s="39">
        <f t="shared" ref="BM7:BM20" si="61">ROUND((H7/7330*31),2)</f>
        <v>5142.47</v>
      </c>
      <c r="BN7" s="39">
        <f t="shared" ref="BN7:BN20" si="62">ROUND((H7/7330*28),2)</f>
        <v>4644.8100000000004</v>
      </c>
      <c r="BO7" s="39">
        <f t="shared" ref="BO7:BO20" si="63">ROUND((H7/7330*31),2)</f>
        <v>5142.47</v>
      </c>
      <c r="BP7" s="39">
        <f t="shared" ref="BP7:BP20" si="64">ROUND((H7/7330*30),2)</f>
        <v>4976.58</v>
      </c>
      <c r="BQ7" s="39">
        <f t="shared" ref="BQ7:BQ20" si="65">ROUND((H7/7330*31),2)</f>
        <v>5142.47</v>
      </c>
      <c r="BR7" s="39">
        <f t="shared" ref="BR7:BR20" si="66">ROUND((H7/7330*30),2)</f>
        <v>4976.58</v>
      </c>
      <c r="BS7" s="39">
        <f t="shared" ref="BS7:BS20" si="67">ROUND((H7/7330*31),2)</f>
        <v>5142.47</v>
      </c>
      <c r="BT7" s="39">
        <f t="shared" ref="BT7:BT20" si="68">ROUND((H7/7330*31),2)</f>
        <v>5142.47</v>
      </c>
      <c r="BU7" s="39">
        <f t="shared" ref="BU7:BU20" si="69">ROUND((H7/7330*30),2)</f>
        <v>4976.58</v>
      </c>
      <c r="BV7" s="39">
        <f t="shared" ref="BV7:BV20" si="70">ROUND((H7/7330*31),2)</f>
        <v>5142.47</v>
      </c>
      <c r="BW7" s="39">
        <f t="shared" ref="BW7:BW20" si="71">ROUND((H7/7330*30),2)</f>
        <v>4976.58</v>
      </c>
      <c r="BX7" s="39">
        <f t="shared" ref="BX7:BX20" si="72">ROUND((H7/7330*31),2)</f>
        <v>5142.47</v>
      </c>
      <c r="BY7" s="39">
        <f t="shared" si="8"/>
        <v>60548.420000000013</v>
      </c>
      <c r="BZ7" s="39">
        <f t="shared" si="9"/>
        <v>607972.5</v>
      </c>
      <c r="CA7" s="39">
        <f t="shared" ref="CA7:CA20" si="73">ROUND((H7/7330*31),2)</f>
        <v>5142.47</v>
      </c>
      <c r="CB7" s="39">
        <f t="shared" ref="CB7:CB20" si="74">ROUND((H7/7330*29),2)</f>
        <v>4810.7</v>
      </c>
      <c r="CC7" s="39">
        <f t="shared" ref="CC7:CC20" si="75">ROUND((H7/7330*31),2)</f>
        <v>5142.47</v>
      </c>
      <c r="CD7" s="39">
        <f t="shared" ref="CD7:CD20" si="76">ROUND((H7/7330*30),2)</f>
        <v>4976.58</v>
      </c>
      <c r="CE7" s="39">
        <f t="shared" ref="CE7:CE20" si="77">ROUND((H7/7330*31),2)</f>
        <v>5142.47</v>
      </c>
      <c r="CF7" s="39">
        <f t="shared" ref="CF7:CF20" si="78">ROUND((H7/7330*30),2)</f>
        <v>4976.58</v>
      </c>
      <c r="CG7" s="39">
        <f t="shared" ref="CG7:CG20" si="79">ROUND((H7/7330*31),2)</f>
        <v>5142.47</v>
      </c>
      <c r="CH7" s="39">
        <f t="shared" ref="CH7:CH20" si="80">ROUND((H7/7330*31),2)</f>
        <v>5142.47</v>
      </c>
      <c r="CI7" s="39">
        <f t="shared" ref="CI7:CI20" si="81">ROUND((H7/7330*30),2)</f>
        <v>4976.58</v>
      </c>
      <c r="CJ7" s="39">
        <f t="shared" ref="CJ7:CJ20" si="82">ROUND((H7/7330*31),2)</f>
        <v>5142.47</v>
      </c>
      <c r="CK7" s="39">
        <f t="shared" ref="CK7:CK20" si="83">ROUND((H7/7330*30),2)</f>
        <v>4976.58</v>
      </c>
      <c r="CL7" s="39">
        <f t="shared" ref="CL7:CL20" si="84">ROUND((H7/7330*31),2)</f>
        <v>5142.47</v>
      </c>
      <c r="CM7" s="39">
        <f t="shared" si="10"/>
        <v>60714.310000000012</v>
      </c>
      <c r="CN7" s="39">
        <f t="shared" si="11"/>
        <v>668686.81000000006</v>
      </c>
      <c r="CO7" s="39">
        <f t="shared" ref="CO7:CO20" si="85">ROUND((H7/7330*31),2)</f>
        <v>5142.47</v>
      </c>
      <c r="CP7" s="39">
        <f t="shared" ref="CP7:CP20" si="86">ROUND((H7/7330*28),2)</f>
        <v>4644.8100000000004</v>
      </c>
      <c r="CQ7" s="39">
        <f t="shared" ref="CQ7:CQ20" si="87">ROUND((H7/7330*31),2)</f>
        <v>5142.47</v>
      </c>
      <c r="CR7" s="39">
        <f t="shared" ref="CR7:CR20" si="88">ROUND((H7/7330*30),2)</f>
        <v>4976.58</v>
      </c>
      <c r="CS7" s="39">
        <f t="shared" ref="CS7:CS20" si="89">ROUND((H7/7330*31),2)</f>
        <v>5142.47</v>
      </c>
      <c r="CT7" s="39">
        <f t="shared" ref="CT7:CT20" si="90">ROUND((H7/7330*30),2)</f>
        <v>4976.58</v>
      </c>
      <c r="CU7" s="39">
        <f t="shared" ref="CU7:CU21" si="91">ROUND((H7/7330*31),2)</f>
        <v>5142.47</v>
      </c>
      <c r="CV7" s="39">
        <f t="shared" ref="CV7:CV21" si="92">ROUND((H7/7330*31),2)</f>
        <v>5142.47</v>
      </c>
      <c r="CW7" s="39">
        <f t="shared" ref="CW7:CW21" si="93">ROUND((H7/7330*30),2)</f>
        <v>4976.58</v>
      </c>
      <c r="CX7" s="39">
        <f t="shared" ref="CX7:CX21" si="94">ROUND((H7/7330*31),2)</f>
        <v>5142.47</v>
      </c>
      <c r="CY7" s="39">
        <f t="shared" ref="CY7:CY21" si="95">ROUND((H7/7330*30),2)</f>
        <v>4976.58</v>
      </c>
      <c r="CZ7" s="39">
        <f t="shared" ref="CZ7:CZ21" si="96">ROUND((H7/7330*31),2)</f>
        <v>5142.47</v>
      </c>
      <c r="DA7" s="39">
        <f t="shared" si="12"/>
        <v>60548.420000000013</v>
      </c>
      <c r="DB7" s="39">
        <f t="shared" si="13"/>
        <v>729235.23</v>
      </c>
      <c r="DC7" s="39">
        <f t="shared" ref="DC7:DC21" si="97">ROUND((H7/7330*31),2)</f>
        <v>5142.47</v>
      </c>
      <c r="DD7" s="39">
        <f t="shared" ref="DD7:DD21" si="98">ROUND((H7/7330*28),2)</f>
        <v>4644.8100000000004</v>
      </c>
      <c r="DE7" s="39">
        <f t="shared" ref="DE7:DE21" si="99">ROUND((H7/7330*31),2)</f>
        <v>5142.47</v>
      </c>
      <c r="DF7" s="39">
        <f t="shared" ref="DF7:DF21" si="100">ROUND((H7/7330*30),2)</f>
        <v>4976.58</v>
      </c>
      <c r="DG7" s="39">
        <f t="shared" ref="DG7:DG21" si="101">ROUND((H7/7330*31),2)</f>
        <v>5142.47</v>
      </c>
      <c r="DH7" s="39">
        <f t="shared" ref="DH7:DH21" si="102">ROUND((H7/7330*30),2)</f>
        <v>4976.58</v>
      </c>
      <c r="DI7" s="39">
        <f t="shared" ref="DI7:DI21" si="103">ROUND((H7/7330*31),2)</f>
        <v>5142.47</v>
      </c>
      <c r="DJ7" s="39">
        <f t="shared" ref="DJ7:DJ21" si="104">ROUND((H7/7330*31),2)</f>
        <v>5142.47</v>
      </c>
      <c r="DK7" s="39">
        <f t="shared" ref="DK7:DK21" si="105">ROUND((H7/7330*30),2)</f>
        <v>4976.58</v>
      </c>
      <c r="DL7" s="39">
        <f t="shared" ref="DL7:DL21" si="106">ROUND((H7/7330*31),2)</f>
        <v>5142.47</v>
      </c>
      <c r="DM7" s="39">
        <f t="shared" ref="DM7:DM21" si="107">ROUND((H7/7330*30),2)</f>
        <v>4976.58</v>
      </c>
      <c r="DN7" s="39">
        <f t="shared" ref="DN7:DN21" si="108">ROUND((H7/7330*31),2)</f>
        <v>5142.47</v>
      </c>
      <c r="DO7" s="39">
        <f t="shared" si="14"/>
        <v>60548.420000000013</v>
      </c>
      <c r="DP7" s="39">
        <f t="shared" si="15"/>
        <v>789783.65</v>
      </c>
      <c r="DQ7" s="39">
        <f t="shared" ref="DQ7:DQ21" si="109">ROUND((H7/7330*31),2)</f>
        <v>5142.47</v>
      </c>
      <c r="DR7" s="39">
        <f t="shared" ref="DR7:DR21" si="110">ROUND((H7/7330*28),2)</f>
        <v>4644.8100000000004</v>
      </c>
      <c r="DS7" s="39">
        <f t="shared" ref="DS7:DS21" si="111">ROUND((H7/7330*31),2)</f>
        <v>5142.47</v>
      </c>
      <c r="DT7" s="39">
        <f t="shared" ref="DT7:DT21" si="112">ROUND((H7/7330*30),2)</f>
        <v>4976.58</v>
      </c>
      <c r="DU7" s="39">
        <f t="shared" ref="DU7:DU21" si="113">ROUND((H7/7330*31),2)</f>
        <v>5142.47</v>
      </c>
      <c r="DV7" s="39">
        <f t="shared" ref="DV7:DV21" si="114">ROUND((H7/7330*30),2)</f>
        <v>4976.58</v>
      </c>
      <c r="DW7" s="39">
        <f t="shared" ref="DW7:DW21" si="115">ROUND((H7/7330*31),2)</f>
        <v>5142.47</v>
      </c>
      <c r="DX7" s="39">
        <f t="shared" ref="DX7:DX21" si="116">ROUND((H7/7330*31),2)</f>
        <v>5142.47</v>
      </c>
      <c r="DY7" s="39">
        <f t="shared" ref="DY7:DY21" si="117">ROUND((H7/7330*30),2)</f>
        <v>4976.58</v>
      </c>
      <c r="DZ7" s="39">
        <f t="shared" ref="DZ7:DZ21" si="118">ROUND((H7/7330*31),2)</f>
        <v>5142.47</v>
      </c>
      <c r="EA7" s="39">
        <f t="shared" ref="EA7:EA21" si="119">ROUND((H7/7330*30),2)</f>
        <v>4976.58</v>
      </c>
      <c r="EB7" s="39">
        <f t="shared" ref="EB7:EB21" si="120">ROUND((H7/7330*31),2)</f>
        <v>5142.47</v>
      </c>
      <c r="EC7" s="39">
        <f t="shared" si="16"/>
        <v>60548.420000000013</v>
      </c>
      <c r="ED7" s="39">
        <f t="shared" si="17"/>
        <v>850332.07</v>
      </c>
      <c r="EE7" s="39">
        <f t="shared" ref="EE7:EE22" si="121">ROUND((H7/7330*31),2)</f>
        <v>5142.47</v>
      </c>
      <c r="EF7" s="39">
        <f t="shared" ref="EF7:EF22" si="122">ROUND((H7/7330*29),2)</f>
        <v>4810.7</v>
      </c>
      <c r="EG7" s="39">
        <f t="shared" ref="EG7:EG22" si="123">ROUND((H7/7330*31),2)</f>
        <v>5142.47</v>
      </c>
      <c r="EH7" s="39">
        <f t="shared" ref="EH7:EH22" si="124">ROUND((H7/7330*30),2)</f>
        <v>4976.58</v>
      </c>
      <c r="EI7" s="39">
        <f t="shared" ref="EI7:EI22" si="125">ROUND((H7/7330*31),2)</f>
        <v>5142.47</v>
      </c>
      <c r="EJ7" s="39">
        <f t="shared" ref="EJ7:EJ22" si="126">ROUND((H7/7330*30),2)</f>
        <v>4976.58</v>
      </c>
      <c r="EK7" s="39">
        <f t="shared" ref="EK7:EK22" si="127">ROUND((H7/7330*31),2)</f>
        <v>5142.47</v>
      </c>
      <c r="EL7" s="39">
        <f t="shared" ref="EL7:EL22" si="128">ROUND((H7/7330*31),2)</f>
        <v>5142.47</v>
      </c>
      <c r="EM7" s="39">
        <f t="shared" ref="EM7:EM22" si="129">ROUND((H7/7330*30),2)</f>
        <v>4976.58</v>
      </c>
      <c r="EN7" s="39">
        <f t="shared" ref="EN7:EN22" si="130">ROUND((H7/7330*31),2)</f>
        <v>5142.47</v>
      </c>
      <c r="EO7" s="39">
        <f t="shared" ref="EO7:EO22" si="131">ROUND((H7/7330*30),2)</f>
        <v>4976.58</v>
      </c>
      <c r="EP7" s="39">
        <f t="shared" ref="EP7:EP22" si="132">ROUND((H7/7330*31),2)</f>
        <v>5142.47</v>
      </c>
      <c r="EQ7" s="39">
        <f t="shared" si="18"/>
        <v>60714.310000000012</v>
      </c>
      <c r="ER7" s="39">
        <f t="shared" si="19"/>
        <v>911046.38</v>
      </c>
      <c r="ES7" s="39">
        <f t="shared" ref="ES7:ES22" si="133">ROUND((H7/7330*31),2)</f>
        <v>5142.47</v>
      </c>
      <c r="ET7" s="39">
        <f t="shared" ref="ET7:ET22" si="134">ROUND((H7/7330*28),2)</f>
        <v>4644.8100000000004</v>
      </c>
      <c r="EU7" s="39">
        <f t="shared" ref="EU7:EU22" si="135">ROUND((H7/7330*31),2)</f>
        <v>5142.47</v>
      </c>
      <c r="EV7" s="39">
        <f t="shared" ref="EV7:EV22" si="136">ROUND((H7/7330*30),2)</f>
        <v>4976.58</v>
      </c>
      <c r="EW7" s="219">
        <f t="shared" ref="EW7:EW22" si="137">ROUND((H7/7330*31),2)</f>
        <v>5142.47</v>
      </c>
      <c r="EX7" s="39">
        <f t="shared" ref="EX7:EX22" si="138">ROUND((H7/7330*30),2)</f>
        <v>4976.58</v>
      </c>
      <c r="EY7" s="39">
        <f t="shared" ref="EY7:EY22" si="139">ROUND((H7/7330*31),2)</f>
        <v>5142.47</v>
      </c>
      <c r="EZ7" s="39">
        <f t="shared" ref="EZ7:EZ22" si="140">ROUND((H7/7330*31),2)</f>
        <v>5142.47</v>
      </c>
      <c r="FA7" s="39">
        <f t="shared" ref="FA7:FA22" si="141">ROUND((H7/7330*30),2)</f>
        <v>4976.58</v>
      </c>
      <c r="FB7" s="39">
        <f t="shared" ref="FB7:FB22" si="142">ROUND((H7/7330*31),2)</f>
        <v>5142.47</v>
      </c>
      <c r="FC7" s="39">
        <f t="shared" ref="FC7:FC22" si="143">ROUND((H7/7330*30),2)</f>
        <v>4976.58</v>
      </c>
      <c r="FD7" s="39">
        <f t="shared" ref="FD7:FD22" si="144">ROUND((H7/7330*31),2)</f>
        <v>5142.47</v>
      </c>
      <c r="FE7" s="39">
        <f t="shared" si="20"/>
        <v>60548.420000000013</v>
      </c>
      <c r="FF7" s="30">
        <f t="shared" si="21"/>
        <v>971594.8</v>
      </c>
      <c r="FG7" s="39">
        <f t="shared" ref="FG7:FG22" si="145">ROUND((H7/7330*31),2)</f>
        <v>5142.47</v>
      </c>
      <c r="FH7" s="39">
        <f t="shared" ref="FH7:FH22" si="146">ROUND((H7/7330*28),2)</f>
        <v>4644.8100000000004</v>
      </c>
      <c r="FI7" s="39">
        <f>ROUND((H7/7330*31),2)</f>
        <v>5142.47</v>
      </c>
      <c r="FJ7" s="39">
        <f t="shared" ref="FJ7:FJ24" si="147">SUM(FG7:FI7)</f>
        <v>14929.75</v>
      </c>
      <c r="FK7" s="30">
        <f t="shared" si="22"/>
        <v>986524.55</v>
      </c>
      <c r="FL7" s="217">
        <f t="shared" si="23"/>
        <v>364525.44999999995</v>
      </c>
    </row>
    <row r="8" spans="1:178" ht="24.75" x14ac:dyDescent="0.15">
      <c r="A8" s="218" t="s">
        <v>625</v>
      </c>
      <c r="B8" s="91" t="s">
        <v>715</v>
      </c>
      <c r="C8" s="128" t="s">
        <v>714</v>
      </c>
      <c r="D8" s="117"/>
      <c r="E8" s="117"/>
      <c r="F8" s="39">
        <v>131874.97</v>
      </c>
      <c r="G8" s="39">
        <f t="shared" si="0"/>
        <v>13187.5</v>
      </c>
      <c r="H8" s="39">
        <f t="shared" si="1"/>
        <v>118687.473</v>
      </c>
      <c r="I8" s="39"/>
      <c r="J8" s="39"/>
      <c r="K8" s="39"/>
      <c r="L8" s="39"/>
      <c r="M8" s="39"/>
      <c r="N8" s="39"/>
      <c r="O8" s="39"/>
      <c r="P8" s="39">
        <v>6120.57</v>
      </c>
      <c r="Q8" s="39">
        <v>5910.07</v>
      </c>
      <c r="R8" s="39">
        <v>5926.26</v>
      </c>
      <c r="S8" s="39">
        <v>5910.07</v>
      </c>
      <c r="T8" s="39">
        <v>5910.07</v>
      </c>
      <c r="U8" s="39">
        <v>5910.07</v>
      </c>
      <c r="V8" s="39">
        <f t="shared" si="24"/>
        <v>35687.11</v>
      </c>
      <c r="W8" s="39">
        <f t="shared" si="25"/>
        <v>501.95</v>
      </c>
      <c r="X8" s="39">
        <f t="shared" si="26"/>
        <v>469.57</v>
      </c>
      <c r="Y8" s="39">
        <f t="shared" si="27"/>
        <v>501.95</v>
      </c>
      <c r="Z8" s="39">
        <f t="shared" si="28"/>
        <v>485.76</v>
      </c>
      <c r="AA8" s="39">
        <f t="shared" si="29"/>
        <v>501.95</v>
      </c>
      <c r="AB8" s="39">
        <f t="shared" si="30"/>
        <v>485.76</v>
      </c>
      <c r="AC8" s="39">
        <f t="shared" si="31"/>
        <v>501.95</v>
      </c>
      <c r="AD8" s="39">
        <f t="shared" si="32"/>
        <v>501.95</v>
      </c>
      <c r="AE8" s="39">
        <f t="shared" si="33"/>
        <v>485.76</v>
      </c>
      <c r="AF8" s="39">
        <f t="shared" si="34"/>
        <v>501.95</v>
      </c>
      <c r="AG8" s="39">
        <f t="shared" si="35"/>
        <v>485.76</v>
      </c>
      <c r="AH8" s="39">
        <f t="shared" si="36"/>
        <v>501.95</v>
      </c>
      <c r="AI8" s="39">
        <f t="shared" si="2"/>
        <v>5926.2599999999993</v>
      </c>
      <c r="AJ8" s="39">
        <f t="shared" si="3"/>
        <v>41613.370000000003</v>
      </c>
      <c r="AK8" s="39">
        <f t="shared" si="37"/>
        <v>501.95</v>
      </c>
      <c r="AL8" s="39">
        <f t="shared" si="38"/>
        <v>453.38</v>
      </c>
      <c r="AM8" s="39">
        <f t="shared" si="39"/>
        <v>501.95</v>
      </c>
      <c r="AN8" s="39">
        <f t="shared" si="40"/>
        <v>485.76</v>
      </c>
      <c r="AO8" s="39">
        <f t="shared" si="41"/>
        <v>501.95</v>
      </c>
      <c r="AP8" s="39">
        <f t="shared" si="42"/>
        <v>485.76</v>
      </c>
      <c r="AQ8" s="39">
        <f t="shared" si="43"/>
        <v>501.95</v>
      </c>
      <c r="AR8" s="39">
        <f t="shared" si="44"/>
        <v>501.95</v>
      </c>
      <c r="AS8" s="39">
        <f t="shared" si="45"/>
        <v>485.76</v>
      </c>
      <c r="AT8" s="39">
        <f t="shared" si="46"/>
        <v>501.95</v>
      </c>
      <c r="AU8" s="39">
        <f t="shared" si="47"/>
        <v>485.76</v>
      </c>
      <c r="AV8" s="39">
        <f t="shared" si="48"/>
        <v>501.95</v>
      </c>
      <c r="AW8" s="39">
        <f t="shared" si="4"/>
        <v>5910.07</v>
      </c>
      <c r="AX8" s="39">
        <f t="shared" si="5"/>
        <v>47523.44</v>
      </c>
      <c r="AY8" s="39">
        <f t="shared" si="49"/>
        <v>501.95</v>
      </c>
      <c r="AZ8" s="39">
        <f t="shared" si="50"/>
        <v>453.38</v>
      </c>
      <c r="BA8" s="39">
        <f t="shared" si="51"/>
        <v>501.95</v>
      </c>
      <c r="BB8" s="39">
        <f t="shared" si="52"/>
        <v>485.76</v>
      </c>
      <c r="BC8" s="39">
        <f t="shared" si="53"/>
        <v>501.95</v>
      </c>
      <c r="BD8" s="39">
        <f t="shared" si="54"/>
        <v>485.76</v>
      </c>
      <c r="BE8" s="39">
        <f t="shared" si="55"/>
        <v>501.95</v>
      </c>
      <c r="BF8" s="39">
        <f t="shared" si="56"/>
        <v>501.95</v>
      </c>
      <c r="BG8" s="39">
        <f t="shared" si="57"/>
        <v>485.76</v>
      </c>
      <c r="BH8" s="39">
        <f t="shared" si="58"/>
        <v>501.95</v>
      </c>
      <c r="BI8" s="39">
        <f t="shared" si="59"/>
        <v>485.76</v>
      </c>
      <c r="BJ8" s="39">
        <f t="shared" si="60"/>
        <v>501.95</v>
      </c>
      <c r="BK8" s="39">
        <f t="shared" si="6"/>
        <v>5910.07</v>
      </c>
      <c r="BL8" s="39">
        <f t="shared" si="7"/>
        <v>53433.51</v>
      </c>
      <c r="BM8" s="39">
        <f t="shared" si="61"/>
        <v>501.95</v>
      </c>
      <c r="BN8" s="39">
        <f t="shared" si="62"/>
        <v>453.38</v>
      </c>
      <c r="BO8" s="39">
        <f t="shared" si="63"/>
        <v>501.95</v>
      </c>
      <c r="BP8" s="39">
        <f t="shared" si="64"/>
        <v>485.76</v>
      </c>
      <c r="BQ8" s="39">
        <f t="shared" si="65"/>
        <v>501.95</v>
      </c>
      <c r="BR8" s="39">
        <f t="shared" si="66"/>
        <v>485.76</v>
      </c>
      <c r="BS8" s="39">
        <f t="shared" si="67"/>
        <v>501.95</v>
      </c>
      <c r="BT8" s="39">
        <f t="shared" si="68"/>
        <v>501.95</v>
      </c>
      <c r="BU8" s="39">
        <f t="shared" si="69"/>
        <v>485.76</v>
      </c>
      <c r="BV8" s="39">
        <f t="shared" si="70"/>
        <v>501.95</v>
      </c>
      <c r="BW8" s="39">
        <f t="shared" si="71"/>
        <v>485.76</v>
      </c>
      <c r="BX8" s="39">
        <f t="shared" si="72"/>
        <v>501.95</v>
      </c>
      <c r="BY8" s="39">
        <f t="shared" si="8"/>
        <v>5910.07</v>
      </c>
      <c r="BZ8" s="39">
        <f t="shared" si="9"/>
        <v>59343.58</v>
      </c>
      <c r="CA8" s="39">
        <f t="shared" si="73"/>
        <v>501.95</v>
      </c>
      <c r="CB8" s="39">
        <f t="shared" si="74"/>
        <v>469.57</v>
      </c>
      <c r="CC8" s="39">
        <f t="shared" si="75"/>
        <v>501.95</v>
      </c>
      <c r="CD8" s="39">
        <f t="shared" si="76"/>
        <v>485.76</v>
      </c>
      <c r="CE8" s="39">
        <f t="shared" si="77"/>
        <v>501.95</v>
      </c>
      <c r="CF8" s="39">
        <f t="shared" si="78"/>
        <v>485.76</v>
      </c>
      <c r="CG8" s="39">
        <f t="shared" si="79"/>
        <v>501.95</v>
      </c>
      <c r="CH8" s="39">
        <f t="shared" si="80"/>
        <v>501.95</v>
      </c>
      <c r="CI8" s="39">
        <f t="shared" si="81"/>
        <v>485.76</v>
      </c>
      <c r="CJ8" s="39">
        <f t="shared" si="82"/>
        <v>501.95</v>
      </c>
      <c r="CK8" s="39">
        <f t="shared" si="83"/>
        <v>485.76</v>
      </c>
      <c r="CL8" s="39">
        <f t="shared" si="84"/>
        <v>501.95</v>
      </c>
      <c r="CM8" s="39">
        <f t="shared" si="10"/>
        <v>5926.2599999999993</v>
      </c>
      <c r="CN8" s="39">
        <f t="shared" si="11"/>
        <v>65269.84</v>
      </c>
      <c r="CO8" s="39">
        <f t="shared" si="85"/>
        <v>501.95</v>
      </c>
      <c r="CP8" s="39">
        <f t="shared" si="86"/>
        <v>453.38</v>
      </c>
      <c r="CQ8" s="39">
        <f t="shared" si="87"/>
        <v>501.95</v>
      </c>
      <c r="CR8" s="39">
        <f t="shared" si="88"/>
        <v>485.76</v>
      </c>
      <c r="CS8" s="39">
        <f t="shared" si="89"/>
        <v>501.95</v>
      </c>
      <c r="CT8" s="39">
        <f t="shared" si="90"/>
        <v>485.76</v>
      </c>
      <c r="CU8" s="39">
        <f t="shared" si="91"/>
        <v>501.95</v>
      </c>
      <c r="CV8" s="39">
        <f t="shared" si="92"/>
        <v>501.95</v>
      </c>
      <c r="CW8" s="39">
        <f t="shared" si="93"/>
        <v>485.76</v>
      </c>
      <c r="CX8" s="39">
        <f t="shared" si="94"/>
        <v>501.95</v>
      </c>
      <c r="CY8" s="39">
        <f t="shared" si="95"/>
        <v>485.76</v>
      </c>
      <c r="CZ8" s="39">
        <f t="shared" si="96"/>
        <v>501.95</v>
      </c>
      <c r="DA8" s="39">
        <f t="shared" si="12"/>
        <v>5910.07</v>
      </c>
      <c r="DB8" s="39">
        <f t="shared" si="13"/>
        <v>71179.91</v>
      </c>
      <c r="DC8" s="39">
        <f t="shared" si="97"/>
        <v>501.95</v>
      </c>
      <c r="DD8" s="39">
        <f t="shared" si="98"/>
        <v>453.38</v>
      </c>
      <c r="DE8" s="39">
        <f t="shared" si="99"/>
        <v>501.95</v>
      </c>
      <c r="DF8" s="39">
        <f t="shared" si="100"/>
        <v>485.76</v>
      </c>
      <c r="DG8" s="39">
        <f t="shared" si="101"/>
        <v>501.95</v>
      </c>
      <c r="DH8" s="39">
        <f t="shared" si="102"/>
        <v>485.76</v>
      </c>
      <c r="DI8" s="39">
        <f t="shared" si="103"/>
        <v>501.95</v>
      </c>
      <c r="DJ8" s="39">
        <f t="shared" si="104"/>
        <v>501.95</v>
      </c>
      <c r="DK8" s="39">
        <f t="shared" si="105"/>
        <v>485.76</v>
      </c>
      <c r="DL8" s="39">
        <f t="shared" si="106"/>
        <v>501.95</v>
      </c>
      <c r="DM8" s="39">
        <f t="shared" si="107"/>
        <v>485.76</v>
      </c>
      <c r="DN8" s="39">
        <f t="shared" si="108"/>
        <v>501.95</v>
      </c>
      <c r="DO8" s="39">
        <f t="shared" si="14"/>
        <v>5910.07</v>
      </c>
      <c r="DP8" s="39">
        <f t="shared" si="15"/>
        <v>77089.98</v>
      </c>
      <c r="DQ8" s="39">
        <f t="shared" si="109"/>
        <v>501.95</v>
      </c>
      <c r="DR8" s="39">
        <f t="shared" si="110"/>
        <v>453.38</v>
      </c>
      <c r="DS8" s="39">
        <f t="shared" si="111"/>
        <v>501.95</v>
      </c>
      <c r="DT8" s="39">
        <f t="shared" si="112"/>
        <v>485.76</v>
      </c>
      <c r="DU8" s="39">
        <f t="shared" si="113"/>
        <v>501.95</v>
      </c>
      <c r="DV8" s="39">
        <f t="shared" si="114"/>
        <v>485.76</v>
      </c>
      <c r="DW8" s="39">
        <f t="shared" si="115"/>
        <v>501.95</v>
      </c>
      <c r="DX8" s="39">
        <f t="shared" si="116"/>
        <v>501.95</v>
      </c>
      <c r="DY8" s="39">
        <f t="shared" si="117"/>
        <v>485.76</v>
      </c>
      <c r="DZ8" s="39">
        <f t="shared" si="118"/>
        <v>501.95</v>
      </c>
      <c r="EA8" s="39">
        <f t="shared" si="119"/>
        <v>485.76</v>
      </c>
      <c r="EB8" s="39">
        <f t="shared" si="120"/>
        <v>501.95</v>
      </c>
      <c r="EC8" s="39">
        <f t="shared" si="16"/>
        <v>5910.07</v>
      </c>
      <c r="ED8" s="39">
        <f t="shared" si="17"/>
        <v>83000.05</v>
      </c>
      <c r="EE8" s="39">
        <f t="shared" si="121"/>
        <v>501.95</v>
      </c>
      <c r="EF8" s="39">
        <f t="shared" si="122"/>
        <v>469.57</v>
      </c>
      <c r="EG8" s="39">
        <f t="shared" si="123"/>
        <v>501.95</v>
      </c>
      <c r="EH8" s="39">
        <f t="shared" si="124"/>
        <v>485.76</v>
      </c>
      <c r="EI8" s="39">
        <f t="shared" si="125"/>
        <v>501.95</v>
      </c>
      <c r="EJ8" s="39">
        <f t="shared" si="126"/>
        <v>485.76</v>
      </c>
      <c r="EK8" s="39">
        <f t="shared" si="127"/>
        <v>501.95</v>
      </c>
      <c r="EL8" s="39">
        <f t="shared" si="128"/>
        <v>501.95</v>
      </c>
      <c r="EM8" s="39">
        <f t="shared" si="129"/>
        <v>485.76</v>
      </c>
      <c r="EN8" s="39">
        <f t="shared" si="130"/>
        <v>501.95</v>
      </c>
      <c r="EO8" s="39">
        <f t="shared" si="131"/>
        <v>485.76</v>
      </c>
      <c r="EP8" s="39">
        <f t="shared" si="132"/>
        <v>501.95</v>
      </c>
      <c r="EQ8" s="39">
        <f t="shared" si="18"/>
        <v>5926.2599999999993</v>
      </c>
      <c r="ER8" s="39">
        <f t="shared" si="19"/>
        <v>88926.31</v>
      </c>
      <c r="ES8" s="39">
        <f t="shared" si="133"/>
        <v>501.95</v>
      </c>
      <c r="ET8" s="39">
        <f t="shared" si="134"/>
        <v>453.38</v>
      </c>
      <c r="EU8" s="39">
        <f t="shared" si="135"/>
        <v>501.95</v>
      </c>
      <c r="EV8" s="39">
        <f t="shared" si="136"/>
        <v>485.76</v>
      </c>
      <c r="EW8" s="219">
        <f t="shared" si="137"/>
        <v>501.95</v>
      </c>
      <c r="EX8" s="39">
        <f t="shared" si="138"/>
        <v>485.76</v>
      </c>
      <c r="EY8" s="39">
        <f t="shared" si="139"/>
        <v>501.95</v>
      </c>
      <c r="EZ8" s="39">
        <f t="shared" si="140"/>
        <v>501.95</v>
      </c>
      <c r="FA8" s="39">
        <f t="shared" si="141"/>
        <v>485.76</v>
      </c>
      <c r="FB8" s="39">
        <f t="shared" si="142"/>
        <v>501.95</v>
      </c>
      <c r="FC8" s="39">
        <f t="shared" si="143"/>
        <v>485.76</v>
      </c>
      <c r="FD8" s="39">
        <f t="shared" si="144"/>
        <v>501.95</v>
      </c>
      <c r="FE8" s="39">
        <f t="shared" si="20"/>
        <v>5910.07</v>
      </c>
      <c r="FF8" s="30">
        <f t="shared" si="21"/>
        <v>94836.38</v>
      </c>
      <c r="FG8" s="39">
        <f t="shared" si="145"/>
        <v>501.95</v>
      </c>
      <c r="FH8" s="39">
        <f t="shared" si="146"/>
        <v>453.38</v>
      </c>
      <c r="FI8" s="39">
        <f t="shared" ref="FI8:FI22" si="148">ROUND((H8/7330*31),2)</f>
        <v>501.95</v>
      </c>
      <c r="FJ8" s="39">
        <f t="shared" si="147"/>
        <v>1457.28</v>
      </c>
      <c r="FK8" s="30">
        <f t="shared" si="22"/>
        <v>96293.66</v>
      </c>
      <c r="FL8" s="72">
        <f t="shared" si="23"/>
        <v>35581.31</v>
      </c>
    </row>
    <row r="9" spans="1:178" ht="16.5" x14ac:dyDescent="0.15">
      <c r="A9" s="218" t="s">
        <v>716</v>
      </c>
      <c r="B9" s="91" t="s">
        <v>717</v>
      </c>
      <c r="C9" s="128" t="s">
        <v>714</v>
      </c>
      <c r="D9" s="117"/>
      <c r="E9" s="117"/>
      <c r="F9" s="39">
        <v>78076.570000000007</v>
      </c>
      <c r="G9" s="39">
        <f t="shared" si="0"/>
        <v>7807.66</v>
      </c>
      <c r="H9" s="39">
        <f t="shared" si="1"/>
        <v>70268.913000000015</v>
      </c>
      <c r="I9" s="39"/>
      <c r="J9" s="39"/>
      <c r="K9" s="39"/>
      <c r="L9" s="39"/>
      <c r="M9" s="39"/>
      <c r="N9" s="39"/>
      <c r="O9" s="39"/>
      <c r="P9" s="39"/>
      <c r="Q9" s="39">
        <v>2866.34</v>
      </c>
      <c r="R9" s="39">
        <v>3508.63</v>
      </c>
      <c r="S9" s="39">
        <v>3499.04</v>
      </c>
      <c r="T9" s="39">
        <v>3499.04</v>
      </c>
      <c r="U9" s="39">
        <v>3499.04</v>
      </c>
      <c r="V9" s="39">
        <f t="shared" si="24"/>
        <v>16872.09</v>
      </c>
      <c r="W9" s="39">
        <f t="shared" si="25"/>
        <v>297.18</v>
      </c>
      <c r="X9" s="39">
        <f t="shared" si="26"/>
        <v>278.01</v>
      </c>
      <c r="Y9" s="39">
        <f t="shared" si="27"/>
        <v>297.18</v>
      </c>
      <c r="Z9" s="39">
        <f t="shared" si="28"/>
        <v>287.58999999999997</v>
      </c>
      <c r="AA9" s="39">
        <f t="shared" si="29"/>
        <v>297.18</v>
      </c>
      <c r="AB9" s="39">
        <f t="shared" si="30"/>
        <v>287.58999999999997</v>
      </c>
      <c r="AC9" s="39">
        <f t="shared" si="31"/>
        <v>297.18</v>
      </c>
      <c r="AD9" s="39">
        <f t="shared" si="32"/>
        <v>297.18</v>
      </c>
      <c r="AE9" s="39">
        <f t="shared" si="33"/>
        <v>287.58999999999997</v>
      </c>
      <c r="AF9" s="39">
        <f t="shared" si="34"/>
        <v>297.18</v>
      </c>
      <c r="AG9" s="39">
        <f t="shared" si="35"/>
        <v>287.58999999999997</v>
      </c>
      <c r="AH9" s="39">
        <f t="shared" si="36"/>
        <v>297.18</v>
      </c>
      <c r="AI9" s="39">
        <f t="shared" si="2"/>
        <v>3508.63</v>
      </c>
      <c r="AJ9" s="39">
        <f t="shared" si="3"/>
        <v>20380.72</v>
      </c>
      <c r="AK9" s="39">
        <f t="shared" si="37"/>
        <v>297.18</v>
      </c>
      <c r="AL9" s="39">
        <f t="shared" si="38"/>
        <v>268.42</v>
      </c>
      <c r="AM9" s="39">
        <f t="shared" si="39"/>
        <v>297.18</v>
      </c>
      <c r="AN9" s="39">
        <f t="shared" si="40"/>
        <v>287.58999999999997</v>
      </c>
      <c r="AO9" s="39">
        <f t="shared" si="41"/>
        <v>297.18</v>
      </c>
      <c r="AP9" s="39">
        <f t="shared" si="42"/>
        <v>287.58999999999997</v>
      </c>
      <c r="AQ9" s="39">
        <f t="shared" si="43"/>
        <v>297.18</v>
      </c>
      <c r="AR9" s="39">
        <f t="shared" si="44"/>
        <v>297.18</v>
      </c>
      <c r="AS9" s="39">
        <f t="shared" si="45"/>
        <v>287.58999999999997</v>
      </c>
      <c r="AT9" s="39">
        <f t="shared" si="46"/>
        <v>297.18</v>
      </c>
      <c r="AU9" s="39">
        <f t="shared" si="47"/>
        <v>287.58999999999997</v>
      </c>
      <c r="AV9" s="39">
        <f t="shared" si="48"/>
        <v>297.18</v>
      </c>
      <c r="AW9" s="39">
        <f t="shared" si="4"/>
        <v>3499.04</v>
      </c>
      <c r="AX9" s="39">
        <f t="shared" si="5"/>
        <v>23879.759999999998</v>
      </c>
      <c r="AY9" s="39">
        <f t="shared" si="49"/>
        <v>297.18</v>
      </c>
      <c r="AZ9" s="39">
        <f t="shared" si="50"/>
        <v>268.42</v>
      </c>
      <c r="BA9" s="39">
        <f t="shared" si="51"/>
        <v>297.18</v>
      </c>
      <c r="BB9" s="39">
        <f t="shared" si="52"/>
        <v>287.58999999999997</v>
      </c>
      <c r="BC9" s="39">
        <f t="shared" si="53"/>
        <v>297.18</v>
      </c>
      <c r="BD9" s="39">
        <f t="shared" si="54"/>
        <v>287.58999999999997</v>
      </c>
      <c r="BE9" s="39">
        <f t="shared" si="55"/>
        <v>297.18</v>
      </c>
      <c r="BF9" s="39">
        <f t="shared" si="56"/>
        <v>297.18</v>
      </c>
      <c r="BG9" s="39">
        <f t="shared" si="57"/>
        <v>287.58999999999997</v>
      </c>
      <c r="BH9" s="39">
        <f t="shared" si="58"/>
        <v>297.18</v>
      </c>
      <c r="BI9" s="39">
        <f t="shared" si="59"/>
        <v>287.58999999999997</v>
      </c>
      <c r="BJ9" s="39">
        <f t="shared" si="60"/>
        <v>297.18</v>
      </c>
      <c r="BK9" s="39">
        <f t="shared" si="6"/>
        <v>3499.04</v>
      </c>
      <c r="BL9" s="39">
        <f t="shared" si="7"/>
        <v>27378.799999999999</v>
      </c>
      <c r="BM9" s="39">
        <f t="shared" si="61"/>
        <v>297.18</v>
      </c>
      <c r="BN9" s="39">
        <f t="shared" si="62"/>
        <v>268.42</v>
      </c>
      <c r="BO9" s="39">
        <f t="shared" si="63"/>
        <v>297.18</v>
      </c>
      <c r="BP9" s="39">
        <f t="shared" si="64"/>
        <v>287.58999999999997</v>
      </c>
      <c r="BQ9" s="39">
        <f t="shared" si="65"/>
        <v>297.18</v>
      </c>
      <c r="BR9" s="39">
        <f t="shared" si="66"/>
        <v>287.58999999999997</v>
      </c>
      <c r="BS9" s="39">
        <f t="shared" si="67"/>
        <v>297.18</v>
      </c>
      <c r="BT9" s="39">
        <f t="shared" si="68"/>
        <v>297.18</v>
      </c>
      <c r="BU9" s="39">
        <f t="shared" si="69"/>
        <v>287.58999999999997</v>
      </c>
      <c r="BV9" s="39">
        <f t="shared" si="70"/>
        <v>297.18</v>
      </c>
      <c r="BW9" s="39">
        <f t="shared" si="71"/>
        <v>287.58999999999997</v>
      </c>
      <c r="BX9" s="39">
        <f t="shared" si="72"/>
        <v>297.18</v>
      </c>
      <c r="BY9" s="39">
        <f t="shared" si="8"/>
        <v>3499.04</v>
      </c>
      <c r="BZ9" s="39">
        <f t="shared" si="9"/>
        <v>30877.84</v>
      </c>
      <c r="CA9" s="39">
        <f t="shared" si="73"/>
        <v>297.18</v>
      </c>
      <c r="CB9" s="39">
        <f t="shared" si="74"/>
        <v>278.01</v>
      </c>
      <c r="CC9" s="39">
        <f t="shared" si="75"/>
        <v>297.18</v>
      </c>
      <c r="CD9" s="39">
        <f t="shared" si="76"/>
        <v>287.58999999999997</v>
      </c>
      <c r="CE9" s="39">
        <f t="shared" si="77"/>
        <v>297.18</v>
      </c>
      <c r="CF9" s="39">
        <f t="shared" si="78"/>
        <v>287.58999999999997</v>
      </c>
      <c r="CG9" s="39">
        <f t="shared" si="79"/>
        <v>297.18</v>
      </c>
      <c r="CH9" s="39">
        <f t="shared" si="80"/>
        <v>297.18</v>
      </c>
      <c r="CI9" s="39">
        <f t="shared" si="81"/>
        <v>287.58999999999997</v>
      </c>
      <c r="CJ9" s="39">
        <f t="shared" si="82"/>
        <v>297.18</v>
      </c>
      <c r="CK9" s="39">
        <f t="shared" si="83"/>
        <v>287.58999999999997</v>
      </c>
      <c r="CL9" s="39">
        <f t="shared" si="84"/>
        <v>297.18</v>
      </c>
      <c r="CM9" s="39">
        <f t="shared" si="10"/>
        <v>3508.63</v>
      </c>
      <c r="CN9" s="39">
        <f t="shared" si="11"/>
        <v>34386.47</v>
      </c>
      <c r="CO9" s="39">
        <f t="shared" si="85"/>
        <v>297.18</v>
      </c>
      <c r="CP9" s="39">
        <f t="shared" si="86"/>
        <v>268.42</v>
      </c>
      <c r="CQ9" s="39">
        <f t="shared" si="87"/>
        <v>297.18</v>
      </c>
      <c r="CR9" s="39">
        <f t="shared" si="88"/>
        <v>287.58999999999997</v>
      </c>
      <c r="CS9" s="39">
        <f t="shared" si="89"/>
        <v>297.18</v>
      </c>
      <c r="CT9" s="39">
        <f t="shared" si="90"/>
        <v>287.58999999999997</v>
      </c>
      <c r="CU9" s="39">
        <f t="shared" si="91"/>
        <v>297.18</v>
      </c>
      <c r="CV9" s="39">
        <f t="shared" si="92"/>
        <v>297.18</v>
      </c>
      <c r="CW9" s="39">
        <f t="shared" si="93"/>
        <v>287.58999999999997</v>
      </c>
      <c r="CX9" s="39">
        <f t="shared" si="94"/>
        <v>297.18</v>
      </c>
      <c r="CY9" s="39">
        <f t="shared" si="95"/>
        <v>287.58999999999997</v>
      </c>
      <c r="CZ9" s="39">
        <f t="shared" si="96"/>
        <v>297.18</v>
      </c>
      <c r="DA9" s="39">
        <f t="shared" si="12"/>
        <v>3499.04</v>
      </c>
      <c r="DB9" s="39">
        <f t="shared" si="13"/>
        <v>37885.51</v>
      </c>
      <c r="DC9" s="39">
        <f t="shared" si="97"/>
        <v>297.18</v>
      </c>
      <c r="DD9" s="39">
        <f t="shared" si="98"/>
        <v>268.42</v>
      </c>
      <c r="DE9" s="39">
        <f t="shared" si="99"/>
        <v>297.18</v>
      </c>
      <c r="DF9" s="39">
        <f t="shared" si="100"/>
        <v>287.58999999999997</v>
      </c>
      <c r="DG9" s="39">
        <f t="shared" si="101"/>
        <v>297.18</v>
      </c>
      <c r="DH9" s="39">
        <f t="shared" si="102"/>
        <v>287.58999999999997</v>
      </c>
      <c r="DI9" s="39">
        <f t="shared" si="103"/>
        <v>297.18</v>
      </c>
      <c r="DJ9" s="39">
        <f t="shared" si="104"/>
        <v>297.18</v>
      </c>
      <c r="DK9" s="39">
        <f t="shared" si="105"/>
        <v>287.58999999999997</v>
      </c>
      <c r="DL9" s="39">
        <f t="shared" si="106"/>
        <v>297.18</v>
      </c>
      <c r="DM9" s="39">
        <f t="shared" si="107"/>
        <v>287.58999999999997</v>
      </c>
      <c r="DN9" s="39">
        <f t="shared" si="108"/>
        <v>297.18</v>
      </c>
      <c r="DO9" s="39">
        <f t="shared" si="14"/>
        <v>3499.04</v>
      </c>
      <c r="DP9" s="39">
        <f t="shared" si="15"/>
        <v>41384.550000000003</v>
      </c>
      <c r="DQ9" s="39">
        <f t="shared" si="109"/>
        <v>297.18</v>
      </c>
      <c r="DR9" s="39">
        <f t="shared" si="110"/>
        <v>268.42</v>
      </c>
      <c r="DS9" s="39">
        <f t="shared" si="111"/>
        <v>297.18</v>
      </c>
      <c r="DT9" s="39">
        <f t="shared" si="112"/>
        <v>287.58999999999997</v>
      </c>
      <c r="DU9" s="39">
        <f t="shared" si="113"/>
        <v>297.18</v>
      </c>
      <c r="DV9" s="39">
        <f t="shared" si="114"/>
        <v>287.58999999999997</v>
      </c>
      <c r="DW9" s="39">
        <f t="shared" si="115"/>
        <v>297.18</v>
      </c>
      <c r="DX9" s="39">
        <f t="shared" si="116"/>
        <v>297.18</v>
      </c>
      <c r="DY9" s="39">
        <f t="shared" si="117"/>
        <v>287.58999999999997</v>
      </c>
      <c r="DZ9" s="39">
        <f t="shared" si="118"/>
        <v>297.18</v>
      </c>
      <c r="EA9" s="39">
        <f t="shared" si="119"/>
        <v>287.58999999999997</v>
      </c>
      <c r="EB9" s="39">
        <f t="shared" si="120"/>
        <v>297.18</v>
      </c>
      <c r="EC9" s="39">
        <f t="shared" si="16"/>
        <v>3499.04</v>
      </c>
      <c r="ED9" s="39">
        <f t="shared" si="17"/>
        <v>44883.59</v>
      </c>
      <c r="EE9" s="39">
        <f t="shared" si="121"/>
        <v>297.18</v>
      </c>
      <c r="EF9" s="39">
        <f t="shared" si="122"/>
        <v>278.01</v>
      </c>
      <c r="EG9" s="39">
        <f t="shared" si="123"/>
        <v>297.18</v>
      </c>
      <c r="EH9" s="39">
        <f t="shared" si="124"/>
        <v>287.58999999999997</v>
      </c>
      <c r="EI9" s="39">
        <f t="shared" si="125"/>
        <v>297.18</v>
      </c>
      <c r="EJ9" s="39">
        <f t="shared" si="126"/>
        <v>287.58999999999997</v>
      </c>
      <c r="EK9" s="39">
        <f t="shared" si="127"/>
        <v>297.18</v>
      </c>
      <c r="EL9" s="39">
        <f t="shared" si="128"/>
        <v>297.18</v>
      </c>
      <c r="EM9" s="39">
        <f t="shared" si="129"/>
        <v>287.58999999999997</v>
      </c>
      <c r="EN9" s="39">
        <f t="shared" si="130"/>
        <v>297.18</v>
      </c>
      <c r="EO9" s="39">
        <f t="shared" si="131"/>
        <v>287.58999999999997</v>
      </c>
      <c r="EP9" s="39">
        <f t="shared" si="132"/>
        <v>297.18</v>
      </c>
      <c r="EQ9" s="39">
        <f t="shared" si="18"/>
        <v>3508.63</v>
      </c>
      <c r="ER9" s="39">
        <f t="shared" si="19"/>
        <v>48392.22</v>
      </c>
      <c r="ES9" s="39">
        <f t="shared" si="133"/>
        <v>297.18</v>
      </c>
      <c r="ET9" s="39">
        <f t="shared" si="134"/>
        <v>268.42</v>
      </c>
      <c r="EU9" s="39">
        <f t="shared" si="135"/>
        <v>297.18</v>
      </c>
      <c r="EV9" s="39">
        <f t="shared" si="136"/>
        <v>287.58999999999997</v>
      </c>
      <c r="EW9" s="219">
        <f t="shared" si="137"/>
        <v>297.18</v>
      </c>
      <c r="EX9" s="39">
        <f t="shared" si="138"/>
        <v>287.58999999999997</v>
      </c>
      <c r="EY9" s="39">
        <f t="shared" si="139"/>
        <v>297.18</v>
      </c>
      <c r="EZ9" s="39">
        <f t="shared" si="140"/>
        <v>297.18</v>
      </c>
      <c r="FA9" s="39">
        <f t="shared" si="141"/>
        <v>287.58999999999997</v>
      </c>
      <c r="FB9" s="39">
        <f t="shared" si="142"/>
        <v>297.18</v>
      </c>
      <c r="FC9" s="39">
        <f t="shared" si="143"/>
        <v>287.58999999999997</v>
      </c>
      <c r="FD9" s="39">
        <f t="shared" si="144"/>
        <v>297.18</v>
      </c>
      <c r="FE9" s="39">
        <f t="shared" si="20"/>
        <v>3499.04</v>
      </c>
      <c r="FF9" s="30">
        <f t="shared" si="21"/>
        <v>51891.26</v>
      </c>
      <c r="FG9" s="39">
        <f t="shared" si="145"/>
        <v>297.18</v>
      </c>
      <c r="FH9" s="39">
        <f t="shared" si="146"/>
        <v>268.42</v>
      </c>
      <c r="FI9" s="39">
        <f t="shared" si="148"/>
        <v>297.18</v>
      </c>
      <c r="FJ9" s="39">
        <f t="shared" si="147"/>
        <v>862.78</v>
      </c>
      <c r="FK9" s="30">
        <f t="shared" si="22"/>
        <v>52754.04</v>
      </c>
      <c r="FL9" s="72">
        <f t="shared" si="23"/>
        <v>25322.530000000006</v>
      </c>
    </row>
    <row r="10" spans="1:178" ht="16.5" x14ac:dyDescent="0.15">
      <c r="A10" s="218" t="s">
        <v>716</v>
      </c>
      <c r="B10" s="91" t="s">
        <v>717</v>
      </c>
      <c r="C10" s="128" t="s">
        <v>714</v>
      </c>
      <c r="D10" s="117"/>
      <c r="E10" s="117"/>
      <c r="F10" s="39">
        <v>3390</v>
      </c>
      <c r="G10" s="39">
        <f t="shared" si="0"/>
        <v>339</v>
      </c>
      <c r="H10" s="39">
        <f t="shared" si="1"/>
        <v>3051</v>
      </c>
      <c r="I10" s="39"/>
      <c r="J10" s="39"/>
      <c r="K10" s="39"/>
      <c r="L10" s="39"/>
      <c r="M10" s="39"/>
      <c r="N10" s="39"/>
      <c r="O10" s="39"/>
      <c r="P10" s="39"/>
      <c r="Q10" s="39">
        <v>124.45</v>
      </c>
      <c r="R10" s="39">
        <v>152.33000000000001</v>
      </c>
      <c r="S10" s="39">
        <v>151.91</v>
      </c>
      <c r="T10" s="39">
        <v>151.91</v>
      </c>
      <c r="U10" s="39">
        <v>151.91</v>
      </c>
      <c r="V10" s="39">
        <f t="shared" si="24"/>
        <v>732.51</v>
      </c>
      <c r="W10" s="39">
        <f t="shared" si="25"/>
        <v>12.9</v>
      </c>
      <c r="X10" s="39">
        <f t="shared" si="26"/>
        <v>12.07</v>
      </c>
      <c r="Y10" s="39">
        <f t="shared" si="27"/>
        <v>12.9</v>
      </c>
      <c r="Z10" s="39">
        <f t="shared" si="28"/>
        <v>12.49</v>
      </c>
      <c r="AA10" s="39">
        <f t="shared" si="29"/>
        <v>12.9</v>
      </c>
      <c r="AB10" s="39">
        <f t="shared" si="30"/>
        <v>12.49</v>
      </c>
      <c r="AC10" s="39">
        <f t="shared" si="31"/>
        <v>12.9</v>
      </c>
      <c r="AD10" s="39">
        <f t="shared" si="32"/>
        <v>12.9</v>
      </c>
      <c r="AE10" s="39">
        <f t="shared" si="33"/>
        <v>12.49</v>
      </c>
      <c r="AF10" s="39">
        <f t="shared" si="34"/>
        <v>12.9</v>
      </c>
      <c r="AG10" s="39">
        <f t="shared" si="35"/>
        <v>12.49</v>
      </c>
      <c r="AH10" s="39">
        <f t="shared" si="36"/>
        <v>12.9</v>
      </c>
      <c r="AI10" s="39">
        <f t="shared" si="2"/>
        <v>152.33000000000001</v>
      </c>
      <c r="AJ10" s="39">
        <f t="shared" si="3"/>
        <v>884.84</v>
      </c>
      <c r="AK10" s="39">
        <f t="shared" si="37"/>
        <v>12.9</v>
      </c>
      <c r="AL10" s="39">
        <f t="shared" si="38"/>
        <v>11.65</v>
      </c>
      <c r="AM10" s="39">
        <f t="shared" si="39"/>
        <v>12.9</v>
      </c>
      <c r="AN10" s="39">
        <f t="shared" si="40"/>
        <v>12.49</v>
      </c>
      <c r="AO10" s="39">
        <f t="shared" si="41"/>
        <v>12.9</v>
      </c>
      <c r="AP10" s="39">
        <f t="shared" si="42"/>
        <v>12.49</v>
      </c>
      <c r="AQ10" s="39">
        <f t="shared" si="43"/>
        <v>12.9</v>
      </c>
      <c r="AR10" s="39">
        <f t="shared" si="44"/>
        <v>12.9</v>
      </c>
      <c r="AS10" s="39">
        <f t="shared" si="45"/>
        <v>12.49</v>
      </c>
      <c r="AT10" s="39">
        <f t="shared" si="46"/>
        <v>12.9</v>
      </c>
      <c r="AU10" s="39">
        <f t="shared" si="47"/>
        <v>12.49</v>
      </c>
      <c r="AV10" s="39">
        <f t="shared" si="48"/>
        <v>12.9</v>
      </c>
      <c r="AW10" s="39">
        <f t="shared" si="4"/>
        <v>151.91000000000003</v>
      </c>
      <c r="AX10" s="39">
        <f t="shared" si="5"/>
        <v>1036.75</v>
      </c>
      <c r="AY10" s="39">
        <f t="shared" si="49"/>
        <v>12.9</v>
      </c>
      <c r="AZ10" s="39">
        <f t="shared" si="50"/>
        <v>11.65</v>
      </c>
      <c r="BA10" s="39">
        <f t="shared" si="51"/>
        <v>12.9</v>
      </c>
      <c r="BB10" s="39">
        <f t="shared" si="52"/>
        <v>12.49</v>
      </c>
      <c r="BC10" s="39">
        <f t="shared" si="53"/>
        <v>12.9</v>
      </c>
      <c r="BD10" s="39">
        <f t="shared" si="54"/>
        <v>12.49</v>
      </c>
      <c r="BE10" s="39">
        <f t="shared" si="55"/>
        <v>12.9</v>
      </c>
      <c r="BF10" s="39">
        <f t="shared" si="56"/>
        <v>12.9</v>
      </c>
      <c r="BG10" s="39">
        <f t="shared" si="57"/>
        <v>12.49</v>
      </c>
      <c r="BH10" s="39">
        <f t="shared" si="58"/>
        <v>12.9</v>
      </c>
      <c r="BI10" s="39">
        <f t="shared" si="59"/>
        <v>12.49</v>
      </c>
      <c r="BJ10" s="39">
        <f t="shared" si="60"/>
        <v>12.9</v>
      </c>
      <c r="BK10" s="39">
        <f t="shared" si="6"/>
        <v>151.91000000000003</v>
      </c>
      <c r="BL10" s="39">
        <f t="shared" si="7"/>
        <v>1188.6600000000001</v>
      </c>
      <c r="BM10" s="39">
        <f t="shared" si="61"/>
        <v>12.9</v>
      </c>
      <c r="BN10" s="39">
        <f t="shared" si="62"/>
        <v>11.65</v>
      </c>
      <c r="BO10" s="39">
        <f t="shared" si="63"/>
        <v>12.9</v>
      </c>
      <c r="BP10" s="39">
        <f t="shared" si="64"/>
        <v>12.49</v>
      </c>
      <c r="BQ10" s="39">
        <f t="shared" si="65"/>
        <v>12.9</v>
      </c>
      <c r="BR10" s="39">
        <f t="shared" si="66"/>
        <v>12.49</v>
      </c>
      <c r="BS10" s="39">
        <f t="shared" si="67"/>
        <v>12.9</v>
      </c>
      <c r="BT10" s="39">
        <f t="shared" si="68"/>
        <v>12.9</v>
      </c>
      <c r="BU10" s="39">
        <f t="shared" si="69"/>
        <v>12.49</v>
      </c>
      <c r="BV10" s="39">
        <f t="shared" si="70"/>
        <v>12.9</v>
      </c>
      <c r="BW10" s="39">
        <f t="shared" si="71"/>
        <v>12.49</v>
      </c>
      <c r="BX10" s="39">
        <f t="shared" si="72"/>
        <v>12.9</v>
      </c>
      <c r="BY10" s="39">
        <f t="shared" si="8"/>
        <v>151.91000000000003</v>
      </c>
      <c r="BZ10" s="39">
        <f t="shared" si="9"/>
        <v>1340.57</v>
      </c>
      <c r="CA10" s="39">
        <f t="shared" si="73"/>
        <v>12.9</v>
      </c>
      <c r="CB10" s="39">
        <f t="shared" si="74"/>
        <v>12.07</v>
      </c>
      <c r="CC10" s="39">
        <f t="shared" si="75"/>
        <v>12.9</v>
      </c>
      <c r="CD10" s="39">
        <f t="shared" si="76"/>
        <v>12.49</v>
      </c>
      <c r="CE10" s="39">
        <f t="shared" si="77"/>
        <v>12.9</v>
      </c>
      <c r="CF10" s="39">
        <f t="shared" si="78"/>
        <v>12.49</v>
      </c>
      <c r="CG10" s="39">
        <f t="shared" si="79"/>
        <v>12.9</v>
      </c>
      <c r="CH10" s="39">
        <f t="shared" si="80"/>
        <v>12.9</v>
      </c>
      <c r="CI10" s="39">
        <f t="shared" si="81"/>
        <v>12.49</v>
      </c>
      <c r="CJ10" s="39">
        <f t="shared" si="82"/>
        <v>12.9</v>
      </c>
      <c r="CK10" s="39">
        <f t="shared" si="83"/>
        <v>12.49</v>
      </c>
      <c r="CL10" s="39">
        <f t="shared" si="84"/>
        <v>12.9</v>
      </c>
      <c r="CM10" s="39">
        <f t="shared" si="10"/>
        <v>152.33000000000001</v>
      </c>
      <c r="CN10" s="39">
        <f t="shared" si="11"/>
        <v>1492.9</v>
      </c>
      <c r="CO10" s="39">
        <f t="shared" si="85"/>
        <v>12.9</v>
      </c>
      <c r="CP10" s="39">
        <f t="shared" si="86"/>
        <v>11.65</v>
      </c>
      <c r="CQ10" s="39">
        <f t="shared" si="87"/>
        <v>12.9</v>
      </c>
      <c r="CR10" s="39">
        <f t="shared" si="88"/>
        <v>12.49</v>
      </c>
      <c r="CS10" s="39">
        <f t="shared" si="89"/>
        <v>12.9</v>
      </c>
      <c r="CT10" s="39">
        <f t="shared" si="90"/>
        <v>12.49</v>
      </c>
      <c r="CU10" s="39">
        <f t="shared" si="91"/>
        <v>12.9</v>
      </c>
      <c r="CV10" s="39">
        <f t="shared" si="92"/>
        <v>12.9</v>
      </c>
      <c r="CW10" s="39">
        <f t="shared" si="93"/>
        <v>12.49</v>
      </c>
      <c r="CX10" s="39">
        <f t="shared" si="94"/>
        <v>12.9</v>
      </c>
      <c r="CY10" s="39">
        <f t="shared" si="95"/>
        <v>12.49</v>
      </c>
      <c r="CZ10" s="39">
        <f t="shared" si="96"/>
        <v>12.9</v>
      </c>
      <c r="DA10" s="39">
        <f t="shared" si="12"/>
        <v>151.91000000000003</v>
      </c>
      <c r="DB10" s="39">
        <f t="shared" si="13"/>
        <v>1644.81</v>
      </c>
      <c r="DC10" s="39">
        <f t="shared" si="97"/>
        <v>12.9</v>
      </c>
      <c r="DD10" s="39">
        <f t="shared" si="98"/>
        <v>11.65</v>
      </c>
      <c r="DE10" s="39">
        <f t="shared" si="99"/>
        <v>12.9</v>
      </c>
      <c r="DF10" s="39">
        <f t="shared" si="100"/>
        <v>12.49</v>
      </c>
      <c r="DG10" s="39">
        <f t="shared" si="101"/>
        <v>12.9</v>
      </c>
      <c r="DH10" s="39">
        <f t="shared" si="102"/>
        <v>12.49</v>
      </c>
      <c r="DI10" s="39">
        <f t="shared" si="103"/>
        <v>12.9</v>
      </c>
      <c r="DJ10" s="39">
        <f t="shared" si="104"/>
        <v>12.9</v>
      </c>
      <c r="DK10" s="39">
        <f t="shared" si="105"/>
        <v>12.49</v>
      </c>
      <c r="DL10" s="39">
        <f t="shared" si="106"/>
        <v>12.9</v>
      </c>
      <c r="DM10" s="39">
        <f t="shared" si="107"/>
        <v>12.49</v>
      </c>
      <c r="DN10" s="39">
        <f t="shared" si="108"/>
        <v>12.9</v>
      </c>
      <c r="DO10" s="39">
        <f t="shared" si="14"/>
        <v>151.91000000000003</v>
      </c>
      <c r="DP10" s="39">
        <f t="shared" si="15"/>
        <v>1796.72</v>
      </c>
      <c r="DQ10" s="39">
        <f t="shared" si="109"/>
        <v>12.9</v>
      </c>
      <c r="DR10" s="39">
        <f t="shared" si="110"/>
        <v>11.65</v>
      </c>
      <c r="DS10" s="39">
        <f t="shared" si="111"/>
        <v>12.9</v>
      </c>
      <c r="DT10" s="39">
        <f t="shared" si="112"/>
        <v>12.49</v>
      </c>
      <c r="DU10" s="39">
        <f t="shared" si="113"/>
        <v>12.9</v>
      </c>
      <c r="DV10" s="39">
        <f t="shared" si="114"/>
        <v>12.49</v>
      </c>
      <c r="DW10" s="39">
        <f t="shared" si="115"/>
        <v>12.9</v>
      </c>
      <c r="DX10" s="39">
        <f t="shared" si="116"/>
        <v>12.9</v>
      </c>
      <c r="DY10" s="39">
        <f t="shared" si="117"/>
        <v>12.49</v>
      </c>
      <c r="DZ10" s="39">
        <f t="shared" si="118"/>
        <v>12.9</v>
      </c>
      <c r="EA10" s="39">
        <f t="shared" si="119"/>
        <v>12.49</v>
      </c>
      <c r="EB10" s="39">
        <f t="shared" si="120"/>
        <v>12.9</v>
      </c>
      <c r="EC10" s="39">
        <f t="shared" si="16"/>
        <v>151.91000000000003</v>
      </c>
      <c r="ED10" s="39">
        <f t="shared" si="17"/>
        <v>1948.63</v>
      </c>
      <c r="EE10" s="39">
        <f t="shared" si="121"/>
        <v>12.9</v>
      </c>
      <c r="EF10" s="39">
        <f t="shared" si="122"/>
        <v>12.07</v>
      </c>
      <c r="EG10" s="39">
        <f t="shared" si="123"/>
        <v>12.9</v>
      </c>
      <c r="EH10" s="39">
        <f t="shared" si="124"/>
        <v>12.49</v>
      </c>
      <c r="EI10" s="39">
        <f t="shared" si="125"/>
        <v>12.9</v>
      </c>
      <c r="EJ10" s="39">
        <f t="shared" si="126"/>
        <v>12.49</v>
      </c>
      <c r="EK10" s="39">
        <f t="shared" si="127"/>
        <v>12.9</v>
      </c>
      <c r="EL10" s="39">
        <f t="shared" si="128"/>
        <v>12.9</v>
      </c>
      <c r="EM10" s="39">
        <f t="shared" si="129"/>
        <v>12.49</v>
      </c>
      <c r="EN10" s="39">
        <f t="shared" si="130"/>
        <v>12.9</v>
      </c>
      <c r="EO10" s="39">
        <f t="shared" si="131"/>
        <v>12.49</v>
      </c>
      <c r="EP10" s="39">
        <f t="shared" si="132"/>
        <v>12.9</v>
      </c>
      <c r="EQ10" s="39">
        <f t="shared" si="18"/>
        <v>152.33000000000001</v>
      </c>
      <c r="ER10" s="39">
        <f t="shared" si="19"/>
        <v>2100.96</v>
      </c>
      <c r="ES10" s="39">
        <f t="shared" si="133"/>
        <v>12.9</v>
      </c>
      <c r="ET10" s="39">
        <f t="shared" si="134"/>
        <v>11.65</v>
      </c>
      <c r="EU10" s="39">
        <f t="shared" si="135"/>
        <v>12.9</v>
      </c>
      <c r="EV10" s="39">
        <f t="shared" si="136"/>
        <v>12.49</v>
      </c>
      <c r="EW10" s="219">
        <f t="shared" si="137"/>
        <v>12.9</v>
      </c>
      <c r="EX10" s="39">
        <f t="shared" si="138"/>
        <v>12.49</v>
      </c>
      <c r="EY10" s="39">
        <f t="shared" si="139"/>
        <v>12.9</v>
      </c>
      <c r="EZ10" s="39">
        <f t="shared" si="140"/>
        <v>12.9</v>
      </c>
      <c r="FA10" s="39">
        <f t="shared" si="141"/>
        <v>12.49</v>
      </c>
      <c r="FB10" s="39">
        <f t="shared" si="142"/>
        <v>12.9</v>
      </c>
      <c r="FC10" s="39">
        <f t="shared" si="143"/>
        <v>12.49</v>
      </c>
      <c r="FD10" s="39">
        <f t="shared" si="144"/>
        <v>12.9</v>
      </c>
      <c r="FE10" s="39">
        <f t="shared" si="20"/>
        <v>151.91000000000003</v>
      </c>
      <c r="FF10" s="30">
        <f t="shared" si="21"/>
        <v>2252.87</v>
      </c>
      <c r="FG10" s="39">
        <f t="shared" si="145"/>
        <v>12.9</v>
      </c>
      <c r="FH10" s="39">
        <f t="shared" si="146"/>
        <v>11.65</v>
      </c>
      <c r="FI10" s="39">
        <f t="shared" si="148"/>
        <v>12.9</v>
      </c>
      <c r="FJ10" s="39">
        <f t="shared" si="147"/>
        <v>37.450000000000003</v>
      </c>
      <c r="FK10" s="30">
        <f t="shared" si="22"/>
        <v>2290.3200000000002</v>
      </c>
      <c r="FL10" s="72">
        <f t="shared" si="23"/>
        <v>1099.6799999999998</v>
      </c>
    </row>
    <row r="11" spans="1:178" ht="16.5" x14ac:dyDescent="0.15">
      <c r="A11" s="218" t="s">
        <v>718</v>
      </c>
      <c r="B11" s="91" t="s">
        <v>719</v>
      </c>
      <c r="C11" s="128" t="s">
        <v>720</v>
      </c>
      <c r="D11" s="117"/>
      <c r="E11" s="117"/>
      <c r="F11" s="39">
        <v>1632.23</v>
      </c>
      <c r="G11" s="39">
        <f t="shared" si="0"/>
        <v>163.22</v>
      </c>
      <c r="H11" s="39">
        <f t="shared" si="1"/>
        <v>1469.0070000000001</v>
      </c>
      <c r="I11" s="39"/>
      <c r="J11" s="39"/>
      <c r="K11" s="39"/>
      <c r="L11" s="39"/>
      <c r="M11" s="39"/>
      <c r="N11" s="39"/>
      <c r="O11" s="39"/>
      <c r="P11" s="39"/>
      <c r="Q11" s="39"/>
      <c r="R11" s="39">
        <v>66.11</v>
      </c>
      <c r="S11" s="39">
        <v>73.12</v>
      </c>
      <c r="T11" s="39">
        <v>73.12</v>
      </c>
      <c r="U11" s="39">
        <v>73.12</v>
      </c>
      <c r="V11" s="39">
        <f t="shared" si="24"/>
        <v>285.47000000000003</v>
      </c>
      <c r="W11" s="39">
        <f t="shared" si="25"/>
        <v>6.21</v>
      </c>
      <c r="X11" s="39">
        <f t="shared" si="26"/>
        <v>5.81</v>
      </c>
      <c r="Y11" s="39">
        <f t="shared" si="27"/>
        <v>6.21</v>
      </c>
      <c r="Z11" s="39">
        <f t="shared" si="28"/>
        <v>6.01</v>
      </c>
      <c r="AA11" s="39">
        <f t="shared" si="29"/>
        <v>6.21</v>
      </c>
      <c r="AB11" s="39">
        <f t="shared" si="30"/>
        <v>6.01</v>
      </c>
      <c r="AC11" s="39">
        <f t="shared" si="31"/>
        <v>6.21</v>
      </c>
      <c r="AD11" s="39">
        <f t="shared" si="32"/>
        <v>6.21</v>
      </c>
      <c r="AE11" s="39">
        <f t="shared" si="33"/>
        <v>6.01</v>
      </c>
      <c r="AF11" s="39">
        <f t="shared" si="34"/>
        <v>6.21</v>
      </c>
      <c r="AG11" s="39">
        <f t="shared" si="35"/>
        <v>6.01</v>
      </c>
      <c r="AH11" s="39">
        <f t="shared" si="36"/>
        <v>6.21</v>
      </c>
      <c r="AI11" s="39">
        <f t="shared" si="2"/>
        <v>73.319999999999993</v>
      </c>
      <c r="AJ11" s="39">
        <f t="shared" si="3"/>
        <v>358.79</v>
      </c>
      <c r="AK11" s="39">
        <f t="shared" si="37"/>
        <v>6.21</v>
      </c>
      <c r="AL11" s="39">
        <f t="shared" si="38"/>
        <v>5.61</v>
      </c>
      <c r="AM11" s="39">
        <f t="shared" si="39"/>
        <v>6.21</v>
      </c>
      <c r="AN11" s="39">
        <f t="shared" si="40"/>
        <v>6.01</v>
      </c>
      <c r="AO11" s="39">
        <f t="shared" si="41"/>
        <v>6.21</v>
      </c>
      <c r="AP11" s="39">
        <f t="shared" si="42"/>
        <v>6.01</v>
      </c>
      <c r="AQ11" s="39">
        <f t="shared" si="43"/>
        <v>6.21</v>
      </c>
      <c r="AR11" s="39">
        <f t="shared" si="44"/>
        <v>6.21</v>
      </c>
      <c r="AS11" s="39">
        <f t="shared" si="45"/>
        <v>6.01</v>
      </c>
      <c r="AT11" s="39">
        <f t="shared" si="46"/>
        <v>6.21</v>
      </c>
      <c r="AU11" s="39">
        <f t="shared" si="47"/>
        <v>6.01</v>
      </c>
      <c r="AV11" s="39">
        <f t="shared" si="48"/>
        <v>6.21</v>
      </c>
      <c r="AW11" s="39">
        <f t="shared" si="4"/>
        <v>73.11999999999999</v>
      </c>
      <c r="AX11" s="39">
        <f t="shared" si="5"/>
        <v>431.91</v>
      </c>
      <c r="AY11" s="39">
        <f t="shared" si="49"/>
        <v>6.21</v>
      </c>
      <c r="AZ11" s="39">
        <f t="shared" si="50"/>
        <v>5.61</v>
      </c>
      <c r="BA11" s="39">
        <f t="shared" si="51"/>
        <v>6.21</v>
      </c>
      <c r="BB11" s="39">
        <f t="shared" si="52"/>
        <v>6.01</v>
      </c>
      <c r="BC11" s="39">
        <f t="shared" si="53"/>
        <v>6.21</v>
      </c>
      <c r="BD11" s="39">
        <f t="shared" si="54"/>
        <v>6.01</v>
      </c>
      <c r="BE11" s="39">
        <f t="shared" si="55"/>
        <v>6.21</v>
      </c>
      <c r="BF11" s="39">
        <f t="shared" si="56"/>
        <v>6.21</v>
      </c>
      <c r="BG11" s="39">
        <f t="shared" si="57"/>
        <v>6.01</v>
      </c>
      <c r="BH11" s="39">
        <f t="shared" si="58"/>
        <v>6.21</v>
      </c>
      <c r="BI11" s="39">
        <f t="shared" si="59"/>
        <v>6.01</v>
      </c>
      <c r="BJ11" s="39">
        <f t="shared" si="60"/>
        <v>6.21</v>
      </c>
      <c r="BK11" s="39">
        <f t="shared" si="6"/>
        <v>73.11999999999999</v>
      </c>
      <c r="BL11" s="39">
        <f t="shared" si="7"/>
        <v>505.03</v>
      </c>
      <c r="BM11" s="39">
        <f t="shared" si="61"/>
        <v>6.21</v>
      </c>
      <c r="BN11" s="39">
        <f t="shared" si="62"/>
        <v>5.61</v>
      </c>
      <c r="BO11" s="39">
        <f t="shared" si="63"/>
        <v>6.21</v>
      </c>
      <c r="BP11" s="39">
        <f t="shared" si="64"/>
        <v>6.01</v>
      </c>
      <c r="BQ11" s="39">
        <f t="shared" si="65"/>
        <v>6.21</v>
      </c>
      <c r="BR11" s="39">
        <f t="shared" si="66"/>
        <v>6.01</v>
      </c>
      <c r="BS11" s="39">
        <f t="shared" si="67"/>
        <v>6.21</v>
      </c>
      <c r="BT11" s="39">
        <f t="shared" si="68"/>
        <v>6.21</v>
      </c>
      <c r="BU11" s="39">
        <f t="shared" si="69"/>
        <v>6.01</v>
      </c>
      <c r="BV11" s="39">
        <f t="shared" si="70"/>
        <v>6.21</v>
      </c>
      <c r="BW11" s="39">
        <f t="shared" si="71"/>
        <v>6.01</v>
      </c>
      <c r="BX11" s="39">
        <f t="shared" si="72"/>
        <v>6.21</v>
      </c>
      <c r="BY11" s="39">
        <f t="shared" si="8"/>
        <v>73.11999999999999</v>
      </c>
      <c r="BZ11" s="39">
        <f t="shared" si="9"/>
        <v>578.15</v>
      </c>
      <c r="CA11" s="39">
        <f t="shared" si="73"/>
        <v>6.21</v>
      </c>
      <c r="CB11" s="39">
        <f t="shared" si="74"/>
        <v>5.81</v>
      </c>
      <c r="CC11" s="39">
        <f t="shared" si="75"/>
        <v>6.21</v>
      </c>
      <c r="CD11" s="39">
        <f t="shared" si="76"/>
        <v>6.01</v>
      </c>
      <c r="CE11" s="39">
        <f t="shared" si="77"/>
        <v>6.21</v>
      </c>
      <c r="CF11" s="39">
        <f t="shared" si="78"/>
        <v>6.01</v>
      </c>
      <c r="CG11" s="39">
        <f t="shared" si="79"/>
        <v>6.21</v>
      </c>
      <c r="CH11" s="39">
        <f t="shared" si="80"/>
        <v>6.21</v>
      </c>
      <c r="CI11" s="39">
        <f t="shared" si="81"/>
        <v>6.01</v>
      </c>
      <c r="CJ11" s="39">
        <f t="shared" si="82"/>
        <v>6.21</v>
      </c>
      <c r="CK11" s="39">
        <f t="shared" si="83"/>
        <v>6.01</v>
      </c>
      <c r="CL11" s="39">
        <f t="shared" si="84"/>
        <v>6.21</v>
      </c>
      <c r="CM11" s="39">
        <f t="shared" si="10"/>
        <v>73.319999999999993</v>
      </c>
      <c r="CN11" s="39">
        <f t="shared" si="11"/>
        <v>651.47</v>
      </c>
      <c r="CO11" s="39">
        <f t="shared" si="85"/>
        <v>6.21</v>
      </c>
      <c r="CP11" s="39">
        <f t="shared" si="86"/>
        <v>5.61</v>
      </c>
      <c r="CQ11" s="39">
        <f t="shared" si="87"/>
        <v>6.21</v>
      </c>
      <c r="CR11" s="39">
        <f t="shared" si="88"/>
        <v>6.01</v>
      </c>
      <c r="CS11" s="39">
        <f t="shared" si="89"/>
        <v>6.21</v>
      </c>
      <c r="CT11" s="39">
        <f t="shared" si="90"/>
        <v>6.01</v>
      </c>
      <c r="CU11" s="39">
        <f t="shared" si="91"/>
        <v>6.21</v>
      </c>
      <c r="CV11" s="39">
        <f t="shared" si="92"/>
        <v>6.21</v>
      </c>
      <c r="CW11" s="39">
        <f t="shared" si="93"/>
        <v>6.01</v>
      </c>
      <c r="CX11" s="39">
        <f t="shared" si="94"/>
        <v>6.21</v>
      </c>
      <c r="CY11" s="39">
        <f t="shared" si="95"/>
        <v>6.01</v>
      </c>
      <c r="CZ11" s="39">
        <f t="shared" si="96"/>
        <v>6.21</v>
      </c>
      <c r="DA11" s="39">
        <f t="shared" si="12"/>
        <v>73.11999999999999</v>
      </c>
      <c r="DB11" s="39">
        <f t="shared" si="13"/>
        <v>724.59</v>
      </c>
      <c r="DC11" s="39">
        <f t="shared" si="97"/>
        <v>6.21</v>
      </c>
      <c r="DD11" s="39">
        <f t="shared" si="98"/>
        <v>5.61</v>
      </c>
      <c r="DE11" s="39">
        <f t="shared" si="99"/>
        <v>6.21</v>
      </c>
      <c r="DF11" s="39">
        <f t="shared" si="100"/>
        <v>6.01</v>
      </c>
      <c r="DG11" s="39">
        <f t="shared" si="101"/>
        <v>6.21</v>
      </c>
      <c r="DH11" s="39">
        <f t="shared" si="102"/>
        <v>6.01</v>
      </c>
      <c r="DI11" s="39">
        <f t="shared" si="103"/>
        <v>6.21</v>
      </c>
      <c r="DJ11" s="39">
        <f t="shared" si="104"/>
        <v>6.21</v>
      </c>
      <c r="DK11" s="39">
        <f t="shared" si="105"/>
        <v>6.01</v>
      </c>
      <c r="DL11" s="39">
        <f t="shared" si="106"/>
        <v>6.21</v>
      </c>
      <c r="DM11" s="39">
        <f t="shared" si="107"/>
        <v>6.01</v>
      </c>
      <c r="DN11" s="39">
        <f t="shared" si="108"/>
        <v>6.21</v>
      </c>
      <c r="DO11" s="39">
        <f t="shared" si="14"/>
        <v>73.11999999999999</v>
      </c>
      <c r="DP11" s="39">
        <f t="shared" si="15"/>
        <v>797.71</v>
      </c>
      <c r="DQ11" s="39">
        <f t="shared" si="109"/>
        <v>6.21</v>
      </c>
      <c r="DR11" s="39">
        <f t="shared" si="110"/>
        <v>5.61</v>
      </c>
      <c r="DS11" s="39">
        <f t="shared" si="111"/>
        <v>6.21</v>
      </c>
      <c r="DT11" s="39">
        <f t="shared" si="112"/>
        <v>6.01</v>
      </c>
      <c r="DU11" s="39">
        <f t="shared" si="113"/>
        <v>6.21</v>
      </c>
      <c r="DV11" s="39">
        <f t="shared" si="114"/>
        <v>6.01</v>
      </c>
      <c r="DW11" s="39">
        <f t="shared" si="115"/>
        <v>6.21</v>
      </c>
      <c r="DX11" s="39">
        <f t="shared" si="116"/>
        <v>6.21</v>
      </c>
      <c r="DY11" s="39">
        <f t="shared" si="117"/>
        <v>6.01</v>
      </c>
      <c r="DZ11" s="39">
        <f t="shared" si="118"/>
        <v>6.21</v>
      </c>
      <c r="EA11" s="39">
        <f t="shared" si="119"/>
        <v>6.01</v>
      </c>
      <c r="EB11" s="39">
        <f t="shared" si="120"/>
        <v>6.21</v>
      </c>
      <c r="EC11" s="39">
        <f t="shared" si="16"/>
        <v>73.11999999999999</v>
      </c>
      <c r="ED11" s="39">
        <f t="shared" si="17"/>
        <v>870.83</v>
      </c>
      <c r="EE11" s="39">
        <f t="shared" si="121"/>
        <v>6.21</v>
      </c>
      <c r="EF11" s="39">
        <f t="shared" si="122"/>
        <v>5.81</v>
      </c>
      <c r="EG11" s="39">
        <f t="shared" si="123"/>
        <v>6.21</v>
      </c>
      <c r="EH11" s="39">
        <f t="shared" si="124"/>
        <v>6.01</v>
      </c>
      <c r="EI11" s="39">
        <f t="shared" si="125"/>
        <v>6.21</v>
      </c>
      <c r="EJ11" s="39">
        <f t="shared" si="126"/>
        <v>6.01</v>
      </c>
      <c r="EK11" s="39">
        <f t="shared" si="127"/>
        <v>6.21</v>
      </c>
      <c r="EL11" s="39">
        <f t="shared" si="128"/>
        <v>6.21</v>
      </c>
      <c r="EM11" s="39">
        <f t="shared" si="129"/>
        <v>6.01</v>
      </c>
      <c r="EN11" s="39">
        <f t="shared" si="130"/>
        <v>6.21</v>
      </c>
      <c r="EO11" s="39">
        <f t="shared" si="131"/>
        <v>6.01</v>
      </c>
      <c r="EP11" s="39">
        <f t="shared" si="132"/>
        <v>6.21</v>
      </c>
      <c r="EQ11" s="39">
        <f t="shared" si="18"/>
        <v>73.319999999999993</v>
      </c>
      <c r="ER11" s="39">
        <f t="shared" si="19"/>
        <v>944.15</v>
      </c>
      <c r="ES11" s="39">
        <f t="shared" si="133"/>
        <v>6.21</v>
      </c>
      <c r="ET11" s="39">
        <f t="shared" si="134"/>
        <v>5.61</v>
      </c>
      <c r="EU11" s="39">
        <f t="shared" si="135"/>
        <v>6.21</v>
      </c>
      <c r="EV11" s="39">
        <f t="shared" si="136"/>
        <v>6.01</v>
      </c>
      <c r="EW11" s="219">
        <f t="shared" si="137"/>
        <v>6.21</v>
      </c>
      <c r="EX11" s="39">
        <f t="shared" si="138"/>
        <v>6.01</v>
      </c>
      <c r="EY11" s="39">
        <f t="shared" si="139"/>
        <v>6.21</v>
      </c>
      <c r="EZ11" s="39">
        <f t="shared" si="140"/>
        <v>6.21</v>
      </c>
      <c r="FA11" s="39">
        <f t="shared" si="141"/>
        <v>6.01</v>
      </c>
      <c r="FB11" s="39">
        <f t="shared" si="142"/>
        <v>6.21</v>
      </c>
      <c r="FC11" s="39">
        <f t="shared" si="143"/>
        <v>6.01</v>
      </c>
      <c r="FD11" s="39">
        <f t="shared" si="144"/>
        <v>6.21</v>
      </c>
      <c r="FE11" s="39">
        <f t="shared" si="20"/>
        <v>73.11999999999999</v>
      </c>
      <c r="FF11" s="30">
        <f t="shared" si="21"/>
        <v>1017.27</v>
      </c>
      <c r="FG11" s="39">
        <f t="shared" si="145"/>
        <v>6.21</v>
      </c>
      <c r="FH11" s="39">
        <f t="shared" si="146"/>
        <v>5.61</v>
      </c>
      <c r="FI11" s="39">
        <f t="shared" si="148"/>
        <v>6.21</v>
      </c>
      <c r="FJ11" s="39">
        <f t="shared" si="147"/>
        <v>18.03</v>
      </c>
      <c r="FK11" s="30">
        <f t="shared" si="22"/>
        <v>1035.3</v>
      </c>
      <c r="FL11" s="72">
        <f t="shared" si="23"/>
        <v>596.93000000000006</v>
      </c>
    </row>
    <row r="12" spans="1:178" ht="8.25" x14ac:dyDescent="0.15">
      <c r="A12" s="218" t="s">
        <v>721</v>
      </c>
      <c r="B12" s="91" t="s">
        <v>722</v>
      </c>
      <c r="C12" s="128" t="s">
        <v>723</v>
      </c>
      <c r="D12" s="117"/>
      <c r="E12" s="117"/>
      <c r="F12" s="39">
        <v>1080</v>
      </c>
      <c r="G12" s="39">
        <f t="shared" si="0"/>
        <v>108</v>
      </c>
      <c r="H12" s="39">
        <f t="shared" si="1"/>
        <v>972</v>
      </c>
      <c r="I12" s="39"/>
      <c r="J12" s="39"/>
      <c r="K12" s="39"/>
      <c r="L12" s="39"/>
      <c r="M12" s="39"/>
      <c r="N12" s="39"/>
      <c r="O12" s="39"/>
      <c r="P12" s="39"/>
      <c r="Q12" s="39"/>
      <c r="R12" s="39">
        <v>40.85</v>
      </c>
      <c r="S12" s="39">
        <v>48.4</v>
      </c>
      <c r="T12" s="39">
        <v>48.4</v>
      </c>
      <c r="U12" s="39">
        <v>48.4</v>
      </c>
      <c r="V12" s="39">
        <f t="shared" si="24"/>
        <v>186.05</v>
      </c>
      <c r="W12" s="39">
        <f t="shared" si="25"/>
        <v>4.1100000000000003</v>
      </c>
      <c r="X12" s="39">
        <f t="shared" si="26"/>
        <v>3.85</v>
      </c>
      <c r="Y12" s="39">
        <f t="shared" si="27"/>
        <v>4.1100000000000003</v>
      </c>
      <c r="Z12" s="39">
        <f t="shared" si="28"/>
        <v>3.98</v>
      </c>
      <c r="AA12" s="39">
        <f t="shared" si="29"/>
        <v>4.1100000000000003</v>
      </c>
      <c r="AB12" s="39">
        <f t="shared" si="30"/>
        <v>3.98</v>
      </c>
      <c r="AC12" s="39">
        <f t="shared" si="31"/>
        <v>4.1100000000000003</v>
      </c>
      <c r="AD12" s="39">
        <f t="shared" si="32"/>
        <v>4.1100000000000003</v>
      </c>
      <c r="AE12" s="39">
        <f t="shared" si="33"/>
        <v>3.98</v>
      </c>
      <c r="AF12" s="39">
        <f t="shared" si="34"/>
        <v>4.1100000000000003</v>
      </c>
      <c r="AG12" s="39">
        <f t="shared" si="35"/>
        <v>3.98</v>
      </c>
      <c r="AH12" s="39">
        <f t="shared" si="36"/>
        <v>4.1100000000000003</v>
      </c>
      <c r="AI12" s="39">
        <f t="shared" si="2"/>
        <v>48.539999999999992</v>
      </c>
      <c r="AJ12" s="39">
        <f t="shared" si="3"/>
        <v>234.59</v>
      </c>
      <c r="AK12" s="39">
        <f t="shared" si="37"/>
        <v>4.1100000000000003</v>
      </c>
      <c r="AL12" s="39">
        <f t="shared" si="38"/>
        <v>3.71</v>
      </c>
      <c r="AM12" s="39">
        <f t="shared" si="39"/>
        <v>4.1100000000000003</v>
      </c>
      <c r="AN12" s="39">
        <f t="shared" si="40"/>
        <v>3.98</v>
      </c>
      <c r="AO12" s="39">
        <f t="shared" si="41"/>
        <v>4.1100000000000003</v>
      </c>
      <c r="AP12" s="39">
        <f t="shared" si="42"/>
        <v>3.98</v>
      </c>
      <c r="AQ12" s="39">
        <f t="shared" si="43"/>
        <v>4.1100000000000003</v>
      </c>
      <c r="AR12" s="39">
        <f t="shared" si="44"/>
        <v>4.1100000000000003</v>
      </c>
      <c r="AS12" s="39">
        <f t="shared" si="45"/>
        <v>3.98</v>
      </c>
      <c r="AT12" s="39">
        <f t="shared" si="46"/>
        <v>4.1100000000000003</v>
      </c>
      <c r="AU12" s="39">
        <f t="shared" si="47"/>
        <v>3.98</v>
      </c>
      <c r="AV12" s="39">
        <f t="shared" si="48"/>
        <v>4.1100000000000003</v>
      </c>
      <c r="AW12" s="39">
        <f t="shared" si="4"/>
        <v>48.399999999999991</v>
      </c>
      <c r="AX12" s="39">
        <f t="shared" si="5"/>
        <v>282.99</v>
      </c>
      <c r="AY12" s="39">
        <f t="shared" si="49"/>
        <v>4.1100000000000003</v>
      </c>
      <c r="AZ12" s="39">
        <f t="shared" si="50"/>
        <v>3.71</v>
      </c>
      <c r="BA12" s="39">
        <f t="shared" si="51"/>
        <v>4.1100000000000003</v>
      </c>
      <c r="BB12" s="39">
        <f t="shared" si="52"/>
        <v>3.98</v>
      </c>
      <c r="BC12" s="39">
        <f t="shared" si="53"/>
        <v>4.1100000000000003</v>
      </c>
      <c r="BD12" s="39">
        <f t="shared" si="54"/>
        <v>3.98</v>
      </c>
      <c r="BE12" s="39">
        <f t="shared" si="55"/>
        <v>4.1100000000000003</v>
      </c>
      <c r="BF12" s="39">
        <f t="shared" si="56"/>
        <v>4.1100000000000003</v>
      </c>
      <c r="BG12" s="39">
        <f t="shared" si="57"/>
        <v>3.98</v>
      </c>
      <c r="BH12" s="39">
        <f t="shared" si="58"/>
        <v>4.1100000000000003</v>
      </c>
      <c r="BI12" s="39">
        <f t="shared" si="59"/>
        <v>3.98</v>
      </c>
      <c r="BJ12" s="39">
        <f t="shared" si="60"/>
        <v>4.1100000000000003</v>
      </c>
      <c r="BK12" s="39">
        <f t="shared" si="6"/>
        <v>48.399999999999991</v>
      </c>
      <c r="BL12" s="39">
        <f t="shared" si="7"/>
        <v>331.39</v>
      </c>
      <c r="BM12" s="39">
        <f t="shared" si="61"/>
        <v>4.1100000000000003</v>
      </c>
      <c r="BN12" s="39">
        <f t="shared" si="62"/>
        <v>3.71</v>
      </c>
      <c r="BO12" s="39">
        <f t="shared" si="63"/>
        <v>4.1100000000000003</v>
      </c>
      <c r="BP12" s="39">
        <f t="shared" si="64"/>
        <v>3.98</v>
      </c>
      <c r="BQ12" s="39">
        <f t="shared" si="65"/>
        <v>4.1100000000000003</v>
      </c>
      <c r="BR12" s="39">
        <f t="shared" si="66"/>
        <v>3.98</v>
      </c>
      <c r="BS12" s="39">
        <f t="shared" si="67"/>
        <v>4.1100000000000003</v>
      </c>
      <c r="BT12" s="39">
        <f t="shared" si="68"/>
        <v>4.1100000000000003</v>
      </c>
      <c r="BU12" s="39">
        <f t="shared" si="69"/>
        <v>3.98</v>
      </c>
      <c r="BV12" s="39">
        <f t="shared" si="70"/>
        <v>4.1100000000000003</v>
      </c>
      <c r="BW12" s="39">
        <f t="shared" si="71"/>
        <v>3.98</v>
      </c>
      <c r="BX12" s="39">
        <f t="shared" si="72"/>
        <v>4.1100000000000003</v>
      </c>
      <c r="BY12" s="39">
        <f t="shared" si="8"/>
        <v>48.399999999999991</v>
      </c>
      <c r="BZ12" s="39">
        <f t="shared" si="9"/>
        <v>379.79</v>
      </c>
      <c r="CA12" s="39">
        <f t="shared" si="73"/>
        <v>4.1100000000000003</v>
      </c>
      <c r="CB12" s="39">
        <f t="shared" si="74"/>
        <v>3.85</v>
      </c>
      <c r="CC12" s="39">
        <f t="shared" si="75"/>
        <v>4.1100000000000003</v>
      </c>
      <c r="CD12" s="39">
        <f t="shared" si="76"/>
        <v>3.98</v>
      </c>
      <c r="CE12" s="39">
        <f t="shared" si="77"/>
        <v>4.1100000000000003</v>
      </c>
      <c r="CF12" s="39">
        <f t="shared" si="78"/>
        <v>3.98</v>
      </c>
      <c r="CG12" s="39">
        <f t="shared" si="79"/>
        <v>4.1100000000000003</v>
      </c>
      <c r="CH12" s="39">
        <f t="shared" si="80"/>
        <v>4.1100000000000003</v>
      </c>
      <c r="CI12" s="39">
        <f t="shared" si="81"/>
        <v>3.98</v>
      </c>
      <c r="CJ12" s="39">
        <f t="shared" si="82"/>
        <v>4.1100000000000003</v>
      </c>
      <c r="CK12" s="39">
        <f t="shared" si="83"/>
        <v>3.98</v>
      </c>
      <c r="CL12" s="39">
        <f t="shared" si="84"/>
        <v>4.1100000000000003</v>
      </c>
      <c r="CM12" s="39">
        <f t="shared" si="10"/>
        <v>48.539999999999992</v>
      </c>
      <c r="CN12" s="39">
        <f t="shared" si="11"/>
        <v>428.33</v>
      </c>
      <c r="CO12" s="39">
        <f t="shared" si="85"/>
        <v>4.1100000000000003</v>
      </c>
      <c r="CP12" s="39">
        <f t="shared" si="86"/>
        <v>3.71</v>
      </c>
      <c r="CQ12" s="39">
        <f t="shared" si="87"/>
        <v>4.1100000000000003</v>
      </c>
      <c r="CR12" s="39">
        <f t="shared" si="88"/>
        <v>3.98</v>
      </c>
      <c r="CS12" s="39">
        <f t="shared" si="89"/>
        <v>4.1100000000000003</v>
      </c>
      <c r="CT12" s="39">
        <f t="shared" si="90"/>
        <v>3.98</v>
      </c>
      <c r="CU12" s="39">
        <f t="shared" si="91"/>
        <v>4.1100000000000003</v>
      </c>
      <c r="CV12" s="39">
        <f t="shared" si="92"/>
        <v>4.1100000000000003</v>
      </c>
      <c r="CW12" s="39">
        <f t="shared" si="93"/>
        <v>3.98</v>
      </c>
      <c r="CX12" s="39">
        <f t="shared" si="94"/>
        <v>4.1100000000000003</v>
      </c>
      <c r="CY12" s="39">
        <f t="shared" si="95"/>
        <v>3.98</v>
      </c>
      <c r="CZ12" s="39">
        <f t="shared" si="96"/>
        <v>4.1100000000000003</v>
      </c>
      <c r="DA12" s="39">
        <f t="shared" si="12"/>
        <v>48.399999999999991</v>
      </c>
      <c r="DB12" s="39">
        <f t="shared" si="13"/>
        <v>476.73</v>
      </c>
      <c r="DC12" s="39">
        <f t="shared" si="97"/>
        <v>4.1100000000000003</v>
      </c>
      <c r="DD12" s="39">
        <f t="shared" si="98"/>
        <v>3.71</v>
      </c>
      <c r="DE12" s="39">
        <f t="shared" si="99"/>
        <v>4.1100000000000003</v>
      </c>
      <c r="DF12" s="39">
        <f t="shared" si="100"/>
        <v>3.98</v>
      </c>
      <c r="DG12" s="39">
        <f t="shared" si="101"/>
        <v>4.1100000000000003</v>
      </c>
      <c r="DH12" s="39">
        <f t="shared" si="102"/>
        <v>3.98</v>
      </c>
      <c r="DI12" s="39">
        <f t="shared" si="103"/>
        <v>4.1100000000000003</v>
      </c>
      <c r="DJ12" s="39">
        <f t="shared" si="104"/>
        <v>4.1100000000000003</v>
      </c>
      <c r="DK12" s="39">
        <f t="shared" si="105"/>
        <v>3.98</v>
      </c>
      <c r="DL12" s="39">
        <f t="shared" si="106"/>
        <v>4.1100000000000003</v>
      </c>
      <c r="DM12" s="39">
        <f t="shared" si="107"/>
        <v>3.98</v>
      </c>
      <c r="DN12" s="39">
        <f t="shared" si="108"/>
        <v>4.1100000000000003</v>
      </c>
      <c r="DO12" s="39">
        <f t="shared" si="14"/>
        <v>48.399999999999991</v>
      </c>
      <c r="DP12" s="39">
        <f t="shared" si="15"/>
        <v>525.13</v>
      </c>
      <c r="DQ12" s="39">
        <f t="shared" si="109"/>
        <v>4.1100000000000003</v>
      </c>
      <c r="DR12" s="39">
        <f t="shared" si="110"/>
        <v>3.71</v>
      </c>
      <c r="DS12" s="39">
        <f t="shared" si="111"/>
        <v>4.1100000000000003</v>
      </c>
      <c r="DT12" s="39">
        <f t="shared" si="112"/>
        <v>3.98</v>
      </c>
      <c r="DU12" s="39">
        <f t="shared" si="113"/>
        <v>4.1100000000000003</v>
      </c>
      <c r="DV12" s="39">
        <f t="shared" si="114"/>
        <v>3.98</v>
      </c>
      <c r="DW12" s="39">
        <f t="shared" si="115"/>
        <v>4.1100000000000003</v>
      </c>
      <c r="DX12" s="39">
        <f t="shared" si="116"/>
        <v>4.1100000000000003</v>
      </c>
      <c r="DY12" s="39">
        <f t="shared" si="117"/>
        <v>3.98</v>
      </c>
      <c r="DZ12" s="39">
        <f t="shared" si="118"/>
        <v>4.1100000000000003</v>
      </c>
      <c r="EA12" s="39">
        <f t="shared" si="119"/>
        <v>3.98</v>
      </c>
      <c r="EB12" s="39">
        <f t="shared" si="120"/>
        <v>4.1100000000000003</v>
      </c>
      <c r="EC12" s="39">
        <f t="shared" si="16"/>
        <v>48.399999999999991</v>
      </c>
      <c r="ED12" s="39">
        <f t="shared" si="17"/>
        <v>573.53</v>
      </c>
      <c r="EE12" s="39">
        <f t="shared" si="121"/>
        <v>4.1100000000000003</v>
      </c>
      <c r="EF12" s="39">
        <f t="shared" si="122"/>
        <v>3.85</v>
      </c>
      <c r="EG12" s="39">
        <f t="shared" si="123"/>
        <v>4.1100000000000003</v>
      </c>
      <c r="EH12" s="39">
        <f t="shared" si="124"/>
        <v>3.98</v>
      </c>
      <c r="EI12" s="39">
        <f t="shared" si="125"/>
        <v>4.1100000000000003</v>
      </c>
      <c r="EJ12" s="39">
        <f t="shared" si="126"/>
        <v>3.98</v>
      </c>
      <c r="EK12" s="39">
        <f t="shared" si="127"/>
        <v>4.1100000000000003</v>
      </c>
      <c r="EL12" s="39">
        <f t="shared" si="128"/>
        <v>4.1100000000000003</v>
      </c>
      <c r="EM12" s="39">
        <f t="shared" si="129"/>
        <v>3.98</v>
      </c>
      <c r="EN12" s="39">
        <f t="shared" si="130"/>
        <v>4.1100000000000003</v>
      </c>
      <c r="EO12" s="39">
        <f t="shared" si="131"/>
        <v>3.98</v>
      </c>
      <c r="EP12" s="39">
        <f t="shared" si="132"/>
        <v>4.1100000000000003</v>
      </c>
      <c r="EQ12" s="39">
        <f t="shared" si="18"/>
        <v>48.539999999999992</v>
      </c>
      <c r="ER12" s="39">
        <f t="shared" si="19"/>
        <v>622.07000000000005</v>
      </c>
      <c r="ES12" s="39">
        <f t="shared" si="133"/>
        <v>4.1100000000000003</v>
      </c>
      <c r="ET12" s="39">
        <f t="shared" si="134"/>
        <v>3.71</v>
      </c>
      <c r="EU12" s="39">
        <f t="shared" si="135"/>
        <v>4.1100000000000003</v>
      </c>
      <c r="EV12" s="39">
        <f t="shared" si="136"/>
        <v>3.98</v>
      </c>
      <c r="EW12" s="219">
        <f t="shared" si="137"/>
        <v>4.1100000000000003</v>
      </c>
      <c r="EX12" s="39">
        <f t="shared" si="138"/>
        <v>3.98</v>
      </c>
      <c r="EY12" s="39">
        <f t="shared" si="139"/>
        <v>4.1100000000000003</v>
      </c>
      <c r="EZ12" s="39">
        <f t="shared" si="140"/>
        <v>4.1100000000000003</v>
      </c>
      <c r="FA12" s="39">
        <f t="shared" si="141"/>
        <v>3.98</v>
      </c>
      <c r="FB12" s="39">
        <f t="shared" si="142"/>
        <v>4.1100000000000003</v>
      </c>
      <c r="FC12" s="39">
        <f t="shared" si="143"/>
        <v>3.98</v>
      </c>
      <c r="FD12" s="39">
        <f t="shared" si="144"/>
        <v>4.1100000000000003</v>
      </c>
      <c r="FE12" s="39">
        <f t="shared" si="20"/>
        <v>48.399999999999991</v>
      </c>
      <c r="FF12" s="30">
        <f t="shared" si="21"/>
        <v>670.47</v>
      </c>
      <c r="FG12" s="39">
        <f t="shared" si="145"/>
        <v>4.1100000000000003</v>
      </c>
      <c r="FH12" s="39">
        <f t="shared" si="146"/>
        <v>3.71</v>
      </c>
      <c r="FI12" s="39">
        <f t="shared" si="148"/>
        <v>4.1100000000000003</v>
      </c>
      <c r="FJ12" s="39">
        <f t="shared" si="147"/>
        <v>11.93</v>
      </c>
      <c r="FK12" s="30">
        <f t="shared" si="22"/>
        <v>682.4</v>
      </c>
      <c r="FL12" s="72">
        <f t="shared" si="23"/>
        <v>397.6</v>
      </c>
    </row>
    <row r="13" spans="1:178" ht="16.5" x14ac:dyDescent="0.15">
      <c r="A13" s="218" t="s">
        <v>724</v>
      </c>
      <c r="B13" s="91" t="s">
        <v>725</v>
      </c>
      <c r="C13" s="128" t="s">
        <v>726</v>
      </c>
      <c r="D13" s="117"/>
      <c r="E13" s="117"/>
      <c r="F13" s="39">
        <v>892.7</v>
      </c>
      <c r="G13" s="39">
        <f t="shared" si="0"/>
        <v>89.27</v>
      </c>
      <c r="H13" s="39">
        <f t="shared" si="1"/>
        <v>803.43000000000006</v>
      </c>
      <c r="I13" s="39"/>
      <c r="J13" s="39"/>
      <c r="K13" s="39"/>
      <c r="L13" s="39"/>
      <c r="M13" s="39"/>
      <c r="N13" s="39"/>
      <c r="O13" s="39"/>
      <c r="P13" s="39"/>
      <c r="Q13" s="39"/>
      <c r="R13" s="39">
        <v>23.25</v>
      </c>
      <c r="S13" s="39">
        <v>40.03</v>
      </c>
      <c r="T13" s="39">
        <v>40.03</v>
      </c>
      <c r="U13" s="39">
        <v>40.03</v>
      </c>
      <c r="V13" s="39">
        <f t="shared" si="24"/>
        <v>143.34</v>
      </c>
      <c r="W13" s="39">
        <f t="shared" si="25"/>
        <v>3.4</v>
      </c>
      <c r="X13" s="39">
        <f t="shared" si="26"/>
        <v>3.18</v>
      </c>
      <c r="Y13" s="39">
        <f t="shared" si="27"/>
        <v>3.4</v>
      </c>
      <c r="Z13" s="39">
        <f t="shared" si="28"/>
        <v>3.29</v>
      </c>
      <c r="AA13" s="39">
        <f t="shared" si="29"/>
        <v>3.4</v>
      </c>
      <c r="AB13" s="39">
        <f t="shared" si="30"/>
        <v>3.29</v>
      </c>
      <c r="AC13" s="39">
        <f t="shared" si="31"/>
        <v>3.4</v>
      </c>
      <c r="AD13" s="39">
        <f t="shared" si="32"/>
        <v>3.4</v>
      </c>
      <c r="AE13" s="39">
        <f t="shared" si="33"/>
        <v>3.29</v>
      </c>
      <c r="AF13" s="39">
        <f t="shared" si="34"/>
        <v>3.4</v>
      </c>
      <c r="AG13" s="39">
        <f t="shared" si="35"/>
        <v>3.29</v>
      </c>
      <c r="AH13" s="39">
        <f t="shared" si="36"/>
        <v>3.4</v>
      </c>
      <c r="AI13" s="39">
        <f t="shared" si="2"/>
        <v>40.139999999999993</v>
      </c>
      <c r="AJ13" s="39">
        <f t="shared" si="3"/>
        <v>183.48</v>
      </c>
      <c r="AK13" s="39">
        <f t="shared" si="37"/>
        <v>3.4</v>
      </c>
      <c r="AL13" s="39">
        <f t="shared" si="38"/>
        <v>3.07</v>
      </c>
      <c r="AM13" s="39">
        <f t="shared" si="39"/>
        <v>3.4</v>
      </c>
      <c r="AN13" s="39">
        <f t="shared" si="40"/>
        <v>3.29</v>
      </c>
      <c r="AO13" s="39">
        <f t="shared" si="41"/>
        <v>3.4</v>
      </c>
      <c r="AP13" s="39">
        <f t="shared" si="42"/>
        <v>3.29</v>
      </c>
      <c r="AQ13" s="39">
        <f t="shared" si="43"/>
        <v>3.4</v>
      </c>
      <c r="AR13" s="39">
        <f t="shared" si="44"/>
        <v>3.4</v>
      </c>
      <c r="AS13" s="39">
        <f t="shared" si="45"/>
        <v>3.29</v>
      </c>
      <c r="AT13" s="39">
        <f t="shared" si="46"/>
        <v>3.4</v>
      </c>
      <c r="AU13" s="39">
        <f t="shared" si="47"/>
        <v>3.29</v>
      </c>
      <c r="AV13" s="39">
        <f t="shared" si="48"/>
        <v>3.4</v>
      </c>
      <c r="AW13" s="39">
        <f t="shared" si="4"/>
        <v>40.029999999999994</v>
      </c>
      <c r="AX13" s="39">
        <f t="shared" si="5"/>
        <v>223.51</v>
      </c>
      <c r="AY13" s="39">
        <f t="shared" si="49"/>
        <v>3.4</v>
      </c>
      <c r="AZ13" s="39">
        <f t="shared" si="50"/>
        <v>3.07</v>
      </c>
      <c r="BA13" s="39">
        <f t="shared" si="51"/>
        <v>3.4</v>
      </c>
      <c r="BB13" s="39">
        <f t="shared" si="52"/>
        <v>3.29</v>
      </c>
      <c r="BC13" s="39">
        <f t="shared" si="53"/>
        <v>3.4</v>
      </c>
      <c r="BD13" s="39">
        <f t="shared" si="54"/>
        <v>3.29</v>
      </c>
      <c r="BE13" s="39">
        <f t="shared" si="55"/>
        <v>3.4</v>
      </c>
      <c r="BF13" s="39">
        <f t="shared" si="56"/>
        <v>3.4</v>
      </c>
      <c r="BG13" s="39">
        <f t="shared" si="57"/>
        <v>3.29</v>
      </c>
      <c r="BH13" s="39">
        <f t="shared" si="58"/>
        <v>3.4</v>
      </c>
      <c r="BI13" s="39">
        <f t="shared" si="59"/>
        <v>3.29</v>
      </c>
      <c r="BJ13" s="39">
        <f t="shared" si="60"/>
        <v>3.4</v>
      </c>
      <c r="BK13" s="39">
        <f t="shared" si="6"/>
        <v>40.029999999999994</v>
      </c>
      <c r="BL13" s="39">
        <f t="shared" si="7"/>
        <v>263.54000000000002</v>
      </c>
      <c r="BM13" s="39">
        <f t="shared" si="61"/>
        <v>3.4</v>
      </c>
      <c r="BN13" s="39">
        <f t="shared" si="62"/>
        <v>3.07</v>
      </c>
      <c r="BO13" s="39">
        <f t="shared" si="63"/>
        <v>3.4</v>
      </c>
      <c r="BP13" s="39">
        <f t="shared" si="64"/>
        <v>3.29</v>
      </c>
      <c r="BQ13" s="39">
        <f t="shared" si="65"/>
        <v>3.4</v>
      </c>
      <c r="BR13" s="39">
        <f t="shared" si="66"/>
        <v>3.29</v>
      </c>
      <c r="BS13" s="39">
        <f t="shared" si="67"/>
        <v>3.4</v>
      </c>
      <c r="BT13" s="39">
        <f t="shared" si="68"/>
        <v>3.4</v>
      </c>
      <c r="BU13" s="39">
        <f t="shared" si="69"/>
        <v>3.29</v>
      </c>
      <c r="BV13" s="39">
        <f t="shared" si="70"/>
        <v>3.4</v>
      </c>
      <c r="BW13" s="39">
        <f t="shared" si="71"/>
        <v>3.29</v>
      </c>
      <c r="BX13" s="39">
        <f t="shared" si="72"/>
        <v>3.4</v>
      </c>
      <c r="BY13" s="39">
        <f t="shared" si="8"/>
        <v>40.029999999999994</v>
      </c>
      <c r="BZ13" s="39">
        <f t="shared" si="9"/>
        <v>303.57</v>
      </c>
      <c r="CA13" s="39">
        <f t="shared" si="73"/>
        <v>3.4</v>
      </c>
      <c r="CB13" s="39">
        <f t="shared" si="74"/>
        <v>3.18</v>
      </c>
      <c r="CC13" s="39">
        <f t="shared" si="75"/>
        <v>3.4</v>
      </c>
      <c r="CD13" s="39">
        <f t="shared" si="76"/>
        <v>3.29</v>
      </c>
      <c r="CE13" s="39">
        <f t="shared" si="77"/>
        <v>3.4</v>
      </c>
      <c r="CF13" s="39">
        <f t="shared" si="78"/>
        <v>3.29</v>
      </c>
      <c r="CG13" s="39">
        <f t="shared" si="79"/>
        <v>3.4</v>
      </c>
      <c r="CH13" s="39">
        <f t="shared" si="80"/>
        <v>3.4</v>
      </c>
      <c r="CI13" s="39">
        <f t="shared" si="81"/>
        <v>3.29</v>
      </c>
      <c r="CJ13" s="39">
        <f t="shared" si="82"/>
        <v>3.4</v>
      </c>
      <c r="CK13" s="39">
        <f t="shared" si="83"/>
        <v>3.29</v>
      </c>
      <c r="CL13" s="39">
        <f t="shared" si="84"/>
        <v>3.4</v>
      </c>
      <c r="CM13" s="39">
        <f t="shared" si="10"/>
        <v>40.139999999999993</v>
      </c>
      <c r="CN13" s="39">
        <f t="shared" si="11"/>
        <v>343.71</v>
      </c>
      <c r="CO13" s="39">
        <f t="shared" si="85"/>
        <v>3.4</v>
      </c>
      <c r="CP13" s="39">
        <f t="shared" si="86"/>
        <v>3.07</v>
      </c>
      <c r="CQ13" s="39">
        <f t="shared" si="87"/>
        <v>3.4</v>
      </c>
      <c r="CR13" s="39">
        <f t="shared" si="88"/>
        <v>3.29</v>
      </c>
      <c r="CS13" s="39">
        <f t="shared" si="89"/>
        <v>3.4</v>
      </c>
      <c r="CT13" s="39">
        <f t="shared" si="90"/>
        <v>3.29</v>
      </c>
      <c r="CU13" s="39">
        <f t="shared" si="91"/>
        <v>3.4</v>
      </c>
      <c r="CV13" s="39">
        <f t="shared" si="92"/>
        <v>3.4</v>
      </c>
      <c r="CW13" s="39">
        <f t="shared" si="93"/>
        <v>3.29</v>
      </c>
      <c r="CX13" s="39">
        <f t="shared" si="94"/>
        <v>3.4</v>
      </c>
      <c r="CY13" s="39">
        <f t="shared" si="95"/>
        <v>3.29</v>
      </c>
      <c r="CZ13" s="39">
        <f t="shared" si="96"/>
        <v>3.4</v>
      </c>
      <c r="DA13" s="39">
        <f t="shared" si="12"/>
        <v>40.029999999999994</v>
      </c>
      <c r="DB13" s="39">
        <f t="shared" si="13"/>
        <v>383.74</v>
      </c>
      <c r="DC13" s="39">
        <f t="shared" si="97"/>
        <v>3.4</v>
      </c>
      <c r="DD13" s="39">
        <f t="shared" si="98"/>
        <v>3.07</v>
      </c>
      <c r="DE13" s="39">
        <f t="shared" si="99"/>
        <v>3.4</v>
      </c>
      <c r="DF13" s="39">
        <f t="shared" si="100"/>
        <v>3.29</v>
      </c>
      <c r="DG13" s="39">
        <f t="shared" si="101"/>
        <v>3.4</v>
      </c>
      <c r="DH13" s="39">
        <f t="shared" si="102"/>
        <v>3.29</v>
      </c>
      <c r="DI13" s="39">
        <f t="shared" si="103"/>
        <v>3.4</v>
      </c>
      <c r="DJ13" s="39">
        <f t="shared" si="104"/>
        <v>3.4</v>
      </c>
      <c r="DK13" s="39">
        <f t="shared" si="105"/>
        <v>3.29</v>
      </c>
      <c r="DL13" s="39">
        <f t="shared" si="106"/>
        <v>3.4</v>
      </c>
      <c r="DM13" s="39">
        <f t="shared" si="107"/>
        <v>3.29</v>
      </c>
      <c r="DN13" s="39">
        <f t="shared" si="108"/>
        <v>3.4</v>
      </c>
      <c r="DO13" s="39">
        <f t="shared" si="14"/>
        <v>40.029999999999994</v>
      </c>
      <c r="DP13" s="39">
        <f t="shared" si="15"/>
        <v>423.77</v>
      </c>
      <c r="DQ13" s="39">
        <f t="shared" si="109"/>
        <v>3.4</v>
      </c>
      <c r="DR13" s="39">
        <f t="shared" si="110"/>
        <v>3.07</v>
      </c>
      <c r="DS13" s="39">
        <f t="shared" si="111"/>
        <v>3.4</v>
      </c>
      <c r="DT13" s="39">
        <f t="shared" si="112"/>
        <v>3.29</v>
      </c>
      <c r="DU13" s="39">
        <f t="shared" si="113"/>
        <v>3.4</v>
      </c>
      <c r="DV13" s="39">
        <f t="shared" si="114"/>
        <v>3.29</v>
      </c>
      <c r="DW13" s="39">
        <f t="shared" si="115"/>
        <v>3.4</v>
      </c>
      <c r="DX13" s="39">
        <f t="shared" si="116"/>
        <v>3.4</v>
      </c>
      <c r="DY13" s="39">
        <f t="shared" si="117"/>
        <v>3.29</v>
      </c>
      <c r="DZ13" s="39">
        <f t="shared" si="118"/>
        <v>3.4</v>
      </c>
      <c r="EA13" s="39">
        <f t="shared" si="119"/>
        <v>3.29</v>
      </c>
      <c r="EB13" s="39">
        <f t="shared" si="120"/>
        <v>3.4</v>
      </c>
      <c r="EC13" s="39">
        <f t="shared" si="16"/>
        <v>40.029999999999994</v>
      </c>
      <c r="ED13" s="39">
        <f t="shared" si="17"/>
        <v>463.8</v>
      </c>
      <c r="EE13" s="39">
        <f t="shared" si="121"/>
        <v>3.4</v>
      </c>
      <c r="EF13" s="39">
        <f t="shared" si="122"/>
        <v>3.18</v>
      </c>
      <c r="EG13" s="39">
        <f t="shared" si="123"/>
        <v>3.4</v>
      </c>
      <c r="EH13" s="39">
        <f t="shared" si="124"/>
        <v>3.29</v>
      </c>
      <c r="EI13" s="39">
        <f t="shared" si="125"/>
        <v>3.4</v>
      </c>
      <c r="EJ13" s="39">
        <f t="shared" si="126"/>
        <v>3.29</v>
      </c>
      <c r="EK13" s="39">
        <f t="shared" si="127"/>
        <v>3.4</v>
      </c>
      <c r="EL13" s="39">
        <f t="shared" si="128"/>
        <v>3.4</v>
      </c>
      <c r="EM13" s="39">
        <f t="shared" si="129"/>
        <v>3.29</v>
      </c>
      <c r="EN13" s="39">
        <f t="shared" si="130"/>
        <v>3.4</v>
      </c>
      <c r="EO13" s="39">
        <f t="shared" si="131"/>
        <v>3.29</v>
      </c>
      <c r="EP13" s="39">
        <f t="shared" si="132"/>
        <v>3.4</v>
      </c>
      <c r="EQ13" s="39">
        <f t="shared" si="18"/>
        <v>40.139999999999993</v>
      </c>
      <c r="ER13" s="39">
        <f t="shared" si="19"/>
        <v>503.94</v>
      </c>
      <c r="ES13" s="39">
        <f t="shared" si="133"/>
        <v>3.4</v>
      </c>
      <c r="ET13" s="39">
        <f t="shared" si="134"/>
        <v>3.07</v>
      </c>
      <c r="EU13" s="39">
        <f t="shared" si="135"/>
        <v>3.4</v>
      </c>
      <c r="EV13" s="39">
        <f t="shared" si="136"/>
        <v>3.29</v>
      </c>
      <c r="EW13" s="219">
        <f t="shared" si="137"/>
        <v>3.4</v>
      </c>
      <c r="EX13" s="39">
        <f t="shared" si="138"/>
        <v>3.29</v>
      </c>
      <c r="EY13" s="39">
        <f t="shared" si="139"/>
        <v>3.4</v>
      </c>
      <c r="EZ13" s="39">
        <f t="shared" si="140"/>
        <v>3.4</v>
      </c>
      <c r="FA13" s="39">
        <f t="shared" si="141"/>
        <v>3.29</v>
      </c>
      <c r="FB13" s="39">
        <f t="shared" si="142"/>
        <v>3.4</v>
      </c>
      <c r="FC13" s="39">
        <f t="shared" si="143"/>
        <v>3.29</v>
      </c>
      <c r="FD13" s="39">
        <f t="shared" si="144"/>
        <v>3.4</v>
      </c>
      <c r="FE13" s="39">
        <f t="shared" si="20"/>
        <v>40.029999999999994</v>
      </c>
      <c r="FF13" s="30">
        <f t="shared" si="21"/>
        <v>543.97</v>
      </c>
      <c r="FG13" s="39">
        <f t="shared" si="145"/>
        <v>3.4</v>
      </c>
      <c r="FH13" s="39">
        <f t="shared" si="146"/>
        <v>3.07</v>
      </c>
      <c r="FI13" s="39">
        <f t="shared" si="148"/>
        <v>3.4</v>
      </c>
      <c r="FJ13" s="39">
        <f t="shared" si="147"/>
        <v>9.8699999999999992</v>
      </c>
      <c r="FK13" s="30">
        <f t="shared" si="22"/>
        <v>553.84</v>
      </c>
      <c r="FL13" s="72">
        <f t="shared" si="23"/>
        <v>338.86</v>
      </c>
    </row>
    <row r="14" spans="1:178" ht="8.25" x14ac:dyDescent="0.15">
      <c r="A14" s="218" t="s">
        <v>727</v>
      </c>
      <c r="B14" s="91" t="s">
        <v>728</v>
      </c>
      <c r="C14" s="128"/>
      <c r="D14" s="117"/>
      <c r="E14" s="117"/>
      <c r="F14" s="39">
        <v>6105.69</v>
      </c>
      <c r="G14" s="39">
        <f t="shared" si="0"/>
        <v>610.57000000000005</v>
      </c>
      <c r="H14" s="39">
        <f t="shared" si="1"/>
        <v>5495.1210000000001</v>
      </c>
      <c r="I14" s="39"/>
      <c r="J14" s="39"/>
      <c r="K14" s="39"/>
      <c r="L14" s="39"/>
      <c r="M14" s="39"/>
      <c r="N14" s="39"/>
      <c r="O14" s="39"/>
      <c r="P14" s="39"/>
      <c r="Q14" s="39"/>
      <c r="R14" s="39">
        <v>92.96</v>
      </c>
      <c r="S14" s="39">
        <v>273.63</v>
      </c>
      <c r="T14" s="39">
        <v>273.63</v>
      </c>
      <c r="U14" s="39">
        <v>273.63</v>
      </c>
      <c r="V14" s="39">
        <f t="shared" si="24"/>
        <v>913.85</v>
      </c>
      <c r="W14" s="39">
        <f t="shared" si="25"/>
        <v>23.24</v>
      </c>
      <c r="X14" s="39">
        <f t="shared" si="26"/>
        <v>21.74</v>
      </c>
      <c r="Y14" s="39">
        <f t="shared" si="27"/>
        <v>23.24</v>
      </c>
      <c r="Z14" s="39">
        <f t="shared" si="28"/>
        <v>22.49</v>
      </c>
      <c r="AA14" s="39">
        <f t="shared" si="29"/>
        <v>23.24</v>
      </c>
      <c r="AB14" s="39">
        <f t="shared" si="30"/>
        <v>22.49</v>
      </c>
      <c r="AC14" s="39">
        <f t="shared" si="31"/>
        <v>23.24</v>
      </c>
      <c r="AD14" s="39">
        <f t="shared" si="32"/>
        <v>23.24</v>
      </c>
      <c r="AE14" s="39">
        <f t="shared" si="33"/>
        <v>22.49</v>
      </c>
      <c r="AF14" s="39">
        <f t="shared" si="34"/>
        <v>23.24</v>
      </c>
      <c r="AG14" s="39">
        <f t="shared" si="35"/>
        <v>22.49</v>
      </c>
      <c r="AH14" s="39">
        <f t="shared" si="36"/>
        <v>23.24</v>
      </c>
      <c r="AI14" s="39">
        <f t="shared" si="2"/>
        <v>274.38000000000005</v>
      </c>
      <c r="AJ14" s="39">
        <f t="shared" si="3"/>
        <v>1188.23</v>
      </c>
      <c r="AK14" s="39">
        <f t="shared" si="37"/>
        <v>23.24</v>
      </c>
      <c r="AL14" s="39">
        <f t="shared" si="38"/>
        <v>20.99</v>
      </c>
      <c r="AM14" s="39">
        <f t="shared" si="39"/>
        <v>23.24</v>
      </c>
      <c r="AN14" s="39">
        <f t="shared" si="40"/>
        <v>22.49</v>
      </c>
      <c r="AO14" s="39">
        <f t="shared" si="41"/>
        <v>23.24</v>
      </c>
      <c r="AP14" s="39">
        <f t="shared" si="42"/>
        <v>22.49</v>
      </c>
      <c r="AQ14" s="39">
        <f t="shared" si="43"/>
        <v>23.24</v>
      </c>
      <c r="AR14" s="39">
        <f t="shared" si="44"/>
        <v>23.24</v>
      </c>
      <c r="AS14" s="39">
        <f t="shared" si="45"/>
        <v>22.49</v>
      </c>
      <c r="AT14" s="39">
        <f t="shared" si="46"/>
        <v>23.24</v>
      </c>
      <c r="AU14" s="39">
        <f t="shared" si="47"/>
        <v>22.49</v>
      </c>
      <c r="AV14" s="39">
        <f t="shared" si="48"/>
        <v>23.24</v>
      </c>
      <c r="AW14" s="39">
        <f t="shared" si="4"/>
        <v>273.63000000000005</v>
      </c>
      <c r="AX14" s="39">
        <f t="shared" si="5"/>
        <v>1461.86</v>
      </c>
      <c r="AY14" s="39">
        <f t="shared" si="49"/>
        <v>23.24</v>
      </c>
      <c r="AZ14" s="39">
        <f t="shared" si="50"/>
        <v>20.99</v>
      </c>
      <c r="BA14" s="39">
        <f t="shared" si="51"/>
        <v>23.24</v>
      </c>
      <c r="BB14" s="39">
        <f t="shared" si="52"/>
        <v>22.49</v>
      </c>
      <c r="BC14" s="39">
        <f t="shared" si="53"/>
        <v>23.24</v>
      </c>
      <c r="BD14" s="39">
        <f t="shared" si="54"/>
        <v>22.49</v>
      </c>
      <c r="BE14" s="39">
        <f t="shared" si="55"/>
        <v>23.24</v>
      </c>
      <c r="BF14" s="39">
        <f t="shared" si="56"/>
        <v>23.24</v>
      </c>
      <c r="BG14" s="39">
        <f t="shared" si="57"/>
        <v>22.49</v>
      </c>
      <c r="BH14" s="39">
        <f t="shared" si="58"/>
        <v>23.24</v>
      </c>
      <c r="BI14" s="39">
        <f t="shared" si="59"/>
        <v>22.49</v>
      </c>
      <c r="BJ14" s="39">
        <f t="shared" si="60"/>
        <v>23.24</v>
      </c>
      <c r="BK14" s="39">
        <f t="shared" si="6"/>
        <v>273.63000000000005</v>
      </c>
      <c r="BL14" s="39">
        <f t="shared" si="7"/>
        <v>1735.49</v>
      </c>
      <c r="BM14" s="39">
        <f t="shared" si="61"/>
        <v>23.24</v>
      </c>
      <c r="BN14" s="39">
        <f t="shared" si="62"/>
        <v>20.99</v>
      </c>
      <c r="BO14" s="39">
        <f t="shared" si="63"/>
        <v>23.24</v>
      </c>
      <c r="BP14" s="39">
        <f t="shared" si="64"/>
        <v>22.49</v>
      </c>
      <c r="BQ14" s="39">
        <f t="shared" si="65"/>
        <v>23.24</v>
      </c>
      <c r="BR14" s="39">
        <f t="shared" si="66"/>
        <v>22.49</v>
      </c>
      <c r="BS14" s="39">
        <f t="shared" si="67"/>
        <v>23.24</v>
      </c>
      <c r="BT14" s="39">
        <f t="shared" si="68"/>
        <v>23.24</v>
      </c>
      <c r="BU14" s="39">
        <f t="shared" si="69"/>
        <v>22.49</v>
      </c>
      <c r="BV14" s="39">
        <f t="shared" si="70"/>
        <v>23.24</v>
      </c>
      <c r="BW14" s="39">
        <f t="shared" si="71"/>
        <v>22.49</v>
      </c>
      <c r="BX14" s="39">
        <f t="shared" si="72"/>
        <v>23.24</v>
      </c>
      <c r="BY14" s="39">
        <f t="shared" si="8"/>
        <v>273.63000000000005</v>
      </c>
      <c r="BZ14" s="39">
        <f t="shared" si="9"/>
        <v>2009.12</v>
      </c>
      <c r="CA14" s="39">
        <f t="shared" si="73"/>
        <v>23.24</v>
      </c>
      <c r="CB14" s="39">
        <f t="shared" si="74"/>
        <v>21.74</v>
      </c>
      <c r="CC14" s="39">
        <f t="shared" si="75"/>
        <v>23.24</v>
      </c>
      <c r="CD14" s="39">
        <f t="shared" si="76"/>
        <v>22.49</v>
      </c>
      <c r="CE14" s="39">
        <f t="shared" si="77"/>
        <v>23.24</v>
      </c>
      <c r="CF14" s="39">
        <f t="shared" si="78"/>
        <v>22.49</v>
      </c>
      <c r="CG14" s="39">
        <f t="shared" si="79"/>
        <v>23.24</v>
      </c>
      <c r="CH14" s="39">
        <f t="shared" si="80"/>
        <v>23.24</v>
      </c>
      <c r="CI14" s="39">
        <f t="shared" si="81"/>
        <v>22.49</v>
      </c>
      <c r="CJ14" s="39">
        <f t="shared" si="82"/>
        <v>23.24</v>
      </c>
      <c r="CK14" s="39">
        <f t="shared" si="83"/>
        <v>22.49</v>
      </c>
      <c r="CL14" s="39">
        <f t="shared" si="84"/>
        <v>23.24</v>
      </c>
      <c r="CM14" s="39">
        <f t="shared" si="10"/>
        <v>274.38000000000005</v>
      </c>
      <c r="CN14" s="39">
        <f t="shared" si="11"/>
        <v>2283.5</v>
      </c>
      <c r="CO14" s="39">
        <f t="shared" si="85"/>
        <v>23.24</v>
      </c>
      <c r="CP14" s="39">
        <f t="shared" si="86"/>
        <v>20.99</v>
      </c>
      <c r="CQ14" s="39">
        <f t="shared" si="87"/>
        <v>23.24</v>
      </c>
      <c r="CR14" s="39">
        <f t="shared" si="88"/>
        <v>22.49</v>
      </c>
      <c r="CS14" s="39">
        <f t="shared" si="89"/>
        <v>23.24</v>
      </c>
      <c r="CT14" s="39">
        <f t="shared" si="90"/>
        <v>22.49</v>
      </c>
      <c r="CU14" s="39">
        <f t="shared" si="91"/>
        <v>23.24</v>
      </c>
      <c r="CV14" s="39">
        <f t="shared" si="92"/>
        <v>23.24</v>
      </c>
      <c r="CW14" s="39">
        <f t="shared" si="93"/>
        <v>22.49</v>
      </c>
      <c r="CX14" s="39">
        <f t="shared" si="94"/>
        <v>23.24</v>
      </c>
      <c r="CY14" s="39">
        <f t="shared" si="95"/>
        <v>22.49</v>
      </c>
      <c r="CZ14" s="39">
        <f t="shared" si="96"/>
        <v>23.24</v>
      </c>
      <c r="DA14" s="39">
        <f t="shared" si="12"/>
        <v>273.63000000000005</v>
      </c>
      <c r="DB14" s="39">
        <f t="shared" si="13"/>
        <v>2557.13</v>
      </c>
      <c r="DC14" s="39">
        <f t="shared" si="97"/>
        <v>23.24</v>
      </c>
      <c r="DD14" s="39">
        <f t="shared" si="98"/>
        <v>20.99</v>
      </c>
      <c r="DE14" s="39">
        <f t="shared" si="99"/>
        <v>23.24</v>
      </c>
      <c r="DF14" s="39">
        <f t="shared" si="100"/>
        <v>22.49</v>
      </c>
      <c r="DG14" s="39">
        <f t="shared" si="101"/>
        <v>23.24</v>
      </c>
      <c r="DH14" s="39">
        <f t="shared" si="102"/>
        <v>22.49</v>
      </c>
      <c r="DI14" s="39">
        <f t="shared" si="103"/>
        <v>23.24</v>
      </c>
      <c r="DJ14" s="39">
        <f t="shared" si="104"/>
        <v>23.24</v>
      </c>
      <c r="DK14" s="39">
        <f t="shared" si="105"/>
        <v>22.49</v>
      </c>
      <c r="DL14" s="39">
        <f t="shared" si="106"/>
        <v>23.24</v>
      </c>
      <c r="DM14" s="39">
        <f t="shared" si="107"/>
        <v>22.49</v>
      </c>
      <c r="DN14" s="39">
        <f t="shared" si="108"/>
        <v>23.24</v>
      </c>
      <c r="DO14" s="39">
        <f t="shared" si="14"/>
        <v>273.63000000000005</v>
      </c>
      <c r="DP14" s="39">
        <f t="shared" si="15"/>
        <v>2830.76</v>
      </c>
      <c r="DQ14" s="39">
        <f t="shared" si="109"/>
        <v>23.24</v>
      </c>
      <c r="DR14" s="39">
        <f t="shared" si="110"/>
        <v>20.99</v>
      </c>
      <c r="DS14" s="39">
        <f t="shared" si="111"/>
        <v>23.24</v>
      </c>
      <c r="DT14" s="39">
        <f t="shared" si="112"/>
        <v>22.49</v>
      </c>
      <c r="DU14" s="39">
        <f t="shared" si="113"/>
        <v>23.24</v>
      </c>
      <c r="DV14" s="39">
        <f t="shared" si="114"/>
        <v>22.49</v>
      </c>
      <c r="DW14" s="39">
        <f t="shared" si="115"/>
        <v>23.24</v>
      </c>
      <c r="DX14" s="39">
        <f t="shared" si="116"/>
        <v>23.24</v>
      </c>
      <c r="DY14" s="39">
        <f t="shared" si="117"/>
        <v>22.49</v>
      </c>
      <c r="DZ14" s="39">
        <f t="shared" si="118"/>
        <v>23.24</v>
      </c>
      <c r="EA14" s="39">
        <f t="shared" si="119"/>
        <v>22.49</v>
      </c>
      <c r="EB14" s="39">
        <f t="shared" si="120"/>
        <v>23.24</v>
      </c>
      <c r="EC14" s="39">
        <f t="shared" si="16"/>
        <v>273.63000000000005</v>
      </c>
      <c r="ED14" s="39">
        <f t="shared" si="17"/>
        <v>3104.39</v>
      </c>
      <c r="EE14" s="39">
        <f t="shared" si="121"/>
        <v>23.24</v>
      </c>
      <c r="EF14" s="39">
        <f t="shared" si="122"/>
        <v>21.74</v>
      </c>
      <c r="EG14" s="39">
        <f t="shared" si="123"/>
        <v>23.24</v>
      </c>
      <c r="EH14" s="39">
        <f t="shared" si="124"/>
        <v>22.49</v>
      </c>
      <c r="EI14" s="39">
        <f t="shared" si="125"/>
        <v>23.24</v>
      </c>
      <c r="EJ14" s="39">
        <f t="shared" si="126"/>
        <v>22.49</v>
      </c>
      <c r="EK14" s="39">
        <f t="shared" si="127"/>
        <v>23.24</v>
      </c>
      <c r="EL14" s="39">
        <f t="shared" si="128"/>
        <v>23.24</v>
      </c>
      <c r="EM14" s="39">
        <f t="shared" si="129"/>
        <v>22.49</v>
      </c>
      <c r="EN14" s="39">
        <f t="shared" si="130"/>
        <v>23.24</v>
      </c>
      <c r="EO14" s="39">
        <f t="shared" si="131"/>
        <v>22.49</v>
      </c>
      <c r="EP14" s="39">
        <f t="shared" si="132"/>
        <v>23.24</v>
      </c>
      <c r="EQ14" s="39">
        <f t="shared" si="18"/>
        <v>274.38000000000005</v>
      </c>
      <c r="ER14" s="39">
        <f t="shared" si="19"/>
        <v>3378.77</v>
      </c>
      <c r="ES14" s="39">
        <f t="shared" si="133"/>
        <v>23.24</v>
      </c>
      <c r="ET14" s="39">
        <f t="shared" si="134"/>
        <v>20.99</v>
      </c>
      <c r="EU14" s="39">
        <f t="shared" si="135"/>
        <v>23.24</v>
      </c>
      <c r="EV14" s="39">
        <f t="shared" si="136"/>
        <v>22.49</v>
      </c>
      <c r="EW14" s="219">
        <f t="shared" si="137"/>
        <v>23.24</v>
      </c>
      <c r="EX14" s="39">
        <f t="shared" si="138"/>
        <v>22.49</v>
      </c>
      <c r="EY14" s="39">
        <f t="shared" si="139"/>
        <v>23.24</v>
      </c>
      <c r="EZ14" s="39">
        <f t="shared" si="140"/>
        <v>23.24</v>
      </c>
      <c r="FA14" s="39">
        <f t="shared" si="141"/>
        <v>22.49</v>
      </c>
      <c r="FB14" s="39">
        <f t="shared" si="142"/>
        <v>23.24</v>
      </c>
      <c r="FC14" s="39">
        <f t="shared" si="143"/>
        <v>22.49</v>
      </c>
      <c r="FD14" s="39">
        <f t="shared" si="144"/>
        <v>23.24</v>
      </c>
      <c r="FE14" s="39">
        <f t="shared" si="20"/>
        <v>273.63000000000005</v>
      </c>
      <c r="FF14" s="30">
        <f t="shared" si="21"/>
        <v>3652.4</v>
      </c>
      <c r="FG14" s="39">
        <f t="shared" si="145"/>
        <v>23.24</v>
      </c>
      <c r="FH14" s="39">
        <f t="shared" si="146"/>
        <v>20.99</v>
      </c>
      <c r="FI14" s="39">
        <f t="shared" si="148"/>
        <v>23.24</v>
      </c>
      <c r="FJ14" s="39">
        <f t="shared" si="147"/>
        <v>67.47</v>
      </c>
      <c r="FK14" s="30">
        <f t="shared" si="22"/>
        <v>3719.87</v>
      </c>
      <c r="FL14" s="72">
        <f t="shared" si="23"/>
        <v>2385.8199999999997</v>
      </c>
    </row>
    <row r="15" spans="1:178" ht="16.5" x14ac:dyDescent="0.15">
      <c r="A15" s="218" t="s">
        <v>729</v>
      </c>
      <c r="B15" s="91" t="s">
        <v>730</v>
      </c>
      <c r="C15" s="128" t="s">
        <v>731</v>
      </c>
      <c r="D15" s="117"/>
      <c r="E15" s="117"/>
      <c r="F15" s="39">
        <v>3599.05</v>
      </c>
      <c r="G15" s="39">
        <f t="shared" si="0"/>
        <v>359.91</v>
      </c>
      <c r="H15" s="39">
        <f t="shared" si="1"/>
        <v>3239.1450000000004</v>
      </c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>
        <v>136.57</v>
      </c>
      <c r="T15" s="39">
        <v>161.31</v>
      </c>
      <c r="U15" s="39">
        <v>161.31</v>
      </c>
      <c r="V15" s="39">
        <f t="shared" si="24"/>
        <v>459.19</v>
      </c>
      <c r="W15" s="39">
        <f t="shared" si="25"/>
        <v>13.7</v>
      </c>
      <c r="X15" s="39">
        <f t="shared" si="26"/>
        <v>12.82</v>
      </c>
      <c r="Y15" s="39">
        <f t="shared" si="27"/>
        <v>13.7</v>
      </c>
      <c r="Z15" s="39">
        <f t="shared" si="28"/>
        <v>13.26</v>
      </c>
      <c r="AA15" s="39">
        <f t="shared" si="29"/>
        <v>13.7</v>
      </c>
      <c r="AB15" s="39">
        <f t="shared" si="30"/>
        <v>13.26</v>
      </c>
      <c r="AC15" s="39">
        <f t="shared" si="31"/>
        <v>13.7</v>
      </c>
      <c r="AD15" s="39">
        <f t="shared" si="32"/>
        <v>13.7</v>
      </c>
      <c r="AE15" s="39">
        <f t="shared" si="33"/>
        <v>13.26</v>
      </c>
      <c r="AF15" s="39">
        <f t="shared" si="34"/>
        <v>13.7</v>
      </c>
      <c r="AG15" s="39">
        <f t="shared" si="35"/>
        <v>13.26</v>
      </c>
      <c r="AH15" s="39">
        <f t="shared" si="36"/>
        <v>13.7</v>
      </c>
      <c r="AI15" s="39">
        <f t="shared" si="2"/>
        <v>161.76</v>
      </c>
      <c r="AJ15" s="39">
        <f t="shared" si="3"/>
        <v>620.95000000000005</v>
      </c>
      <c r="AK15" s="39">
        <f t="shared" si="37"/>
        <v>13.7</v>
      </c>
      <c r="AL15" s="39">
        <f t="shared" si="38"/>
        <v>12.37</v>
      </c>
      <c r="AM15" s="39">
        <f t="shared" si="39"/>
        <v>13.7</v>
      </c>
      <c r="AN15" s="39">
        <f t="shared" si="40"/>
        <v>13.26</v>
      </c>
      <c r="AO15" s="39">
        <f t="shared" si="41"/>
        <v>13.7</v>
      </c>
      <c r="AP15" s="39">
        <f t="shared" si="42"/>
        <v>13.26</v>
      </c>
      <c r="AQ15" s="39">
        <f t="shared" si="43"/>
        <v>13.7</v>
      </c>
      <c r="AR15" s="39">
        <f t="shared" si="44"/>
        <v>13.7</v>
      </c>
      <c r="AS15" s="39">
        <f t="shared" si="45"/>
        <v>13.26</v>
      </c>
      <c r="AT15" s="39">
        <f t="shared" si="46"/>
        <v>13.7</v>
      </c>
      <c r="AU15" s="39">
        <f t="shared" si="47"/>
        <v>13.26</v>
      </c>
      <c r="AV15" s="39">
        <f t="shared" si="48"/>
        <v>13.7</v>
      </c>
      <c r="AW15" s="39">
        <f t="shared" si="4"/>
        <v>161.30999999999997</v>
      </c>
      <c r="AX15" s="39">
        <f t="shared" si="5"/>
        <v>782.26</v>
      </c>
      <c r="AY15" s="39">
        <f t="shared" si="49"/>
        <v>13.7</v>
      </c>
      <c r="AZ15" s="39">
        <f t="shared" si="50"/>
        <v>12.37</v>
      </c>
      <c r="BA15" s="39">
        <f t="shared" si="51"/>
        <v>13.7</v>
      </c>
      <c r="BB15" s="39">
        <f t="shared" si="52"/>
        <v>13.26</v>
      </c>
      <c r="BC15" s="39">
        <f t="shared" si="53"/>
        <v>13.7</v>
      </c>
      <c r="BD15" s="39">
        <f t="shared" si="54"/>
        <v>13.26</v>
      </c>
      <c r="BE15" s="39">
        <f t="shared" si="55"/>
        <v>13.7</v>
      </c>
      <c r="BF15" s="39">
        <f t="shared" si="56"/>
        <v>13.7</v>
      </c>
      <c r="BG15" s="39">
        <f t="shared" si="57"/>
        <v>13.26</v>
      </c>
      <c r="BH15" s="39">
        <f t="shared" si="58"/>
        <v>13.7</v>
      </c>
      <c r="BI15" s="39">
        <f t="shared" si="59"/>
        <v>13.26</v>
      </c>
      <c r="BJ15" s="39">
        <f t="shared" si="60"/>
        <v>13.7</v>
      </c>
      <c r="BK15" s="39">
        <f t="shared" si="6"/>
        <v>161.30999999999997</v>
      </c>
      <c r="BL15" s="39">
        <f t="shared" si="7"/>
        <v>943.57</v>
      </c>
      <c r="BM15" s="39">
        <f t="shared" si="61"/>
        <v>13.7</v>
      </c>
      <c r="BN15" s="39">
        <f t="shared" si="62"/>
        <v>12.37</v>
      </c>
      <c r="BO15" s="39">
        <f t="shared" si="63"/>
        <v>13.7</v>
      </c>
      <c r="BP15" s="39">
        <f t="shared" si="64"/>
        <v>13.26</v>
      </c>
      <c r="BQ15" s="39">
        <f t="shared" si="65"/>
        <v>13.7</v>
      </c>
      <c r="BR15" s="39">
        <f t="shared" si="66"/>
        <v>13.26</v>
      </c>
      <c r="BS15" s="39">
        <f t="shared" si="67"/>
        <v>13.7</v>
      </c>
      <c r="BT15" s="39">
        <f t="shared" si="68"/>
        <v>13.7</v>
      </c>
      <c r="BU15" s="39">
        <f t="shared" si="69"/>
        <v>13.26</v>
      </c>
      <c r="BV15" s="39">
        <f t="shared" si="70"/>
        <v>13.7</v>
      </c>
      <c r="BW15" s="39">
        <f t="shared" si="71"/>
        <v>13.26</v>
      </c>
      <c r="BX15" s="39">
        <f t="shared" si="72"/>
        <v>13.7</v>
      </c>
      <c r="BY15" s="39">
        <f t="shared" si="8"/>
        <v>161.30999999999997</v>
      </c>
      <c r="BZ15" s="39">
        <f t="shared" si="9"/>
        <v>1104.8800000000001</v>
      </c>
      <c r="CA15" s="39">
        <f t="shared" si="73"/>
        <v>13.7</v>
      </c>
      <c r="CB15" s="39">
        <f t="shared" si="74"/>
        <v>12.82</v>
      </c>
      <c r="CC15" s="39">
        <f t="shared" si="75"/>
        <v>13.7</v>
      </c>
      <c r="CD15" s="39">
        <f t="shared" si="76"/>
        <v>13.26</v>
      </c>
      <c r="CE15" s="39">
        <f t="shared" si="77"/>
        <v>13.7</v>
      </c>
      <c r="CF15" s="39">
        <f t="shared" si="78"/>
        <v>13.26</v>
      </c>
      <c r="CG15" s="39">
        <f t="shared" si="79"/>
        <v>13.7</v>
      </c>
      <c r="CH15" s="39">
        <f t="shared" si="80"/>
        <v>13.7</v>
      </c>
      <c r="CI15" s="39">
        <f t="shared" si="81"/>
        <v>13.26</v>
      </c>
      <c r="CJ15" s="39">
        <f t="shared" si="82"/>
        <v>13.7</v>
      </c>
      <c r="CK15" s="39">
        <f t="shared" si="83"/>
        <v>13.26</v>
      </c>
      <c r="CL15" s="39">
        <f t="shared" si="84"/>
        <v>13.7</v>
      </c>
      <c r="CM15" s="39">
        <f t="shared" si="10"/>
        <v>161.76</v>
      </c>
      <c r="CN15" s="39">
        <f t="shared" si="11"/>
        <v>1266.6400000000001</v>
      </c>
      <c r="CO15" s="39">
        <f t="shared" si="85"/>
        <v>13.7</v>
      </c>
      <c r="CP15" s="39">
        <f t="shared" si="86"/>
        <v>12.37</v>
      </c>
      <c r="CQ15" s="39">
        <f t="shared" si="87"/>
        <v>13.7</v>
      </c>
      <c r="CR15" s="39">
        <f t="shared" si="88"/>
        <v>13.26</v>
      </c>
      <c r="CS15" s="39">
        <f t="shared" si="89"/>
        <v>13.7</v>
      </c>
      <c r="CT15" s="39">
        <f t="shared" si="90"/>
        <v>13.26</v>
      </c>
      <c r="CU15" s="39">
        <f t="shared" si="91"/>
        <v>13.7</v>
      </c>
      <c r="CV15" s="39">
        <f t="shared" si="92"/>
        <v>13.7</v>
      </c>
      <c r="CW15" s="39">
        <f t="shared" si="93"/>
        <v>13.26</v>
      </c>
      <c r="CX15" s="39">
        <f t="shared" si="94"/>
        <v>13.7</v>
      </c>
      <c r="CY15" s="39">
        <f t="shared" si="95"/>
        <v>13.26</v>
      </c>
      <c r="CZ15" s="39">
        <f t="shared" si="96"/>
        <v>13.7</v>
      </c>
      <c r="DA15" s="39">
        <f t="shared" si="12"/>
        <v>161.30999999999997</v>
      </c>
      <c r="DB15" s="39">
        <f t="shared" si="13"/>
        <v>1427.95</v>
      </c>
      <c r="DC15" s="39">
        <f t="shared" si="97"/>
        <v>13.7</v>
      </c>
      <c r="DD15" s="39">
        <f t="shared" si="98"/>
        <v>12.37</v>
      </c>
      <c r="DE15" s="39">
        <f t="shared" si="99"/>
        <v>13.7</v>
      </c>
      <c r="DF15" s="39">
        <f t="shared" si="100"/>
        <v>13.26</v>
      </c>
      <c r="DG15" s="39">
        <f t="shared" si="101"/>
        <v>13.7</v>
      </c>
      <c r="DH15" s="39">
        <f t="shared" si="102"/>
        <v>13.26</v>
      </c>
      <c r="DI15" s="39">
        <f t="shared" si="103"/>
        <v>13.7</v>
      </c>
      <c r="DJ15" s="39">
        <f t="shared" si="104"/>
        <v>13.7</v>
      </c>
      <c r="DK15" s="39">
        <f t="shared" si="105"/>
        <v>13.26</v>
      </c>
      <c r="DL15" s="39">
        <f t="shared" si="106"/>
        <v>13.7</v>
      </c>
      <c r="DM15" s="39">
        <f t="shared" si="107"/>
        <v>13.26</v>
      </c>
      <c r="DN15" s="39">
        <f t="shared" si="108"/>
        <v>13.7</v>
      </c>
      <c r="DO15" s="39">
        <f t="shared" si="14"/>
        <v>161.30999999999997</v>
      </c>
      <c r="DP15" s="39">
        <f t="shared" si="15"/>
        <v>1589.26</v>
      </c>
      <c r="DQ15" s="39">
        <f t="shared" si="109"/>
        <v>13.7</v>
      </c>
      <c r="DR15" s="39">
        <f t="shared" si="110"/>
        <v>12.37</v>
      </c>
      <c r="DS15" s="39">
        <f t="shared" si="111"/>
        <v>13.7</v>
      </c>
      <c r="DT15" s="39">
        <f t="shared" si="112"/>
        <v>13.26</v>
      </c>
      <c r="DU15" s="39">
        <f t="shared" si="113"/>
        <v>13.7</v>
      </c>
      <c r="DV15" s="39">
        <f t="shared" si="114"/>
        <v>13.26</v>
      </c>
      <c r="DW15" s="39">
        <f t="shared" si="115"/>
        <v>13.7</v>
      </c>
      <c r="DX15" s="39">
        <f t="shared" si="116"/>
        <v>13.7</v>
      </c>
      <c r="DY15" s="39">
        <f t="shared" si="117"/>
        <v>13.26</v>
      </c>
      <c r="DZ15" s="39">
        <f t="shared" si="118"/>
        <v>13.7</v>
      </c>
      <c r="EA15" s="39">
        <f t="shared" si="119"/>
        <v>13.26</v>
      </c>
      <c r="EB15" s="39">
        <f t="shared" si="120"/>
        <v>13.7</v>
      </c>
      <c r="EC15" s="39">
        <f t="shared" si="16"/>
        <v>161.30999999999997</v>
      </c>
      <c r="ED15" s="39">
        <f t="shared" si="17"/>
        <v>1750.57</v>
      </c>
      <c r="EE15" s="39">
        <f t="shared" si="121"/>
        <v>13.7</v>
      </c>
      <c r="EF15" s="39">
        <f t="shared" si="122"/>
        <v>12.82</v>
      </c>
      <c r="EG15" s="39">
        <f t="shared" si="123"/>
        <v>13.7</v>
      </c>
      <c r="EH15" s="39">
        <f t="shared" si="124"/>
        <v>13.26</v>
      </c>
      <c r="EI15" s="39">
        <f t="shared" si="125"/>
        <v>13.7</v>
      </c>
      <c r="EJ15" s="39">
        <f t="shared" si="126"/>
        <v>13.26</v>
      </c>
      <c r="EK15" s="39">
        <f t="shared" si="127"/>
        <v>13.7</v>
      </c>
      <c r="EL15" s="39">
        <f t="shared" si="128"/>
        <v>13.7</v>
      </c>
      <c r="EM15" s="39">
        <f t="shared" si="129"/>
        <v>13.26</v>
      </c>
      <c r="EN15" s="39">
        <f t="shared" si="130"/>
        <v>13.7</v>
      </c>
      <c r="EO15" s="39">
        <f t="shared" si="131"/>
        <v>13.26</v>
      </c>
      <c r="EP15" s="39">
        <f t="shared" si="132"/>
        <v>13.7</v>
      </c>
      <c r="EQ15" s="39">
        <f t="shared" si="18"/>
        <v>161.76</v>
      </c>
      <c r="ER15" s="39">
        <f t="shared" si="19"/>
        <v>1912.33</v>
      </c>
      <c r="ES15" s="39">
        <f t="shared" si="133"/>
        <v>13.7</v>
      </c>
      <c r="ET15" s="39">
        <f t="shared" si="134"/>
        <v>12.37</v>
      </c>
      <c r="EU15" s="39">
        <f t="shared" si="135"/>
        <v>13.7</v>
      </c>
      <c r="EV15" s="39">
        <f t="shared" si="136"/>
        <v>13.26</v>
      </c>
      <c r="EW15" s="219">
        <f t="shared" si="137"/>
        <v>13.7</v>
      </c>
      <c r="EX15" s="39">
        <f t="shared" si="138"/>
        <v>13.26</v>
      </c>
      <c r="EY15" s="39">
        <f t="shared" si="139"/>
        <v>13.7</v>
      </c>
      <c r="EZ15" s="39">
        <f t="shared" si="140"/>
        <v>13.7</v>
      </c>
      <c r="FA15" s="39">
        <f t="shared" si="141"/>
        <v>13.26</v>
      </c>
      <c r="FB15" s="39">
        <f t="shared" si="142"/>
        <v>13.7</v>
      </c>
      <c r="FC15" s="39">
        <f t="shared" si="143"/>
        <v>13.26</v>
      </c>
      <c r="FD15" s="39">
        <f t="shared" si="144"/>
        <v>13.7</v>
      </c>
      <c r="FE15" s="39">
        <f t="shared" si="20"/>
        <v>161.30999999999997</v>
      </c>
      <c r="FF15" s="30">
        <f t="shared" si="21"/>
        <v>2073.64</v>
      </c>
      <c r="FG15" s="39">
        <f t="shared" si="145"/>
        <v>13.7</v>
      </c>
      <c r="FH15" s="39">
        <f t="shared" si="146"/>
        <v>12.37</v>
      </c>
      <c r="FI15" s="39">
        <f t="shared" si="148"/>
        <v>13.7</v>
      </c>
      <c r="FJ15" s="39">
        <f t="shared" si="147"/>
        <v>39.769999999999996</v>
      </c>
      <c r="FK15" s="30">
        <f t="shared" si="22"/>
        <v>2113.41</v>
      </c>
      <c r="FL15" s="72">
        <f t="shared" si="23"/>
        <v>1485.6400000000003</v>
      </c>
    </row>
    <row r="16" spans="1:178" ht="33" x14ac:dyDescent="0.15">
      <c r="A16" s="218" t="s">
        <v>732</v>
      </c>
      <c r="B16" s="91" t="s">
        <v>733</v>
      </c>
      <c r="C16" s="128" t="s">
        <v>734</v>
      </c>
      <c r="D16" s="117"/>
      <c r="E16" s="117"/>
      <c r="F16" s="39">
        <v>10649</v>
      </c>
      <c r="G16" s="39">
        <f t="shared" si="0"/>
        <v>1064.9000000000001</v>
      </c>
      <c r="H16" s="39">
        <f t="shared" si="1"/>
        <v>9584.1</v>
      </c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>
        <v>31.38</v>
      </c>
      <c r="T16" s="39">
        <v>477.24</v>
      </c>
      <c r="U16" s="39">
        <v>477.24</v>
      </c>
      <c r="V16" s="39">
        <f t="shared" si="24"/>
        <v>985.86</v>
      </c>
      <c r="W16" s="39">
        <f t="shared" si="25"/>
        <v>40.53</v>
      </c>
      <c r="X16" s="39">
        <f t="shared" si="26"/>
        <v>37.92</v>
      </c>
      <c r="Y16" s="39">
        <f t="shared" si="27"/>
        <v>40.53</v>
      </c>
      <c r="Z16" s="39">
        <f t="shared" si="28"/>
        <v>39.229999999999997</v>
      </c>
      <c r="AA16" s="39">
        <f t="shared" si="29"/>
        <v>40.53</v>
      </c>
      <c r="AB16" s="39">
        <f t="shared" si="30"/>
        <v>39.229999999999997</v>
      </c>
      <c r="AC16" s="39">
        <f t="shared" si="31"/>
        <v>40.53</v>
      </c>
      <c r="AD16" s="39">
        <f t="shared" si="32"/>
        <v>40.53</v>
      </c>
      <c r="AE16" s="39">
        <f t="shared" si="33"/>
        <v>39.229999999999997</v>
      </c>
      <c r="AF16" s="39">
        <f t="shared" si="34"/>
        <v>40.53</v>
      </c>
      <c r="AG16" s="39">
        <f t="shared" si="35"/>
        <v>39.229999999999997</v>
      </c>
      <c r="AH16" s="39">
        <f t="shared" si="36"/>
        <v>40.53</v>
      </c>
      <c r="AI16" s="39">
        <f t="shared" si="2"/>
        <v>478.54999999999995</v>
      </c>
      <c r="AJ16" s="39">
        <f t="shared" si="3"/>
        <v>1464.41</v>
      </c>
      <c r="AK16" s="39">
        <f t="shared" si="37"/>
        <v>40.53</v>
      </c>
      <c r="AL16" s="39">
        <f t="shared" si="38"/>
        <v>36.61</v>
      </c>
      <c r="AM16" s="39">
        <f t="shared" si="39"/>
        <v>40.53</v>
      </c>
      <c r="AN16" s="39">
        <f t="shared" si="40"/>
        <v>39.229999999999997</v>
      </c>
      <c r="AO16" s="39">
        <f t="shared" si="41"/>
        <v>40.53</v>
      </c>
      <c r="AP16" s="39">
        <f t="shared" si="42"/>
        <v>39.229999999999997</v>
      </c>
      <c r="AQ16" s="39">
        <f t="shared" si="43"/>
        <v>40.53</v>
      </c>
      <c r="AR16" s="39">
        <f t="shared" si="44"/>
        <v>40.53</v>
      </c>
      <c r="AS16" s="39">
        <f t="shared" si="45"/>
        <v>39.229999999999997</v>
      </c>
      <c r="AT16" s="39">
        <f t="shared" si="46"/>
        <v>40.53</v>
      </c>
      <c r="AU16" s="39">
        <f t="shared" si="47"/>
        <v>39.229999999999997</v>
      </c>
      <c r="AV16" s="39">
        <f t="shared" si="48"/>
        <v>40.53</v>
      </c>
      <c r="AW16" s="39">
        <f t="shared" si="4"/>
        <v>477.24</v>
      </c>
      <c r="AX16" s="39">
        <f t="shared" si="5"/>
        <v>1941.65</v>
      </c>
      <c r="AY16" s="39">
        <f t="shared" si="49"/>
        <v>40.53</v>
      </c>
      <c r="AZ16" s="39">
        <f t="shared" si="50"/>
        <v>36.61</v>
      </c>
      <c r="BA16" s="39">
        <f t="shared" si="51"/>
        <v>40.53</v>
      </c>
      <c r="BB16" s="39">
        <f t="shared" si="52"/>
        <v>39.229999999999997</v>
      </c>
      <c r="BC16" s="39">
        <f t="shared" si="53"/>
        <v>40.53</v>
      </c>
      <c r="BD16" s="39">
        <f t="shared" si="54"/>
        <v>39.229999999999997</v>
      </c>
      <c r="BE16" s="39">
        <f t="shared" si="55"/>
        <v>40.53</v>
      </c>
      <c r="BF16" s="39">
        <f t="shared" si="56"/>
        <v>40.53</v>
      </c>
      <c r="BG16" s="39">
        <f t="shared" si="57"/>
        <v>39.229999999999997</v>
      </c>
      <c r="BH16" s="39">
        <f t="shared" si="58"/>
        <v>40.53</v>
      </c>
      <c r="BI16" s="39">
        <f t="shared" si="59"/>
        <v>39.229999999999997</v>
      </c>
      <c r="BJ16" s="39">
        <f t="shared" si="60"/>
        <v>40.53</v>
      </c>
      <c r="BK16" s="39">
        <f t="shared" si="6"/>
        <v>477.24</v>
      </c>
      <c r="BL16" s="39">
        <f t="shared" si="7"/>
        <v>2418.89</v>
      </c>
      <c r="BM16" s="39">
        <f t="shared" si="61"/>
        <v>40.53</v>
      </c>
      <c r="BN16" s="39">
        <f t="shared" si="62"/>
        <v>36.61</v>
      </c>
      <c r="BO16" s="39">
        <f t="shared" si="63"/>
        <v>40.53</v>
      </c>
      <c r="BP16" s="39">
        <f t="shared" si="64"/>
        <v>39.229999999999997</v>
      </c>
      <c r="BQ16" s="39">
        <f t="shared" si="65"/>
        <v>40.53</v>
      </c>
      <c r="BR16" s="39">
        <f t="shared" si="66"/>
        <v>39.229999999999997</v>
      </c>
      <c r="BS16" s="39">
        <f t="shared" si="67"/>
        <v>40.53</v>
      </c>
      <c r="BT16" s="39">
        <f t="shared" si="68"/>
        <v>40.53</v>
      </c>
      <c r="BU16" s="39">
        <f t="shared" si="69"/>
        <v>39.229999999999997</v>
      </c>
      <c r="BV16" s="39">
        <f t="shared" si="70"/>
        <v>40.53</v>
      </c>
      <c r="BW16" s="39">
        <f t="shared" si="71"/>
        <v>39.229999999999997</v>
      </c>
      <c r="BX16" s="39">
        <f t="shared" si="72"/>
        <v>40.53</v>
      </c>
      <c r="BY16" s="39">
        <f t="shared" si="8"/>
        <v>477.24</v>
      </c>
      <c r="BZ16" s="39">
        <f t="shared" si="9"/>
        <v>2896.13</v>
      </c>
      <c r="CA16" s="39">
        <f t="shared" si="73"/>
        <v>40.53</v>
      </c>
      <c r="CB16" s="39">
        <f t="shared" si="74"/>
        <v>37.92</v>
      </c>
      <c r="CC16" s="39">
        <f t="shared" si="75"/>
        <v>40.53</v>
      </c>
      <c r="CD16" s="39">
        <f t="shared" si="76"/>
        <v>39.229999999999997</v>
      </c>
      <c r="CE16" s="39">
        <f t="shared" si="77"/>
        <v>40.53</v>
      </c>
      <c r="CF16" s="39">
        <f t="shared" si="78"/>
        <v>39.229999999999997</v>
      </c>
      <c r="CG16" s="39">
        <f t="shared" si="79"/>
        <v>40.53</v>
      </c>
      <c r="CH16" s="39">
        <f t="shared" si="80"/>
        <v>40.53</v>
      </c>
      <c r="CI16" s="39">
        <f t="shared" si="81"/>
        <v>39.229999999999997</v>
      </c>
      <c r="CJ16" s="39">
        <f t="shared" si="82"/>
        <v>40.53</v>
      </c>
      <c r="CK16" s="39">
        <f t="shared" si="83"/>
        <v>39.229999999999997</v>
      </c>
      <c r="CL16" s="39">
        <f t="shared" si="84"/>
        <v>40.53</v>
      </c>
      <c r="CM16" s="39">
        <f t="shared" si="10"/>
        <v>478.54999999999995</v>
      </c>
      <c r="CN16" s="39">
        <f t="shared" si="11"/>
        <v>3374.68</v>
      </c>
      <c r="CO16" s="39">
        <f t="shared" si="85"/>
        <v>40.53</v>
      </c>
      <c r="CP16" s="39">
        <f t="shared" si="86"/>
        <v>36.61</v>
      </c>
      <c r="CQ16" s="39">
        <f t="shared" si="87"/>
        <v>40.53</v>
      </c>
      <c r="CR16" s="39">
        <f t="shared" si="88"/>
        <v>39.229999999999997</v>
      </c>
      <c r="CS16" s="39">
        <f t="shared" si="89"/>
        <v>40.53</v>
      </c>
      <c r="CT16" s="39">
        <f t="shared" si="90"/>
        <v>39.229999999999997</v>
      </c>
      <c r="CU16" s="39">
        <f t="shared" si="91"/>
        <v>40.53</v>
      </c>
      <c r="CV16" s="39">
        <f t="shared" si="92"/>
        <v>40.53</v>
      </c>
      <c r="CW16" s="39">
        <f t="shared" si="93"/>
        <v>39.229999999999997</v>
      </c>
      <c r="CX16" s="39">
        <f t="shared" si="94"/>
        <v>40.53</v>
      </c>
      <c r="CY16" s="39">
        <f t="shared" si="95"/>
        <v>39.229999999999997</v>
      </c>
      <c r="CZ16" s="39">
        <f t="shared" si="96"/>
        <v>40.53</v>
      </c>
      <c r="DA16" s="39">
        <f t="shared" si="12"/>
        <v>477.24</v>
      </c>
      <c r="DB16" s="39">
        <f t="shared" si="13"/>
        <v>3851.92</v>
      </c>
      <c r="DC16" s="39">
        <f t="shared" si="97"/>
        <v>40.53</v>
      </c>
      <c r="DD16" s="39">
        <f t="shared" si="98"/>
        <v>36.61</v>
      </c>
      <c r="DE16" s="39">
        <f t="shared" si="99"/>
        <v>40.53</v>
      </c>
      <c r="DF16" s="39">
        <f t="shared" si="100"/>
        <v>39.229999999999997</v>
      </c>
      <c r="DG16" s="39">
        <f t="shared" si="101"/>
        <v>40.53</v>
      </c>
      <c r="DH16" s="39">
        <f t="shared" si="102"/>
        <v>39.229999999999997</v>
      </c>
      <c r="DI16" s="39">
        <f t="shared" si="103"/>
        <v>40.53</v>
      </c>
      <c r="DJ16" s="39">
        <f t="shared" si="104"/>
        <v>40.53</v>
      </c>
      <c r="DK16" s="39">
        <f t="shared" si="105"/>
        <v>39.229999999999997</v>
      </c>
      <c r="DL16" s="39">
        <f t="shared" si="106"/>
        <v>40.53</v>
      </c>
      <c r="DM16" s="39">
        <f t="shared" si="107"/>
        <v>39.229999999999997</v>
      </c>
      <c r="DN16" s="39">
        <f t="shared" si="108"/>
        <v>40.53</v>
      </c>
      <c r="DO16" s="39">
        <f t="shared" si="14"/>
        <v>477.24</v>
      </c>
      <c r="DP16" s="39">
        <f t="shared" si="15"/>
        <v>4329.16</v>
      </c>
      <c r="DQ16" s="39">
        <f t="shared" si="109"/>
        <v>40.53</v>
      </c>
      <c r="DR16" s="39">
        <f t="shared" si="110"/>
        <v>36.61</v>
      </c>
      <c r="DS16" s="39">
        <f t="shared" si="111"/>
        <v>40.53</v>
      </c>
      <c r="DT16" s="39">
        <f t="shared" si="112"/>
        <v>39.229999999999997</v>
      </c>
      <c r="DU16" s="39">
        <f t="shared" si="113"/>
        <v>40.53</v>
      </c>
      <c r="DV16" s="39">
        <f t="shared" si="114"/>
        <v>39.229999999999997</v>
      </c>
      <c r="DW16" s="39">
        <f t="shared" si="115"/>
        <v>40.53</v>
      </c>
      <c r="DX16" s="39">
        <f t="shared" si="116"/>
        <v>40.53</v>
      </c>
      <c r="DY16" s="39">
        <f t="shared" si="117"/>
        <v>39.229999999999997</v>
      </c>
      <c r="DZ16" s="39">
        <f t="shared" si="118"/>
        <v>40.53</v>
      </c>
      <c r="EA16" s="39">
        <f t="shared" si="119"/>
        <v>39.229999999999997</v>
      </c>
      <c r="EB16" s="39">
        <f t="shared" si="120"/>
        <v>40.53</v>
      </c>
      <c r="EC16" s="39">
        <f t="shared" si="16"/>
        <v>477.24</v>
      </c>
      <c r="ED16" s="39">
        <f t="shared" si="17"/>
        <v>4806.3999999999996</v>
      </c>
      <c r="EE16" s="39">
        <f t="shared" si="121"/>
        <v>40.53</v>
      </c>
      <c r="EF16" s="39">
        <f t="shared" si="122"/>
        <v>37.92</v>
      </c>
      <c r="EG16" s="39">
        <f t="shared" si="123"/>
        <v>40.53</v>
      </c>
      <c r="EH16" s="39">
        <f t="shared" si="124"/>
        <v>39.229999999999997</v>
      </c>
      <c r="EI16" s="39">
        <f t="shared" si="125"/>
        <v>40.53</v>
      </c>
      <c r="EJ16" s="39">
        <f t="shared" si="126"/>
        <v>39.229999999999997</v>
      </c>
      <c r="EK16" s="39">
        <f t="shared" si="127"/>
        <v>40.53</v>
      </c>
      <c r="EL16" s="39">
        <f t="shared" si="128"/>
        <v>40.53</v>
      </c>
      <c r="EM16" s="39">
        <f t="shared" si="129"/>
        <v>39.229999999999997</v>
      </c>
      <c r="EN16" s="39">
        <f t="shared" si="130"/>
        <v>40.53</v>
      </c>
      <c r="EO16" s="39">
        <f t="shared" si="131"/>
        <v>39.229999999999997</v>
      </c>
      <c r="EP16" s="39">
        <f t="shared" si="132"/>
        <v>40.53</v>
      </c>
      <c r="EQ16" s="39">
        <f t="shared" si="18"/>
        <v>478.54999999999995</v>
      </c>
      <c r="ER16" s="39">
        <f t="shared" si="19"/>
        <v>5284.95</v>
      </c>
      <c r="ES16" s="39">
        <f t="shared" si="133"/>
        <v>40.53</v>
      </c>
      <c r="ET16" s="39">
        <f t="shared" si="134"/>
        <v>36.61</v>
      </c>
      <c r="EU16" s="39">
        <f t="shared" si="135"/>
        <v>40.53</v>
      </c>
      <c r="EV16" s="39">
        <f t="shared" si="136"/>
        <v>39.229999999999997</v>
      </c>
      <c r="EW16" s="219">
        <f t="shared" si="137"/>
        <v>40.53</v>
      </c>
      <c r="EX16" s="39">
        <f t="shared" si="138"/>
        <v>39.229999999999997</v>
      </c>
      <c r="EY16" s="39">
        <f t="shared" si="139"/>
        <v>40.53</v>
      </c>
      <c r="EZ16" s="39">
        <f t="shared" si="140"/>
        <v>40.53</v>
      </c>
      <c r="FA16" s="39">
        <f t="shared" si="141"/>
        <v>39.229999999999997</v>
      </c>
      <c r="FB16" s="39">
        <f t="shared" si="142"/>
        <v>40.53</v>
      </c>
      <c r="FC16" s="39">
        <f t="shared" si="143"/>
        <v>39.229999999999997</v>
      </c>
      <c r="FD16" s="39">
        <f t="shared" si="144"/>
        <v>40.53</v>
      </c>
      <c r="FE16" s="39">
        <f t="shared" si="20"/>
        <v>477.24</v>
      </c>
      <c r="FF16" s="30">
        <f t="shared" si="21"/>
        <v>5762.19</v>
      </c>
      <c r="FG16" s="39">
        <f t="shared" si="145"/>
        <v>40.53</v>
      </c>
      <c r="FH16" s="39">
        <f t="shared" si="146"/>
        <v>36.61</v>
      </c>
      <c r="FI16" s="39">
        <f t="shared" si="148"/>
        <v>40.53</v>
      </c>
      <c r="FJ16" s="39">
        <f t="shared" si="147"/>
        <v>117.67</v>
      </c>
      <c r="FK16" s="30">
        <f t="shared" si="22"/>
        <v>5879.86</v>
      </c>
      <c r="FL16" s="72">
        <f t="shared" si="23"/>
        <v>4769.1400000000003</v>
      </c>
    </row>
    <row r="17" spans="1:175" ht="16.5" x14ac:dyDescent="0.15">
      <c r="A17" s="218" t="s">
        <v>735</v>
      </c>
      <c r="B17" s="91" t="s">
        <v>736</v>
      </c>
      <c r="C17" s="128"/>
      <c r="D17" s="117"/>
      <c r="E17" s="117"/>
      <c r="F17" s="39">
        <v>1850.86</v>
      </c>
      <c r="G17" s="39">
        <f t="shared" si="0"/>
        <v>185.09</v>
      </c>
      <c r="H17" s="39">
        <f t="shared" si="1"/>
        <v>1665.7739999999999</v>
      </c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>
        <v>2.95</v>
      </c>
      <c r="T17" s="39">
        <v>82.92</v>
      </c>
      <c r="U17" s="39">
        <v>82.92</v>
      </c>
      <c r="V17" s="39">
        <f t="shared" si="24"/>
        <v>168.79000000000002</v>
      </c>
      <c r="W17" s="39">
        <f t="shared" si="25"/>
        <v>7.04</v>
      </c>
      <c r="X17" s="39">
        <f t="shared" si="26"/>
        <v>6.59</v>
      </c>
      <c r="Y17" s="39">
        <f t="shared" si="27"/>
        <v>7.04</v>
      </c>
      <c r="Z17" s="39">
        <f t="shared" si="28"/>
        <v>6.82</v>
      </c>
      <c r="AA17" s="39">
        <f t="shared" si="29"/>
        <v>7.04</v>
      </c>
      <c r="AB17" s="39">
        <f t="shared" si="30"/>
        <v>6.82</v>
      </c>
      <c r="AC17" s="39">
        <f t="shared" si="31"/>
        <v>7.04</v>
      </c>
      <c r="AD17" s="39">
        <f t="shared" si="32"/>
        <v>7.04</v>
      </c>
      <c r="AE17" s="39">
        <f t="shared" si="33"/>
        <v>6.82</v>
      </c>
      <c r="AF17" s="39">
        <f t="shared" si="34"/>
        <v>7.04</v>
      </c>
      <c r="AG17" s="39">
        <f t="shared" si="35"/>
        <v>6.82</v>
      </c>
      <c r="AH17" s="39">
        <f t="shared" si="36"/>
        <v>7.04</v>
      </c>
      <c r="AI17" s="39">
        <f t="shared" si="2"/>
        <v>83.15000000000002</v>
      </c>
      <c r="AJ17" s="39">
        <f t="shared" si="3"/>
        <v>251.94</v>
      </c>
      <c r="AK17" s="39">
        <f t="shared" si="37"/>
        <v>7.04</v>
      </c>
      <c r="AL17" s="39">
        <f t="shared" si="38"/>
        <v>6.36</v>
      </c>
      <c r="AM17" s="39">
        <f t="shared" si="39"/>
        <v>7.04</v>
      </c>
      <c r="AN17" s="39">
        <f t="shared" si="40"/>
        <v>6.82</v>
      </c>
      <c r="AO17" s="39">
        <f t="shared" si="41"/>
        <v>7.04</v>
      </c>
      <c r="AP17" s="39">
        <f t="shared" si="42"/>
        <v>6.82</v>
      </c>
      <c r="AQ17" s="39">
        <f t="shared" si="43"/>
        <v>7.04</v>
      </c>
      <c r="AR17" s="39">
        <f t="shared" si="44"/>
        <v>7.04</v>
      </c>
      <c r="AS17" s="39">
        <f t="shared" si="45"/>
        <v>6.82</v>
      </c>
      <c r="AT17" s="39">
        <f t="shared" si="46"/>
        <v>7.04</v>
      </c>
      <c r="AU17" s="39">
        <f t="shared" si="47"/>
        <v>6.82</v>
      </c>
      <c r="AV17" s="39">
        <f t="shared" si="48"/>
        <v>7.04</v>
      </c>
      <c r="AW17" s="39">
        <f t="shared" si="4"/>
        <v>82.92</v>
      </c>
      <c r="AX17" s="39">
        <f t="shared" si="5"/>
        <v>334.86</v>
      </c>
      <c r="AY17" s="39">
        <f t="shared" si="49"/>
        <v>7.04</v>
      </c>
      <c r="AZ17" s="39">
        <f t="shared" si="50"/>
        <v>6.36</v>
      </c>
      <c r="BA17" s="39">
        <f t="shared" si="51"/>
        <v>7.04</v>
      </c>
      <c r="BB17" s="39">
        <f t="shared" si="52"/>
        <v>6.82</v>
      </c>
      <c r="BC17" s="39">
        <f t="shared" si="53"/>
        <v>7.04</v>
      </c>
      <c r="BD17" s="39">
        <f t="shared" si="54"/>
        <v>6.82</v>
      </c>
      <c r="BE17" s="39">
        <f t="shared" si="55"/>
        <v>7.04</v>
      </c>
      <c r="BF17" s="39">
        <f t="shared" si="56"/>
        <v>7.04</v>
      </c>
      <c r="BG17" s="39">
        <f t="shared" si="57"/>
        <v>6.82</v>
      </c>
      <c r="BH17" s="39">
        <f t="shared" si="58"/>
        <v>7.04</v>
      </c>
      <c r="BI17" s="39">
        <f t="shared" si="59"/>
        <v>6.82</v>
      </c>
      <c r="BJ17" s="39">
        <f t="shared" si="60"/>
        <v>7.04</v>
      </c>
      <c r="BK17" s="39">
        <f t="shared" si="6"/>
        <v>82.92</v>
      </c>
      <c r="BL17" s="39">
        <f t="shared" si="7"/>
        <v>417.78</v>
      </c>
      <c r="BM17" s="39">
        <f t="shared" si="61"/>
        <v>7.04</v>
      </c>
      <c r="BN17" s="39">
        <f t="shared" si="62"/>
        <v>6.36</v>
      </c>
      <c r="BO17" s="39">
        <f t="shared" si="63"/>
        <v>7.04</v>
      </c>
      <c r="BP17" s="39">
        <f t="shared" si="64"/>
        <v>6.82</v>
      </c>
      <c r="BQ17" s="39">
        <f t="shared" si="65"/>
        <v>7.04</v>
      </c>
      <c r="BR17" s="39">
        <f t="shared" si="66"/>
        <v>6.82</v>
      </c>
      <c r="BS17" s="39">
        <f t="shared" si="67"/>
        <v>7.04</v>
      </c>
      <c r="BT17" s="39">
        <f t="shared" si="68"/>
        <v>7.04</v>
      </c>
      <c r="BU17" s="39">
        <f t="shared" si="69"/>
        <v>6.82</v>
      </c>
      <c r="BV17" s="39">
        <f t="shared" si="70"/>
        <v>7.04</v>
      </c>
      <c r="BW17" s="39">
        <f t="shared" si="71"/>
        <v>6.82</v>
      </c>
      <c r="BX17" s="39">
        <f t="shared" si="72"/>
        <v>7.04</v>
      </c>
      <c r="BY17" s="39">
        <f t="shared" si="8"/>
        <v>82.92</v>
      </c>
      <c r="BZ17" s="39">
        <f t="shared" si="9"/>
        <v>500.7</v>
      </c>
      <c r="CA17" s="39">
        <f t="shared" si="73"/>
        <v>7.04</v>
      </c>
      <c r="CB17" s="39">
        <f t="shared" si="74"/>
        <v>6.59</v>
      </c>
      <c r="CC17" s="39">
        <f t="shared" si="75"/>
        <v>7.04</v>
      </c>
      <c r="CD17" s="39">
        <f t="shared" si="76"/>
        <v>6.82</v>
      </c>
      <c r="CE17" s="39">
        <f t="shared" si="77"/>
        <v>7.04</v>
      </c>
      <c r="CF17" s="39">
        <f t="shared" si="78"/>
        <v>6.82</v>
      </c>
      <c r="CG17" s="39">
        <f t="shared" si="79"/>
        <v>7.04</v>
      </c>
      <c r="CH17" s="39">
        <f t="shared" si="80"/>
        <v>7.04</v>
      </c>
      <c r="CI17" s="39">
        <f t="shared" si="81"/>
        <v>6.82</v>
      </c>
      <c r="CJ17" s="39">
        <f t="shared" si="82"/>
        <v>7.04</v>
      </c>
      <c r="CK17" s="39">
        <f t="shared" si="83"/>
        <v>6.82</v>
      </c>
      <c r="CL17" s="39">
        <f t="shared" si="84"/>
        <v>7.04</v>
      </c>
      <c r="CM17" s="39">
        <f t="shared" si="10"/>
        <v>83.15000000000002</v>
      </c>
      <c r="CN17" s="39">
        <f t="shared" si="11"/>
        <v>583.85</v>
      </c>
      <c r="CO17" s="39">
        <f t="shared" si="85"/>
        <v>7.04</v>
      </c>
      <c r="CP17" s="39">
        <f t="shared" si="86"/>
        <v>6.36</v>
      </c>
      <c r="CQ17" s="39">
        <f t="shared" si="87"/>
        <v>7.04</v>
      </c>
      <c r="CR17" s="39">
        <f t="shared" si="88"/>
        <v>6.82</v>
      </c>
      <c r="CS17" s="39">
        <f t="shared" si="89"/>
        <v>7.04</v>
      </c>
      <c r="CT17" s="39">
        <f t="shared" si="90"/>
        <v>6.82</v>
      </c>
      <c r="CU17" s="39">
        <f t="shared" si="91"/>
        <v>7.04</v>
      </c>
      <c r="CV17" s="39">
        <f t="shared" si="92"/>
        <v>7.04</v>
      </c>
      <c r="CW17" s="39">
        <f t="shared" si="93"/>
        <v>6.82</v>
      </c>
      <c r="CX17" s="39">
        <f t="shared" si="94"/>
        <v>7.04</v>
      </c>
      <c r="CY17" s="39">
        <f t="shared" si="95"/>
        <v>6.82</v>
      </c>
      <c r="CZ17" s="39">
        <f t="shared" si="96"/>
        <v>7.04</v>
      </c>
      <c r="DA17" s="39">
        <f t="shared" si="12"/>
        <v>82.92</v>
      </c>
      <c r="DB17" s="39">
        <f t="shared" si="13"/>
        <v>666.77</v>
      </c>
      <c r="DC17" s="39">
        <f t="shared" si="97"/>
        <v>7.04</v>
      </c>
      <c r="DD17" s="39">
        <f t="shared" si="98"/>
        <v>6.36</v>
      </c>
      <c r="DE17" s="39">
        <f t="shared" si="99"/>
        <v>7.04</v>
      </c>
      <c r="DF17" s="39">
        <f t="shared" si="100"/>
        <v>6.82</v>
      </c>
      <c r="DG17" s="39">
        <f t="shared" si="101"/>
        <v>7.04</v>
      </c>
      <c r="DH17" s="39">
        <f t="shared" si="102"/>
        <v>6.82</v>
      </c>
      <c r="DI17" s="39">
        <f t="shared" si="103"/>
        <v>7.04</v>
      </c>
      <c r="DJ17" s="39">
        <f t="shared" si="104"/>
        <v>7.04</v>
      </c>
      <c r="DK17" s="39">
        <f t="shared" si="105"/>
        <v>6.82</v>
      </c>
      <c r="DL17" s="39">
        <f t="shared" si="106"/>
        <v>7.04</v>
      </c>
      <c r="DM17" s="39">
        <f t="shared" si="107"/>
        <v>6.82</v>
      </c>
      <c r="DN17" s="39">
        <f t="shared" si="108"/>
        <v>7.04</v>
      </c>
      <c r="DO17" s="39">
        <f t="shared" si="14"/>
        <v>82.92</v>
      </c>
      <c r="DP17" s="39">
        <f t="shared" si="15"/>
        <v>749.69</v>
      </c>
      <c r="DQ17" s="39">
        <f t="shared" si="109"/>
        <v>7.04</v>
      </c>
      <c r="DR17" s="39">
        <f t="shared" si="110"/>
        <v>6.36</v>
      </c>
      <c r="DS17" s="39">
        <f t="shared" si="111"/>
        <v>7.04</v>
      </c>
      <c r="DT17" s="39">
        <f t="shared" si="112"/>
        <v>6.82</v>
      </c>
      <c r="DU17" s="39">
        <f t="shared" si="113"/>
        <v>7.04</v>
      </c>
      <c r="DV17" s="39">
        <f t="shared" si="114"/>
        <v>6.82</v>
      </c>
      <c r="DW17" s="39">
        <f t="shared" si="115"/>
        <v>7.04</v>
      </c>
      <c r="DX17" s="39">
        <f t="shared" si="116"/>
        <v>7.04</v>
      </c>
      <c r="DY17" s="39">
        <f t="shared" si="117"/>
        <v>6.82</v>
      </c>
      <c r="DZ17" s="39">
        <f t="shared" si="118"/>
        <v>7.04</v>
      </c>
      <c r="EA17" s="39">
        <f t="shared" si="119"/>
        <v>6.82</v>
      </c>
      <c r="EB17" s="39">
        <f t="shared" si="120"/>
        <v>7.04</v>
      </c>
      <c r="EC17" s="39">
        <f t="shared" si="16"/>
        <v>82.92</v>
      </c>
      <c r="ED17" s="39">
        <f t="shared" si="17"/>
        <v>832.61</v>
      </c>
      <c r="EE17" s="39">
        <f t="shared" si="121"/>
        <v>7.04</v>
      </c>
      <c r="EF17" s="39">
        <f t="shared" si="122"/>
        <v>6.59</v>
      </c>
      <c r="EG17" s="39">
        <f t="shared" si="123"/>
        <v>7.04</v>
      </c>
      <c r="EH17" s="39">
        <f t="shared" si="124"/>
        <v>6.82</v>
      </c>
      <c r="EI17" s="39">
        <f t="shared" si="125"/>
        <v>7.04</v>
      </c>
      <c r="EJ17" s="39">
        <f t="shared" si="126"/>
        <v>6.82</v>
      </c>
      <c r="EK17" s="39">
        <f t="shared" si="127"/>
        <v>7.04</v>
      </c>
      <c r="EL17" s="39">
        <f t="shared" si="128"/>
        <v>7.04</v>
      </c>
      <c r="EM17" s="39">
        <f t="shared" si="129"/>
        <v>6.82</v>
      </c>
      <c r="EN17" s="39">
        <f t="shared" si="130"/>
        <v>7.04</v>
      </c>
      <c r="EO17" s="39">
        <f t="shared" si="131"/>
        <v>6.82</v>
      </c>
      <c r="EP17" s="39">
        <f t="shared" si="132"/>
        <v>7.04</v>
      </c>
      <c r="EQ17" s="39">
        <f t="shared" si="18"/>
        <v>83.15000000000002</v>
      </c>
      <c r="ER17" s="39">
        <f t="shared" si="19"/>
        <v>915.76</v>
      </c>
      <c r="ES17" s="39">
        <f t="shared" si="133"/>
        <v>7.04</v>
      </c>
      <c r="ET17" s="39">
        <f t="shared" si="134"/>
        <v>6.36</v>
      </c>
      <c r="EU17" s="39">
        <f t="shared" si="135"/>
        <v>7.04</v>
      </c>
      <c r="EV17" s="39">
        <f t="shared" si="136"/>
        <v>6.82</v>
      </c>
      <c r="EW17" s="219">
        <f t="shared" si="137"/>
        <v>7.04</v>
      </c>
      <c r="EX17" s="39">
        <f t="shared" si="138"/>
        <v>6.82</v>
      </c>
      <c r="EY17" s="39">
        <f t="shared" si="139"/>
        <v>7.04</v>
      </c>
      <c r="EZ17" s="39">
        <f t="shared" si="140"/>
        <v>7.04</v>
      </c>
      <c r="FA17" s="39">
        <f t="shared" si="141"/>
        <v>6.82</v>
      </c>
      <c r="FB17" s="39">
        <f t="shared" si="142"/>
        <v>7.04</v>
      </c>
      <c r="FC17" s="39">
        <f t="shared" si="143"/>
        <v>6.82</v>
      </c>
      <c r="FD17" s="39">
        <f t="shared" si="144"/>
        <v>7.04</v>
      </c>
      <c r="FE17" s="39">
        <f t="shared" si="20"/>
        <v>82.92</v>
      </c>
      <c r="FF17" s="30">
        <f t="shared" si="21"/>
        <v>998.68</v>
      </c>
      <c r="FG17" s="39">
        <f t="shared" si="145"/>
        <v>7.04</v>
      </c>
      <c r="FH17" s="39">
        <f t="shared" si="146"/>
        <v>6.36</v>
      </c>
      <c r="FI17" s="39">
        <f t="shared" si="148"/>
        <v>7.04</v>
      </c>
      <c r="FJ17" s="39">
        <f t="shared" si="147"/>
        <v>20.440000000000001</v>
      </c>
      <c r="FK17" s="30">
        <f t="shared" si="22"/>
        <v>1019.12</v>
      </c>
      <c r="FL17" s="72">
        <f t="shared" si="23"/>
        <v>831.7399999999999</v>
      </c>
    </row>
    <row r="18" spans="1:175" ht="16.5" x14ac:dyDescent="0.15">
      <c r="A18" s="218" t="s">
        <v>39</v>
      </c>
      <c r="B18" s="91" t="s">
        <v>737</v>
      </c>
      <c r="C18" s="128" t="s">
        <v>738</v>
      </c>
      <c r="D18" s="117"/>
      <c r="E18" s="117"/>
      <c r="F18" s="39">
        <v>3112.27</v>
      </c>
      <c r="G18" s="39">
        <f t="shared" si="0"/>
        <v>311.23</v>
      </c>
      <c r="H18" s="39">
        <f t="shared" si="1"/>
        <v>2801.0430000000001</v>
      </c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>
        <v>5.73</v>
      </c>
      <c r="U18" s="39">
        <v>139.49</v>
      </c>
      <c r="V18" s="39">
        <f t="shared" si="24"/>
        <v>145.22</v>
      </c>
      <c r="W18" s="39">
        <f t="shared" si="25"/>
        <v>11.85</v>
      </c>
      <c r="X18" s="39">
        <f t="shared" si="26"/>
        <v>11.08</v>
      </c>
      <c r="Y18" s="39">
        <f t="shared" si="27"/>
        <v>11.85</v>
      </c>
      <c r="Z18" s="39">
        <f t="shared" si="28"/>
        <v>11.46</v>
      </c>
      <c r="AA18" s="39">
        <f t="shared" si="29"/>
        <v>11.85</v>
      </c>
      <c r="AB18" s="39">
        <f t="shared" si="30"/>
        <v>11.46</v>
      </c>
      <c r="AC18" s="39">
        <f t="shared" si="31"/>
        <v>11.85</v>
      </c>
      <c r="AD18" s="39">
        <f t="shared" si="32"/>
        <v>11.85</v>
      </c>
      <c r="AE18" s="39">
        <f t="shared" si="33"/>
        <v>11.46</v>
      </c>
      <c r="AF18" s="39">
        <f t="shared" si="34"/>
        <v>11.85</v>
      </c>
      <c r="AG18" s="39">
        <f t="shared" si="35"/>
        <v>11.46</v>
      </c>
      <c r="AH18" s="39">
        <f t="shared" si="36"/>
        <v>11.85</v>
      </c>
      <c r="AI18" s="39">
        <f t="shared" si="2"/>
        <v>139.87</v>
      </c>
      <c r="AJ18" s="39">
        <f t="shared" si="3"/>
        <v>285.08999999999997</v>
      </c>
      <c r="AK18" s="39">
        <f t="shared" si="37"/>
        <v>11.85</v>
      </c>
      <c r="AL18" s="39">
        <f t="shared" si="38"/>
        <v>10.7</v>
      </c>
      <c r="AM18" s="39">
        <f t="shared" si="39"/>
        <v>11.85</v>
      </c>
      <c r="AN18" s="39">
        <f t="shared" si="40"/>
        <v>11.46</v>
      </c>
      <c r="AO18" s="39">
        <f t="shared" si="41"/>
        <v>11.85</v>
      </c>
      <c r="AP18" s="39">
        <f t="shared" si="42"/>
        <v>11.46</v>
      </c>
      <c r="AQ18" s="39">
        <f t="shared" si="43"/>
        <v>11.85</v>
      </c>
      <c r="AR18" s="39">
        <f t="shared" si="44"/>
        <v>11.85</v>
      </c>
      <c r="AS18" s="39">
        <f t="shared" si="45"/>
        <v>11.46</v>
      </c>
      <c r="AT18" s="39">
        <f t="shared" si="46"/>
        <v>11.85</v>
      </c>
      <c r="AU18" s="39">
        <f t="shared" si="47"/>
        <v>11.46</v>
      </c>
      <c r="AV18" s="39">
        <f t="shared" si="48"/>
        <v>11.85</v>
      </c>
      <c r="AW18" s="39">
        <f t="shared" si="4"/>
        <v>139.48999999999998</v>
      </c>
      <c r="AX18" s="39">
        <f t="shared" si="5"/>
        <v>424.58</v>
      </c>
      <c r="AY18" s="39">
        <f t="shared" si="49"/>
        <v>11.85</v>
      </c>
      <c r="AZ18" s="39">
        <f t="shared" si="50"/>
        <v>10.7</v>
      </c>
      <c r="BA18" s="39">
        <f t="shared" si="51"/>
        <v>11.85</v>
      </c>
      <c r="BB18" s="39">
        <f t="shared" si="52"/>
        <v>11.46</v>
      </c>
      <c r="BC18" s="39">
        <f t="shared" si="53"/>
        <v>11.85</v>
      </c>
      <c r="BD18" s="39">
        <f t="shared" si="54"/>
        <v>11.46</v>
      </c>
      <c r="BE18" s="39">
        <f t="shared" si="55"/>
        <v>11.85</v>
      </c>
      <c r="BF18" s="39">
        <f t="shared" si="56"/>
        <v>11.85</v>
      </c>
      <c r="BG18" s="39">
        <f t="shared" si="57"/>
        <v>11.46</v>
      </c>
      <c r="BH18" s="39">
        <f t="shared" si="58"/>
        <v>11.85</v>
      </c>
      <c r="BI18" s="39">
        <f t="shared" si="59"/>
        <v>11.46</v>
      </c>
      <c r="BJ18" s="39">
        <f t="shared" si="60"/>
        <v>11.85</v>
      </c>
      <c r="BK18" s="39">
        <f t="shared" si="6"/>
        <v>139.48999999999998</v>
      </c>
      <c r="BL18" s="39">
        <f t="shared" si="7"/>
        <v>564.07000000000005</v>
      </c>
      <c r="BM18" s="39">
        <f t="shared" si="61"/>
        <v>11.85</v>
      </c>
      <c r="BN18" s="39">
        <f t="shared" si="62"/>
        <v>10.7</v>
      </c>
      <c r="BO18" s="39">
        <f t="shared" si="63"/>
        <v>11.85</v>
      </c>
      <c r="BP18" s="39">
        <f t="shared" si="64"/>
        <v>11.46</v>
      </c>
      <c r="BQ18" s="39">
        <f t="shared" si="65"/>
        <v>11.85</v>
      </c>
      <c r="BR18" s="39">
        <f t="shared" si="66"/>
        <v>11.46</v>
      </c>
      <c r="BS18" s="39">
        <f t="shared" si="67"/>
        <v>11.85</v>
      </c>
      <c r="BT18" s="39">
        <f t="shared" si="68"/>
        <v>11.85</v>
      </c>
      <c r="BU18" s="39">
        <f t="shared" si="69"/>
        <v>11.46</v>
      </c>
      <c r="BV18" s="39">
        <f t="shared" si="70"/>
        <v>11.85</v>
      </c>
      <c r="BW18" s="39">
        <f t="shared" si="71"/>
        <v>11.46</v>
      </c>
      <c r="BX18" s="39">
        <f t="shared" si="72"/>
        <v>11.85</v>
      </c>
      <c r="BY18" s="39">
        <f t="shared" si="8"/>
        <v>139.48999999999998</v>
      </c>
      <c r="BZ18" s="39">
        <f t="shared" si="9"/>
        <v>703.56</v>
      </c>
      <c r="CA18" s="39">
        <f t="shared" si="73"/>
        <v>11.85</v>
      </c>
      <c r="CB18" s="39">
        <f t="shared" si="74"/>
        <v>11.08</v>
      </c>
      <c r="CC18" s="39">
        <f t="shared" si="75"/>
        <v>11.85</v>
      </c>
      <c r="CD18" s="39">
        <f t="shared" si="76"/>
        <v>11.46</v>
      </c>
      <c r="CE18" s="39">
        <f t="shared" si="77"/>
        <v>11.85</v>
      </c>
      <c r="CF18" s="39">
        <f t="shared" si="78"/>
        <v>11.46</v>
      </c>
      <c r="CG18" s="39">
        <f t="shared" si="79"/>
        <v>11.85</v>
      </c>
      <c r="CH18" s="39">
        <f t="shared" si="80"/>
        <v>11.85</v>
      </c>
      <c r="CI18" s="39">
        <f t="shared" si="81"/>
        <v>11.46</v>
      </c>
      <c r="CJ18" s="39">
        <f t="shared" si="82"/>
        <v>11.85</v>
      </c>
      <c r="CK18" s="39">
        <f t="shared" si="83"/>
        <v>11.46</v>
      </c>
      <c r="CL18" s="39">
        <f t="shared" si="84"/>
        <v>11.85</v>
      </c>
      <c r="CM18" s="39">
        <f t="shared" si="10"/>
        <v>139.87</v>
      </c>
      <c r="CN18" s="39">
        <f t="shared" si="11"/>
        <v>843.43</v>
      </c>
      <c r="CO18" s="39">
        <f t="shared" si="85"/>
        <v>11.85</v>
      </c>
      <c r="CP18" s="39">
        <f t="shared" si="86"/>
        <v>10.7</v>
      </c>
      <c r="CQ18" s="39">
        <f t="shared" si="87"/>
        <v>11.85</v>
      </c>
      <c r="CR18" s="39">
        <f t="shared" si="88"/>
        <v>11.46</v>
      </c>
      <c r="CS18" s="39">
        <f t="shared" si="89"/>
        <v>11.85</v>
      </c>
      <c r="CT18" s="39">
        <f t="shared" si="90"/>
        <v>11.46</v>
      </c>
      <c r="CU18" s="39">
        <f t="shared" si="91"/>
        <v>11.85</v>
      </c>
      <c r="CV18" s="39">
        <f t="shared" si="92"/>
        <v>11.85</v>
      </c>
      <c r="CW18" s="39">
        <f t="shared" si="93"/>
        <v>11.46</v>
      </c>
      <c r="CX18" s="39">
        <f t="shared" si="94"/>
        <v>11.85</v>
      </c>
      <c r="CY18" s="39">
        <f t="shared" si="95"/>
        <v>11.46</v>
      </c>
      <c r="CZ18" s="39">
        <f t="shared" si="96"/>
        <v>11.85</v>
      </c>
      <c r="DA18" s="39">
        <f t="shared" si="12"/>
        <v>139.48999999999998</v>
      </c>
      <c r="DB18" s="39">
        <f t="shared" si="13"/>
        <v>982.92</v>
      </c>
      <c r="DC18" s="39">
        <f t="shared" si="97"/>
        <v>11.85</v>
      </c>
      <c r="DD18" s="39">
        <f t="shared" si="98"/>
        <v>10.7</v>
      </c>
      <c r="DE18" s="39">
        <f t="shared" si="99"/>
        <v>11.85</v>
      </c>
      <c r="DF18" s="39">
        <f t="shared" si="100"/>
        <v>11.46</v>
      </c>
      <c r="DG18" s="39">
        <f t="shared" si="101"/>
        <v>11.85</v>
      </c>
      <c r="DH18" s="39">
        <f t="shared" si="102"/>
        <v>11.46</v>
      </c>
      <c r="DI18" s="39">
        <f t="shared" si="103"/>
        <v>11.85</v>
      </c>
      <c r="DJ18" s="39">
        <f t="shared" si="104"/>
        <v>11.85</v>
      </c>
      <c r="DK18" s="39">
        <f t="shared" si="105"/>
        <v>11.46</v>
      </c>
      <c r="DL18" s="39">
        <f t="shared" si="106"/>
        <v>11.85</v>
      </c>
      <c r="DM18" s="39">
        <f t="shared" si="107"/>
        <v>11.46</v>
      </c>
      <c r="DN18" s="39">
        <f t="shared" si="108"/>
        <v>11.85</v>
      </c>
      <c r="DO18" s="39">
        <f t="shared" si="14"/>
        <v>139.48999999999998</v>
      </c>
      <c r="DP18" s="39">
        <f t="shared" si="15"/>
        <v>1122.4100000000001</v>
      </c>
      <c r="DQ18" s="39">
        <f t="shared" si="109"/>
        <v>11.85</v>
      </c>
      <c r="DR18" s="39">
        <f t="shared" si="110"/>
        <v>10.7</v>
      </c>
      <c r="DS18" s="39">
        <f t="shared" si="111"/>
        <v>11.85</v>
      </c>
      <c r="DT18" s="39">
        <f t="shared" si="112"/>
        <v>11.46</v>
      </c>
      <c r="DU18" s="39">
        <f t="shared" si="113"/>
        <v>11.85</v>
      </c>
      <c r="DV18" s="39">
        <f t="shared" si="114"/>
        <v>11.46</v>
      </c>
      <c r="DW18" s="39">
        <f t="shared" si="115"/>
        <v>11.85</v>
      </c>
      <c r="DX18" s="39">
        <f t="shared" si="116"/>
        <v>11.85</v>
      </c>
      <c r="DY18" s="39">
        <f t="shared" si="117"/>
        <v>11.46</v>
      </c>
      <c r="DZ18" s="39">
        <f t="shared" si="118"/>
        <v>11.85</v>
      </c>
      <c r="EA18" s="39">
        <f t="shared" si="119"/>
        <v>11.46</v>
      </c>
      <c r="EB18" s="39">
        <f t="shared" si="120"/>
        <v>11.85</v>
      </c>
      <c r="EC18" s="39">
        <f t="shared" si="16"/>
        <v>139.48999999999998</v>
      </c>
      <c r="ED18" s="39">
        <f t="shared" si="17"/>
        <v>1261.9000000000001</v>
      </c>
      <c r="EE18" s="39">
        <f t="shared" si="121"/>
        <v>11.85</v>
      </c>
      <c r="EF18" s="39">
        <f t="shared" si="122"/>
        <v>11.08</v>
      </c>
      <c r="EG18" s="39">
        <f t="shared" si="123"/>
        <v>11.85</v>
      </c>
      <c r="EH18" s="39">
        <f t="shared" si="124"/>
        <v>11.46</v>
      </c>
      <c r="EI18" s="39">
        <f t="shared" si="125"/>
        <v>11.85</v>
      </c>
      <c r="EJ18" s="39">
        <f t="shared" si="126"/>
        <v>11.46</v>
      </c>
      <c r="EK18" s="39">
        <f t="shared" si="127"/>
        <v>11.85</v>
      </c>
      <c r="EL18" s="39">
        <f t="shared" si="128"/>
        <v>11.85</v>
      </c>
      <c r="EM18" s="39">
        <f t="shared" si="129"/>
        <v>11.46</v>
      </c>
      <c r="EN18" s="39">
        <f t="shared" si="130"/>
        <v>11.85</v>
      </c>
      <c r="EO18" s="39">
        <f t="shared" si="131"/>
        <v>11.46</v>
      </c>
      <c r="EP18" s="39">
        <f t="shared" si="132"/>
        <v>11.85</v>
      </c>
      <c r="EQ18" s="39">
        <f t="shared" si="18"/>
        <v>139.87</v>
      </c>
      <c r="ER18" s="39">
        <f t="shared" si="19"/>
        <v>1401.77</v>
      </c>
      <c r="ES18" s="39">
        <f t="shared" si="133"/>
        <v>11.85</v>
      </c>
      <c r="ET18" s="39">
        <f t="shared" si="134"/>
        <v>10.7</v>
      </c>
      <c r="EU18" s="39">
        <f t="shared" si="135"/>
        <v>11.85</v>
      </c>
      <c r="EV18" s="39">
        <f t="shared" si="136"/>
        <v>11.46</v>
      </c>
      <c r="EW18" s="219">
        <f t="shared" si="137"/>
        <v>11.85</v>
      </c>
      <c r="EX18" s="39">
        <f t="shared" si="138"/>
        <v>11.46</v>
      </c>
      <c r="EY18" s="39">
        <f t="shared" si="139"/>
        <v>11.85</v>
      </c>
      <c r="EZ18" s="39">
        <f t="shared" si="140"/>
        <v>11.85</v>
      </c>
      <c r="FA18" s="39">
        <f t="shared" si="141"/>
        <v>11.46</v>
      </c>
      <c r="FB18" s="39">
        <f t="shared" si="142"/>
        <v>11.85</v>
      </c>
      <c r="FC18" s="39">
        <f t="shared" si="143"/>
        <v>11.46</v>
      </c>
      <c r="FD18" s="39">
        <f t="shared" si="144"/>
        <v>11.85</v>
      </c>
      <c r="FE18" s="39">
        <f t="shared" si="20"/>
        <v>139.48999999999998</v>
      </c>
      <c r="FF18" s="30">
        <f t="shared" si="21"/>
        <v>1541.26</v>
      </c>
      <c r="FG18" s="39">
        <f t="shared" si="145"/>
        <v>11.85</v>
      </c>
      <c r="FH18" s="39">
        <f t="shared" si="146"/>
        <v>10.7</v>
      </c>
      <c r="FI18" s="39">
        <f t="shared" si="148"/>
        <v>11.85</v>
      </c>
      <c r="FJ18" s="39">
        <f t="shared" si="147"/>
        <v>34.4</v>
      </c>
      <c r="FK18" s="30">
        <f t="shared" si="22"/>
        <v>1575.66</v>
      </c>
      <c r="FL18" s="72">
        <f t="shared" si="23"/>
        <v>1536.61</v>
      </c>
    </row>
    <row r="19" spans="1:175" ht="33" x14ac:dyDescent="0.15">
      <c r="A19" s="218" t="s">
        <v>739</v>
      </c>
      <c r="B19" s="91" t="s">
        <v>740</v>
      </c>
      <c r="C19" s="128" t="s">
        <v>741</v>
      </c>
      <c r="D19" s="117"/>
      <c r="E19" s="117"/>
      <c r="F19" s="39">
        <v>32994.699999999997</v>
      </c>
      <c r="G19" s="39">
        <f t="shared" si="0"/>
        <v>3299.47</v>
      </c>
      <c r="H19" s="39">
        <f t="shared" si="1"/>
        <v>29695.23</v>
      </c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>
        <v>4.05</v>
      </c>
      <c r="V19" s="39">
        <f t="shared" si="24"/>
        <v>4.05</v>
      </c>
      <c r="W19" s="39">
        <f t="shared" si="25"/>
        <v>125.59</v>
      </c>
      <c r="X19" s="39">
        <f t="shared" si="26"/>
        <v>117.48</v>
      </c>
      <c r="Y19" s="39">
        <f t="shared" si="27"/>
        <v>125.59</v>
      </c>
      <c r="Z19" s="39">
        <f t="shared" si="28"/>
        <v>121.54</v>
      </c>
      <c r="AA19" s="39">
        <f t="shared" si="29"/>
        <v>125.59</v>
      </c>
      <c r="AB19" s="39">
        <f t="shared" si="30"/>
        <v>121.54</v>
      </c>
      <c r="AC19" s="39">
        <f t="shared" si="31"/>
        <v>125.59</v>
      </c>
      <c r="AD19" s="39">
        <f t="shared" si="32"/>
        <v>125.59</v>
      </c>
      <c r="AE19" s="39">
        <f t="shared" si="33"/>
        <v>121.54</v>
      </c>
      <c r="AF19" s="39">
        <f t="shared" si="34"/>
        <v>125.59</v>
      </c>
      <c r="AG19" s="39">
        <f t="shared" si="35"/>
        <v>121.54</v>
      </c>
      <c r="AH19" s="39">
        <f t="shared" si="36"/>
        <v>125.59</v>
      </c>
      <c r="AI19" s="39">
        <f t="shared" si="2"/>
        <v>1482.7699999999998</v>
      </c>
      <c r="AJ19" s="39">
        <f t="shared" si="3"/>
        <v>1486.82</v>
      </c>
      <c r="AK19" s="39">
        <f t="shared" si="37"/>
        <v>125.59</v>
      </c>
      <c r="AL19" s="39">
        <f t="shared" si="38"/>
        <v>113.43</v>
      </c>
      <c r="AM19" s="39">
        <f t="shared" si="39"/>
        <v>125.59</v>
      </c>
      <c r="AN19" s="39">
        <f t="shared" si="40"/>
        <v>121.54</v>
      </c>
      <c r="AO19" s="39">
        <f t="shared" si="41"/>
        <v>125.59</v>
      </c>
      <c r="AP19" s="39">
        <f t="shared" si="42"/>
        <v>121.54</v>
      </c>
      <c r="AQ19" s="39">
        <f t="shared" si="43"/>
        <v>125.59</v>
      </c>
      <c r="AR19" s="39">
        <f t="shared" si="44"/>
        <v>125.59</v>
      </c>
      <c r="AS19" s="39">
        <f t="shared" si="45"/>
        <v>121.54</v>
      </c>
      <c r="AT19" s="39">
        <f t="shared" si="46"/>
        <v>125.59</v>
      </c>
      <c r="AU19" s="39">
        <f t="shared" si="47"/>
        <v>121.54</v>
      </c>
      <c r="AV19" s="39">
        <f t="shared" si="48"/>
        <v>125.59</v>
      </c>
      <c r="AW19" s="39">
        <f t="shared" si="4"/>
        <v>1478.7199999999998</v>
      </c>
      <c r="AX19" s="39">
        <f t="shared" si="5"/>
        <v>2965.54</v>
      </c>
      <c r="AY19" s="39">
        <f t="shared" si="49"/>
        <v>125.59</v>
      </c>
      <c r="AZ19" s="39">
        <f t="shared" si="50"/>
        <v>113.43</v>
      </c>
      <c r="BA19" s="39">
        <f t="shared" si="51"/>
        <v>125.59</v>
      </c>
      <c r="BB19" s="39">
        <f t="shared" si="52"/>
        <v>121.54</v>
      </c>
      <c r="BC19" s="39">
        <f t="shared" si="53"/>
        <v>125.59</v>
      </c>
      <c r="BD19" s="39">
        <f t="shared" si="54"/>
        <v>121.54</v>
      </c>
      <c r="BE19" s="39">
        <f t="shared" si="55"/>
        <v>125.59</v>
      </c>
      <c r="BF19" s="39">
        <f t="shared" si="56"/>
        <v>125.59</v>
      </c>
      <c r="BG19" s="39">
        <f t="shared" si="57"/>
        <v>121.54</v>
      </c>
      <c r="BH19" s="39">
        <f t="shared" si="58"/>
        <v>125.59</v>
      </c>
      <c r="BI19" s="39">
        <f t="shared" si="59"/>
        <v>121.54</v>
      </c>
      <c r="BJ19" s="39">
        <f t="shared" si="60"/>
        <v>125.59</v>
      </c>
      <c r="BK19" s="39">
        <f t="shared" si="6"/>
        <v>1478.7199999999998</v>
      </c>
      <c r="BL19" s="39">
        <f t="shared" si="7"/>
        <v>4444.26</v>
      </c>
      <c r="BM19" s="39">
        <f t="shared" si="61"/>
        <v>125.59</v>
      </c>
      <c r="BN19" s="39">
        <f t="shared" si="62"/>
        <v>113.43</v>
      </c>
      <c r="BO19" s="39">
        <f t="shared" si="63"/>
        <v>125.59</v>
      </c>
      <c r="BP19" s="39">
        <f t="shared" si="64"/>
        <v>121.54</v>
      </c>
      <c r="BQ19" s="39">
        <f t="shared" si="65"/>
        <v>125.59</v>
      </c>
      <c r="BR19" s="39">
        <f t="shared" si="66"/>
        <v>121.54</v>
      </c>
      <c r="BS19" s="39">
        <f t="shared" si="67"/>
        <v>125.59</v>
      </c>
      <c r="BT19" s="39">
        <f t="shared" si="68"/>
        <v>125.59</v>
      </c>
      <c r="BU19" s="39">
        <f t="shared" si="69"/>
        <v>121.54</v>
      </c>
      <c r="BV19" s="39">
        <f t="shared" si="70"/>
        <v>125.59</v>
      </c>
      <c r="BW19" s="39">
        <f t="shared" si="71"/>
        <v>121.54</v>
      </c>
      <c r="BX19" s="39">
        <f t="shared" si="72"/>
        <v>125.59</v>
      </c>
      <c r="BY19" s="39">
        <f t="shared" si="8"/>
        <v>1478.7199999999998</v>
      </c>
      <c r="BZ19" s="39">
        <f t="shared" si="9"/>
        <v>5922.98</v>
      </c>
      <c r="CA19" s="39">
        <f t="shared" si="73"/>
        <v>125.59</v>
      </c>
      <c r="CB19" s="39">
        <f t="shared" si="74"/>
        <v>117.48</v>
      </c>
      <c r="CC19" s="39">
        <f t="shared" si="75"/>
        <v>125.59</v>
      </c>
      <c r="CD19" s="39">
        <f t="shared" si="76"/>
        <v>121.54</v>
      </c>
      <c r="CE19" s="39">
        <f t="shared" si="77"/>
        <v>125.59</v>
      </c>
      <c r="CF19" s="39">
        <f t="shared" si="78"/>
        <v>121.54</v>
      </c>
      <c r="CG19" s="39">
        <f t="shared" si="79"/>
        <v>125.59</v>
      </c>
      <c r="CH19" s="39">
        <f t="shared" si="80"/>
        <v>125.59</v>
      </c>
      <c r="CI19" s="39">
        <f t="shared" si="81"/>
        <v>121.54</v>
      </c>
      <c r="CJ19" s="39">
        <f t="shared" si="82"/>
        <v>125.59</v>
      </c>
      <c r="CK19" s="39">
        <f t="shared" si="83"/>
        <v>121.54</v>
      </c>
      <c r="CL19" s="39">
        <f t="shared" si="84"/>
        <v>125.59</v>
      </c>
      <c r="CM19" s="39">
        <f t="shared" si="10"/>
        <v>1482.7699999999998</v>
      </c>
      <c r="CN19" s="39">
        <f t="shared" si="11"/>
        <v>7405.75</v>
      </c>
      <c r="CO19" s="39">
        <f t="shared" si="85"/>
        <v>125.59</v>
      </c>
      <c r="CP19" s="39">
        <f t="shared" si="86"/>
        <v>113.43</v>
      </c>
      <c r="CQ19" s="39">
        <f t="shared" si="87"/>
        <v>125.59</v>
      </c>
      <c r="CR19" s="39">
        <f t="shared" si="88"/>
        <v>121.54</v>
      </c>
      <c r="CS19" s="39">
        <f t="shared" si="89"/>
        <v>125.59</v>
      </c>
      <c r="CT19" s="39">
        <f t="shared" si="90"/>
        <v>121.54</v>
      </c>
      <c r="CU19" s="39">
        <f t="shared" si="91"/>
        <v>125.59</v>
      </c>
      <c r="CV19" s="39">
        <f t="shared" si="92"/>
        <v>125.59</v>
      </c>
      <c r="CW19" s="39">
        <f t="shared" si="93"/>
        <v>121.54</v>
      </c>
      <c r="CX19" s="39">
        <f t="shared" si="94"/>
        <v>125.59</v>
      </c>
      <c r="CY19" s="39">
        <f t="shared" si="95"/>
        <v>121.54</v>
      </c>
      <c r="CZ19" s="39">
        <f t="shared" si="96"/>
        <v>125.59</v>
      </c>
      <c r="DA19" s="39">
        <f t="shared" si="12"/>
        <v>1478.7199999999998</v>
      </c>
      <c r="DB19" s="39">
        <f t="shared" si="13"/>
        <v>8884.4699999999993</v>
      </c>
      <c r="DC19" s="39">
        <f t="shared" si="97"/>
        <v>125.59</v>
      </c>
      <c r="DD19" s="39">
        <f t="shared" si="98"/>
        <v>113.43</v>
      </c>
      <c r="DE19" s="39">
        <f t="shared" si="99"/>
        <v>125.59</v>
      </c>
      <c r="DF19" s="39">
        <f t="shared" si="100"/>
        <v>121.54</v>
      </c>
      <c r="DG19" s="39">
        <f t="shared" si="101"/>
        <v>125.59</v>
      </c>
      <c r="DH19" s="39">
        <f t="shared" si="102"/>
        <v>121.54</v>
      </c>
      <c r="DI19" s="39">
        <f t="shared" si="103"/>
        <v>125.59</v>
      </c>
      <c r="DJ19" s="39">
        <f t="shared" si="104"/>
        <v>125.59</v>
      </c>
      <c r="DK19" s="39">
        <f t="shared" si="105"/>
        <v>121.54</v>
      </c>
      <c r="DL19" s="39">
        <f t="shared" si="106"/>
        <v>125.59</v>
      </c>
      <c r="DM19" s="39">
        <f t="shared" si="107"/>
        <v>121.54</v>
      </c>
      <c r="DN19" s="39">
        <f t="shared" si="108"/>
        <v>125.59</v>
      </c>
      <c r="DO19" s="39">
        <f t="shared" si="14"/>
        <v>1478.7199999999998</v>
      </c>
      <c r="DP19" s="39">
        <f t="shared" si="15"/>
        <v>10363.19</v>
      </c>
      <c r="DQ19" s="39">
        <f t="shared" si="109"/>
        <v>125.59</v>
      </c>
      <c r="DR19" s="39">
        <f t="shared" si="110"/>
        <v>113.43</v>
      </c>
      <c r="DS19" s="39">
        <f t="shared" si="111"/>
        <v>125.59</v>
      </c>
      <c r="DT19" s="39">
        <f t="shared" si="112"/>
        <v>121.54</v>
      </c>
      <c r="DU19" s="39">
        <f t="shared" si="113"/>
        <v>125.59</v>
      </c>
      <c r="DV19" s="39">
        <f t="shared" si="114"/>
        <v>121.54</v>
      </c>
      <c r="DW19" s="39">
        <f t="shared" si="115"/>
        <v>125.59</v>
      </c>
      <c r="DX19" s="39">
        <f t="shared" si="116"/>
        <v>125.59</v>
      </c>
      <c r="DY19" s="39">
        <f t="shared" si="117"/>
        <v>121.54</v>
      </c>
      <c r="DZ19" s="39">
        <f t="shared" si="118"/>
        <v>125.59</v>
      </c>
      <c r="EA19" s="39">
        <f t="shared" si="119"/>
        <v>121.54</v>
      </c>
      <c r="EB19" s="39">
        <f t="shared" si="120"/>
        <v>125.59</v>
      </c>
      <c r="EC19" s="39">
        <f t="shared" si="16"/>
        <v>1478.7199999999998</v>
      </c>
      <c r="ED19" s="39">
        <f t="shared" si="17"/>
        <v>11841.91</v>
      </c>
      <c r="EE19" s="39">
        <f t="shared" si="121"/>
        <v>125.59</v>
      </c>
      <c r="EF19" s="39">
        <f t="shared" si="122"/>
        <v>117.48</v>
      </c>
      <c r="EG19" s="39">
        <f t="shared" si="123"/>
        <v>125.59</v>
      </c>
      <c r="EH19" s="39">
        <f t="shared" si="124"/>
        <v>121.54</v>
      </c>
      <c r="EI19" s="39">
        <f t="shared" si="125"/>
        <v>125.59</v>
      </c>
      <c r="EJ19" s="39">
        <f t="shared" si="126"/>
        <v>121.54</v>
      </c>
      <c r="EK19" s="39">
        <f t="shared" si="127"/>
        <v>125.59</v>
      </c>
      <c r="EL19" s="39">
        <f t="shared" si="128"/>
        <v>125.59</v>
      </c>
      <c r="EM19" s="39">
        <f t="shared" si="129"/>
        <v>121.54</v>
      </c>
      <c r="EN19" s="39">
        <f t="shared" si="130"/>
        <v>125.59</v>
      </c>
      <c r="EO19" s="39">
        <f t="shared" si="131"/>
        <v>121.54</v>
      </c>
      <c r="EP19" s="39">
        <f t="shared" si="132"/>
        <v>125.59</v>
      </c>
      <c r="EQ19" s="39">
        <f t="shared" si="18"/>
        <v>1482.7699999999998</v>
      </c>
      <c r="ER19" s="39">
        <f t="shared" si="19"/>
        <v>13324.68</v>
      </c>
      <c r="ES19" s="39">
        <f t="shared" si="133"/>
        <v>125.59</v>
      </c>
      <c r="ET19" s="39">
        <f t="shared" si="134"/>
        <v>113.43</v>
      </c>
      <c r="EU19" s="39">
        <f t="shared" si="135"/>
        <v>125.59</v>
      </c>
      <c r="EV19" s="39">
        <f t="shared" si="136"/>
        <v>121.54</v>
      </c>
      <c r="EW19" s="219">
        <f t="shared" si="137"/>
        <v>125.59</v>
      </c>
      <c r="EX19" s="39">
        <f t="shared" si="138"/>
        <v>121.54</v>
      </c>
      <c r="EY19" s="39">
        <f t="shared" si="139"/>
        <v>125.59</v>
      </c>
      <c r="EZ19" s="39">
        <f t="shared" si="140"/>
        <v>125.59</v>
      </c>
      <c r="FA19" s="39">
        <f t="shared" si="141"/>
        <v>121.54</v>
      </c>
      <c r="FB19" s="39">
        <f t="shared" si="142"/>
        <v>125.59</v>
      </c>
      <c r="FC19" s="39">
        <f t="shared" si="143"/>
        <v>121.54</v>
      </c>
      <c r="FD19" s="39">
        <f t="shared" si="144"/>
        <v>125.59</v>
      </c>
      <c r="FE19" s="39">
        <f t="shared" si="20"/>
        <v>1478.7199999999998</v>
      </c>
      <c r="FF19" s="30">
        <f t="shared" si="21"/>
        <v>14803.4</v>
      </c>
      <c r="FG19" s="39">
        <f t="shared" si="145"/>
        <v>125.59</v>
      </c>
      <c r="FH19" s="39">
        <f t="shared" si="146"/>
        <v>113.43</v>
      </c>
      <c r="FI19" s="39">
        <f t="shared" si="148"/>
        <v>125.59</v>
      </c>
      <c r="FJ19" s="39">
        <f t="shared" si="147"/>
        <v>364.61</v>
      </c>
      <c r="FK19" s="30">
        <f t="shared" si="22"/>
        <v>15168.01</v>
      </c>
      <c r="FL19" s="72">
        <f t="shared" si="23"/>
        <v>17826.689999999995</v>
      </c>
    </row>
    <row r="20" spans="1:175" ht="33" x14ac:dyDescent="0.15">
      <c r="A20" s="218" t="s">
        <v>742</v>
      </c>
      <c r="B20" s="91" t="s">
        <v>743</v>
      </c>
      <c r="C20" s="128" t="s">
        <v>744</v>
      </c>
      <c r="D20" s="117"/>
      <c r="E20" s="117"/>
      <c r="F20" s="39">
        <v>3154.96</v>
      </c>
      <c r="G20" s="39">
        <f t="shared" si="0"/>
        <v>315.5</v>
      </c>
      <c r="H20" s="39">
        <f t="shared" si="1"/>
        <v>2839.4639999999999</v>
      </c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>
        <f t="shared" si="24"/>
        <v>0</v>
      </c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>
        <f>ROUND((H20/7330*7),2)</f>
        <v>2.71</v>
      </c>
      <c r="AH20" s="39">
        <f t="shared" si="36"/>
        <v>12.01</v>
      </c>
      <c r="AI20" s="39">
        <f t="shared" si="2"/>
        <v>14.719999999999999</v>
      </c>
      <c r="AJ20" s="39">
        <f t="shared" si="3"/>
        <v>14.72</v>
      </c>
      <c r="AK20" s="39">
        <f t="shared" si="37"/>
        <v>12.01</v>
      </c>
      <c r="AL20" s="39">
        <f t="shared" si="38"/>
        <v>10.85</v>
      </c>
      <c r="AM20" s="39">
        <f t="shared" si="39"/>
        <v>12.01</v>
      </c>
      <c r="AN20" s="39">
        <f t="shared" si="40"/>
        <v>11.62</v>
      </c>
      <c r="AO20" s="39">
        <f t="shared" si="41"/>
        <v>12.01</v>
      </c>
      <c r="AP20" s="39">
        <f t="shared" si="42"/>
        <v>11.62</v>
      </c>
      <c r="AQ20" s="39">
        <f t="shared" si="43"/>
        <v>12.01</v>
      </c>
      <c r="AR20" s="39">
        <f t="shared" si="44"/>
        <v>12.01</v>
      </c>
      <c r="AS20" s="39">
        <f t="shared" si="45"/>
        <v>11.62</v>
      </c>
      <c r="AT20" s="39">
        <f t="shared" si="46"/>
        <v>12.01</v>
      </c>
      <c r="AU20" s="39">
        <f t="shared" si="47"/>
        <v>11.62</v>
      </c>
      <c r="AV20" s="39">
        <f t="shared" si="48"/>
        <v>12.01</v>
      </c>
      <c r="AW20" s="39">
        <f t="shared" si="4"/>
        <v>141.4</v>
      </c>
      <c r="AX20" s="39">
        <f t="shared" si="5"/>
        <v>156.12</v>
      </c>
      <c r="AY20" s="39">
        <f t="shared" si="49"/>
        <v>12.01</v>
      </c>
      <c r="AZ20" s="39">
        <f t="shared" si="50"/>
        <v>10.85</v>
      </c>
      <c r="BA20" s="39">
        <f t="shared" si="51"/>
        <v>12.01</v>
      </c>
      <c r="BB20" s="39">
        <f t="shared" si="52"/>
        <v>11.62</v>
      </c>
      <c r="BC20" s="39">
        <f t="shared" si="53"/>
        <v>12.01</v>
      </c>
      <c r="BD20" s="39">
        <f t="shared" si="54"/>
        <v>11.62</v>
      </c>
      <c r="BE20" s="39">
        <f t="shared" si="55"/>
        <v>12.01</v>
      </c>
      <c r="BF20" s="39">
        <f t="shared" si="56"/>
        <v>12.01</v>
      </c>
      <c r="BG20" s="39">
        <f t="shared" si="57"/>
        <v>11.62</v>
      </c>
      <c r="BH20" s="39">
        <f t="shared" si="58"/>
        <v>12.01</v>
      </c>
      <c r="BI20" s="39">
        <f t="shared" si="59"/>
        <v>11.62</v>
      </c>
      <c r="BJ20" s="39">
        <f t="shared" si="60"/>
        <v>12.01</v>
      </c>
      <c r="BK20" s="39">
        <f t="shared" si="6"/>
        <v>141.4</v>
      </c>
      <c r="BL20" s="39">
        <f t="shared" si="7"/>
        <v>297.52</v>
      </c>
      <c r="BM20" s="39">
        <f t="shared" si="61"/>
        <v>12.01</v>
      </c>
      <c r="BN20" s="39">
        <f t="shared" si="62"/>
        <v>10.85</v>
      </c>
      <c r="BO20" s="39">
        <f t="shared" si="63"/>
        <v>12.01</v>
      </c>
      <c r="BP20" s="39">
        <f t="shared" si="64"/>
        <v>11.62</v>
      </c>
      <c r="BQ20" s="39">
        <f t="shared" si="65"/>
        <v>12.01</v>
      </c>
      <c r="BR20" s="39">
        <f t="shared" si="66"/>
        <v>11.62</v>
      </c>
      <c r="BS20" s="39">
        <f t="shared" si="67"/>
        <v>12.01</v>
      </c>
      <c r="BT20" s="39">
        <f t="shared" si="68"/>
        <v>12.01</v>
      </c>
      <c r="BU20" s="39">
        <f t="shared" si="69"/>
        <v>11.62</v>
      </c>
      <c r="BV20" s="39">
        <f t="shared" si="70"/>
        <v>12.01</v>
      </c>
      <c r="BW20" s="39">
        <f t="shared" si="71"/>
        <v>11.62</v>
      </c>
      <c r="BX20" s="39">
        <f t="shared" si="72"/>
        <v>12.01</v>
      </c>
      <c r="BY20" s="39">
        <f t="shared" si="8"/>
        <v>141.4</v>
      </c>
      <c r="BZ20" s="39">
        <f t="shared" si="9"/>
        <v>438.92</v>
      </c>
      <c r="CA20" s="39">
        <f t="shared" si="73"/>
        <v>12.01</v>
      </c>
      <c r="CB20" s="39">
        <f t="shared" si="74"/>
        <v>11.23</v>
      </c>
      <c r="CC20" s="39">
        <f t="shared" si="75"/>
        <v>12.01</v>
      </c>
      <c r="CD20" s="39">
        <f t="shared" si="76"/>
        <v>11.62</v>
      </c>
      <c r="CE20" s="39">
        <f t="shared" si="77"/>
        <v>12.01</v>
      </c>
      <c r="CF20" s="39">
        <f t="shared" si="78"/>
        <v>11.62</v>
      </c>
      <c r="CG20" s="39">
        <f t="shared" si="79"/>
        <v>12.01</v>
      </c>
      <c r="CH20" s="39">
        <f t="shared" si="80"/>
        <v>12.01</v>
      </c>
      <c r="CI20" s="39">
        <f t="shared" si="81"/>
        <v>11.62</v>
      </c>
      <c r="CJ20" s="39">
        <f t="shared" si="82"/>
        <v>12.01</v>
      </c>
      <c r="CK20" s="39">
        <f t="shared" si="83"/>
        <v>11.62</v>
      </c>
      <c r="CL20" s="39">
        <f t="shared" si="84"/>
        <v>12.01</v>
      </c>
      <c r="CM20" s="39">
        <f t="shared" si="10"/>
        <v>141.78</v>
      </c>
      <c r="CN20" s="39">
        <f t="shared" si="11"/>
        <v>580.70000000000005</v>
      </c>
      <c r="CO20" s="39">
        <f t="shared" si="85"/>
        <v>12.01</v>
      </c>
      <c r="CP20" s="39">
        <f t="shared" si="86"/>
        <v>10.85</v>
      </c>
      <c r="CQ20" s="39">
        <f t="shared" si="87"/>
        <v>12.01</v>
      </c>
      <c r="CR20" s="39">
        <f t="shared" si="88"/>
        <v>11.62</v>
      </c>
      <c r="CS20" s="39">
        <f t="shared" si="89"/>
        <v>12.01</v>
      </c>
      <c r="CT20" s="39">
        <f t="shared" si="90"/>
        <v>11.62</v>
      </c>
      <c r="CU20" s="39">
        <f t="shared" si="91"/>
        <v>12.01</v>
      </c>
      <c r="CV20" s="39">
        <f t="shared" si="92"/>
        <v>12.01</v>
      </c>
      <c r="CW20" s="39">
        <f t="shared" si="93"/>
        <v>11.62</v>
      </c>
      <c r="CX20" s="39">
        <f t="shared" si="94"/>
        <v>12.01</v>
      </c>
      <c r="CY20" s="39">
        <f t="shared" si="95"/>
        <v>11.62</v>
      </c>
      <c r="CZ20" s="39">
        <f t="shared" si="96"/>
        <v>12.01</v>
      </c>
      <c r="DA20" s="39">
        <f t="shared" si="12"/>
        <v>141.4</v>
      </c>
      <c r="DB20" s="39">
        <f t="shared" si="13"/>
        <v>722.1</v>
      </c>
      <c r="DC20" s="39">
        <f t="shared" si="97"/>
        <v>12.01</v>
      </c>
      <c r="DD20" s="39">
        <f t="shared" si="98"/>
        <v>10.85</v>
      </c>
      <c r="DE20" s="39">
        <f t="shared" si="99"/>
        <v>12.01</v>
      </c>
      <c r="DF20" s="39">
        <f t="shared" si="100"/>
        <v>11.62</v>
      </c>
      <c r="DG20" s="39">
        <f t="shared" si="101"/>
        <v>12.01</v>
      </c>
      <c r="DH20" s="39">
        <f t="shared" si="102"/>
        <v>11.62</v>
      </c>
      <c r="DI20" s="39">
        <f t="shared" si="103"/>
        <v>12.01</v>
      </c>
      <c r="DJ20" s="39">
        <f t="shared" si="104"/>
        <v>12.01</v>
      </c>
      <c r="DK20" s="39">
        <f t="shared" si="105"/>
        <v>11.62</v>
      </c>
      <c r="DL20" s="39">
        <f t="shared" si="106"/>
        <v>12.01</v>
      </c>
      <c r="DM20" s="39">
        <f t="shared" si="107"/>
        <v>11.62</v>
      </c>
      <c r="DN20" s="39">
        <f t="shared" si="108"/>
        <v>12.01</v>
      </c>
      <c r="DO20" s="39">
        <f t="shared" si="14"/>
        <v>141.4</v>
      </c>
      <c r="DP20" s="39">
        <f t="shared" si="15"/>
        <v>863.5</v>
      </c>
      <c r="DQ20" s="39">
        <f t="shared" si="109"/>
        <v>12.01</v>
      </c>
      <c r="DR20" s="39">
        <f t="shared" si="110"/>
        <v>10.85</v>
      </c>
      <c r="DS20" s="39">
        <f t="shared" si="111"/>
        <v>12.01</v>
      </c>
      <c r="DT20" s="39">
        <f t="shared" si="112"/>
        <v>11.62</v>
      </c>
      <c r="DU20" s="39">
        <f t="shared" si="113"/>
        <v>12.01</v>
      </c>
      <c r="DV20" s="39">
        <f t="shared" si="114"/>
        <v>11.62</v>
      </c>
      <c r="DW20" s="39">
        <f t="shared" si="115"/>
        <v>12.01</v>
      </c>
      <c r="DX20" s="39">
        <f t="shared" si="116"/>
        <v>12.01</v>
      </c>
      <c r="DY20" s="39">
        <f t="shared" si="117"/>
        <v>11.62</v>
      </c>
      <c r="DZ20" s="39">
        <f t="shared" si="118"/>
        <v>12.01</v>
      </c>
      <c r="EA20" s="39">
        <f t="shared" si="119"/>
        <v>11.62</v>
      </c>
      <c r="EB20" s="39">
        <f t="shared" si="120"/>
        <v>12.01</v>
      </c>
      <c r="EC20" s="39">
        <f t="shared" si="16"/>
        <v>141.4</v>
      </c>
      <c r="ED20" s="39">
        <f t="shared" si="17"/>
        <v>1004.9</v>
      </c>
      <c r="EE20" s="39">
        <f t="shared" si="121"/>
        <v>12.01</v>
      </c>
      <c r="EF20" s="39">
        <f t="shared" si="122"/>
        <v>11.23</v>
      </c>
      <c r="EG20" s="39">
        <f t="shared" si="123"/>
        <v>12.01</v>
      </c>
      <c r="EH20" s="39">
        <f t="shared" si="124"/>
        <v>11.62</v>
      </c>
      <c r="EI20" s="39">
        <f t="shared" si="125"/>
        <v>12.01</v>
      </c>
      <c r="EJ20" s="39">
        <f t="shared" si="126"/>
        <v>11.62</v>
      </c>
      <c r="EK20" s="39">
        <f t="shared" si="127"/>
        <v>12.01</v>
      </c>
      <c r="EL20" s="39">
        <f t="shared" si="128"/>
        <v>12.01</v>
      </c>
      <c r="EM20" s="39">
        <f t="shared" si="129"/>
        <v>11.62</v>
      </c>
      <c r="EN20" s="39">
        <f t="shared" si="130"/>
        <v>12.01</v>
      </c>
      <c r="EO20" s="39">
        <f t="shared" si="131"/>
        <v>11.62</v>
      </c>
      <c r="EP20" s="39">
        <f t="shared" si="132"/>
        <v>12.01</v>
      </c>
      <c r="EQ20" s="39">
        <f t="shared" si="18"/>
        <v>141.78</v>
      </c>
      <c r="ER20" s="39">
        <f t="shared" si="19"/>
        <v>1146.68</v>
      </c>
      <c r="ES20" s="39">
        <f t="shared" si="133"/>
        <v>12.01</v>
      </c>
      <c r="ET20" s="39">
        <f t="shared" si="134"/>
        <v>10.85</v>
      </c>
      <c r="EU20" s="39">
        <f t="shared" si="135"/>
        <v>12.01</v>
      </c>
      <c r="EV20" s="39">
        <f t="shared" si="136"/>
        <v>11.62</v>
      </c>
      <c r="EW20" s="219">
        <f t="shared" si="137"/>
        <v>12.01</v>
      </c>
      <c r="EX20" s="39">
        <f t="shared" si="138"/>
        <v>11.62</v>
      </c>
      <c r="EY20" s="39">
        <f t="shared" si="139"/>
        <v>12.01</v>
      </c>
      <c r="EZ20" s="39">
        <f t="shared" si="140"/>
        <v>12.01</v>
      </c>
      <c r="FA20" s="39">
        <f t="shared" si="141"/>
        <v>11.62</v>
      </c>
      <c r="FB20" s="39">
        <f t="shared" si="142"/>
        <v>12.01</v>
      </c>
      <c r="FC20" s="39">
        <f t="shared" si="143"/>
        <v>11.62</v>
      </c>
      <c r="FD20" s="39">
        <f t="shared" si="144"/>
        <v>12.01</v>
      </c>
      <c r="FE20" s="39">
        <f t="shared" si="20"/>
        <v>141.4</v>
      </c>
      <c r="FF20" s="30">
        <f t="shared" si="21"/>
        <v>1288.0800000000002</v>
      </c>
      <c r="FG20" s="39">
        <f t="shared" si="145"/>
        <v>12.01</v>
      </c>
      <c r="FH20" s="39">
        <f t="shared" si="146"/>
        <v>10.85</v>
      </c>
      <c r="FI20" s="39">
        <f t="shared" si="148"/>
        <v>12.01</v>
      </c>
      <c r="FJ20" s="39">
        <f t="shared" si="147"/>
        <v>34.869999999999997</v>
      </c>
      <c r="FK20" s="30">
        <f t="shared" si="22"/>
        <v>1322.95</v>
      </c>
      <c r="FL20" s="72">
        <f t="shared" si="23"/>
        <v>1832.01</v>
      </c>
    </row>
    <row r="21" spans="1:175" ht="82.5" x14ac:dyDescent="0.15">
      <c r="A21" s="218" t="s">
        <v>745</v>
      </c>
      <c r="B21" s="91" t="s">
        <v>746</v>
      </c>
      <c r="C21" s="91" t="s">
        <v>747</v>
      </c>
      <c r="D21" s="220"/>
      <c r="E21" s="220"/>
      <c r="F21" s="39">
        <v>4868.6000000000004</v>
      </c>
      <c r="G21" s="39">
        <f t="shared" si="0"/>
        <v>486.86</v>
      </c>
      <c r="H21" s="39">
        <f t="shared" si="1"/>
        <v>4381.7400000000007</v>
      </c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3"/>
      <c r="CK21" s="123"/>
      <c r="CL21" s="123"/>
      <c r="CM21" s="123"/>
      <c r="CN21" s="123"/>
      <c r="CO21" s="123"/>
      <c r="CP21" s="123"/>
      <c r="CQ21" s="123"/>
      <c r="CR21" s="123"/>
      <c r="CS21" s="39"/>
      <c r="CT21" s="39">
        <f>ROUND((H21/7330*22),2)</f>
        <v>13.15</v>
      </c>
      <c r="CU21" s="39">
        <f t="shared" si="91"/>
        <v>18.53</v>
      </c>
      <c r="CV21" s="39">
        <f t="shared" si="92"/>
        <v>18.53</v>
      </c>
      <c r="CW21" s="39">
        <f t="shared" si="93"/>
        <v>17.93</v>
      </c>
      <c r="CX21" s="39">
        <f t="shared" si="94"/>
        <v>18.53</v>
      </c>
      <c r="CY21" s="39">
        <f t="shared" si="95"/>
        <v>17.93</v>
      </c>
      <c r="CZ21" s="39">
        <f t="shared" si="96"/>
        <v>18.53</v>
      </c>
      <c r="DA21" s="39">
        <f t="shared" si="12"/>
        <v>123.13</v>
      </c>
      <c r="DB21" s="39">
        <f t="shared" si="13"/>
        <v>123.13</v>
      </c>
      <c r="DC21" s="39">
        <f t="shared" si="97"/>
        <v>18.53</v>
      </c>
      <c r="DD21" s="39">
        <f t="shared" si="98"/>
        <v>16.739999999999998</v>
      </c>
      <c r="DE21" s="39">
        <f t="shared" si="99"/>
        <v>18.53</v>
      </c>
      <c r="DF21" s="39">
        <f t="shared" si="100"/>
        <v>17.93</v>
      </c>
      <c r="DG21" s="39">
        <f t="shared" si="101"/>
        <v>18.53</v>
      </c>
      <c r="DH21" s="39">
        <f t="shared" si="102"/>
        <v>17.93</v>
      </c>
      <c r="DI21" s="39">
        <f t="shared" si="103"/>
        <v>18.53</v>
      </c>
      <c r="DJ21" s="39">
        <f t="shared" si="104"/>
        <v>18.53</v>
      </c>
      <c r="DK21" s="39">
        <f t="shared" si="105"/>
        <v>17.93</v>
      </c>
      <c r="DL21" s="39">
        <f t="shared" si="106"/>
        <v>18.53</v>
      </c>
      <c r="DM21" s="39">
        <f t="shared" si="107"/>
        <v>17.93</v>
      </c>
      <c r="DN21" s="39">
        <f t="shared" si="108"/>
        <v>18.53</v>
      </c>
      <c r="DO21" s="39">
        <f t="shared" si="14"/>
        <v>218.17000000000002</v>
      </c>
      <c r="DP21" s="39">
        <f t="shared" si="15"/>
        <v>341.3</v>
      </c>
      <c r="DQ21" s="39">
        <f t="shared" si="109"/>
        <v>18.53</v>
      </c>
      <c r="DR21" s="39">
        <f t="shared" si="110"/>
        <v>16.739999999999998</v>
      </c>
      <c r="DS21" s="39">
        <f t="shared" si="111"/>
        <v>18.53</v>
      </c>
      <c r="DT21" s="39">
        <f t="shared" si="112"/>
        <v>17.93</v>
      </c>
      <c r="DU21" s="39">
        <f t="shared" si="113"/>
        <v>18.53</v>
      </c>
      <c r="DV21" s="39">
        <f t="shared" si="114"/>
        <v>17.93</v>
      </c>
      <c r="DW21" s="39">
        <f t="shared" si="115"/>
        <v>18.53</v>
      </c>
      <c r="DX21" s="39">
        <f t="shared" si="116"/>
        <v>18.53</v>
      </c>
      <c r="DY21" s="39">
        <f t="shared" si="117"/>
        <v>17.93</v>
      </c>
      <c r="DZ21" s="39">
        <f t="shared" si="118"/>
        <v>18.53</v>
      </c>
      <c r="EA21" s="39">
        <f t="shared" si="119"/>
        <v>17.93</v>
      </c>
      <c r="EB21" s="39">
        <f t="shared" si="120"/>
        <v>18.53</v>
      </c>
      <c r="EC21" s="39">
        <f t="shared" si="16"/>
        <v>218.17000000000002</v>
      </c>
      <c r="ED21" s="39">
        <f t="shared" si="17"/>
        <v>559.47</v>
      </c>
      <c r="EE21" s="39">
        <f t="shared" si="121"/>
        <v>18.53</v>
      </c>
      <c r="EF21" s="39">
        <f t="shared" si="122"/>
        <v>17.34</v>
      </c>
      <c r="EG21" s="39">
        <f t="shared" si="123"/>
        <v>18.53</v>
      </c>
      <c r="EH21" s="39">
        <f t="shared" si="124"/>
        <v>17.93</v>
      </c>
      <c r="EI21" s="39">
        <f t="shared" si="125"/>
        <v>18.53</v>
      </c>
      <c r="EJ21" s="39">
        <f t="shared" si="126"/>
        <v>17.93</v>
      </c>
      <c r="EK21" s="39">
        <f t="shared" si="127"/>
        <v>18.53</v>
      </c>
      <c r="EL21" s="39">
        <f t="shared" si="128"/>
        <v>18.53</v>
      </c>
      <c r="EM21" s="39">
        <f t="shared" si="129"/>
        <v>17.93</v>
      </c>
      <c r="EN21" s="39">
        <f t="shared" si="130"/>
        <v>18.53</v>
      </c>
      <c r="EO21" s="39">
        <f t="shared" si="131"/>
        <v>17.93</v>
      </c>
      <c r="EP21" s="39">
        <f t="shared" si="132"/>
        <v>18.53</v>
      </c>
      <c r="EQ21" s="39">
        <f t="shared" si="18"/>
        <v>218.77000000000004</v>
      </c>
      <c r="ER21" s="39">
        <f t="shared" si="19"/>
        <v>778.24</v>
      </c>
      <c r="ES21" s="39">
        <f t="shared" si="133"/>
        <v>18.53</v>
      </c>
      <c r="ET21" s="39">
        <f t="shared" si="134"/>
        <v>16.739999999999998</v>
      </c>
      <c r="EU21" s="39">
        <f t="shared" si="135"/>
        <v>18.53</v>
      </c>
      <c r="EV21" s="39">
        <f t="shared" si="136"/>
        <v>17.93</v>
      </c>
      <c r="EW21" s="219">
        <f t="shared" si="137"/>
        <v>18.53</v>
      </c>
      <c r="EX21" s="39">
        <f t="shared" si="138"/>
        <v>17.93</v>
      </c>
      <c r="EY21" s="39">
        <f t="shared" si="139"/>
        <v>18.53</v>
      </c>
      <c r="EZ21" s="39">
        <f t="shared" si="140"/>
        <v>18.53</v>
      </c>
      <c r="FA21" s="39">
        <f t="shared" si="141"/>
        <v>17.93</v>
      </c>
      <c r="FB21" s="39">
        <f t="shared" si="142"/>
        <v>18.53</v>
      </c>
      <c r="FC21" s="39">
        <f t="shared" si="143"/>
        <v>17.93</v>
      </c>
      <c r="FD21" s="39">
        <f t="shared" si="144"/>
        <v>18.53</v>
      </c>
      <c r="FE21" s="39">
        <f t="shared" si="20"/>
        <v>218.17000000000002</v>
      </c>
      <c r="FF21" s="30">
        <f t="shared" si="21"/>
        <v>996.41000000000008</v>
      </c>
      <c r="FG21" s="39">
        <f t="shared" si="145"/>
        <v>18.53</v>
      </c>
      <c r="FH21" s="39">
        <f t="shared" si="146"/>
        <v>16.739999999999998</v>
      </c>
      <c r="FI21" s="39">
        <f t="shared" si="148"/>
        <v>18.53</v>
      </c>
      <c r="FJ21" s="39">
        <f t="shared" si="147"/>
        <v>53.8</v>
      </c>
      <c r="FK21" s="30">
        <f t="shared" si="22"/>
        <v>1050.21</v>
      </c>
      <c r="FL21" s="72">
        <f t="shared" si="23"/>
        <v>3818.3900000000003</v>
      </c>
    </row>
    <row r="22" spans="1:175" ht="24.75" x14ac:dyDescent="0.15">
      <c r="A22" s="218" t="s">
        <v>748</v>
      </c>
      <c r="B22" s="91" t="s">
        <v>749</v>
      </c>
      <c r="C22" s="91" t="s">
        <v>750</v>
      </c>
      <c r="D22" s="220"/>
      <c r="E22" s="220"/>
      <c r="F22" s="39">
        <v>2062.25</v>
      </c>
      <c r="G22" s="39">
        <f t="shared" si="0"/>
        <v>206.23</v>
      </c>
      <c r="H22" s="39">
        <f t="shared" si="1"/>
        <v>1856.0250000000001</v>
      </c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  <c r="AK22" s="123"/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/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3"/>
      <c r="CK22" s="123"/>
      <c r="CL22" s="123"/>
      <c r="CM22" s="123"/>
      <c r="CN22" s="123"/>
      <c r="CO22" s="123"/>
      <c r="CP22" s="123"/>
      <c r="CQ22" s="123"/>
      <c r="CR22" s="123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>
        <f>ROUND((H22/7330*19),2)</f>
        <v>4.8099999999999996</v>
      </c>
      <c r="EC22" s="39">
        <f t="shared" si="16"/>
        <v>4.8099999999999996</v>
      </c>
      <c r="ED22" s="39">
        <f t="shared" si="17"/>
        <v>4.8099999999999996</v>
      </c>
      <c r="EE22" s="39">
        <f t="shared" si="121"/>
        <v>7.85</v>
      </c>
      <c r="EF22" s="39">
        <f t="shared" si="122"/>
        <v>7.34</v>
      </c>
      <c r="EG22" s="39">
        <f t="shared" si="123"/>
        <v>7.85</v>
      </c>
      <c r="EH22" s="39">
        <f t="shared" si="124"/>
        <v>7.6</v>
      </c>
      <c r="EI22" s="39">
        <f t="shared" si="125"/>
        <v>7.85</v>
      </c>
      <c r="EJ22" s="39">
        <f t="shared" si="126"/>
        <v>7.6</v>
      </c>
      <c r="EK22" s="39">
        <f t="shared" si="127"/>
        <v>7.85</v>
      </c>
      <c r="EL22" s="39">
        <f t="shared" si="128"/>
        <v>7.85</v>
      </c>
      <c r="EM22" s="39">
        <f t="shared" si="129"/>
        <v>7.6</v>
      </c>
      <c r="EN22" s="39">
        <f t="shared" si="130"/>
        <v>7.85</v>
      </c>
      <c r="EO22" s="39">
        <f t="shared" si="131"/>
        <v>7.6</v>
      </c>
      <c r="EP22" s="39">
        <f t="shared" si="132"/>
        <v>7.85</v>
      </c>
      <c r="EQ22" s="39">
        <f t="shared" si="18"/>
        <v>92.689999999999984</v>
      </c>
      <c r="ER22" s="39">
        <f t="shared" si="19"/>
        <v>97.5</v>
      </c>
      <c r="ES22" s="39">
        <f t="shared" si="133"/>
        <v>7.85</v>
      </c>
      <c r="ET22" s="39">
        <f t="shared" si="134"/>
        <v>7.09</v>
      </c>
      <c r="EU22" s="39">
        <f t="shared" si="135"/>
        <v>7.85</v>
      </c>
      <c r="EV22" s="39">
        <f t="shared" si="136"/>
        <v>7.6</v>
      </c>
      <c r="EW22" s="219">
        <f t="shared" si="137"/>
        <v>7.85</v>
      </c>
      <c r="EX22" s="39">
        <f t="shared" si="138"/>
        <v>7.6</v>
      </c>
      <c r="EY22" s="39">
        <f t="shared" si="139"/>
        <v>7.85</v>
      </c>
      <c r="EZ22" s="39">
        <f t="shared" si="140"/>
        <v>7.85</v>
      </c>
      <c r="FA22" s="39">
        <f t="shared" si="141"/>
        <v>7.6</v>
      </c>
      <c r="FB22" s="39">
        <f t="shared" si="142"/>
        <v>7.85</v>
      </c>
      <c r="FC22" s="39">
        <f t="shared" si="143"/>
        <v>7.6</v>
      </c>
      <c r="FD22" s="39">
        <f t="shared" si="144"/>
        <v>7.85</v>
      </c>
      <c r="FE22" s="39">
        <f t="shared" si="20"/>
        <v>92.439999999999984</v>
      </c>
      <c r="FF22" s="30">
        <f t="shared" si="21"/>
        <v>189.94</v>
      </c>
      <c r="FG22" s="39">
        <f t="shared" si="145"/>
        <v>7.85</v>
      </c>
      <c r="FH22" s="39">
        <f t="shared" si="146"/>
        <v>7.09</v>
      </c>
      <c r="FI22" s="39">
        <f t="shared" si="148"/>
        <v>7.85</v>
      </c>
      <c r="FJ22" s="39">
        <f t="shared" si="147"/>
        <v>22.79</v>
      </c>
      <c r="FK22" s="30">
        <f t="shared" si="22"/>
        <v>212.73</v>
      </c>
      <c r="FL22" s="72">
        <f t="shared" si="23"/>
        <v>1849.52</v>
      </c>
    </row>
    <row r="23" spans="1:175" ht="99" x14ac:dyDescent="0.15">
      <c r="A23" s="218" t="s">
        <v>751</v>
      </c>
      <c r="B23" s="91" t="s">
        <v>711</v>
      </c>
      <c r="C23" s="221" t="s">
        <v>752</v>
      </c>
      <c r="D23" s="220"/>
      <c r="E23" s="220"/>
      <c r="F23" s="39">
        <v>70963.38</v>
      </c>
      <c r="G23" s="39">
        <f t="shared" si="0"/>
        <v>7096.34</v>
      </c>
      <c r="H23" s="39">
        <f t="shared" si="1"/>
        <v>63867.042000000009</v>
      </c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3"/>
      <c r="AT23" s="123"/>
      <c r="AU23" s="123"/>
      <c r="AV23" s="123"/>
      <c r="AW23" s="123"/>
      <c r="AX23" s="123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3"/>
      <c r="CK23" s="123"/>
      <c r="CL23" s="123"/>
      <c r="CM23" s="123"/>
      <c r="CN23" s="123"/>
      <c r="CO23" s="123"/>
      <c r="CP23" s="123"/>
      <c r="CQ23" s="123"/>
      <c r="CR23" s="123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>
        <f>ROUND((H23/30/365*141),2)</f>
        <v>822.4</v>
      </c>
      <c r="EC23" s="39">
        <f t="shared" si="16"/>
        <v>822.4</v>
      </c>
      <c r="ED23" s="39">
        <f t="shared" si="17"/>
        <v>822.4</v>
      </c>
      <c r="EE23" s="39">
        <f>ROUND((H23/30/365*31),2)</f>
        <v>180.81</v>
      </c>
      <c r="EF23" s="39">
        <f>ROUND((H23/30/365*29),2)</f>
        <v>169.15</v>
      </c>
      <c r="EG23" s="39">
        <f>ROUND((H23/30/365*31),2)</f>
        <v>180.81</v>
      </c>
      <c r="EH23" s="39">
        <f>ROUND((H23/30/365*30),2)</f>
        <v>174.98</v>
      </c>
      <c r="EI23" s="39">
        <f>ROUND((H23/30/365*31),2)</f>
        <v>180.81</v>
      </c>
      <c r="EJ23" s="39">
        <f>ROUND((H23/30/365*30),2)</f>
        <v>174.98</v>
      </c>
      <c r="EK23" s="39">
        <f>ROUND((H23/30/365*31),2)</f>
        <v>180.81</v>
      </c>
      <c r="EL23" s="39">
        <f>ROUND((H23/30/365*31),2)</f>
        <v>180.81</v>
      </c>
      <c r="EM23" s="39">
        <f>ROUND((H23/30/365*30),2)</f>
        <v>174.98</v>
      </c>
      <c r="EN23" s="39">
        <f>ROUND((H23/30/365*31),2)</f>
        <v>180.81</v>
      </c>
      <c r="EO23" s="39">
        <f>ROUND((H23/30/365*30),2)</f>
        <v>174.98</v>
      </c>
      <c r="EP23" s="39">
        <f>ROUND((H23/30/365*31),2)</f>
        <v>180.81</v>
      </c>
      <c r="EQ23" s="39">
        <f t="shared" si="18"/>
        <v>2134.7399999999998</v>
      </c>
      <c r="ER23" s="39">
        <f t="shared" si="19"/>
        <v>2957.14</v>
      </c>
      <c r="ES23" s="39">
        <f>ROUND((H23/30/365*31),2)</f>
        <v>180.81</v>
      </c>
      <c r="ET23" s="39">
        <f>ROUND((H23/30/365*28),2)</f>
        <v>163.31</v>
      </c>
      <c r="EU23" s="39">
        <f>ROUND((H23/30/365*31),2)</f>
        <v>180.81</v>
      </c>
      <c r="EV23" s="39">
        <f>ROUND((H23/30/365*30),2)</f>
        <v>174.98</v>
      </c>
      <c r="EW23" s="219">
        <f>ROUND((H23/30/365*31),2)</f>
        <v>180.81</v>
      </c>
      <c r="EX23" s="39">
        <f>ROUND((H23/30/365*30),2)</f>
        <v>174.98</v>
      </c>
      <c r="EY23" s="39">
        <f>ROUND((H23/30/365*31),2)</f>
        <v>180.81</v>
      </c>
      <c r="EZ23" s="39">
        <f>ROUND((H23/30/365*31),2)</f>
        <v>180.81</v>
      </c>
      <c r="FA23" s="39">
        <f>ROUND((H23/30/365*30),2)</f>
        <v>174.98</v>
      </c>
      <c r="FB23" s="39">
        <f>ROUND((H23/30/365*31),2)</f>
        <v>180.81</v>
      </c>
      <c r="FC23" s="39">
        <f>ROUND((H23/30/365*30),2)</f>
        <v>174.98</v>
      </c>
      <c r="FD23" s="39">
        <f>ROUND((H23/30/365*31),2)</f>
        <v>180.81</v>
      </c>
      <c r="FE23" s="39">
        <f t="shared" si="20"/>
        <v>2128.9</v>
      </c>
      <c r="FF23" s="30">
        <f t="shared" si="21"/>
        <v>5086.04</v>
      </c>
      <c r="FG23" s="39">
        <f>ROUND((H23/30/365*31),2)</f>
        <v>180.81</v>
      </c>
      <c r="FH23" s="39">
        <f>ROUND((H23/30/365*28),2)</f>
        <v>163.31</v>
      </c>
      <c r="FI23" s="39">
        <f>ROUND((H23/30/365*31),2)</f>
        <v>180.81</v>
      </c>
      <c r="FJ23" s="39">
        <f t="shared" si="147"/>
        <v>524.93000000000006</v>
      </c>
      <c r="FK23" s="30">
        <f t="shared" si="22"/>
        <v>5610.97</v>
      </c>
      <c r="FL23" s="72">
        <f t="shared" si="23"/>
        <v>65352.41</v>
      </c>
      <c r="FP23" s="222"/>
      <c r="FQ23" s="132"/>
      <c r="FR23" s="223"/>
    </row>
    <row r="24" spans="1:175" s="235" customFormat="1" ht="83.25" thickBot="1" x14ac:dyDescent="0.2">
      <c r="A24" s="224" t="s">
        <v>753</v>
      </c>
      <c r="B24" s="225" t="s">
        <v>754</v>
      </c>
      <c r="C24" s="225" t="s">
        <v>755</v>
      </c>
      <c r="D24" s="226"/>
      <c r="E24" s="226"/>
      <c r="F24" s="227">
        <v>6292.41</v>
      </c>
      <c r="G24" s="227">
        <f t="shared" si="0"/>
        <v>629.24</v>
      </c>
      <c r="H24" s="227">
        <f t="shared" si="1"/>
        <v>5663.1689999999999</v>
      </c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28"/>
      <c r="Z24" s="228"/>
      <c r="AA24" s="228"/>
      <c r="AB24" s="228"/>
      <c r="AC24" s="228"/>
      <c r="AD24" s="228"/>
      <c r="AE24" s="228"/>
      <c r="AF24" s="228"/>
      <c r="AG24" s="228"/>
      <c r="AH24" s="228"/>
      <c r="AI24" s="228"/>
      <c r="AJ24" s="228"/>
      <c r="AK24" s="228"/>
      <c r="AL24" s="228"/>
      <c r="AM24" s="228"/>
      <c r="AN24" s="228"/>
      <c r="AO24" s="228"/>
      <c r="AP24" s="228"/>
      <c r="AQ24" s="228"/>
      <c r="AR24" s="228"/>
      <c r="AS24" s="228"/>
      <c r="AT24" s="228"/>
      <c r="AU24" s="228"/>
      <c r="AV24" s="228"/>
      <c r="AW24" s="228"/>
      <c r="AX24" s="228"/>
      <c r="AY24" s="228"/>
      <c r="AZ24" s="228"/>
      <c r="BA24" s="228"/>
      <c r="BB24" s="228"/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8"/>
      <c r="BR24" s="228"/>
      <c r="BS24" s="228"/>
      <c r="BT24" s="228"/>
      <c r="BU24" s="228"/>
      <c r="BV24" s="228"/>
      <c r="BW24" s="228"/>
      <c r="BX24" s="228"/>
      <c r="BY24" s="228"/>
      <c r="BZ24" s="228"/>
      <c r="CA24" s="228"/>
      <c r="CB24" s="228"/>
      <c r="CC24" s="228"/>
      <c r="CD24" s="228"/>
      <c r="CE24" s="228"/>
      <c r="CF24" s="228"/>
      <c r="CG24" s="228"/>
      <c r="CH24" s="228"/>
      <c r="CI24" s="228"/>
      <c r="CJ24" s="228"/>
      <c r="CK24" s="228"/>
      <c r="CL24" s="228"/>
      <c r="CM24" s="228"/>
      <c r="CN24" s="228"/>
      <c r="CO24" s="228"/>
      <c r="CP24" s="228"/>
      <c r="CQ24" s="228"/>
      <c r="CR24" s="228"/>
      <c r="CS24" s="227"/>
      <c r="CT24" s="227"/>
      <c r="CU24" s="227"/>
      <c r="CV24" s="227"/>
      <c r="CW24" s="227"/>
      <c r="CX24" s="227"/>
      <c r="CY24" s="227"/>
      <c r="CZ24" s="227"/>
      <c r="DA24" s="227"/>
      <c r="DB24" s="227"/>
      <c r="DC24" s="227"/>
      <c r="DD24" s="227"/>
      <c r="DE24" s="227"/>
      <c r="DF24" s="227"/>
      <c r="DG24" s="227"/>
      <c r="DH24" s="227"/>
      <c r="DI24" s="227"/>
      <c r="DJ24" s="227"/>
      <c r="DK24" s="227"/>
      <c r="DL24" s="227"/>
      <c r="DM24" s="227"/>
      <c r="DN24" s="227"/>
      <c r="DO24" s="227"/>
      <c r="DP24" s="227"/>
      <c r="DQ24" s="227"/>
      <c r="DR24" s="227"/>
      <c r="DS24" s="227"/>
      <c r="DT24" s="227"/>
      <c r="DU24" s="227"/>
      <c r="DV24" s="227"/>
      <c r="DW24" s="227"/>
      <c r="DX24" s="227"/>
      <c r="DY24" s="227"/>
      <c r="DZ24" s="227"/>
      <c r="EA24" s="227"/>
      <c r="EB24" s="227"/>
      <c r="EC24" s="227"/>
      <c r="ED24" s="227"/>
      <c r="EE24" s="227"/>
      <c r="EF24" s="227"/>
      <c r="EG24" s="227">
        <f>ROUND((H24/7330*28),2)</f>
        <v>21.63</v>
      </c>
      <c r="EH24" s="227">
        <f>ROUND((H24/7330*30),2)</f>
        <v>23.18</v>
      </c>
      <c r="EI24" s="227">
        <f>ROUND((H24/7330*31),2)</f>
        <v>23.95</v>
      </c>
      <c r="EJ24" s="227">
        <f>ROUND((H24/7330*30),2)</f>
        <v>23.18</v>
      </c>
      <c r="EK24" s="227">
        <f>ROUND((H24/7330*31),2)</f>
        <v>23.95</v>
      </c>
      <c r="EL24" s="227">
        <f>ROUND((H24/7330*31),2)</f>
        <v>23.95</v>
      </c>
      <c r="EM24" s="227">
        <f>ROUND((H24/7330*30),2)</f>
        <v>23.18</v>
      </c>
      <c r="EN24" s="227">
        <f>ROUND((H24/7330*31),2)</f>
        <v>23.95</v>
      </c>
      <c r="EO24" s="227">
        <f>ROUND((H24/7330*30),2)</f>
        <v>23.18</v>
      </c>
      <c r="EP24" s="227">
        <f>ROUND((H24/7330*31),2)</f>
        <v>23.95</v>
      </c>
      <c r="EQ24" s="227">
        <f t="shared" si="18"/>
        <v>234.1</v>
      </c>
      <c r="ER24" s="227">
        <f t="shared" si="19"/>
        <v>234.1</v>
      </c>
      <c r="ES24" s="227">
        <f>ROUND((H24/7330*31),2)</f>
        <v>23.95</v>
      </c>
      <c r="ET24" s="227">
        <f>ROUND((H24/7330*28),2)</f>
        <v>21.63</v>
      </c>
      <c r="EU24" s="227">
        <f>ROUND((H24/7330*31),2)</f>
        <v>23.95</v>
      </c>
      <c r="EV24" s="227">
        <f>ROUND((H24/7330*30),2)</f>
        <v>23.18</v>
      </c>
      <c r="EW24" s="229">
        <f>ROUND((H24/7330*31),2)</f>
        <v>23.95</v>
      </c>
      <c r="EX24" s="227">
        <f>ROUND((H24/7330*30),2)</f>
        <v>23.18</v>
      </c>
      <c r="EY24" s="227">
        <f>ROUND((H24/7330*31),2)</f>
        <v>23.95</v>
      </c>
      <c r="EZ24" s="227">
        <f>ROUND((H24/7330*31),2)</f>
        <v>23.95</v>
      </c>
      <c r="FA24" s="227">
        <f>ROUND((H24/7330*30),2)</f>
        <v>23.18</v>
      </c>
      <c r="FB24" s="230">
        <f>ROUND((H24/7330*31),2)</f>
        <v>23.95</v>
      </c>
      <c r="FC24" s="230">
        <f>ROUND((H24/7330*30),2)</f>
        <v>23.18</v>
      </c>
      <c r="FD24" s="39">
        <f>ROUND((H24/7330*31),2)</f>
        <v>23.95</v>
      </c>
      <c r="FE24" s="227">
        <f t="shared" si="20"/>
        <v>281.99999999999994</v>
      </c>
      <c r="FF24" s="30">
        <f t="shared" si="21"/>
        <v>516.09999999999991</v>
      </c>
      <c r="FG24" s="39">
        <f>ROUND((H24/7330*31),2)</f>
        <v>23.95</v>
      </c>
      <c r="FH24" s="39">
        <f>ROUND((H24/7330*28),2)</f>
        <v>21.63</v>
      </c>
      <c r="FI24" s="39">
        <f>ROUND((H24/7330*31),2)</f>
        <v>23.95</v>
      </c>
      <c r="FJ24" s="39">
        <f t="shared" si="147"/>
        <v>69.53</v>
      </c>
      <c r="FK24" s="30">
        <f t="shared" si="22"/>
        <v>585.63</v>
      </c>
      <c r="FL24" s="231">
        <f t="shared" si="23"/>
        <v>5706.78</v>
      </c>
      <c r="FM24" s="106"/>
      <c r="FN24" s="106"/>
      <c r="FO24" s="106"/>
      <c r="FP24" s="232"/>
      <c r="FQ24" s="233"/>
      <c r="FR24" s="234"/>
    </row>
    <row r="25" spans="1:175" s="242" customFormat="1" ht="12" thickBot="1" x14ac:dyDescent="0.25">
      <c r="A25" s="236" t="s">
        <v>756</v>
      </c>
      <c r="B25" s="237"/>
      <c r="C25" s="237"/>
      <c r="D25" s="237"/>
      <c r="E25" s="237"/>
      <c r="F25" s="238">
        <f t="shared" ref="F25:BQ25" si="149">SUM(F6:F24)</f>
        <v>1761395.7</v>
      </c>
      <c r="G25" s="238">
        <f t="shared" si="149"/>
        <v>176139.59999999998</v>
      </c>
      <c r="H25" s="238">
        <f t="shared" si="149"/>
        <v>1585256.1299999997</v>
      </c>
      <c r="I25" s="238">
        <f t="shared" si="149"/>
        <v>4893.1499999999996</v>
      </c>
      <c r="J25" s="238">
        <f t="shared" si="149"/>
        <v>9400.0300000000007</v>
      </c>
      <c r="K25" s="238">
        <f t="shared" si="149"/>
        <v>1074.29</v>
      </c>
      <c r="L25" s="238">
        <f t="shared" si="149"/>
        <v>1074.29</v>
      </c>
      <c r="M25" s="238">
        <f t="shared" si="149"/>
        <v>1074.29</v>
      </c>
      <c r="N25" s="238">
        <f t="shared" si="149"/>
        <v>1077.23</v>
      </c>
      <c r="O25" s="238">
        <f t="shared" si="149"/>
        <v>3230.81</v>
      </c>
      <c r="P25" s="238">
        <f t="shared" si="149"/>
        <v>67743.28</v>
      </c>
      <c r="Q25" s="238">
        <f t="shared" si="149"/>
        <v>70523.569999999992</v>
      </c>
      <c r="R25" s="238">
        <f t="shared" si="149"/>
        <v>71601.930000000022</v>
      </c>
      <c r="S25" s="238">
        <f t="shared" si="149"/>
        <v>71789.81</v>
      </c>
      <c r="T25" s="238">
        <f t="shared" si="149"/>
        <v>72346.109999999986</v>
      </c>
      <c r="U25" s="238">
        <f t="shared" si="149"/>
        <v>72483.92</v>
      </c>
      <c r="V25" s="238">
        <f t="shared" si="149"/>
        <v>435653.03999999986</v>
      </c>
      <c r="W25" s="238">
        <f t="shared" si="149"/>
        <v>6281.4099999999989</v>
      </c>
      <c r="X25" s="238">
        <f t="shared" si="149"/>
        <v>5876.17</v>
      </c>
      <c r="Y25" s="238">
        <f t="shared" si="149"/>
        <v>6281.4099999999989</v>
      </c>
      <c r="Z25" s="238">
        <f t="shared" si="149"/>
        <v>6078.7999999999993</v>
      </c>
      <c r="AA25" s="238">
        <f t="shared" si="149"/>
        <v>6281.4099999999989</v>
      </c>
      <c r="AB25" s="238">
        <f t="shared" si="149"/>
        <v>6078.7999999999993</v>
      </c>
      <c r="AC25" s="238">
        <f t="shared" si="149"/>
        <v>6281.4099999999989</v>
      </c>
      <c r="AD25" s="238">
        <f t="shared" si="149"/>
        <v>6281.4099999999989</v>
      </c>
      <c r="AE25" s="238">
        <f t="shared" si="149"/>
        <v>6078.7999999999993</v>
      </c>
      <c r="AF25" s="238">
        <f t="shared" si="149"/>
        <v>6281.4099999999989</v>
      </c>
      <c r="AG25" s="238">
        <f t="shared" si="149"/>
        <v>6081.5099999999993</v>
      </c>
      <c r="AH25" s="238">
        <f t="shared" si="149"/>
        <v>6293.4199999999992</v>
      </c>
      <c r="AI25" s="238">
        <f t="shared" si="149"/>
        <v>74175.960000000021</v>
      </c>
      <c r="AJ25" s="238">
        <f t="shared" si="149"/>
        <v>509829</v>
      </c>
      <c r="AK25" s="238">
        <f t="shared" si="149"/>
        <v>6293.4199999999992</v>
      </c>
      <c r="AL25" s="238">
        <f t="shared" si="149"/>
        <v>5684.369999999999</v>
      </c>
      <c r="AM25" s="238">
        <f t="shared" si="149"/>
        <v>6293.4199999999992</v>
      </c>
      <c r="AN25" s="238">
        <f t="shared" si="149"/>
        <v>6090.4199999999992</v>
      </c>
      <c r="AO25" s="238">
        <f t="shared" si="149"/>
        <v>6293.4199999999992</v>
      </c>
      <c r="AP25" s="238">
        <f t="shared" si="149"/>
        <v>6090.4199999999992</v>
      </c>
      <c r="AQ25" s="238">
        <f t="shared" si="149"/>
        <v>6293.4199999999992</v>
      </c>
      <c r="AR25" s="238">
        <f t="shared" si="149"/>
        <v>6293.4199999999992</v>
      </c>
      <c r="AS25" s="238">
        <f t="shared" si="149"/>
        <v>6090.4199999999992</v>
      </c>
      <c r="AT25" s="238">
        <f t="shared" si="149"/>
        <v>6293.4199999999992</v>
      </c>
      <c r="AU25" s="238">
        <f t="shared" si="149"/>
        <v>6090.4199999999992</v>
      </c>
      <c r="AV25" s="238">
        <f t="shared" si="149"/>
        <v>6293.4199999999992</v>
      </c>
      <c r="AW25" s="238">
        <f t="shared" si="149"/>
        <v>74099.990000000005</v>
      </c>
      <c r="AX25" s="238">
        <f t="shared" si="149"/>
        <v>583928.99</v>
      </c>
      <c r="AY25" s="238">
        <f t="shared" si="149"/>
        <v>6293.4199999999992</v>
      </c>
      <c r="AZ25" s="238">
        <f t="shared" si="149"/>
        <v>5684.369999999999</v>
      </c>
      <c r="BA25" s="238">
        <f t="shared" si="149"/>
        <v>6293.4199999999992</v>
      </c>
      <c r="BB25" s="238">
        <f t="shared" si="149"/>
        <v>6090.4199999999992</v>
      </c>
      <c r="BC25" s="238">
        <f t="shared" si="149"/>
        <v>6293.4199999999992</v>
      </c>
      <c r="BD25" s="238">
        <f t="shared" si="149"/>
        <v>6090.4199999999992</v>
      </c>
      <c r="BE25" s="238">
        <f t="shared" si="149"/>
        <v>6293.4199999999992</v>
      </c>
      <c r="BF25" s="238">
        <f t="shared" si="149"/>
        <v>6293.4199999999992</v>
      </c>
      <c r="BG25" s="238">
        <f t="shared" si="149"/>
        <v>6090.4199999999992</v>
      </c>
      <c r="BH25" s="238">
        <f t="shared" si="149"/>
        <v>6293.4199999999992</v>
      </c>
      <c r="BI25" s="238">
        <f t="shared" si="149"/>
        <v>6090.4199999999992</v>
      </c>
      <c r="BJ25" s="238">
        <f t="shared" si="149"/>
        <v>6293.4199999999992</v>
      </c>
      <c r="BK25" s="238">
        <f t="shared" si="149"/>
        <v>74099.990000000005</v>
      </c>
      <c r="BL25" s="238">
        <f t="shared" si="149"/>
        <v>658028.9800000001</v>
      </c>
      <c r="BM25" s="238">
        <f t="shared" si="149"/>
        <v>6293.4199999999992</v>
      </c>
      <c r="BN25" s="238">
        <f t="shared" si="149"/>
        <v>5684.369999999999</v>
      </c>
      <c r="BO25" s="238">
        <f t="shared" si="149"/>
        <v>6293.4199999999992</v>
      </c>
      <c r="BP25" s="238">
        <f t="shared" si="149"/>
        <v>6090.4199999999992</v>
      </c>
      <c r="BQ25" s="238">
        <f t="shared" si="149"/>
        <v>6293.4199999999992</v>
      </c>
      <c r="BR25" s="238">
        <f t="shared" ref="BR25:EC25" si="150">SUM(BR6:BR24)</f>
        <v>6090.4199999999992</v>
      </c>
      <c r="BS25" s="238">
        <f t="shared" si="150"/>
        <v>6293.4199999999992</v>
      </c>
      <c r="BT25" s="238">
        <f t="shared" si="150"/>
        <v>6293.4199999999992</v>
      </c>
      <c r="BU25" s="238">
        <f t="shared" si="150"/>
        <v>6090.4199999999992</v>
      </c>
      <c r="BV25" s="238">
        <f t="shared" si="150"/>
        <v>6293.4199999999992</v>
      </c>
      <c r="BW25" s="238">
        <f t="shared" si="150"/>
        <v>6090.4199999999992</v>
      </c>
      <c r="BX25" s="238">
        <f t="shared" si="150"/>
        <v>6293.4199999999992</v>
      </c>
      <c r="BY25" s="238">
        <f t="shared" si="150"/>
        <v>74099.990000000005</v>
      </c>
      <c r="BZ25" s="238">
        <f t="shared" si="150"/>
        <v>732128.97</v>
      </c>
      <c r="CA25" s="238">
        <f t="shared" si="150"/>
        <v>6293.4199999999992</v>
      </c>
      <c r="CB25" s="238">
        <f t="shared" si="150"/>
        <v>5887.4</v>
      </c>
      <c r="CC25" s="238">
        <f t="shared" si="150"/>
        <v>6293.4199999999992</v>
      </c>
      <c r="CD25" s="238">
        <f t="shared" si="150"/>
        <v>6090.4199999999992</v>
      </c>
      <c r="CE25" s="238">
        <f t="shared" si="150"/>
        <v>6293.4199999999992</v>
      </c>
      <c r="CF25" s="238">
        <f t="shared" si="150"/>
        <v>6090.4199999999992</v>
      </c>
      <c r="CG25" s="238">
        <f t="shared" si="150"/>
        <v>6293.4199999999992</v>
      </c>
      <c r="CH25" s="238">
        <f t="shared" si="150"/>
        <v>6293.4199999999992</v>
      </c>
      <c r="CI25" s="238">
        <f t="shared" si="150"/>
        <v>6090.4199999999992</v>
      </c>
      <c r="CJ25" s="238">
        <f t="shared" si="150"/>
        <v>6293.4199999999992</v>
      </c>
      <c r="CK25" s="238">
        <f t="shared" si="150"/>
        <v>6090.4199999999992</v>
      </c>
      <c r="CL25" s="238">
        <f t="shared" si="150"/>
        <v>6293.4199999999992</v>
      </c>
      <c r="CM25" s="238">
        <f t="shared" si="150"/>
        <v>74303.020000000019</v>
      </c>
      <c r="CN25" s="238">
        <f t="shared" si="150"/>
        <v>806431.99</v>
      </c>
      <c r="CO25" s="238">
        <f t="shared" si="150"/>
        <v>6293.4199999999992</v>
      </c>
      <c r="CP25" s="238">
        <f t="shared" si="150"/>
        <v>5684.369999999999</v>
      </c>
      <c r="CQ25" s="238">
        <f t="shared" si="150"/>
        <v>6293.4199999999992</v>
      </c>
      <c r="CR25" s="238">
        <f t="shared" si="150"/>
        <v>6090.4199999999992</v>
      </c>
      <c r="CS25" s="238">
        <f t="shared" si="150"/>
        <v>6293.4199999999992</v>
      </c>
      <c r="CT25" s="238">
        <f t="shared" si="150"/>
        <v>6103.5699999999988</v>
      </c>
      <c r="CU25" s="238">
        <f t="shared" si="150"/>
        <v>6311.9499999999989</v>
      </c>
      <c r="CV25" s="238">
        <f t="shared" si="150"/>
        <v>6311.9499999999989</v>
      </c>
      <c r="CW25" s="238">
        <f t="shared" si="150"/>
        <v>6108.3499999999995</v>
      </c>
      <c r="CX25" s="238">
        <f t="shared" si="150"/>
        <v>6311.9499999999989</v>
      </c>
      <c r="CY25" s="238">
        <f t="shared" si="150"/>
        <v>6108.3499999999995</v>
      </c>
      <c r="CZ25" s="238">
        <f t="shared" si="150"/>
        <v>6311.9499999999989</v>
      </c>
      <c r="DA25" s="238">
        <f t="shared" si="150"/>
        <v>74223.12000000001</v>
      </c>
      <c r="DB25" s="238">
        <f t="shared" si="150"/>
        <v>880655.11</v>
      </c>
      <c r="DC25" s="238">
        <f t="shared" si="150"/>
        <v>6311.9499999999989</v>
      </c>
      <c r="DD25" s="238">
        <f t="shared" si="150"/>
        <v>5701.1099999999988</v>
      </c>
      <c r="DE25" s="238">
        <f t="shared" si="150"/>
        <v>6311.9499999999989</v>
      </c>
      <c r="DF25" s="238">
        <f t="shared" si="150"/>
        <v>6108.3499999999995</v>
      </c>
      <c r="DG25" s="238">
        <f t="shared" si="150"/>
        <v>6311.9499999999989</v>
      </c>
      <c r="DH25" s="238">
        <f t="shared" si="150"/>
        <v>6108.3499999999995</v>
      </c>
      <c r="DI25" s="238">
        <f t="shared" si="150"/>
        <v>6311.9499999999989</v>
      </c>
      <c r="DJ25" s="238">
        <f t="shared" si="150"/>
        <v>6311.9499999999989</v>
      </c>
      <c r="DK25" s="238">
        <f t="shared" si="150"/>
        <v>6108.3499999999995</v>
      </c>
      <c r="DL25" s="238">
        <f t="shared" si="150"/>
        <v>6311.9499999999989</v>
      </c>
      <c r="DM25" s="238">
        <f t="shared" si="150"/>
        <v>6108.3499999999995</v>
      </c>
      <c r="DN25" s="238">
        <f t="shared" si="150"/>
        <v>6311.9499999999989</v>
      </c>
      <c r="DO25" s="238">
        <f t="shared" si="150"/>
        <v>74318.16</v>
      </c>
      <c r="DP25" s="238">
        <f t="shared" si="150"/>
        <v>954973.27</v>
      </c>
      <c r="DQ25" s="238">
        <f t="shared" si="150"/>
        <v>6311.9499999999989</v>
      </c>
      <c r="DR25" s="238">
        <f t="shared" si="150"/>
        <v>5701.1099999999988</v>
      </c>
      <c r="DS25" s="238">
        <f t="shared" si="150"/>
        <v>6311.9499999999989</v>
      </c>
      <c r="DT25" s="238">
        <f t="shared" si="150"/>
        <v>6108.3499999999995</v>
      </c>
      <c r="DU25" s="238">
        <f t="shared" si="150"/>
        <v>6311.9499999999989</v>
      </c>
      <c r="DV25" s="238">
        <f t="shared" si="150"/>
        <v>6108.3499999999995</v>
      </c>
      <c r="DW25" s="238">
        <f t="shared" si="150"/>
        <v>6311.9499999999989</v>
      </c>
      <c r="DX25" s="238">
        <f t="shared" si="150"/>
        <v>6311.9499999999989</v>
      </c>
      <c r="DY25" s="238">
        <f t="shared" si="150"/>
        <v>6108.3499999999995</v>
      </c>
      <c r="DZ25" s="238">
        <f t="shared" si="150"/>
        <v>6311.9499999999989</v>
      </c>
      <c r="EA25" s="238">
        <f t="shared" si="150"/>
        <v>6108.3499999999995</v>
      </c>
      <c r="EB25" s="238">
        <f t="shared" si="150"/>
        <v>7139.1599999999989</v>
      </c>
      <c r="EC25" s="238">
        <f t="shared" si="150"/>
        <v>75145.37</v>
      </c>
      <c r="ED25" s="238">
        <f t="shared" ref="ED25:FE25" si="151">SUM(ED6:ED24)</f>
        <v>1030118.6400000001</v>
      </c>
      <c r="EE25" s="238">
        <f t="shared" si="151"/>
        <v>6500.61</v>
      </c>
      <c r="EF25" s="238">
        <f t="shared" si="151"/>
        <v>6081.23</v>
      </c>
      <c r="EG25" s="238">
        <f t="shared" si="151"/>
        <v>6522.24</v>
      </c>
      <c r="EH25" s="238">
        <f t="shared" si="151"/>
        <v>6314.11</v>
      </c>
      <c r="EI25" s="238">
        <f t="shared" si="151"/>
        <v>6524.5599999999995</v>
      </c>
      <c r="EJ25" s="238">
        <f t="shared" si="151"/>
        <v>6314.11</v>
      </c>
      <c r="EK25" s="238">
        <f t="shared" si="151"/>
        <v>6524.5599999999995</v>
      </c>
      <c r="EL25" s="238">
        <f t="shared" si="151"/>
        <v>6524.5599999999995</v>
      </c>
      <c r="EM25" s="238">
        <f t="shared" si="151"/>
        <v>6314.11</v>
      </c>
      <c r="EN25" s="238">
        <f t="shared" si="151"/>
        <v>6524.5599999999995</v>
      </c>
      <c r="EO25" s="238">
        <f t="shared" si="151"/>
        <v>6314.11</v>
      </c>
      <c r="EP25" s="238">
        <f t="shared" si="151"/>
        <v>6524.5599999999995</v>
      </c>
      <c r="EQ25" s="238">
        <f t="shared" si="151"/>
        <v>76983.320000000036</v>
      </c>
      <c r="ER25" s="238">
        <f t="shared" si="151"/>
        <v>1107101.9599999997</v>
      </c>
      <c r="ES25" s="238">
        <f t="shared" si="151"/>
        <v>6524.5599999999995</v>
      </c>
      <c r="ET25" s="238">
        <f t="shared" si="151"/>
        <v>5893.1399999999994</v>
      </c>
      <c r="EU25" s="238">
        <f t="shared" si="151"/>
        <v>6524.5599999999995</v>
      </c>
      <c r="EV25" s="238">
        <f t="shared" si="151"/>
        <v>6314.11</v>
      </c>
      <c r="EW25" s="239">
        <f t="shared" si="151"/>
        <v>6524.5599999999995</v>
      </c>
      <c r="EX25" s="238">
        <f t="shared" si="151"/>
        <v>6314.11</v>
      </c>
      <c r="EY25" s="238">
        <f t="shared" si="151"/>
        <v>6524.5599999999995</v>
      </c>
      <c r="EZ25" s="238">
        <f t="shared" si="151"/>
        <v>6524.5599999999995</v>
      </c>
      <c r="FA25" s="238">
        <f t="shared" si="151"/>
        <v>6314.11</v>
      </c>
      <c r="FB25" s="238">
        <f t="shared" si="151"/>
        <v>6524.5599999999995</v>
      </c>
      <c r="FC25" s="238">
        <f t="shared" si="151"/>
        <v>6314.11</v>
      </c>
      <c r="FD25" s="238">
        <f t="shared" si="151"/>
        <v>6524.5599999999995</v>
      </c>
      <c r="FE25" s="238">
        <f t="shared" si="151"/>
        <v>76821.5</v>
      </c>
      <c r="FF25" s="238">
        <f t="shared" si="21"/>
        <v>1183923.4599999997</v>
      </c>
      <c r="FG25" s="238">
        <f t="shared" ref="FG25:FJ25" si="152">SUM(FG6:FG24)</f>
        <v>6524.5599999999995</v>
      </c>
      <c r="FH25" s="238">
        <f t="shared" si="152"/>
        <v>5893.1399999999994</v>
      </c>
      <c r="FI25" s="238">
        <f t="shared" si="152"/>
        <v>6524.5599999999995</v>
      </c>
      <c r="FJ25" s="238">
        <f t="shared" si="152"/>
        <v>18942.259999999995</v>
      </c>
      <c r="FK25" s="238">
        <f>SUM(FK6:FK24)</f>
        <v>1202865.72</v>
      </c>
      <c r="FL25" s="240">
        <f>SUM(FL6:FL24)</f>
        <v>558529.98</v>
      </c>
      <c r="FM25" s="106"/>
      <c r="FN25" s="106"/>
      <c r="FO25" s="106"/>
      <c r="FP25" s="241"/>
      <c r="FQ25" s="241"/>
      <c r="FR25" s="241"/>
    </row>
    <row r="26" spans="1:175" s="242" customFormat="1" ht="12" thickBot="1" x14ac:dyDescent="0.25">
      <c r="A26" s="243" t="s">
        <v>757</v>
      </c>
      <c r="B26" s="244"/>
      <c r="C26" s="244"/>
      <c r="D26" s="244"/>
      <c r="E26" s="244"/>
      <c r="F26" s="244"/>
      <c r="G26" s="244"/>
      <c r="H26" s="244"/>
      <c r="I26" s="244"/>
      <c r="J26" s="244"/>
      <c r="K26" s="244"/>
      <c r="L26" s="244"/>
      <c r="M26" s="244"/>
      <c r="N26" s="244"/>
      <c r="O26" s="244"/>
      <c r="P26" s="244"/>
      <c r="Q26" s="244"/>
      <c r="R26" s="244"/>
      <c r="S26" s="244"/>
      <c r="T26" s="244"/>
      <c r="U26" s="244"/>
      <c r="V26" s="244"/>
      <c r="W26" s="244"/>
      <c r="X26" s="244"/>
      <c r="Y26" s="244"/>
      <c r="Z26" s="244"/>
      <c r="AA26" s="244"/>
      <c r="AB26" s="244"/>
      <c r="AC26" s="244"/>
      <c r="AD26" s="244"/>
      <c r="AE26" s="244"/>
      <c r="AF26" s="244"/>
      <c r="AG26" s="244"/>
      <c r="AH26" s="244"/>
      <c r="AI26" s="244"/>
      <c r="AJ26" s="244"/>
      <c r="AK26" s="244"/>
      <c r="AL26" s="244"/>
      <c r="AM26" s="244"/>
      <c r="AN26" s="244"/>
      <c r="AO26" s="244"/>
      <c r="AP26" s="244"/>
      <c r="AQ26" s="244"/>
      <c r="AR26" s="244"/>
      <c r="AS26" s="244"/>
      <c r="AT26" s="244"/>
      <c r="AU26" s="244"/>
      <c r="AV26" s="244"/>
      <c r="AW26" s="244"/>
      <c r="AX26" s="244"/>
      <c r="AY26" s="244"/>
      <c r="AZ26" s="244"/>
      <c r="BA26" s="244"/>
      <c r="BB26" s="244"/>
      <c r="BC26" s="244"/>
      <c r="BD26" s="244"/>
      <c r="BE26" s="244"/>
      <c r="BF26" s="244"/>
      <c r="BG26" s="244"/>
      <c r="BH26" s="244"/>
      <c r="BI26" s="244"/>
      <c r="BJ26" s="244"/>
      <c r="BK26" s="244"/>
      <c r="BL26" s="244"/>
      <c r="BM26" s="244"/>
      <c r="BN26" s="244"/>
      <c r="BO26" s="244"/>
      <c r="BP26" s="244"/>
      <c r="BQ26" s="244"/>
      <c r="BR26" s="244"/>
      <c r="BS26" s="244"/>
      <c r="BT26" s="244"/>
      <c r="BU26" s="244"/>
      <c r="BV26" s="244"/>
      <c r="BW26" s="244"/>
      <c r="BX26" s="244"/>
      <c r="BY26" s="244"/>
      <c r="BZ26" s="244"/>
      <c r="CA26" s="244"/>
      <c r="CB26" s="244"/>
      <c r="CC26" s="244"/>
      <c r="CD26" s="244"/>
      <c r="CE26" s="244"/>
      <c r="CF26" s="244"/>
      <c r="CG26" s="244"/>
      <c r="CH26" s="244"/>
      <c r="CI26" s="244"/>
      <c r="CJ26" s="244"/>
      <c r="CK26" s="244"/>
      <c r="CL26" s="244"/>
      <c r="CM26" s="244"/>
      <c r="CN26" s="244"/>
      <c r="CO26" s="244"/>
      <c r="CP26" s="244"/>
      <c r="CQ26" s="244"/>
      <c r="CR26" s="244"/>
      <c r="CS26" s="244"/>
      <c r="CT26" s="244"/>
      <c r="CU26" s="244"/>
      <c r="CV26" s="244"/>
      <c r="CW26" s="244"/>
      <c r="CX26" s="244"/>
      <c r="CY26" s="244"/>
      <c r="CZ26" s="244"/>
      <c r="DA26" s="244"/>
      <c r="DB26" s="244"/>
      <c r="DC26" s="244"/>
      <c r="DD26" s="244"/>
      <c r="DE26" s="244"/>
      <c r="DF26" s="244"/>
      <c r="DG26" s="244"/>
      <c r="DH26" s="244"/>
      <c r="DI26" s="244"/>
      <c r="DJ26" s="244"/>
      <c r="DK26" s="244"/>
      <c r="DL26" s="244"/>
      <c r="DM26" s="244"/>
      <c r="DN26" s="244"/>
      <c r="DO26" s="244"/>
      <c r="DP26" s="244"/>
      <c r="DQ26" s="244"/>
      <c r="DR26" s="244"/>
      <c r="DS26" s="244"/>
      <c r="DT26" s="244"/>
      <c r="DU26" s="244"/>
      <c r="DV26" s="244"/>
      <c r="DW26" s="244"/>
      <c r="DX26" s="244"/>
      <c r="DY26" s="244"/>
      <c r="DZ26" s="244"/>
      <c r="EA26" s="244"/>
      <c r="EB26" s="244"/>
      <c r="EC26" s="244"/>
      <c r="ED26" s="244"/>
      <c r="EE26" s="244"/>
      <c r="EF26" s="244"/>
      <c r="EG26" s="244"/>
      <c r="EH26" s="244"/>
      <c r="EI26" s="244"/>
      <c r="EJ26" s="244"/>
      <c r="EK26" s="244"/>
      <c r="EL26" s="244"/>
      <c r="EM26" s="244"/>
      <c r="EN26" s="244"/>
      <c r="EO26" s="244"/>
      <c r="EP26" s="244"/>
      <c r="EQ26" s="244"/>
      <c r="ER26" s="244"/>
      <c r="ES26" s="244"/>
      <c r="ET26" s="244"/>
      <c r="EU26" s="244"/>
      <c r="EV26" s="244"/>
      <c r="EW26" s="244"/>
      <c r="EX26" s="244"/>
      <c r="EY26" s="244"/>
      <c r="EZ26" s="244"/>
      <c r="FA26" s="244"/>
      <c r="FB26" s="244"/>
      <c r="FC26" s="244"/>
      <c r="FD26" s="244"/>
      <c r="FE26" s="244"/>
      <c r="FF26" s="244"/>
      <c r="FG26" s="244"/>
      <c r="FH26" s="244"/>
      <c r="FI26" s="244"/>
      <c r="FJ26" s="244"/>
      <c r="FK26" s="244"/>
      <c r="FL26" s="245"/>
      <c r="FM26" s="106"/>
      <c r="FN26" s="106"/>
      <c r="FO26" s="106"/>
      <c r="FP26" s="241"/>
      <c r="FQ26" s="241"/>
      <c r="FR26" s="241"/>
    </row>
    <row r="27" spans="1:175" ht="57.75" x14ac:dyDescent="0.15">
      <c r="A27" s="246">
        <v>41115</v>
      </c>
      <c r="B27" s="213" t="s">
        <v>758</v>
      </c>
      <c r="C27" s="213" t="s">
        <v>759</v>
      </c>
      <c r="D27" s="247" t="s">
        <v>100</v>
      </c>
      <c r="E27" s="247" t="s">
        <v>760</v>
      </c>
      <c r="F27" s="30">
        <v>30503.3</v>
      </c>
      <c r="G27" s="30">
        <f t="shared" ref="G27:G32" si="153">(F27*0.1)</f>
        <v>3050.33</v>
      </c>
      <c r="H27" s="30">
        <f t="shared" ref="H27:H32" si="154">(F27*0.9)</f>
        <v>27452.97</v>
      </c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>
        <f>N27+O27+P27+Q27+R27+S27+T27+U27</f>
        <v>0</v>
      </c>
      <c r="W27" s="30"/>
      <c r="X27" s="30"/>
      <c r="Y27" s="30"/>
      <c r="Z27" s="30"/>
      <c r="AA27" s="30"/>
      <c r="AB27" s="30"/>
      <c r="AC27" s="30">
        <f>ROUND((H27/10/365*6),2)</f>
        <v>45.13</v>
      </c>
      <c r="AD27" s="30">
        <f>ROUND((H27/10/365*31),2)</f>
        <v>233.16</v>
      </c>
      <c r="AE27" s="30">
        <f>ROUND((H27/10/365*30),2)</f>
        <v>225.64</v>
      </c>
      <c r="AF27" s="30">
        <f>ROUND((H27/10/365*31),2)</f>
        <v>233.16</v>
      </c>
      <c r="AG27" s="30">
        <f>ROUND((H27/10/365*30),2)</f>
        <v>225.64</v>
      </c>
      <c r="AH27" s="30">
        <f>ROUND((H27/10/365*31),2)</f>
        <v>233.16</v>
      </c>
      <c r="AI27" s="30">
        <f>SUM(W27:AH27)</f>
        <v>1195.8900000000001</v>
      </c>
      <c r="AJ27" s="30">
        <f>ROUND((V27+W27+X27+Y27+Z27+AA27+AB27+AC27+AD27+AE27+AF27+AG27+AH27),2)</f>
        <v>1195.8900000000001</v>
      </c>
      <c r="AK27" s="30">
        <f>ROUND((H27/10/365*31),2)</f>
        <v>233.16</v>
      </c>
      <c r="AL27" s="30">
        <f>ROUND((H27/10/365*28),2)</f>
        <v>210.6</v>
      </c>
      <c r="AM27" s="30">
        <f>ROUND((H27/10/365*31),2)</f>
        <v>233.16</v>
      </c>
      <c r="AN27" s="30">
        <f>ROUND((H27/10/365*30),2)</f>
        <v>225.64</v>
      </c>
      <c r="AO27" s="30">
        <f>ROUND((H27/10/365*31),2)</f>
        <v>233.16</v>
      </c>
      <c r="AP27" s="30">
        <f>ROUND((H27/10/365*30),2)</f>
        <v>225.64</v>
      </c>
      <c r="AQ27" s="30">
        <f>ROUND((H27/10/365*31),2)</f>
        <v>233.16</v>
      </c>
      <c r="AR27" s="30">
        <f>ROUND((H27/10/365*31),2)</f>
        <v>233.16</v>
      </c>
      <c r="AS27" s="30">
        <f>ROUND((H27/10/365*30),2)</f>
        <v>225.64</v>
      </c>
      <c r="AT27" s="30">
        <f>ROUND((H27/10/365*31),2)</f>
        <v>233.16</v>
      </c>
      <c r="AU27" s="30">
        <f>ROUND((H27/10/365*30),2)</f>
        <v>225.64</v>
      </c>
      <c r="AV27" s="30">
        <f>ROUND((H27/10/365*31),2)</f>
        <v>233.16</v>
      </c>
      <c r="AW27" s="30">
        <f>SUM(AK27:AV27)</f>
        <v>2745.2799999999997</v>
      </c>
      <c r="AX27" s="30">
        <f>ROUND((AJ27+AK27+AL27+AM27+AN27+AO27+AP27+AQ27+AR27+AS27+AT27+AU27+AV27),2)</f>
        <v>3941.17</v>
      </c>
      <c r="AY27" s="30">
        <f>ROUND((H27/10/365*31),2)</f>
        <v>233.16</v>
      </c>
      <c r="AZ27" s="30">
        <f>ROUND((H27/10/365*28),2)</f>
        <v>210.6</v>
      </c>
      <c r="BA27" s="30">
        <f>ROUND((H27/10/365*31),2)</f>
        <v>233.16</v>
      </c>
      <c r="BB27" s="30">
        <f>ROUND((H27/10/365*30),2)</f>
        <v>225.64</v>
      </c>
      <c r="BC27" s="30">
        <f>ROUND((H27/10/365*31),2)</f>
        <v>233.16</v>
      </c>
      <c r="BD27" s="30">
        <f>ROUND((H27/10/365*30),2)</f>
        <v>225.64</v>
      </c>
      <c r="BE27" s="30">
        <f>ROUND((H27/10/365*31),2)</f>
        <v>233.16</v>
      </c>
      <c r="BF27" s="30">
        <f>ROUND((H27/10/365*31),2)</f>
        <v>233.16</v>
      </c>
      <c r="BG27" s="30">
        <f>ROUND((H27/10/365*30),2)</f>
        <v>225.64</v>
      </c>
      <c r="BH27" s="30">
        <f>ROUND((H27/10/365*31),2)</f>
        <v>233.16</v>
      </c>
      <c r="BI27" s="30">
        <f>ROUND((H27/10/365*30),2)</f>
        <v>225.64</v>
      </c>
      <c r="BJ27" s="30">
        <f>ROUND((H27/10/365*31),2)</f>
        <v>233.16</v>
      </c>
      <c r="BK27" s="30">
        <f>SUM(AY27:BJ27)</f>
        <v>2745.2799999999997</v>
      </c>
      <c r="BL27" s="30">
        <f>ROUND((AX27+BK27),2)</f>
        <v>6686.45</v>
      </c>
      <c r="BM27" s="30">
        <f>ROUND((H27/10/365*31),2)</f>
        <v>233.16</v>
      </c>
      <c r="BN27" s="30">
        <f>ROUND((H27/10/365*28),2)</f>
        <v>210.6</v>
      </c>
      <c r="BO27" s="30">
        <f>ROUND((H27/10/365*31),2)</f>
        <v>233.16</v>
      </c>
      <c r="BP27" s="30">
        <f>ROUND((H27/10/365*30),2)</f>
        <v>225.64</v>
      </c>
      <c r="BQ27" s="30">
        <f>ROUND((H27/10/365*31),2)</f>
        <v>233.16</v>
      </c>
      <c r="BR27" s="30">
        <f>ROUND((H27/10/365*30),2)</f>
        <v>225.64</v>
      </c>
      <c r="BS27" s="30">
        <f>ROUND((H27/10/365*31),2)</f>
        <v>233.16</v>
      </c>
      <c r="BT27" s="30">
        <f>ROUND((H27/10/365*31),2)</f>
        <v>233.16</v>
      </c>
      <c r="BU27" s="30">
        <f>ROUND((H27/10/365*30),2)</f>
        <v>225.64</v>
      </c>
      <c r="BV27" s="30">
        <f>ROUND((H27/10/365*31),2)</f>
        <v>233.16</v>
      </c>
      <c r="BW27" s="30">
        <f>ROUND((H27/10/365*30),2)</f>
        <v>225.64</v>
      </c>
      <c r="BX27" s="30">
        <f>ROUND((H27/10/365*31),2)</f>
        <v>233.16</v>
      </c>
      <c r="BY27" s="30">
        <f>SUM(BM27:BX27)</f>
        <v>2745.2799999999997</v>
      </c>
      <c r="BZ27" s="30">
        <f>ROUND((BL27+BY27),2)</f>
        <v>9431.73</v>
      </c>
      <c r="CA27" s="30">
        <f>ROUND((H27/10/365*31),2)</f>
        <v>233.16</v>
      </c>
      <c r="CB27" s="30">
        <f>ROUND((H27/10/365*29),2)</f>
        <v>218.12</v>
      </c>
      <c r="CC27" s="30">
        <f>ROUND((H27/10/365*31),2)</f>
        <v>233.16</v>
      </c>
      <c r="CD27" s="30">
        <f>ROUND((H27/10/365*30),2)</f>
        <v>225.64</v>
      </c>
      <c r="CE27" s="30">
        <f>ROUND((H27/10/365*31),2)</f>
        <v>233.16</v>
      </c>
      <c r="CF27" s="30">
        <f>ROUND((H27/10/365*30),2)</f>
        <v>225.64</v>
      </c>
      <c r="CG27" s="30">
        <f>ROUND((H27/10/365*31),2)</f>
        <v>233.16</v>
      </c>
      <c r="CH27" s="30">
        <f>ROUND((H27/10/365*31),2)</f>
        <v>233.16</v>
      </c>
      <c r="CI27" s="30">
        <f>ROUND((H27/10/365*30),2)</f>
        <v>225.64</v>
      </c>
      <c r="CJ27" s="30">
        <f>ROUND((H27/10/365*31),2)</f>
        <v>233.16</v>
      </c>
      <c r="CK27" s="30">
        <f>ROUND((H27/10/365*30),2)</f>
        <v>225.64</v>
      </c>
      <c r="CL27" s="30">
        <f>ROUND((H27/10/365*31),2)</f>
        <v>233.16</v>
      </c>
      <c r="CM27" s="30">
        <f>SUM(CA27:CL27)</f>
        <v>2752.7999999999997</v>
      </c>
      <c r="CN27" s="30">
        <f>ROUND((BZ27+CM27),2)</f>
        <v>12184.53</v>
      </c>
      <c r="CO27" s="30">
        <f>ROUND((H27/10/365*31),2)</f>
        <v>233.16</v>
      </c>
      <c r="CP27" s="30">
        <f>ROUND((H27/10/365*28),2)</f>
        <v>210.6</v>
      </c>
      <c r="CQ27" s="30">
        <f>ROUND((H27/10/365*31),2)</f>
        <v>233.16</v>
      </c>
      <c r="CR27" s="30">
        <f>ROUND((H27/10/365*30),2)</f>
        <v>225.64</v>
      </c>
      <c r="CS27" s="30">
        <f>ROUND((H27/10/365*31),2)</f>
        <v>233.16</v>
      </c>
      <c r="CT27" s="30">
        <f>ROUND((H27/10/365*30),2)</f>
        <v>225.64</v>
      </c>
      <c r="CU27" s="30">
        <f>ROUND((H27/10/365*31),2)</f>
        <v>233.16</v>
      </c>
      <c r="CV27" s="30">
        <f>ROUND((H27/10/365*31),2)</f>
        <v>233.16</v>
      </c>
      <c r="CW27" s="30">
        <f>ROUND((H27/10/365*30),2)</f>
        <v>225.64</v>
      </c>
      <c r="CX27" s="30">
        <f>ROUND((H27/10/365*31),2)</f>
        <v>233.16</v>
      </c>
      <c r="CY27" s="30">
        <f>ROUND((H27/10/365*30),2)</f>
        <v>225.64</v>
      </c>
      <c r="CZ27" s="30">
        <f>ROUND((H27/10/365*31),2)</f>
        <v>233.16</v>
      </c>
      <c r="DA27" s="30">
        <f>SUM(CO27:CZ27)</f>
        <v>2745.2799999999997</v>
      </c>
      <c r="DB27" s="30">
        <f>ROUND((CN27+DA27),2)</f>
        <v>14929.81</v>
      </c>
      <c r="DC27" s="30">
        <f>ROUND((H27/10/365*31),2)</f>
        <v>233.16</v>
      </c>
      <c r="DD27" s="30">
        <f>ROUND((H27/10/365*28),2)</f>
        <v>210.6</v>
      </c>
      <c r="DE27" s="30">
        <f>ROUND((H27/10/365*31),2)</f>
        <v>233.16</v>
      </c>
      <c r="DF27" s="30">
        <f>ROUND((H27/10/365*30),2)</f>
        <v>225.64</v>
      </c>
      <c r="DG27" s="30">
        <f>ROUND((H27/10/365*31),2)</f>
        <v>233.16</v>
      </c>
      <c r="DH27" s="30">
        <f>ROUND((H27/10/365*30),2)</f>
        <v>225.64</v>
      </c>
      <c r="DI27" s="30">
        <f>ROUND((H27/10/365*31),2)</f>
        <v>233.16</v>
      </c>
      <c r="DJ27" s="30">
        <f>ROUND((H27/10/365*31),2)</f>
        <v>233.16</v>
      </c>
      <c r="DK27" s="30">
        <f>ROUND((H27/10/365*30),2)</f>
        <v>225.64</v>
      </c>
      <c r="DL27" s="30">
        <f>ROUND((H27/10/365*31),2)</f>
        <v>233.16</v>
      </c>
      <c r="DM27" s="30">
        <f t="shared" ref="DM27:DM32" si="155">ROUND((H27/10/365*30),2)</f>
        <v>225.64</v>
      </c>
      <c r="DN27" s="30">
        <f t="shared" ref="DN27:DN32" si="156">ROUND((H27/10/365*31),2)</f>
        <v>233.16</v>
      </c>
      <c r="DO27" s="30">
        <f t="shared" ref="DO27:DO32" si="157">SUM(DC27:DN27)</f>
        <v>2745.2799999999997</v>
      </c>
      <c r="DP27" s="30">
        <f>ROUND((DB27+DO27),2)</f>
        <v>17675.09</v>
      </c>
      <c r="DQ27" s="30">
        <f t="shared" ref="DQ27:DQ32" si="158">ROUND((H27/10/365*31),2)</f>
        <v>233.16</v>
      </c>
      <c r="DR27" s="30">
        <f t="shared" ref="DR27:DR32" si="159">ROUND((H27/10/365*28),2)</f>
        <v>210.6</v>
      </c>
      <c r="DS27" s="30">
        <f t="shared" ref="DS27:DS32" si="160">ROUND((H27/10/365*31),2)</f>
        <v>233.16</v>
      </c>
      <c r="DT27" s="30">
        <f t="shared" ref="DT27:DT32" si="161">ROUND((H27/10/365*30),2)</f>
        <v>225.64</v>
      </c>
      <c r="DU27" s="30">
        <f t="shared" ref="DU27:DU32" si="162">ROUND((H27/10/365*31),2)</f>
        <v>233.16</v>
      </c>
      <c r="DV27" s="30">
        <f t="shared" ref="DV27:DV32" si="163">ROUND((H27/10/365*30),2)</f>
        <v>225.64</v>
      </c>
      <c r="DW27" s="30">
        <f t="shared" ref="DW27:DW32" si="164">ROUND((H27/10/365*31),2)</f>
        <v>233.16</v>
      </c>
      <c r="DX27" s="30">
        <f t="shared" ref="DX27:DX32" si="165">ROUND((H27/10/365*31),2)</f>
        <v>233.16</v>
      </c>
      <c r="DY27" s="30">
        <f t="shared" ref="DY27:DY32" si="166">ROUND((H27/10/365*30),2)</f>
        <v>225.64</v>
      </c>
      <c r="DZ27" s="30">
        <f t="shared" ref="DZ27:DZ32" si="167">ROUND((H27/10/365*31),2)</f>
        <v>233.16</v>
      </c>
      <c r="EA27" s="30">
        <f t="shared" ref="EA27:EA32" si="168">ROUND((H27/10/365*30),2)</f>
        <v>225.64</v>
      </c>
      <c r="EB27" s="30">
        <f t="shared" ref="EB27:EB32" si="169">ROUND((H27/10/365*31),2)</f>
        <v>233.16</v>
      </c>
      <c r="EC27" s="30">
        <f t="shared" ref="EC27:EC32" si="170">SUM(DQ27:EB27)</f>
        <v>2745.2799999999997</v>
      </c>
      <c r="ED27" s="30">
        <f t="shared" ref="ED27:ED32" si="171">ROUND((DP27+EC27),2)</f>
        <v>20420.37</v>
      </c>
      <c r="EE27" s="30">
        <f t="shared" ref="EE27:EE32" si="172">ROUND((H27/10/365*31),2)</f>
        <v>233.16</v>
      </c>
      <c r="EF27" s="30">
        <f t="shared" ref="EF27:EF32" si="173">ROUND((H27/10/365*29),2)</f>
        <v>218.12</v>
      </c>
      <c r="EG27" s="30">
        <f t="shared" ref="EG27:EG32" si="174">ROUND((H27/10/365*31),2)</f>
        <v>233.16</v>
      </c>
      <c r="EH27" s="30">
        <f t="shared" ref="EH27:EH32" si="175">ROUND((H27/10/365*30),2)</f>
        <v>225.64</v>
      </c>
      <c r="EI27" s="30">
        <f t="shared" ref="EI27:EI32" si="176">ROUND((H27/10/365*31),2)</f>
        <v>233.16</v>
      </c>
      <c r="EJ27" s="30">
        <f t="shared" ref="EJ27:EJ32" si="177">ROUND((H27/10/365*30),2)</f>
        <v>225.64</v>
      </c>
      <c r="EK27" s="30">
        <f t="shared" ref="EK27:EK32" si="178">ROUND((H27/10/365*31),2)</f>
        <v>233.16</v>
      </c>
      <c r="EL27" s="30">
        <f t="shared" ref="EL27:EL32" si="179">ROUND((H27/10/365*31),2)</f>
        <v>233.16</v>
      </c>
      <c r="EM27" s="30">
        <f t="shared" ref="EM27:EM32" si="180">ROUND((H27/10/365*30),2)</f>
        <v>225.64</v>
      </c>
      <c r="EN27" s="30">
        <f t="shared" ref="EN27:EN32" si="181">ROUND((H27/10/365*31),2)</f>
        <v>233.16</v>
      </c>
      <c r="EO27" s="30">
        <f t="shared" ref="EO27:EO32" si="182">ROUND((H27/10/365*30),2)</f>
        <v>225.64</v>
      </c>
      <c r="EP27" s="30">
        <f t="shared" ref="EP27:EP32" si="183">ROUND((H27/10/365*31),2)</f>
        <v>233.16</v>
      </c>
      <c r="EQ27" s="30">
        <f t="shared" ref="EQ27:EQ32" si="184">SUM(EE27:EP27)</f>
        <v>2752.7999999999997</v>
      </c>
      <c r="ER27" s="30">
        <f t="shared" ref="ER27:ER32" si="185">ROUND((ED27+EQ27),2)</f>
        <v>23173.17</v>
      </c>
      <c r="ES27" s="30">
        <f t="shared" ref="ES27:ES32" si="186">ROUND((H27/10/365*31),2)</f>
        <v>233.16</v>
      </c>
      <c r="ET27" s="30">
        <f t="shared" ref="ET27:ET32" si="187">ROUND((H27/10/365*28),2)</f>
        <v>210.6</v>
      </c>
      <c r="EU27" s="30">
        <f t="shared" ref="EU27:EU32" si="188">ROUND((H27/10/365*31),2)</f>
        <v>233.16</v>
      </c>
      <c r="EV27" s="30">
        <f t="shared" ref="EV27:EV32" si="189">ROUND((H27/10/365*30),2)</f>
        <v>225.64</v>
      </c>
      <c r="EW27" s="216">
        <f t="shared" ref="EW27:EW32" si="190">ROUND((H27/10/365*31),2)</f>
        <v>233.16</v>
      </c>
      <c r="EX27" s="30">
        <f t="shared" ref="EX27:EX32" si="191">ROUND((H27/10/365*30),2)</f>
        <v>225.64</v>
      </c>
      <c r="EY27" s="30">
        <f t="shared" ref="EY27:EY32" si="192">ROUND((H27/10/365*31),2)</f>
        <v>233.16</v>
      </c>
      <c r="EZ27" s="30">
        <f t="shared" ref="EZ27:EZ32" si="193">ROUND((H27/10/365*31),2)</f>
        <v>233.16</v>
      </c>
      <c r="FA27" s="30">
        <f t="shared" ref="FA27:FA32" si="194">ROUND((H27/10/365*30),2)</f>
        <v>225.64</v>
      </c>
      <c r="FB27" s="30">
        <f t="shared" ref="FB27:FB32" si="195">ROUND((H27/10/365*31),2)</f>
        <v>233.16</v>
      </c>
      <c r="FC27" s="30">
        <f t="shared" ref="FC27:FC32" si="196">ROUND((H27/10/365*30),2)</f>
        <v>225.64</v>
      </c>
      <c r="FD27" s="30">
        <f t="shared" ref="FD27:FD32" si="197">ROUND((H27/10/365*31),2)</f>
        <v>233.16</v>
      </c>
      <c r="FE27" s="30">
        <f t="shared" ref="FE27:FE32" si="198">SUM(ES27:FD27)</f>
        <v>2745.2799999999997</v>
      </c>
      <c r="FF27" s="30">
        <f t="shared" ref="FF27:FF33" si="199">SUM(ER27,FE27)</f>
        <v>25918.449999999997</v>
      </c>
      <c r="FG27" s="30">
        <f t="shared" ref="FG27:FG32" si="200">ROUND((H27/10/365*31),2)</f>
        <v>233.16</v>
      </c>
      <c r="FH27" s="30">
        <f t="shared" ref="FH27:FH32" si="201">ROUND((H27/10/365*28),2)</f>
        <v>210.6</v>
      </c>
      <c r="FI27" s="30">
        <f>ROUND((H27/10/365*31),2)</f>
        <v>233.16</v>
      </c>
      <c r="FJ27" s="39">
        <f t="shared" ref="FJ27:FJ32" si="202">SUM(FG27:FI27)</f>
        <v>676.92</v>
      </c>
      <c r="FK27" s="30">
        <f t="shared" ref="FK27:FK32" si="203">ROUND((FF27+FJ27),2)</f>
        <v>26595.37</v>
      </c>
      <c r="FL27" s="217">
        <f t="shared" ref="FL27:FL32" si="204">SUM(F27-FK27)</f>
        <v>3907.9300000000003</v>
      </c>
    </row>
    <row r="28" spans="1:175" ht="66" x14ac:dyDescent="0.15">
      <c r="A28" s="73">
        <v>41264</v>
      </c>
      <c r="B28" s="69" t="s">
        <v>761</v>
      </c>
      <c r="C28" s="69" t="s">
        <v>762</v>
      </c>
      <c r="D28" s="248" t="s">
        <v>109</v>
      </c>
      <c r="E28" s="248" t="s">
        <v>763</v>
      </c>
      <c r="F28" s="39">
        <v>25786.68</v>
      </c>
      <c r="G28" s="39">
        <f t="shared" si="153"/>
        <v>2578.6680000000001</v>
      </c>
      <c r="H28" s="39">
        <f t="shared" si="154"/>
        <v>23208.012000000002</v>
      </c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>
        <f>N28+O28+P28+Q28+R28+S28+T28+U28</f>
        <v>0</v>
      </c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>
        <f>ROUND((H28/10/365*10),2)</f>
        <v>63.58</v>
      </c>
      <c r="AI28" s="39">
        <f>SUM(W28:AH28)</f>
        <v>63.58</v>
      </c>
      <c r="AJ28" s="39">
        <f>ROUND((V28+W28+X28+Y28+Z28+AA28+AB28+AC28+AD28+AE28+AF28+AG28+AH28),2)</f>
        <v>63.58</v>
      </c>
      <c r="AK28" s="39">
        <f>ROUND((H28/10/365*31),2)</f>
        <v>197.11</v>
      </c>
      <c r="AL28" s="39">
        <f>ROUND((H28/10/365*28),2)</f>
        <v>178.03</v>
      </c>
      <c r="AM28" s="39">
        <f>ROUND((H28/10/365*31),2)</f>
        <v>197.11</v>
      </c>
      <c r="AN28" s="39">
        <f>ROUND((H28/10/365*30),2)</f>
        <v>190.75</v>
      </c>
      <c r="AO28" s="39">
        <f>ROUND((H28/10/365*31),2)</f>
        <v>197.11</v>
      </c>
      <c r="AP28" s="39">
        <f>ROUND((H28/10/365*30),2)</f>
        <v>190.75</v>
      </c>
      <c r="AQ28" s="39">
        <f>ROUND((H28/10/365*31),2)</f>
        <v>197.11</v>
      </c>
      <c r="AR28" s="39">
        <f>ROUND((H28/10/365*31),2)</f>
        <v>197.11</v>
      </c>
      <c r="AS28" s="39">
        <f>ROUND((H28/10/365*30),2)</f>
        <v>190.75</v>
      </c>
      <c r="AT28" s="39">
        <f>ROUND((H28/10/365*31),2)</f>
        <v>197.11</v>
      </c>
      <c r="AU28" s="39">
        <f>ROUND((H28/10/365*30),2)</f>
        <v>190.75</v>
      </c>
      <c r="AV28" s="39">
        <f>ROUND((H28/10/365*31),2)</f>
        <v>197.11</v>
      </c>
      <c r="AW28" s="39">
        <f>SUM(AK28:AV28)</f>
        <v>2320.8000000000006</v>
      </c>
      <c r="AX28" s="39">
        <f>ROUND((AJ28+AK28+AL28+AM28+AN28+AO28+AP28+AQ28+AR28+AS28+AT28+AU28+AV28),2)</f>
        <v>2384.38</v>
      </c>
      <c r="AY28" s="39">
        <f>ROUND((H28/10/365*31),2)</f>
        <v>197.11</v>
      </c>
      <c r="AZ28" s="39">
        <f>ROUND((H28/10/365*28),2)</f>
        <v>178.03</v>
      </c>
      <c r="BA28" s="39">
        <f>ROUND((H28/10/365*31),2)</f>
        <v>197.11</v>
      </c>
      <c r="BB28" s="39">
        <f>ROUND((H28/10/365*30),2)</f>
        <v>190.75</v>
      </c>
      <c r="BC28" s="39">
        <f>ROUND((H28/10/365*31),2)</f>
        <v>197.11</v>
      </c>
      <c r="BD28" s="39">
        <f>ROUND((H28/10/365*30),2)</f>
        <v>190.75</v>
      </c>
      <c r="BE28" s="39">
        <f>ROUND((H28/10/365*31),2)</f>
        <v>197.11</v>
      </c>
      <c r="BF28" s="39">
        <f>ROUND((H28/10/365*31),2)</f>
        <v>197.11</v>
      </c>
      <c r="BG28" s="39">
        <f>ROUND((H28/10/365*30),2)</f>
        <v>190.75</v>
      </c>
      <c r="BH28" s="39">
        <f>ROUND((H28/10/365*31),2)</f>
        <v>197.11</v>
      </c>
      <c r="BI28" s="39">
        <f>ROUND((H28/10/365*30),2)</f>
        <v>190.75</v>
      </c>
      <c r="BJ28" s="39">
        <f>ROUND((H28/10/365*31),2)</f>
        <v>197.11</v>
      </c>
      <c r="BK28" s="39">
        <f>SUM(AY28:BJ28)</f>
        <v>2320.8000000000006</v>
      </c>
      <c r="BL28" s="39">
        <f>ROUND((AX28+BK28),2)</f>
        <v>4705.18</v>
      </c>
      <c r="BM28" s="39">
        <f>ROUND((H28/10/365*31),2)</f>
        <v>197.11</v>
      </c>
      <c r="BN28" s="39">
        <f>ROUND((H28/10/365*28),2)</f>
        <v>178.03</v>
      </c>
      <c r="BO28" s="39">
        <f>ROUND((H28/10/365*31),2)</f>
        <v>197.11</v>
      </c>
      <c r="BP28" s="39">
        <f>ROUND((H28/10/365*30),2)</f>
        <v>190.75</v>
      </c>
      <c r="BQ28" s="39">
        <f>ROUND((H28/10/365*31),2)</f>
        <v>197.11</v>
      </c>
      <c r="BR28" s="39">
        <f>ROUND((H28/10/365*30),2)</f>
        <v>190.75</v>
      </c>
      <c r="BS28" s="39">
        <f>ROUND((H28/10/365*31),2)</f>
        <v>197.11</v>
      </c>
      <c r="BT28" s="39">
        <f>ROUND((H28/10/365*31),2)</f>
        <v>197.11</v>
      </c>
      <c r="BU28" s="39">
        <f>ROUND((H28/10/365*30),2)</f>
        <v>190.75</v>
      </c>
      <c r="BV28" s="39">
        <f>ROUND((H28/10/365*31),2)</f>
        <v>197.11</v>
      </c>
      <c r="BW28" s="39">
        <f>ROUND((H28/10/365*30),2)</f>
        <v>190.75</v>
      </c>
      <c r="BX28" s="39">
        <f>ROUND((H28/10/365*31),2)</f>
        <v>197.11</v>
      </c>
      <c r="BY28" s="39">
        <f>SUM(BM28:BX28)</f>
        <v>2320.8000000000006</v>
      </c>
      <c r="BZ28" s="39">
        <f>ROUND((BL28+BY28),2)</f>
        <v>7025.98</v>
      </c>
      <c r="CA28" s="39">
        <f>ROUND((H28/10/365*31),2)</f>
        <v>197.11</v>
      </c>
      <c r="CB28" s="39">
        <f>ROUND((H28/10/365*29),2)</f>
        <v>184.39</v>
      </c>
      <c r="CC28" s="39">
        <f>ROUND((H28/10/365*31),2)</f>
        <v>197.11</v>
      </c>
      <c r="CD28" s="39">
        <f>ROUND((H28/10/365*30),2)</f>
        <v>190.75</v>
      </c>
      <c r="CE28" s="39">
        <f>ROUND((H28/10/365*31),2)</f>
        <v>197.11</v>
      </c>
      <c r="CF28" s="39">
        <f>ROUND((H28/10/365*30),2)</f>
        <v>190.75</v>
      </c>
      <c r="CG28" s="39">
        <f>ROUND((H28/10/365*31),2)</f>
        <v>197.11</v>
      </c>
      <c r="CH28" s="39">
        <f>ROUND((H28/10/365*31),2)</f>
        <v>197.11</v>
      </c>
      <c r="CI28" s="39">
        <f>ROUND((H28/10/365*30),2)</f>
        <v>190.75</v>
      </c>
      <c r="CJ28" s="39">
        <f>ROUND((H28/10/365*31),2)</f>
        <v>197.11</v>
      </c>
      <c r="CK28" s="39">
        <f>ROUND((H28/10/365*30),2)</f>
        <v>190.75</v>
      </c>
      <c r="CL28" s="39">
        <f>ROUND((H28/10/365*31),2)</f>
        <v>197.11</v>
      </c>
      <c r="CM28" s="39">
        <f>SUM(CA28:CL28)</f>
        <v>2327.1600000000003</v>
      </c>
      <c r="CN28" s="39">
        <f>ROUND((BZ28+CM28),2)</f>
        <v>9353.14</v>
      </c>
      <c r="CO28" s="39">
        <f>ROUND((H28/10/365*31),2)</f>
        <v>197.11</v>
      </c>
      <c r="CP28" s="39">
        <f>ROUND((H28/10/365*28),2)</f>
        <v>178.03</v>
      </c>
      <c r="CQ28" s="39">
        <f>ROUND((H28/10/365*31),2)</f>
        <v>197.11</v>
      </c>
      <c r="CR28" s="39">
        <f>ROUND((H28/10/365*30),2)</f>
        <v>190.75</v>
      </c>
      <c r="CS28" s="39">
        <f>ROUND((H28/10/365*31),2)</f>
        <v>197.11</v>
      </c>
      <c r="CT28" s="39">
        <f>ROUND((H28/10/365*30),2)</f>
        <v>190.75</v>
      </c>
      <c r="CU28" s="39">
        <f>ROUND((H28/10/365*31),2)</f>
        <v>197.11</v>
      </c>
      <c r="CV28" s="39">
        <f>ROUND((H28/10/365*31),2)</f>
        <v>197.11</v>
      </c>
      <c r="CW28" s="39">
        <f>ROUND((H28/10/365*30),2)</f>
        <v>190.75</v>
      </c>
      <c r="CX28" s="39">
        <f>ROUND((H28/10/365*31),2)</f>
        <v>197.11</v>
      </c>
      <c r="CY28" s="39">
        <f>ROUND((H28/10/365*30),2)</f>
        <v>190.75</v>
      </c>
      <c r="CZ28" s="39">
        <f>ROUND((H28/10/365*31),2)</f>
        <v>197.11</v>
      </c>
      <c r="DA28" s="39">
        <f>SUM(CO28:CZ28)</f>
        <v>2320.8000000000006</v>
      </c>
      <c r="DB28" s="39">
        <f>ROUND((CN28+DA28),2)</f>
        <v>11673.94</v>
      </c>
      <c r="DC28" s="39">
        <f>ROUND((H28/10/365*31),2)</f>
        <v>197.11</v>
      </c>
      <c r="DD28" s="39">
        <f>ROUND((H28/10/365*28),2)</f>
        <v>178.03</v>
      </c>
      <c r="DE28" s="39">
        <f>ROUND((H28/10/365*31),2)</f>
        <v>197.11</v>
      </c>
      <c r="DF28" s="39">
        <f>ROUND((H28/10/365*30),2)</f>
        <v>190.75</v>
      </c>
      <c r="DG28" s="39">
        <f>ROUND((H28/10/365*31),2)</f>
        <v>197.11</v>
      </c>
      <c r="DH28" s="39">
        <f>ROUND((H28/10/365*30),2)</f>
        <v>190.75</v>
      </c>
      <c r="DI28" s="39">
        <f>ROUND((H28/10/365*31),2)</f>
        <v>197.11</v>
      </c>
      <c r="DJ28" s="39">
        <f>ROUND((H28/10/365*31),2)</f>
        <v>197.11</v>
      </c>
      <c r="DK28" s="39">
        <f>ROUND((H28/10/365*30),2)</f>
        <v>190.75</v>
      </c>
      <c r="DL28" s="39">
        <f>ROUND((H28/10/365*31),2)</f>
        <v>197.11</v>
      </c>
      <c r="DM28" s="39">
        <f t="shared" si="155"/>
        <v>190.75</v>
      </c>
      <c r="DN28" s="39">
        <f t="shared" si="156"/>
        <v>197.11</v>
      </c>
      <c r="DO28" s="39">
        <f t="shared" si="157"/>
        <v>2320.8000000000006</v>
      </c>
      <c r="DP28" s="39">
        <v>13994.74</v>
      </c>
      <c r="DQ28" s="39">
        <f t="shared" si="158"/>
        <v>197.11</v>
      </c>
      <c r="DR28" s="39">
        <f t="shared" si="159"/>
        <v>178.03</v>
      </c>
      <c r="DS28" s="39">
        <f t="shared" si="160"/>
        <v>197.11</v>
      </c>
      <c r="DT28" s="39">
        <f t="shared" si="161"/>
        <v>190.75</v>
      </c>
      <c r="DU28" s="39">
        <f t="shared" si="162"/>
        <v>197.11</v>
      </c>
      <c r="DV28" s="39">
        <f t="shared" si="163"/>
        <v>190.75</v>
      </c>
      <c r="DW28" s="39">
        <f t="shared" si="164"/>
        <v>197.11</v>
      </c>
      <c r="DX28" s="39">
        <f t="shared" si="165"/>
        <v>197.11</v>
      </c>
      <c r="DY28" s="39">
        <f t="shared" si="166"/>
        <v>190.75</v>
      </c>
      <c r="DZ28" s="39">
        <f t="shared" si="167"/>
        <v>197.11</v>
      </c>
      <c r="EA28" s="39">
        <f t="shared" si="168"/>
        <v>190.75</v>
      </c>
      <c r="EB28" s="39">
        <f t="shared" si="169"/>
        <v>197.11</v>
      </c>
      <c r="EC28" s="39">
        <f t="shared" si="170"/>
        <v>2320.8000000000006</v>
      </c>
      <c r="ED28" s="39">
        <f t="shared" si="171"/>
        <v>16315.54</v>
      </c>
      <c r="EE28" s="39">
        <f t="shared" si="172"/>
        <v>197.11</v>
      </c>
      <c r="EF28" s="39">
        <f t="shared" si="173"/>
        <v>184.39</v>
      </c>
      <c r="EG28" s="39">
        <f t="shared" si="174"/>
        <v>197.11</v>
      </c>
      <c r="EH28" s="39">
        <f t="shared" si="175"/>
        <v>190.75</v>
      </c>
      <c r="EI28" s="39">
        <f t="shared" si="176"/>
        <v>197.11</v>
      </c>
      <c r="EJ28" s="39">
        <f t="shared" si="177"/>
        <v>190.75</v>
      </c>
      <c r="EK28" s="39">
        <f t="shared" si="178"/>
        <v>197.11</v>
      </c>
      <c r="EL28" s="39">
        <f t="shared" si="179"/>
        <v>197.11</v>
      </c>
      <c r="EM28" s="39">
        <f t="shared" si="180"/>
        <v>190.75</v>
      </c>
      <c r="EN28" s="39">
        <f t="shared" si="181"/>
        <v>197.11</v>
      </c>
      <c r="EO28" s="39">
        <f t="shared" si="182"/>
        <v>190.75</v>
      </c>
      <c r="EP28" s="39">
        <f t="shared" si="183"/>
        <v>197.11</v>
      </c>
      <c r="EQ28" s="39">
        <f t="shared" si="184"/>
        <v>2327.1600000000003</v>
      </c>
      <c r="ER28" s="39">
        <f t="shared" si="185"/>
        <v>18642.7</v>
      </c>
      <c r="ES28" s="39">
        <f t="shared" si="186"/>
        <v>197.11</v>
      </c>
      <c r="ET28" s="39">
        <f t="shared" si="187"/>
        <v>178.03</v>
      </c>
      <c r="EU28" s="39">
        <f t="shared" si="188"/>
        <v>197.11</v>
      </c>
      <c r="EV28" s="39">
        <f t="shared" si="189"/>
        <v>190.75</v>
      </c>
      <c r="EW28" s="219">
        <f t="shared" si="190"/>
        <v>197.11</v>
      </c>
      <c r="EX28" s="39">
        <f t="shared" si="191"/>
        <v>190.75</v>
      </c>
      <c r="EY28" s="39">
        <f t="shared" si="192"/>
        <v>197.11</v>
      </c>
      <c r="EZ28" s="39">
        <f t="shared" si="193"/>
        <v>197.11</v>
      </c>
      <c r="FA28" s="39">
        <f t="shared" si="194"/>
        <v>190.75</v>
      </c>
      <c r="FB28" s="39">
        <f t="shared" si="195"/>
        <v>197.11</v>
      </c>
      <c r="FC28" s="30">
        <f t="shared" si="196"/>
        <v>190.75</v>
      </c>
      <c r="FD28" s="30">
        <f t="shared" si="197"/>
        <v>197.11</v>
      </c>
      <c r="FE28" s="39">
        <f t="shared" si="198"/>
        <v>2320.8000000000006</v>
      </c>
      <c r="FF28" s="30">
        <f t="shared" si="199"/>
        <v>20963.5</v>
      </c>
      <c r="FG28" s="30">
        <f t="shared" si="200"/>
        <v>197.11</v>
      </c>
      <c r="FH28" s="30">
        <f t="shared" si="201"/>
        <v>178.03</v>
      </c>
      <c r="FI28" s="30">
        <f t="shared" ref="FI28:FI32" si="205">ROUND((H28/10/365*31),2)</f>
        <v>197.11</v>
      </c>
      <c r="FJ28" s="39">
        <f t="shared" si="202"/>
        <v>572.25</v>
      </c>
      <c r="FK28" s="30">
        <f t="shared" si="203"/>
        <v>21535.75</v>
      </c>
      <c r="FL28" s="72">
        <f t="shared" si="204"/>
        <v>4250.93</v>
      </c>
    </row>
    <row r="29" spans="1:175" ht="41.25" x14ac:dyDescent="0.15">
      <c r="A29" s="73">
        <v>42185</v>
      </c>
      <c r="B29" s="69" t="s">
        <v>764</v>
      </c>
      <c r="C29" s="69" t="s">
        <v>765</v>
      </c>
      <c r="D29" s="248" t="s">
        <v>109</v>
      </c>
      <c r="E29" s="248" t="s">
        <v>766</v>
      </c>
      <c r="F29" s="39">
        <v>19990</v>
      </c>
      <c r="G29" s="39">
        <f t="shared" si="153"/>
        <v>1999</v>
      </c>
      <c r="H29" s="39">
        <f t="shared" si="154"/>
        <v>17991</v>
      </c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>
        <v>0</v>
      </c>
      <c r="BS29" s="39">
        <f>ROUND((H29/10/365*23),2)</f>
        <v>113.37</v>
      </c>
      <c r="BT29" s="39">
        <f>ROUND((H29/10/365*31),2)</f>
        <v>152.80000000000001</v>
      </c>
      <c r="BU29" s="39">
        <f>ROUND((H29/10/365*30),2)</f>
        <v>147.87</v>
      </c>
      <c r="BV29" s="39">
        <f>ROUND((H29/10/365*31),2)</f>
        <v>152.80000000000001</v>
      </c>
      <c r="BW29" s="39">
        <f>ROUND((H29/10/365*30),2)</f>
        <v>147.87</v>
      </c>
      <c r="BX29" s="39">
        <f>ROUND((H29/10/365*31),2)</f>
        <v>152.80000000000001</v>
      </c>
      <c r="BY29" s="39">
        <f>SUM(BM29:BX29)</f>
        <v>867.51</v>
      </c>
      <c r="BZ29" s="39">
        <f>ROUND((BL29+BY29),2)</f>
        <v>867.51</v>
      </c>
      <c r="CA29" s="39">
        <f>ROUND((H29/10/365*31),2)</f>
        <v>152.80000000000001</v>
      </c>
      <c r="CB29" s="39">
        <f>ROUND((H29/10/365*29),2)</f>
        <v>142.94</v>
      </c>
      <c r="CC29" s="39">
        <f>ROUND((H29/10/365*31),2)</f>
        <v>152.80000000000001</v>
      </c>
      <c r="CD29" s="39">
        <f>ROUND((H29/10/365*30),2)</f>
        <v>147.87</v>
      </c>
      <c r="CE29" s="39">
        <f>ROUND((H29/10/365*31),2)</f>
        <v>152.80000000000001</v>
      </c>
      <c r="CF29" s="39">
        <f>ROUND((H29/10/365*30),2)</f>
        <v>147.87</v>
      </c>
      <c r="CG29" s="39">
        <f>ROUND((H29/10/365*31),2)</f>
        <v>152.80000000000001</v>
      </c>
      <c r="CH29" s="39">
        <f>ROUND((H29/10/365*31),2)</f>
        <v>152.80000000000001</v>
      </c>
      <c r="CI29" s="39">
        <f>ROUND((H29/10/365*30),2)</f>
        <v>147.87</v>
      </c>
      <c r="CJ29" s="39">
        <f>ROUND((H29/10/365*31),2)</f>
        <v>152.80000000000001</v>
      </c>
      <c r="CK29" s="39">
        <f>ROUND((H29/10/365*30),2)</f>
        <v>147.87</v>
      </c>
      <c r="CL29" s="39">
        <f>ROUND((H29/10/365*31),2)</f>
        <v>152.80000000000001</v>
      </c>
      <c r="CM29" s="39">
        <f>SUM(CA29:CL29)</f>
        <v>1804.0200000000002</v>
      </c>
      <c r="CN29" s="39">
        <f>ROUND((BZ29+CM29),2)</f>
        <v>2671.53</v>
      </c>
      <c r="CO29" s="39">
        <f>ROUND((H29/10/365*31),2)</f>
        <v>152.80000000000001</v>
      </c>
      <c r="CP29" s="39">
        <f>ROUND((H29/10/365*28),2)</f>
        <v>138.01</v>
      </c>
      <c r="CQ29" s="39">
        <f>ROUND((H29/10/365*31),2)</f>
        <v>152.80000000000001</v>
      </c>
      <c r="CR29" s="39">
        <f>ROUND((H29/10/365*30),2)</f>
        <v>147.87</v>
      </c>
      <c r="CS29" s="39">
        <f>ROUND((H29/10/365*31),2)</f>
        <v>152.80000000000001</v>
      </c>
      <c r="CT29" s="39">
        <f>ROUND((H29/10/365*30),2)</f>
        <v>147.87</v>
      </c>
      <c r="CU29" s="39">
        <f>ROUND((H29/10/365*31),2)</f>
        <v>152.80000000000001</v>
      </c>
      <c r="CV29" s="39">
        <f>ROUND((H29/10/365*31),2)</f>
        <v>152.80000000000001</v>
      </c>
      <c r="CW29" s="39">
        <f>ROUND((H29/10/365*30),2)</f>
        <v>147.87</v>
      </c>
      <c r="CX29" s="39">
        <f>ROUND((H29/10/365*31),2)</f>
        <v>152.80000000000001</v>
      </c>
      <c r="CY29" s="39">
        <f>ROUND((H29/10/365*30),2)</f>
        <v>147.87</v>
      </c>
      <c r="CZ29" s="39">
        <f>ROUND((H29/10/365*31),2)</f>
        <v>152.80000000000001</v>
      </c>
      <c r="DA29" s="39">
        <f>SUM(CO29:CZ29)</f>
        <v>1799.09</v>
      </c>
      <c r="DB29" s="39">
        <f>ROUND((CN29+DA29),2)</f>
        <v>4470.62</v>
      </c>
      <c r="DC29" s="39">
        <f>ROUND((H29/10/365*31),2)</f>
        <v>152.80000000000001</v>
      </c>
      <c r="DD29" s="39">
        <f>ROUND((H29/10/365*28),2)</f>
        <v>138.01</v>
      </c>
      <c r="DE29" s="39">
        <f>ROUND((H29/10/365*31),2)</f>
        <v>152.80000000000001</v>
      </c>
      <c r="DF29" s="39">
        <f>ROUND((H29/10/365*30),2)</f>
        <v>147.87</v>
      </c>
      <c r="DG29" s="39">
        <f>ROUND((H29/10/365*31),2)</f>
        <v>152.80000000000001</v>
      </c>
      <c r="DH29" s="39">
        <f>ROUND((H29/10/365*30),2)</f>
        <v>147.87</v>
      </c>
      <c r="DI29" s="39">
        <f>ROUND((H29/10/365*31),2)</f>
        <v>152.80000000000001</v>
      </c>
      <c r="DJ29" s="39">
        <f>ROUND((H29/10/365*31),2)</f>
        <v>152.80000000000001</v>
      </c>
      <c r="DK29" s="39">
        <f>ROUND((H29/10/365*30),2)</f>
        <v>147.87</v>
      </c>
      <c r="DL29" s="39">
        <f>ROUND((H29/10/365*31),2)</f>
        <v>152.80000000000001</v>
      </c>
      <c r="DM29" s="39">
        <f t="shared" si="155"/>
        <v>147.87</v>
      </c>
      <c r="DN29" s="39">
        <f t="shared" si="156"/>
        <v>152.80000000000001</v>
      </c>
      <c r="DO29" s="39">
        <f t="shared" si="157"/>
        <v>1799.09</v>
      </c>
      <c r="DP29" s="39">
        <f>ROUND((DB29+DO29),2)</f>
        <v>6269.71</v>
      </c>
      <c r="DQ29" s="39">
        <f t="shared" si="158"/>
        <v>152.80000000000001</v>
      </c>
      <c r="DR29" s="39">
        <f t="shared" si="159"/>
        <v>138.01</v>
      </c>
      <c r="DS29" s="39">
        <f t="shared" si="160"/>
        <v>152.80000000000001</v>
      </c>
      <c r="DT29" s="39">
        <f t="shared" si="161"/>
        <v>147.87</v>
      </c>
      <c r="DU29" s="39">
        <f t="shared" si="162"/>
        <v>152.80000000000001</v>
      </c>
      <c r="DV29" s="39">
        <f t="shared" si="163"/>
        <v>147.87</v>
      </c>
      <c r="DW29" s="39">
        <f t="shared" si="164"/>
        <v>152.80000000000001</v>
      </c>
      <c r="DX29" s="39">
        <f t="shared" si="165"/>
        <v>152.80000000000001</v>
      </c>
      <c r="DY29" s="39">
        <f t="shared" si="166"/>
        <v>147.87</v>
      </c>
      <c r="DZ29" s="39">
        <f t="shared" si="167"/>
        <v>152.80000000000001</v>
      </c>
      <c r="EA29" s="39">
        <f t="shared" si="168"/>
        <v>147.87</v>
      </c>
      <c r="EB29" s="39">
        <f t="shared" si="169"/>
        <v>152.80000000000001</v>
      </c>
      <c r="EC29" s="39">
        <f t="shared" si="170"/>
        <v>1799.09</v>
      </c>
      <c r="ED29" s="39">
        <f t="shared" si="171"/>
        <v>8068.8</v>
      </c>
      <c r="EE29" s="39">
        <f t="shared" si="172"/>
        <v>152.80000000000001</v>
      </c>
      <c r="EF29" s="39">
        <f t="shared" si="173"/>
        <v>142.94</v>
      </c>
      <c r="EG29" s="39">
        <f t="shared" si="174"/>
        <v>152.80000000000001</v>
      </c>
      <c r="EH29" s="39">
        <f t="shared" si="175"/>
        <v>147.87</v>
      </c>
      <c r="EI29" s="39">
        <f t="shared" si="176"/>
        <v>152.80000000000001</v>
      </c>
      <c r="EJ29" s="39">
        <f t="shared" si="177"/>
        <v>147.87</v>
      </c>
      <c r="EK29" s="39">
        <f t="shared" si="178"/>
        <v>152.80000000000001</v>
      </c>
      <c r="EL29" s="39">
        <f t="shared" si="179"/>
        <v>152.80000000000001</v>
      </c>
      <c r="EM29" s="39">
        <f t="shared" si="180"/>
        <v>147.87</v>
      </c>
      <c r="EN29" s="39">
        <f t="shared" si="181"/>
        <v>152.80000000000001</v>
      </c>
      <c r="EO29" s="39">
        <f t="shared" si="182"/>
        <v>147.87</v>
      </c>
      <c r="EP29" s="39">
        <f t="shared" si="183"/>
        <v>152.80000000000001</v>
      </c>
      <c r="EQ29" s="39">
        <f t="shared" si="184"/>
        <v>1804.0200000000002</v>
      </c>
      <c r="ER29" s="39">
        <f t="shared" si="185"/>
        <v>9872.82</v>
      </c>
      <c r="ES29" s="39">
        <f t="shared" si="186"/>
        <v>152.80000000000001</v>
      </c>
      <c r="ET29" s="39">
        <f t="shared" si="187"/>
        <v>138.01</v>
      </c>
      <c r="EU29" s="39">
        <f t="shared" si="188"/>
        <v>152.80000000000001</v>
      </c>
      <c r="EV29" s="39">
        <f t="shared" si="189"/>
        <v>147.87</v>
      </c>
      <c r="EW29" s="219">
        <f t="shared" si="190"/>
        <v>152.80000000000001</v>
      </c>
      <c r="EX29" s="39">
        <f t="shared" si="191"/>
        <v>147.87</v>
      </c>
      <c r="EY29" s="39">
        <f t="shared" si="192"/>
        <v>152.80000000000001</v>
      </c>
      <c r="EZ29" s="39">
        <f t="shared" si="193"/>
        <v>152.80000000000001</v>
      </c>
      <c r="FA29" s="39">
        <f t="shared" si="194"/>
        <v>147.87</v>
      </c>
      <c r="FB29" s="39">
        <f t="shared" si="195"/>
        <v>152.80000000000001</v>
      </c>
      <c r="FC29" s="30">
        <f t="shared" si="196"/>
        <v>147.87</v>
      </c>
      <c r="FD29" s="30">
        <f t="shared" si="197"/>
        <v>152.80000000000001</v>
      </c>
      <c r="FE29" s="39">
        <f t="shared" si="198"/>
        <v>1799.09</v>
      </c>
      <c r="FF29" s="30">
        <f t="shared" si="199"/>
        <v>11671.91</v>
      </c>
      <c r="FG29" s="30">
        <f t="shared" si="200"/>
        <v>152.80000000000001</v>
      </c>
      <c r="FH29" s="30">
        <f t="shared" si="201"/>
        <v>138.01</v>
      </c>
      <c r="FI29" s="30">
        <f t="shared" si="205"/>
        <v>152.80000000000001</v>
      </c>
      <c r="FJ29" s="39">
        <f t="shared" si="202"/>
        <v>443.61</v>
      </c>
      <c r="FK29" s="30">
        <f t="shared" si="203"/>
        <v>12115.52</v>
      </c>
      <c r="FL29" s="72">
        <f t="shared" si="204"/>
        <v>7874.48</v>
      </c>
    </row>
    <row r="30" spans="1:175" ht="66" x14ac:dyDescent="0.15">
      <c r="A30" s="73">
        <v>42620</v>
      </c>
      <c r="B30" s="69" t="s">
        <v>767</v>
      </c>
      <c r="C30" s="69" t="s">
        <v>768</v>
      </c>
      <c r="D30" s="74" t="s">
        <v>89</v>
      </c>
      <c r="E30" s="74" t="s">
        <v>769</v>
      </c>
      <c r="F30" s="86">
        <v>15977.38</v>
      </c>
      <c r="G30" s="39">
        <f t="shared" si="153"/>
        <v>1597.7380000000001</v>
      </c>
      <c r="H30" s="39">
        <f t="shared" si="154"/>
        <v>14379.642</v>
      </c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>
        <f>ROUND((H30/10/365*23),2)</f>
        <v>90.61</v>
      </c>
      <c r="CJ30" s="39">
        <f>ROUND((H30/10/365*31),2)</f>
        <v>122.13</v>
      </c>
      <c r="CK30" s="39">
        <f>ROUND((H30/10/365*30),2)</f>
        <v>118.19</v>
      </c>
      <c r="CL30" s="39">
        <f>ROUND((H30/10/365*31),2)</f>
        <v>122.13</v>
      </c>
      <c r="CM30" s="39">
        <f>SUM(CA30:CL30)</f>
        <v>453.06</v>
      </c>
      <c r="CN30" s="39">
        <f>ROUND((BZ30+CM30),2)</f>
        <v>453.06</v>
      </c>
      <c r="CO30" s="39">
        <f>ROUND((H30/10/365*31),2)</f>
        <v>122.13</v>
      </c>
      <c r="CP30" s="39">
        <f>ROUND((H30/10/365*28),2)</f>
        <v>110.31</v>
      </c>
      <c r="CQ30" s="39">
        <f>ROUND((H30/10/365*31),2)</f>
        <v>122.13</v>
      </c>
      <c r="CR30" s="39">
        <f>ROUND((H30/10/365*30),2)</f>
        <v>118.19</v>
      </c>
      <c r="CS30" s="39">
        <f>ROUND((H30/10/365*31),2)</f>
        <v>122.13</v>
      </c>
      <c r="CT30" s="39">
        <f>ROUND((H30/10/365*30),2)</f>
        <v>118.19</v>
      </c>
      <c r="CU30" s="39">
        <f>ROUND((H30/10/365*31),2)</f>
        <v>122.13</v>
      </c>
      <c r="CV30" s="39">
        <f>ROUND((H30/10/365*31),2)</f>
        <v>122.13</v>
      </c>
      <c r="CW30" s="39">
        <f>ROUND((H30/10/365*30),2)</f>
        <v>118.19</v>
      </c>
      <c r="CX30" s="39">
        <f>ROUND((H30/10/365*31),2)</f>
        <v>122.13</v>
      </c>
      <c r="CY30" s="39">
        <f>ROUND((H30/10/365*30),2)</f>
        <v>118.19</v>
      </c>
      <c r="CZ30" s="39">
        <f>ROUND((H30/10/365*31),2)</f>
        <v>122.13</v>
      </c>
      <c r="DA30" s="39">
        <f>SUM(CO30:CZ30)</f>
        <v>1437.98</v>
      </c>
      <c r="DB30" s="39">
        <f>ROUND((CN30+DA30),2)</f>
        <v>1891.04</v>
      </c>
      <c r="DC30" s="39">
        <f>ROUND((H30/10/365*31),2)</f>
        <v>122.13</v>
      </c>
      <c r="DD30" s="39">
        <f>ROUND((H30/10/365*28),2)</f>
        <v>110.31</v>
      </c>
      <c r="DE30" s="39">
        <f>ROUND((H30/10/365*31),2)</f>
        <v>122.13</v>
      </c>
      <c r="DF30" s="39">
        <f>ROUND((H30/10/365*30),2)</f>
        <v>118.19</v>
      </c>
      <c r="DG30" s="39">
        <f>ROUND((H30/10/365*31),2)</f>
        <v>122.13</v>
      </c>
      <c r="DH30" s="39">
        <f>ROUND((H30/10/365*30),2)</f>
        <v>118.19</v>
      </c>
      <c r="DI30" s="39">
        <f>ROUND((H30/10/365*31),2)</f>
        <v>122.13</v>
      </c>
      <c r="DJ30" s="39">
        <f>ROUND((H30/10/365*31),2)</f>
        <v>122.13</v>
      </c>
      <c r="DK30" s="39">
        <f>ROUND((H30/10/365*30),2)</f>
        <v>118.19</v>
      </c>
      <c r="DL30" s="39">
        <f>ROUND((H30/10/365*31),2)</f>
        <v>122.13</v>
      </c>
      <c r="DM30" s="39">
        <f t="shared" si="155"/>
        <v>118.19</v>
      </c>
      <c r="DN30" s="39">
        <f t="shared" si="156"/>
        <v>122.13</v>
      </c>
      <c r="DO30" s="39">
        <f t="shared" si="157"/>
        <v>1437.98</v>
      </c>
      <c r="DP30" s="39">
        <f>ROUND((DB30+DO30),2)</f>
        <v>3329.02</v>
      </c>
      <c r="DQ30" s="39">
        <f t="shared" si="158"/>
        <v>122.13</v>
      </c>
      <c r="DR30" s="39">
        <f t="shared" si="159"/>
        <v>110.31</v>
      </c>
      <c r="DS30" s="39">
        <f t="shared" si="160"/>
        <v>122.13</v>
      </c>
      <c r="DT30" s="39">
        <f t="shared" si="161"/>
        <v>118.19</v>
      </c>
      <c r="DU30" s="39">
        <f t="shared" si="162"/>
        <v>122.13</v>
      </c>
      <c r="DV30" s="39">
        <f t="shared" si="163"/>
        <v>118.19</v>
      </c>
      <c r="DW30" s="39">
        <f t="shared" si="164"/>
        <v>122.13</v>
      </c>
      <c r="DX30" s="39">
        <f t="shared" si="165"/>
        <v>122.13</v>
      </c>
      <c r="DY30" s="39">
        <f t="shared" si="166"/>
        <v>118.19</v>
      </c>
      <c r="DZ30" s="39">
        <f t="shared" si="167"/>
        <v>122.13</v>
      </c>
      <c r="EA30" s="39">
        <f t="shared" si="168"/>
        <v>118.19</v>
      </c>
      <c r="EB30" s="39">
        <f t="shared" si="169"/>
        <v>122.13</v>
      </c>
      <c r="EC30" s="39">
        <f t="shared" si="170"/>
        <v>1437.98</v>
      </c>
      <c r="ED30" s="39">
        <f t="shared" si="171"/>
        <v>4767</v>
      </c>
      <c r="EE30" s="39">
        <f t="shared" si="172"/>
        <v>122.13</v>
      </c>
      <c r="EF30" s="39">
        <f t="shared" si="173"/>
        <v>114.25</v>
      </c>
      <c r="EG30" s="39">
        <f t="shared" si="174"/>
        <v>122.13</v>
      </c>
      <c r="EH30" s="39">
        <f t="shared" si="175"/>
        <v>118.19</v>
      </c>
      <c r="EI30" s="39">
        <f t="shared" si="176"/>
        <v>122.13</v>
      </c>
      <c r="EJ30" s="39">
        <f t="shared" si="177"/>
        <v>118.19</v>
      </c>
      <c r="EK30" s="39">
        <f t="shared" si="178"/>
        <v>122.13</v>
      </c>
      <c r="EL30" s="39">
        <f t="shared" si="179"/>
        <v>122.13</v>
      </c>
      <c r="EM30" s="39">
        <f t="shared" si="180"/>
        <v>118.19</v>
      </c>
      <c r="EN30" s="39">
        <f t="shared" si="181"/>
        <v>122.13</v>
      </c>
      <c r="EO30" s="39">
        <f t="shared" si="182"/>
        <v>118.19</v>
      </c>
      <c r="EP30" s="39">
        <f t="shared" si="183"/>
        <v>122.13</v>
      </c>
      <c r="EQ30" s="39">
        <f t="shared" si="184"/>
        <v>1441.92</v>
      </c>
      <c r="ER30" s="39">
        <f t="shared" si="185"/>
        <v>6208.92</v>
      </c>
      <c r="ES30" s="39">
        <f t="shared" si="186"/>
        <v>122.13</v>
      </c>
      <c r="ET30" s="39">
        <f t="shared" si="187"/>
        <v>110.31</v>
      </c>
      <c r="EU30" s="39">
        <f t="shared" si="188"/>
        <v>122.13</v>
      </c>
      <c r="EV30" s="39">
        <f t="shared" si="189"/>
        <v>118.19</v>
      </c>
      <c r="EW30" s="219">
        <f t="shared" si="190"/>
        <v>122.13</v>
      </c>
      <c r="EX30" s="39">
        <f t="shared" si="191"/>
        <v>118.19</v>
      </c>
      <c r="EY30" s="39">
        <f t="shared" si="192"/>
        <v>122.13</v>
      </c>
      <c r="EZ30" s="39">
        <f t="shared" si="193"/>
        <v>122.13</v>
      </c>
      <c r="FA30" s="39">
        <f t="shared" si="194"/>
        <v>118.19</v>
      </c>
      <c r="FB30" s="39">
        <f t="shared" si="195"/>
        <v>122.13</v>
      </c>
      <c r="FC30" s="30">
        <f t="shared" si="196"/>
        <v>118.19</v>
      </c>
      <c r="FD30" s="30">
        <f t="shared" si="197"/>
        <v>122.13</v>
      </c>
      <c r="FE30" s="39">
        <f t="shared" si="198"/>
        <v>1437.98</v>
      </c>
      <c r="FF30" s="30">
        <f t="shared" si="199"/>
        <v>7646.9</v>
      </c>
      <c r="FG30" s="30">
        <f t="shared" si="200"/>
        <v>122.13</v>
      </c>
      <c r="FH30" s="30">
        <f t="shared" si="201"/>
        <v>110.31</v>
      </c>
      <c r="FI30" s="30">
        <f t="shared" si="205"/>
        <v>122.13</v>
      </c>
      <c r="FJ30" s="39">
        <f t="shared" si="202"/>
        <v>354.57</v>
      </c>
      <c r="FK30" s="30">
        <f t="shared" si="203"/>
        <v>8001.47</v>
      </c>
      <c r="FL30" s="72">
        <f t="shared" si="204"/>
        <v>7975.9099999999989</v>
      </c>
      <c r="FR30" s="126"/>
    </row>
    <row r="31" spans="1:175" ht="90.75" x14ac:dyDescent="0.15">
      <c r="A31" s="73">
        <v>43168</v>
      </c>
      <c r="B31" s="69" t="s">
        <v>770</v>
      </c>
      <c r="C31" s="69" t="s">
        <v>771</v>
      </c>
      <c r="D31" s="74" t="s">
        <v>89</v>
      </c>
      <c r="E31" s="74"/>
      <c r="F31" s="86">
        <v>38194</v>
      </c>
      <c r="G31" s="39">
        <f t="shared" si="153"/>
        <v>3819.4</v>
      </c>
      <c r="H31" s="39">
        <f t="shared" si="154"/>
        <v>34374.6</v>
      </c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>
        <f>ROUND((H31/10/365*22),2)</f>
        <v>207.19</v>
      </c>
      <c r="DF31" s="39">
        <f>ROUND((H31/10/365*30),2)</f>
        <v>282.52999999999997</v>
      </c>
      <c r="DG31" s="39">
        <f>ROUND((H31/10/365*31),2)</f>
        <v>291.95</v>
      </c>
      <c r="DH31" s="39">
        <f>ROUND((H31/10/365*30),2)</f>
        <v>282.52999999999997</v>
      </c>
      <c r="DI31" s="39">
        <f>ROUND((H31/10/365*31),2)</f>
        <v>291.95</v>
      </c>
      <c r="DJ31" s="39">
        <f>ROUND((H31/10/365*31),2)</f>
        <v>291.95</v>
      </c>
      <c r="DK31" s="39">
        <f>ROUND((H31/10/365*30),2)</f>
        <v>282.52999999999997</v>
      </c>
      <c r="DL31" s="39">
        <f>ROUND((H31/10/365*31),2)</f>
        <v>291.95</v>
      </c>
      <c r="DM31" s="39">
        <f t="shared" si="155"/>
        <v>282.52999999999997</v>
      </c>
      <c r="DN31" s="39">
        <f t="shared" si="156"/>
        <v>291.95</v>
      </c>
      <c r="DO31" s="39">
        <f t="shared" si="157"/>
        <v>2797.0599999999995</v>
      </c>
      <c r="DP31" s="39">
        <f>ROUND((DB31+DO31),2)</f>
        <v>2797.06</v>
      </c>
      <c r="DQ31" s="39">
        <f t="shared" si="158"/>
        <v>291.95</v>
      </c>
      <c r="DR31" s="39">
        <f t="shared" si="159"/>
        <v>263.7</v>
      </c>
      <c r="DS31" s="39">
        <f t="shared" si="160"/>
        <v>291.95</v>
      </c>
      <c r="DT31" s="39">
        <f t="shared" si="161"/>
        <v>282.52999999999997</v>
      </c>
      <c r="DU31" s="39">
        <f t="shared" si="162"/>
        <v>291.95</v>
      </c>
      <c r="DV31" s="39">
        <f t="shared" si="163"/>
        <v>282.52999999999997</v>
      </c>
      <c r="DW31" s="39">
        <f t="shared" si="164"/>
        <v>291.95</v>
      </c>
      <c r="DX31" s="39">
        <f t="shared" si="165"/>
        <v>291.95</v>
      </c>
      <c r="DY31" s="39">
        <f t="shared" si="166"/>
        <v>282.52999999999997</v>
      </c>
      <c r="DZ31" s="39">
        <f t="shared" si="167"/>
        <v>291.95</v>
      </c>
      <c r="EA31" s="39">
        <f t="shared" si="168"/>
        <v>282.52999999999997</v>
      </c>
      <c r="EB31" s="39">
        <f t="shared" si="169"/>
        <v>291.95</v>
      </c>
      <c r="EC31" s="39">
        <f t="shared" si="170"/>
        <v>3437.4699999999993</v>
      </c>
      <c r="ED31" s="39">
        <f t="shared" si="171"/>
        <v>6234.53</v>
      </c>
      <c r="EE31" s="39">
        <f t="shared" si="172"/>
        <v>291.95</v>
      </c>
      <c r="EF31" s="39">
        <f t="shared" si="173"/>
        <v>273.11</v>
      </c>
      <c r="EG31" s="39">
        <f t="shared" si="174"/>
        <v>291.95</v>
      </c>
      <c r="EH31" s="39">
        <f t="shared" si="175"/>
        <v>282.52999999999997</v>
      </c>
      <c r="EI31" s="39">
        <f t="shared" si="176"/>
        <v>291.95</v>
      </c>
      <c r="EJ31" s="39">
        <f t="shared" si="177"/>
        <v>282.52999999999997</v>
      </c>
      <c r="EK31" s="39">
        <f t="shared" si="178"/>
        <v>291.95</v>
      </c>
      <c r="EL31" s="39">
        <f t="shared" si="179"/>
        <v>291.95</v>
      </c>
      <c r="EM31" s="39">
        <f t="shared" si="180"/>
        <v>282.52999999999997</v>
      </c>
      <c r="EN31" s="39">
        <f t="shared" si="181"/>
        <v>291.95</v>
      </c>
      <c r="EO31" s="39">
        <f t="shared" si="182"/>
        <v>282.52999999999997</v>
      </c>
      <c r="EP31" s="39">
        <f t="shared" si="183"/>
        <v>291.95</v>
      </c>
      <c r="EQ31" s="39">
        <f t="shared" si="184"/>
        <v>3446.8799999999992</v>
      </c>
      <c r="ER31" s="39">
        <f t="shared" si="185"/>
        <v>9681.41</v>
      </c>
      <c r="ES31" s="39">
        <f t="shared" si="186"/>
        <v>291.95</v>
      </c>
      <c r="ET31" s="39">
        <f t="shared" si="187"/>
        <v>263.7</v>
      </c>
      <c r="EU31" s="39">
        <f t="shared" si="188"/>
        <v>291.95</v>
      </c>
      <c r="EV31" s="39">
        <f t="shared" si="189"/>
        <v>282.52999999999997</v>
      </c>
      <c r="EW31" s="219">
        <f t="shared" si="190"/>
        <v>291.95</v>
      </c>
      <c r="EX31" s="39">
        <f t="shared" si="191"/>
        <v>282.52999999999997</v>
      </c>
      <c r="EY31" s="39">
        <f t="shared" si="192"/>
        <v>291.95</v>
      </c>
      <c r="EZ31" s="39">
        <f t="shared" si="193"/>
        <v>291.95</v>
      </c>
      <c r="FA31" s="39">
        <f t="shared" si="194"/>
        <v>282.52999999999997</v>
      </c>
      <c r="FB31" s="39">
        <f t="shared" si="195"/>
        <v>291.95</v>
      </c>
      <c r="FC31" s="30">
        <f t="shared" si="196"/>
        <v>282.52999999999997</v>
      </c>
      <c r="FD31" s="30">
        <f t="shared" si="197"/>
        <v>291.95</v>
      </c>
      <c r="FE31" s="39">
        <f t="shared" si="198"/>
        <v>3437.4699999999993</v>
      </c>
      <c r="FF31" s="30">
        <f t="shared" si="199"/>
        <v>13118.88</v>
      </c>
      <c r="FG31" s="30">
        <f t="shared" si="200"/>
        <v>291.95</v>
      </c>
      <c r="FH31" s="30">
        <f t="shared" si="201"/>
        <v>263.7</v>
      </c>
      <c r="FI31" s="30">
        <f t="shared" si="205"/>
        <v>291.95</v>
      </c>
      <c r="FJ31" s="39">
        <f t="shared" si="202"/>
        <v>847.59999999999991</v>
      </c>
      <c r="FK31" s="30">
        <f t="shared" si="203"/>
        <v>13966.48</v>
      </c>
      <c r="FL31" s="72">
        <f t="shared" si="204"/>
        <v>24227.52</v>
      </c>
      <c r="FR31" s="126"/>
    </row>
    <row r="32" spans="1:175" ht="99" x14ac:dyDescent="0.15">
      <c r="A32" s="73">
        <v>43397</v>
      </c>
      <c r="B32" s="69" t="s">
        <v>772</v>
      </c>
      <c r="C32" s="69" t="s">
        <v>773</v>
      </c>
      <c r="D32" s="74" t="s">
        <v>89</v>
      </c>
      <c r="E32" s="248" t="s">
        <v>774</v>
      </c>
      <c r="F32" s="86">
        <v>23272</v>
      </c>
      <c r="G32" s="39">
        <f t="shared" si="153"/>
        <v>2327.2000000000003</v>
      </c>
      <c r="H32" s="39">
        <f t="shared" si="154"/>
        <v>20944.8</v>
      </c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>
        <f>ROUND((H32/10/365*7),2)</f>
        <v>40.17</v>
      </c>
      <c r="DM32" s="39">
        <f t="shared" si="155"/>
        <v>172.15</v>
      </c>
      <c r="DN32" s="39">
        <f t="shared" si="156"/>
        <v>177.89</v>
      </c>
      <c r="DO32" s="39">
        <f t="shared" si="157"/>
        <v>390.21</v>
      </c>
      <c r="DP32" s="39">
        <f>ROUND((DB32+DO32),2)</f>
        <v>390.21</v>
      </c>
      <c r="DQ32" s="39">
        <f t="shared" si="158"/>
        <v>177.89</v>
      </c>
      <c r="DR32" s="39">
        <f t="shared" si="159"/>
        <v>160.66999999999999</v>
      </c>
      <c r="DS32" s="39">
        <f t="shared" si="160"/>
        <v>177.89</v>
      </c>
      <c r="DT32" s="39">
        <f t="shared" si="161"/>
        <v>172.15</v>
      </c>
      <c r="DU32" s="39">
        <f t="shared" si="162"/>
        <v>177.89</v>
      </c>
      <c r="DV32" s="39">
        <f t="shared" si="163"/>
        <v>172.15</v>
      </c>
      <c r="DW32" s="39">
        <f t="shared" si="164"/>
        <v>177.89</v>
      </c>
      <c r="DX32" s="39">
        <f t="shared" si="165"/>
        <v>177.89</v>
      </c>
      <c r="DY32" s="39">
        <f t="shared" si="166"/>
        <v>172.15</v>
      </c>
      <c r="DZ32" s="39">
        <f t="shared" si="167"/>
        <v>177.89</v>
      </c>
      <c r="EA32" s="39">
        <f t="shared" si="168"/>
        <v>172.15</v>
      </c>
      <c r="EB32" s="39">
        <f t="shared" si="169"/>
        <v>177.89</v>
      </c>
      <c r="EC32" s="39">
        <f t="shared" si="170"/>
        <v>2094.4999999999995</v>
      </c>
      <c r="ED32" s="39">
        <f t="shared" si="171"/>
        <v>2484.71</v>
      </c>
      <c r="EE32" s="39">
        <f t="shared" si="172"/>
        <v>177.89</v>
      </c>
      <c r="EF32" s="39">
        <f t="shared" si="173"/>
        <v>166.41</v>
      </c>
      <c r="EG32" s="39">
        <f t="shared" si="174"/>
        <v>177.89</v>
      </c>
      <c r="EH32" s="39">
        <f t="shared" si="175"/>
        <v>172.15</v>
      </c>
      <c r="EI32" s="39">
        <f t="shared" si="176"/>
        <v>177.89</v>
      </c>
      <c r="EJ32" s="39">
        <f t="shared" si="177"/>
        <v>172.15</v>
      </c>
      <c r="EK32" s="39">
        <f t="shared" si="178"/>
        <v>177.89</v>
      </c>
      <c r="EL32" s="39">
        <f t="shared" si="179"/>
        <v>177.89</v>
      </c>
      <c r="EM32" s="39">
        <f t="shared" si="180"/>
        <v>172.15</v>
      </c>
      <c r="EN32" s="39">
        <f t="shared" si="181"/>
        <v>177.89</v>
      </c>
      <c r="EO32" s="39">
        <f t="shared" si="182"/>
        <v>172.15</v>
      </c>
      <c r="EP32" s="39">
        <f t="shared" si="183"/>
        <v>177.89</v>
      </c>
      <c r="EQ32" s="39">
        <f t="shared" si="184"/>
        <v>2100.2399999999998</v>
      </c>
      <c r="ER32" s="39">
        <f t="shared" si="185"/>
        <v>4584.95</v>
      </c>
      <c r="ES32" s="39">
        <f t="shared" si="186"/>
        <v>177.89</v>
      </c>
      <c r="ET32" s="39">
        <f t="shared" si="187"/>
        <v>160.66999999999999</v>
      </c>
      <c r="EU32" s="39">
        <f t="shared" si="188"/>
        <v>177.89</v>
      </c>
      <c r="EV32" s="39">
        <f t="shared" si="189"/>
        <v>172.15</v>
      </c>
      <c r="EW32" s="219">
        <f t="shared" si="190"/>
        <v>177.89</v>
      </c>
      <c r="EX32" s="39">
        <f t="shared" si="191"/>
        <v>172.15</v>
      </c>
      <c r="EY32" s="39">
        <f t="shared" si="192"/>
        <v>177.89</v>
      </c>
      <c r="EZ32" s="39">
        <f t="shared" si="193"/>
        <v>177.89</v>
      </c>
      <c r="FA32" s="39">
        <f t="shared" si="194"/>
        <v>172.15</v>
      </c>
      <c r="FB32" s="39">
        <f t="shared" si="195"/>
        <v>177.89</v>
      </c>
      <c r="FC32" s="30">
        <f t="shared" si="196"/>
        <v>172.15</v>
      </c>
      <c r="FD32" s="30">
        <f t="shared" si="197"/>
        <v>177.89</v>
      </c>
      <c r="FE32" s="39">
        <f t="shared" si="198"/>
        <v>2094.4999999999995</v>
      </c>
      <c r="FF32" s="30">
        <f t="shared" si="199"/>
        <v>6679.4499999999989</v>
      </c>
      <c r="FG32" s="30">
        <f t="shared" si="200"/>
        <v>177.89</v>
      </c>
      <c r="FH32" s="30">
        <f t="shared" si="201"/>
        <v>160.66999999999999</v>
      </c>
      <c r="FI32" s="30">
        <f t="shared" si="205"/>
        <v>177.89</v>
      </c>
      <c r="FJ32" s="39">
        <f t="shared" si="202"/>
        <v>516.44999999999993</v>
      </c>
      <c r="FK32" s="30">
        <f t="shared" si="203"/>
        <v>7195.9</v>
      </c>
      <c r="FL32" s="72">
        <f t="shared" si="204"/>
        <v>16076.1</v>
      </c>
      <c r="FP32" s="126"/>
      <c r="FQ32" s="249"/>
      <c r="FS32" s="250"/>
    </row>
    <row r="33" spans="1:174" s="12" customFormat="1" ht="11.25" x14ac:dyDescent="0.15">
      <c r="A33" s="251" t="s">
        <v>644</v>
      </c>
      <c r="B33" s="252"/>
      <c r="C33" s="252"/>
      <c r="D33" s="253"/>
      <c r="E33" s="253"/>
      <c r="F33" s="254">
        <f t="shared" ref="F33:BQ33" si="206">SUM(F27:F32)</f>
        <v>153723.35999999999</v>
      </c>
      <c r="G33" s="254">
        <f t="shared" si="206"/>
        <v>15372.335999999999</v>
      </c>
      <c r="H33" s="254">
        <f t="shared" si="206"/>
        <v>138351.024</v>
      </c>
      <c r="I33" s="254">
        <f t="shared" si="206"/>
        <v>0</v>
      </c>
      <c r="J33" s="254">
        <f t="shared" si="206"/>
        <v>0</v>
      </c>
      <c r="K33" s="254">
        <f t="shared" si="206"/>
        <v>0</v>
      </c>
      <c r="L33" s="254">
        <f t="shared" si="206"/>
        <v>0</v>
      </c>
      <c r="M33" s="254">
        <f t="shared" si="206"/>
        <v>0</v>
      </c>
      <c r="N33" s="254">
        <f t="shared" si="206"/>
        <v>0</v>
      </c>
      <c r="O33" s="254">
        <f t="shared" si="206"/>
        <v>0</v>
      </c>
      <c r="P33" s="254">
        <f t="shared" si="206"/>
        <v>0</v>
      </c>
      <c r="Q33" s="254">
        <f t="shared" si="206"/>
        <v>0</v>
      </c>
      <c r="R33" s="254">
        <f t="shared" si="206"/>
        <v>0</v>
      </c>
      <c r="S33" s="254">
        <f t="shared" si="206"/>
        <v>0</v>
      </c>
      <c r="T33" s="254">
        <f t="shared" si="206"/>
        <v>0</v>
      </c>
      <c r="U33" s="254">
        <f t="shared" si="206"/>
        <v>0</v>
      </c>
      <c r="V33" s="254">
        <f t="shared" si="206"/>
        <v>0</v>
      </c>
      <c r="W33" s="254">
        <f t="shared" si="206"/>
        <v>0</v>
      </c>
      <c r="X33" s="254">
        <f t="shared" si="206"/>
        <v>0</v>
      </c>
      <c r="Y33" s="254">
        <f t="shared" si="206"/>
        <v>0</v>
      </c>
      <c r="Z33" s="254">
        <f t="shared" si="206"/>
        <v>0</v>
      </c>
      <c r="AA33" s="254">
        <f t="shared" si="206"/>
        <v>0</v>
      </c>
      <c r="AB33" s="254">
        <f t="shared" si="206"/>
        <v>0</v>
      </c>
      <c r="AC33" s="254">
        <f t="shared" si="206"/>
        <v>45.13</v>
      </c>
      <c r="AD33" s="254">
        <f t="shared" si="206"/>
        <v>233.16</v>
      </c>
      <c r="AE33" s="254">
        <f t="shared" si="206"/>
        <v>225.64</v>
      </c>
      <c r="AF33" s="254">
        <f t="shared" si="206"/>
        <v>233.16</v>
      </c>
      <c r="AG33" s="254">
        <f t="shared" si="206"/>
        <v>225.64</v>
      </c>
      <c r="AH33" s="254">
        <f t="shared" si="206"/>
        <v>296.74</v>
      </c>
      <c r="AI33" s="254">
        <f t="shared" si="206"/>
        <v>1259.47</v>
      </c>
      <c r="AJ33" s="254">
        <f t="shared" si="206"/>
        <v>1259.47</v>
      </c>
      <c r="AK33" s="254">
        <f t="shared" si="206"/>
        <v>430.27</v>
      </c>
      <c r="AL33" s="254">
        <f t="shared" si="206"/>
        <v>388.63</v>
      </c>
      <c r="AM33" s="254">
        <f t="shared" si="206"/>
        <v>430.27</v>
      </c>
      <c r="AN33" s="254">
        <f t="shared" si="206"/>
        <v>416.39</v>
      </c>
      <c r="AO33" s="254">
        <f t="shared" si="206"/>
        <v>430.27</v>
      </c>
      <c r="AP33" s="254">
        <f t="shared" si="206"/>
        <v>416.39</v>
      </c>
      <c r="AQ33" s="254">
        <f t="shared" si="206"/>
        <v>430.27</v>
      </c>
      <c r="AR33" s="254">
        <f t="shared" si="206"/>
        <v>430.27</v>
      </c>
      <c r="AS33" s="254">
        <f t="shared" si="206"/>
        <v>416.39</v>
      </c>
      <c r="AT33" s="254">
        <f t="shared" si="206"/>
        <v>430.27</v>
      </c>
      <c r="AU33" s="254">
        <f t="shared" si="206"/>
        <v>416.39</v>
      </c>
      <c r="AV33" s="254">
        <f t="shared" si="206"/>
        <v>430.27</v>
      </c>
      <c r="AW33" s="254">
        <f t="shared" si="206"/>
        <v>5066.08</v>
      </c>
      <c r="AX33" s="254">
        <f t="shared" si="206"/>
        <v>6325.55</v>
      </c>
      <c r="AY33" s="254">
        <f t="shared" si="206"/>
        <v>430.27</v>
      </c>
      <c r="AZ33" s="254">
        <f t="shared" si="206"/>
        <v>388.63</v>
      </c>
      <c r="BA33" s="254">
        <f t="shared" si="206"/>
        <v>430.27</v>
      </c>
      <c r="BB33" s="254">
        <f t="shared" si="206"/>
        <v>416.39</v>
      </c>
      <c r="BC33" s="254">
        <f t="shared" si="206"/>
        <v>430.27</v>
      </c>
      <c r="BD33" s="254">
        <f t="shared" si="206"/>
        <v>416.39</v>
      </c>
      <c r="BE33" s="254">
        <f t="shared" si="206"/>
        <v>430.27</v>
      </c>
      <c r="BF33" s="254">
        <f t="shared" si="206"/>
        <v>430.27</v>
      </c>
      <c r="BG33" s="254">
        <f t="shared" si="206"/>
        <v>416.39</v>
      </c>
      <c r="BH33" s="254">
        <f t="shared" si="206"/>
        <v>430.27</v>
      </c>
      <c r="BI33" s="254">
        <f t="shared" si="206"/>
        <v>416.39</v>
      </c>
      <c r="BJ33" s="254">
        <f t="shared" si="206"/>
        <v>430.27</v>
      </c>
      <c r="BK33" s="254">
        <f t="shared" si="206"/>
        <v>5066.08</v>
      </c>
      <c r="BL33" s="254">
        <f t="shared" si="206"/>
        <v>11391.630000000001</v>
      </c>
      <c r="BM33" s="254">
        <f t="shared" si="206"/>
        <v>430.27</v>
      </c>
      <c r="BN33" s="254">
        <f t="shared" si="206"/>
        <v>388.63</v>
      </c>
      <c r="BO33" s="254">
        <f t="shared" si="206"/>
        <v>430.27</v>
      </c>
      <c r="BP33" s="254">
        <f t="shared" si="206"/>
        <v>416.39</v>
      </c>
      <c r="BQ33" s="254">
        <f t="shared" si="206"/>
        <v>430.27</v>
      </c>
      <c r="BR33" s="254">
        <f t="shared" ref="BR33:EC33" si="207">SUM(BR27:BR32)</f>
        <v>416.39</v>
      </c>
      <c r="BS33" s="254">
        <f t="shared" si="207"/>
        <v>543.64</v>
      </c>
      <c r="BT33" s="254">
        <f t="shared" si="207"/>
        <v>583.06999999999994</v>
      </c>
      <c r="BU33" s="254">
        <f t="shared" si="207"/>
        <v>564.26</v>
      </c>
      <c r="BV33" s="254">
        <f t="shared" si="207"/>
        <v>583.06999999999994</v>
      </c>
      <c r="BW33" s="254">
        <f t="shared" si="207"/>
        <v>564.26</v>
      </c>
      <c r="BX33" s="254">
        <f t="shared" si="207"/>
        <v>583.06999999999994</v>
      </c>
      <c r="BY33" s="254">
        <f t="shared" si="207"/>
        <v>5933.59</v>
      </c>
      <c r="BZ33" s="254">
        <f t="shared" si="207"/>
        <v>17325.219999999998</v>
      </c>
      <c r="CA33" s="254">
        <f t="shared" si="207"/>
        <v>583.06999999999994</v>
      </c>
      <c r="CB33" s="254">
        <f t="shared" si="207"/>
        <v>545.45000000000005</v>
      </c>
      <c r="CC33" s="254">
        <f t="shared" si="207"/>
        <v>583.06999999999994</v>
      </c>
      <c r="CD33" s="254">
        <f t="shared" si="207"/>
        <v>564.26</v>
      </c>
      <c r="CE33" s="254">
        <f t="shared" si="207"/>
        <v>583.06999999999994</v>
      </c>
      <c r="CF33" s="254">
        <f t="shared" si="207"/>
        <v>564.26</v>
      </c>
      <c r="CG33" s="254">
        <f t="shared" si="207"/>
        <v>583.06999999999994</v>
      </c>
      <c r="CH33" s="254">
        <f t="shared" si="207"/>
        <v>583.06999999999994</v>
      </c>
      <c r="CI33" s="254">
        <f t="shared" si="207"/>
        <v>654.87</v>
      </c>
      <c r="CJ33" s="254">
        <f t="shared" si="207"/>
        <v>705.19999999999993</v>
      </c>
      <c r="CK33" s="254">
        <f t="shared" si="207"/>
        <v>682.45</v>
      </c>
      <c r="CL33" s="254">
        <f t="shared" si="207"/>
        <v>705.19999999999993</v>
      </c>
      <c r="CM33" s="254">
        <f t="shared" si="207"/>
        <v>7337.0400000000009</v>
      </c>
      <c r="CN33" s="254">
        <f t="shared" si="207"/>
        <v>24662.26</v>
      </c>
      <c r="CO33" s="254">
        <f t="shared" si="207"/>
        <v>705.19999999999993</v>
      </c>
      <c r="CP33" s="254">
        <f t="shared" si="207"/>
        <v>636.95000000000005</v>
      </c>
      <c r="CQ33" s="254">
        <f t="shared" si="207"/>
        <v>705.19999999999993</v>
      </c>
      <c r="CR33" s="254">
        <f t="shared" si="207"/>
        <v>682.45</v>
      </c>
      <c r="CS33" s="254">
        <f t="shared" si="207"/>
        <v>705.19999999999993</v>
      </c>
      <c r="CT33" s="254">
        <f t="shared" si="207"/>
        <v>682.45</v>
      </c>
      <c r="CU33" s="254">
        <f t="shared" si="207"/>
        <v>705.19999999999993</v>
      </c>
      <c r="CV33" s="254">
        <f t="shared" si="207"/>
        <v>705.19999999999993</v>
      </c>
      <c r="CW33" s="254">
        <f t="shared" si="207"/>
        <v>682.45</v>
      </c>
      <c r="CX33" s="254">
        <f t="shared" si="207"/>
        <v>705.19999999999993</v>
      </c>
      <c r="CY33" s="254">
        <f t="shared" si="207"/>
        <v>682.45</v>
      </c>
      <c r="CZ33" s="254">
        <f t="shared" si="207"/>
        <v>705.19999999999993</v>
      </c>
      <c r="DA33" s="254">
        <f t="shared" si="207"/>
        <v>8303.15</v>
      </c>
      <c r="DB33" s="254">
        <f t="shared" si="207"/>
        <v>32965.409999999996</v>
      </c>
      <c r="DC33" s="254">
        <f t="shared" si="207"/>
        <v>705.19999999999993</v>
      </c>
      <c r="DD33" s="254">
        <f t="shared" si="207"/>
        <v>636.95000000000005</v>
      </c>
      <c r="DE33" s="254">
        <f t="shared" si="207"/>
        <v>912.38999999999987</v>
      </c>
      <c r="DF33" s="254">
        <f t="shared" si="207"/>
        <v>964.98</v>
      </c>
      <c r="DG33" s="254">
        <f t="shared" si="207"/>
        <v>997.14999999999986</v>
      </c>
      <c r="DH33" s="254">
        <f t="shared" si="207"/>
        <v>964.98</v>
      </c>
      <c r="DI33" s="254">
        <f t="shared" si="207"/>
        <v>997.14999999999986</v>
      </c>
      <c r="DJ33" s="254">
        <f t="shared" si="207"/>
        <v>997.14999999999986</v>
      </c>
      <c r="DK33" s="254">
        <f t="shared" si="207"/>
        <v>964.98</v>
      </c>
      <c r="DL33" s="254">
        <f t="shared" si="207"/>
        <v>1037.32</v>
      </c>
      <c r="DM33" s="254">
        <f t="shared" si="207"/>
        <v>1137.1300000000001</v>
      </c>
      <c r="DN33" s="254">
        <f t="shared" si="207"/>
        <v>1175.04</v>
      </c>
      <c r="DO33" s="254">
        <f t="shared" si="207"/>
        <v>11490.419999999998</v>
      </c>
      <c r="DP33" s="254">
        <f t="shared" si="207"/>
        <v>44455.829999999994</v>
      </c>
      <c r="DQ33" s="254">
        <f t="shared" si="207"/>
        <v>1175.04</v>
      </c>
      <c r="DR33" s="254">
        <f t="shared" si="207"/>
        <v>1061.3200000000002</v>
      </c>
      <c r="DS33" s="254">
        <f t="shared" si="207"/>
        <v>1175.04</v>
      </c>
      <c r="DT33" s="254">
        <f t="shared" si="207"/>
        <v>1137.1300000000001</v>
      </c>
      <c r="DU33" s="254">
        <f t="shared" si="207"/>
        <v>1175.04</v>
      </c>
      <c r="DV33" s="254">
        <f t="shared" si="207"/>
        <v>1137.1300000000001</v>
      </c>
      <c r="DW33" s="254">
        <f t="shared" si="207"/>
        <v>1175.04</v>
      </c>
      <c r="DX33" s="254">
        <f t="shared" si="207"/>
        <v>1175.04</v>
      </c>
      <c r="DY33" s="254">
        <f t="shared" si="207"/>
        <v>1137.1300000000001</v>
      </c>
      <c r="DZ33" s="254">
        <f t="shared" si="207"/>
        <v>1175.04</v>
      </c>
      <c r="EA33" s="254">
        <f t="shared" si="207"/>
        <v>1137.1300000000001</v>
      </c>
      <c r="EB33" s="254">
        <f t="shared" si="207"/>
        <v>1175.04</v>
      </c>
      <c r="EC33" s="254">
        <f t="shared" si="207"/>
        <v>13835.119999999999</v>
      </c>
      <c r="ED33" s="254">
        <f t="shared" ref="ED33:FE33" si="208">SUM(ED27:ED32)</f>
        <v>58290.950000000004</v>
      </c>
      <c r="EE33" s="254">
        <f t="shared" si="208"/>
        <v>1175.04</v>
      </c>
      <c r="EF33" s="254">
        <f t="shared" si="208"/>
        <v>1099.22</v>
      </c>
      <c r="EG33" s="254">
        <f t="shared" si="208"/>
        <v>1175.04</v>
      </c>
      <c r="EH33" s="254">
        <f t="shared" si="208"/>
        <v>1137.1300000000001</v>
      </c>
      <c r="EI33" s="254">
        <f t="shared" si="208"/>
        <v>1175.04</v>
      </c>
      <c r="EJ33" s="254">
        <f t="shared" si="208"/>
        <v>1137.1300000000001</v>
      </c>
      <c r="EK33" s="254">
        <f t="shared" si="208"/>
        <v>1175.04</v>
      </c>
      <c r="EL33" s="254">
        <f t="shared" si="208"/>
        <v>1175.04</v>
      </c>
      <c r="EM33" s="254">
        <f t="shared" si="208"/>
        <v>1137.1300000000001</v>
      </c>
      <c r="EN33" s="254">
        <f t="shared" si="208"/>
        <v>1175.04</v>
      </c>
      <c r="EO33" s="254">
        <f t="shared" si="208"/>
        <v>1137.1300000000001</v>
      </c>
      <c r="EP33" s="254">
        <f t="shared" si="208"/>
        <v>1175.04</v>
      </c>
      <c r="EQ33" s="254">
        <f t="shared" si="208"/>
        <v>13873.02</v>
      </c>
      <c r="ER33" s="254">
        <f t="shared" si="208"/>
        <v>72163.969999999987</v>
      </c>
      <c r="ES33" s="254">
        <f t="shared" si="208"/>
        <v>1175.04</v>
      </c>
      <c r="ET33" s="254">
        <f t="shared" si="208"/>
        <v>1061.3200000000002</v>
      </c>
      <c r="EU33" s="254">
        <f t="shared" si="208"/>
        <v>1175.04</v>
      </c>
      <c r="EV33" s="254">
        <f t="shared" si="208"/>
        <v>1137.1300000000001</v>
      </c>
      <c r="EW33" s="255">
        <f t="shared" si="208"/>
        <v>1175.04</v>
      </c>
      <c r="EX33" s="254">
        <f t="shared" si="208"/>
        <v>1137.1300000000001</v>
      </c>
      <c r="EY33" s="254">
        <f t="shared" si="208"/>
        <v>1175.04</v>
      </c>
      <c r="EZ33" s="254">
        <f t="shared" si="208"/>
        <v>1175.04</v>
      </c>
      <c r="FA33" s="254">
        <f t="shared" si="208"/>
        <v>1137.1300000000001</v>
      </c>
      <c r="FB33" s="254">
        <f t="shared" si="208"/>
        <v>1175.04</v>
      </c>
      <c r="FC33" s="254">
        <f t="shared" si="208"/>
        <v>1137.1300000000001</v>
      </c>
      <c r="FD33" s="254">
        <f t="shared" si="208"/>
        <v>1175.04</v>
      </c>
      <c r="FE33" s="254">
        <f t="shared" si="208"/>
        <v>13835.119999999999</v>
      </c>
      <c r="FF33" s="254">
        <f t="shared" si="199"/>
        <v>85999.089999999982</v>
      </c>
      <c r="FG33" s="254">
        <f t="shared" ref="FG33:FJ33" si="209">SUM(FG27:FG32)</f>
        <v>1175.04</v>
      </c>
      <c r="FH33" s="254">
        <f t="shared" si="209"/>
        <v>1061.3200000000002</v>
      </c>
      <c r="FI33" s="254">
        <f t="shared" si="209"/>
        <v>1175.04</v>
      </c>
      <c r="FJ33" s="254">
        <f t="shared" si="209"/>
        <v>3411.3999999999996</v>
      </c>
      <c r="FK33" s="254">
        <f>SUM(FK27:FK32)</f>
        <v>89410.489999999991</v>
      </c>
      <c r="FL33" s="256">
        <f>SUM(FL27:FL32)</f>
        <v>64312.87</v>
      </c>
      <c r="FM33" s="106"/>
      <c r="FN33" s="106"/>
      <c r="FO33" s="106"/>
      <c r="FP33" s="11"/>
      <c r="FQ33" s="11"/>
      <c r="FR33" s="11"/>
    </row>
    <row r="34" spans="1:174" s="260" customFormat="1" ht="11.25" x14ac:dyDescent="0.15">
      <c r="A34" s="257" t="s">
        <v>775</v>
      </c>
      <c r="B34" s="258"/>
      <c r="C34" s="258"/>
      <c r="D34" s="258"/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AZ34" s="258"/>
      <c r="BA34" s="258"/>
      <c r="BB34" s="258"/>
      <c r="BC34" s="258"/>
      <c r="BD34" s="258"/>
      <c r="BE34" s="258"/>
      <c r="BF34" s="258"/>
      <c r="BG34" s="258"/>
      <c r="BH34" s="258"/>
      <c r="BI34" s="258"/>
      <c r="BJ34" s="258"/>
      <c r="BK34" s="258"/>
      <c r="BL34" s="258"/>
      <c r="BM34" s="258"/>
      <c r="BN34" s="258"/>
      <c r="BO34" s="258"/>
      <c r="BP34" s="258"/>
      <c r="BQ34" s="258"/>
      <c r="BR34" s="258"/>
      <c r="BS34" s="258"/>
      <c r="BT34" s="258"/>
      <c r="BU34" s="258"/>
      <c r="BV34" s="258"/>
      <c r="BW34" s="258"/>
      <c r="BX34" s="258"/>
      <c r="BY34" s="258"/>
      <c r="BZ34" s="258"/>
      <c r="CA34" s="258"/>
      <c r="CB34" s="258"/>
      <c r="CC34" s="258"/>
      <c r="CD34" s="258"/>
      <c r="CE34" s="258"/>
      <c r="CF34" s="258"/>
      <c r="CG34" s="258"/>
      <c r="CH34" s="258"/>
      <c r="CI34" s="258"/>
      <c r="CJ34" s="258"/>
      <c r="CK34" s="258"/>
      <c r="CL34" s="258"/>
      <c r="CM34" s="258"/>
      <c r="CN34" s="258"/>
      <c r="CO34" s="258"/>
      <c r="CP34" s="258"/>
      <c r="CQ34" s="258"/>
      <c r="CR34" s="258"/>
      <c r="CS34" s="258"/>
      <c r="CT34" s="258"/>
      <c r="CU34" s="258"/>
      <c r="CV34" s="258"/>
      <c r="CW34" s="258"/>
      <c r="CX34" s="258"/>
      <c r="CY34" s="258"/>
      <c r="CZ34" s="258"/>
      <c r="DA34" s="258"/>
      <c r="DB34" s="258"/>
      <c r="DC34" s="258"/>
      <c r="DD34" s="258"/>
      <c r="DE34" s="258"/>
      <c r="DF34" s="258"/>
      <c r="DG34" s="258"/>
      <c r="DH34" s="258"/>
      <c r="DI34" s="258"/>
      <c r="DJ34" s="258"/>
      <c r="DK34" s="258"/>
      <c r="DL34" s="258"/>
      <c r="DM34" s="258"/>
      <c r="DN34" s="258"/>
      <c r="DO34" s="258"/>
      <c r="DP34" s="258"/>
      <c r="DQ34" s="258"/>
      <c r="DR34" s="258"/>
      <c r="DS34" s="258"/>
      <c r="DT34" s="258"/>
      <c r="DU34" s="258"/>
      <c r="DV34" s="258"/>
      <c r="DW34" s="258"/>
      <c r="DX34" s="258"/>
      <c r="DY34" s="258"/>
      <c r="DZ34" s="258"/>
      <c r="EA34" s="258"/>
      <c r="EB34" s="258"/>
      <c r="EC34" s="258"/>
      <c r="ED34" s="258"/>
      <c r="EE34" s="258"/>
      <c r="EF34" s="258"/>
      <c r="EG34" s="258"/>
      <c r="EH34" s="258"/>
      <c r="EI34" s="258"/>
      <c r="EJ34" s="258"/>
      <c r="EK34" s="258"/>
      <c r="EL34" s="258"/>
      <c r="EM34" s="258"/>
      <c r="EN34" s="258"/>
      <c r="EO34" s="258"/>
      <c r="EP34" s="258"/>
      <c r="EQ34" s="258"/>
      <c r="ER34" s="258"/>
      <c r="ES34" s="258"/>
      <c r="ET34" s="258"/>
      <c r="EU34" s="258"/>
      <c r="EV34" s="258"/>
      <c r="EW34" s="258"/>
      <c r="EX34" s="258"/>
      <c r="EY34" s="258"/>
      <c r="EZ34" s="258"/>
      <c r="FA34" s="258"/>
      <c r="FB34" s="258"/>
      <c r="FC34" s="258"/>
      <c r="FD34" s="258"/>
      <c r="FE34" s="258"/>
      <c r="FF34" s="258"/>
      <c r="FG34" s="258"/>
      <c r="FH34" s="258"/>
      <c r="FI34" s="258"/>
      <c r="FJ34" s="258"/>
      <c r="FK34" s="258"/>
      <c r="FL34" s="259"/>
      <c r="FM34" s="106"/>
      <c r="FN34" s="106"/>
      <c r="FO34" s="106"/>
    </row>
    <row r="35" spans="1:174" ht="115.5" x14ac:dyDescent="0.15">
      <c r="A35" s="73">
        <v>42972</v>
      </c>
      <c r="B35" s="69" t="s">
        <v>776</v>
      </c>
      <c r="C35" s="69" t="s">
        <v>777</v>
      </c>
      <c r="D35" s="69" t="s">
        <v>89</v>
      </c>
      <c r="E35" s="69" t="s">
        <v>778</v>
      </c>
      <c r="F35" s="86">
        <v>900</v>
      </c>
      <c r="G35" s="39">
        <f t="shared" ref="G35:G44" si="210">(F35*0.1)</f>
        <v>90</v>
      </c>
      <c r="H35" s="39">
        <f t="shared" ref="H35:H44" si="211">(F35*0.9)</f>
        <v>810</v>
      </c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39"/>
      <c r="AY35" s="86"/>
      <c r="AZ35" s="86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>
        <f>ROUND((H35/5/365*6),2)</f>
        <v>2.66</v>
      </c>
      <c r="CW35" s="39">
        <f>ROUND((H35/5/365*30),2)</f>
        <v>13.32</v>
      </c>
      <c r="CX35" s="39">
        <f>ROUND((H35/5/365*31),2)</f>
        <v>13.76</v>
      </c>
      <c r="CY35" s="39">
        <f>ROUND((H35/5/365*30),2)</f>
        <v>13.32</v>
      </c>
      <c r="CZ35" s="39">
        <f>ROUND((H35/5/365*31),2)</f>
        <v>13.76</v>
      </c>
      <c r="DA35" s="39">
        <f>SUM(CO35:CZ35)</f>
        <v>56.82</v>
      </c>
      <c r="DB35" s="39">
        <f>ROUND((CN35+DA35),2)</f>
        <v>56.82</v>
      </c>
      <c r="DC35" s="39">
        <f>ROUND((H35/5/365*31),2)</f>
        <v>13.76</v>
      </c>
      <c r="DD35" s="39">
        <f>ROUND((H35/5/365*28),2)</f>
        <v>12.43</v>
      </c>
      <c r="DE35" s="39">
        <f>ROUND((H35/5/365*31),2)</f>
        <v>13.76</v>
      </c>
      <c r="DF35" s="39">
        <f>ROUND((H35/5/365*30),2)</f>
        <v>13.32</v>
      </c>
      <c r="DG35" s="39">
        <f>ROUND((H35/5/365*31),2)</f>
        <v>13.76</v>
      </c>
      <c r="DH35" s="39">
        <f>ROUND((H35/5/365*30),2)</f>
        <v>13.32</v>
      </c>
      <c r="DI35" s="39">
        <f>ROUND((H35/5/365*31),2)</f>
        <v>13.76</v>
      </c>
      <c r="DJ35" s="39">
        <f>ROUND((H35/5/365*31),2)</f>
        <v>13.76</v>
      </c>
      <c r="DK35" s="39">
        <f>ROUND((H35/5/365*30),2)</f>
        <v>13.32</v>
      </c>
      <c r="DL35" s="39">
        <f>ROUND((H35/5/365*31),2)</f>
        <v>13.76</v>
      </c>
      <c r="DM35" s="39">
        <f>ROUND((H35/5/365*30),2)</f>
        <v>13.32</v>
      </c>
      <c r="DN35" s="39">
        <f>ROUND((H35/5/365*31),2)</f>
        <v>13.76</v>
      </c>
      <c r="DO35" s="39">
        <f>SUM(DC35:DN35)</f>
        <v>162.02999999999997</v>
      </c>
      <c r="DP35" s="39">
        <f>ROUND((DB35+DO35),2)</f>
        <v>218.85</v>
      </c>
      <c r="DQ35" s="39">
        <f>ROUND((H35/5/365*31),2)</f>
        <v>13.76</v>
      </c>
      <c r="DR35" s="39">
        <f>ROUND((H35/5/365*28),2)</f>
        <v>12.43</v>
      </c>
      <c r="DS35" s="39">
        <f>ROUND((H35/5/365*31),2)</f>
        <v>13.76</v>
      </c>
      <c r="DT35" s="39">
        <f>ROUND((H35/5/365*30),2)</f>
        <v>13.32</v>
      </c>
      <c r="DU35" s="39">
        <f>ROUND((H35/5/365*31),2)</f>
        <v>13.76</v>
      </c>
      <c r="DV35" s="39">
        <f>ROUND((H35/5/365*30),2)</f>
        <v>13.32</v>
      </c>
      <c r="DW35" s="39">
        <f>ROUND((H35/5/365*31),2)</f>
        <v>13.76</v>
      </c>
      <c r="DX35" s="39">
        <f>ROUND((H35/5/365*31),2)</f>
        <v>13.76</v>
      </c>
      <c r="DY35" s="39">
        <f>ROUND((H35/5/365*30),2)</f>
        <v>13.32</v>
      </c>
      <c r="DZ35" s="39">
        <f>ROUND((H35/5/365*31),2)</f>
        <v>13.76</v>
      </c>
      <c r="EA35" s="39">
        <f>ROUND((H35/5/365*30),2)</f>
        <v>13.32</v>
      </c>
      <c r="EB35" s="39">
        <f>ROUND((H35/5/365*31),2)</f>
        <v>13.76</v>
      </c>
      <c r="EC35" s="39">
        <f>SUM(DQ35:EB35)</f>
        <v>162.02999999999997</v>
      </c>
      <c r="ED35" s="39">
        <f>ROUND((DP35+EC35),2)</f>
        <v>380.88</v>
      </c>
      <c r="EE35" s="39">
        <f>ROUND((H35/5/365*31),2)</f>
        <v>13.76</v>
      </c>
      <c r="EF35" s="39">
        <f>ROUND((H35/5/365*29),2)</f>
        <v>12.87</v>
      </c>
      <c r="EG35" s="39">
        <f t="shared" ref="EG35:EG40" si="212">ROUND((H35/5/365*31),2)</f>
        <v>13.76</v>
      </c>
      <c r="EH35" s="39">
        <f t="shared" ref="EH35:EH40" si="213">ROUND((H35/5/365*30),2)</f>
        <v>13.32</v>
      </c>
      <c r="EI35" s="39">
        <f t="shared" ref="EI35:EI40" si="214">ROUND((H35/5/365*31),2)</f>
        <v>13.76</v>
      </c>
      <c r="EJ35" s="39">
        <f t="shared" ref="EJ35:EJ40" si="215">ROUND((H35/5/365*30),2)</f>
        <v>13.32</v>
      </c>
      <c r="EK35" s="39">
        <f t="shared" ref="EK35:EK40" si="216">ROUND((H35/5/365*31),2)</f>
        <v>13.76</v>
      </c>
      <c r="EL35" s="39">
        <f t="shared" ref="EL35:EL40" si="217">ROUND((H35/5/365*31),2)</f>
        <v>13.76</v>
      </c>
      <c r="EM35" s="39">
        <f t="shared" ref="EM35:EM40" si="218">ROUND((H35/5/365*30),2)</f>
        <v>13.32</v>
      </c>
      <c r="EN35" s="39">
        <f t="shared" ref="EN35:EN40" si="219">ROUND((H35/5/365*31),2)</f>
        <v>13.76</v>
      </c>
      <c r="EO35" s="39">
        <f t="shared" ref="EO35:EO40" si="220">ROUND((H35/5/365*30),2)</f>
        <v>13.32</v>
      </c>
      <c r="EP35" s="39">
        <f t="shared" ref="EP35:EP40" si="221">ROUND((H35/5/365*31),2)</f>
        <v>13.76</v>
      </c>
      <c r="EQ35" s="39">
        <f t="shared" ref="EQ35:EQ40" si="222">SUM(EE35:EP35)</f>
        <v>162.46999999999997</v>
      </c>
      <c r="ER35" s="39">
        <f t="shared" ref="ER35:ER40" si="223">ROUND((ED35+EQ35),2)</f>
        <v>543.35</v>
      </c>
      <c r="ES35" s="39">
        <f t="shared" ref="ES35:ES40" si="224">ROUND((H35/5/365*31),2)</f>
        <v>13.76</v>
      </c>
      <c r="ET35" s="39">
        <f t="shared" ref="ET35:ET40" si="225">ROUND((H35/5/365*28),2)</f>
        <v>12.43</v>
      </c>
      <c r="EU35" s="39">
        <f t="shared" ref="EU35:EU40" si="226">ROUND((H35/5/365*31),2)</f>
        <v>13.76</v>
      </c>
      <c r="EV35" s="39">
        <f t="shared" ref="EV35:EV40" si="227">ROUND((H35/5/365*30),2)</f>
        <v>13.32</v>
      </c>
      <c r="EW35" s="219">
        <f t="shared" ref="EW35:EW40" si="228">ROUND((H35/5/365*31),2)</f>
        <v>13.76</v>
      </c>
      <c r="EX35" s="39">
        <f t="shared" ref="EX35:EX40" si="229">ROUND((H35/5/365*30),2)</f>
        <v>13.32</v>
      </c>
      <c r="EY35" s="39">
        <f t="shared" ref="EY35:EY40" si="230">ROUND((H35/5/365*31),2)</f>
        <v>13.76</v>
      </c>
      <c r="EZ35" s="39">
        <f t="shared" ref="EZ35:EZ40" si="231">ROUND((H35/5/365*31),2)</f>
        <v>13.76</v>
      </c>
      <c r="FA35" s="39">
        <f t="shared" ref="FA35:FA40" si="232">ROUND((H35/5/365*30),2)</f>
        <v>13.32</v>
      </c>
      <c r="FB35" s="39">
        <f t="shared" ref="FB35:FB40" si="233">ROUND((H35/5/365*31),2)</f>
        <v>13.76</v>
      </c>
      <c r="FC35" s="39">
        <f t="shared" ref="FC35:FC40" si="234">ROUND((H35/5/365*30),2)</f>
        <v>13.32</v>
      </c>
      <c r="FD35" s="39">
        <f t="shared" ref="FD35:FD40" si="235">ROUND((H35/5/365*31),2)</f>
        <v>13.76</v>
      </c>
      <c r="FE35" s="39">
        <f t="shared" ref="FE35:FE40" si="236">SUM(ES35:FD35)</f>
        <v>162.02999999999997</v>
      </c>
      <c r="FF35" s="39">
        <f t="shared" ref="FF35:FF39" si="237">SUM(ER35,FE35)</f>
        <v>705.38</v>
      </c>
      <c r="FG35" s="39">
        <f t="shared" ref="FG35:FG40" si="238">ROUND((H35/5/365*31),2)</f>
        <v>13.76</v>
      </c>
      <c r="FH35" s="39">
        <f t="shared" ref="FH35:FH44" si="239">ROUND((H35/5/365*28),2)</f>
        <v>12.43</v>
      </c>
      <c r="FI35" s="39">
        <f>ROUND((H35/5/365*31),2)</f>
        <v>13.76</v>
      </c>
      <c r="FJ35" s="39">
        <f>SUM(FG35:FI35)</f>
        <v>39.949999999999996</v>
      </c>
      <c r="FK35" s="39">
        <f t="shared" ref="FK35:FK44" si="240">ROUND((FF35+FJ35),2)</f>
        <v>745.33</v>
      </c>
      <c r="FL35" s="72">
        <f t="shared" ref="FL35:FL44" si="241">SUM(F35-FK35)</f>
        <v>154.66999999999996</v>
      </c>
      <c r="FR35" s="261"/>
    </row>
    <row r="36" spans="1:174" ht="66" x14ac:dyDescent="0.15">
      <c r="A36" s="73">
        <v>43479</v>
      </c>
      <c r="B36" s="69" t="s">
        <v>158</v>
      </c>
      <c r="C36" s="96" t="s">
        <v>779</v>
      </c>
      <c r="D36" s="69" t="s">
        <v>160</v>
      </c>
      <c r="E36" s="97" t="s">
        <v>780</v>
      </c>
      <c r="F36" s="86">
        <v>3525.7</v>
      </c>
      <c r="G36" s="39">
        <f t="shared" si="210"/>
        <v>352.57</v>
      </c>
      <c r="H36" s="39">
        <f t="shared" si="211"/>
        <v>3173.13</v>
      </c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39"/>
      <c r="AY36" s="86"/>
      <c r="AZ36" s="86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>
        <f>ROUND((H36/5/365*45),2)</f>
        <v>78.239999999999995</v>
      </c>
      <c r="DS36" s="39">
        <f>ROUND((H36/5/365*31),2)</f>
        <v>53.9</v>
      </c>
      <c r="DT36" s="39">
        <f>ROUND((H36/5/365*30),2)</f>
        <v>52.16</v>
      </c>
      <c r="DU36" s="39">
        <f>ROUND((H36/5/365*31),2)</f>
        <v>53.9</v>
      </c>
      <c r="DV36" s="39">
        <f>ROUND((H36/5/365*30),2)</f>
        <v>52.16</v>
      </c>
      <c r="DW36" s="39">
        <f>ROUND((H36/5/365*31),2)</f>
        <v>53.9</v>
      </c>
      <c r="DX36" s="39">
        <f>ROUND((H36/5/365*31),2)</f>
        <v>53.9</v>
      </c>
      <c r="DY36" s="39">
        <f>ROUND((H36/5/365*30),2)</f>
        <v>52.16</v>
      </c>
      <c r="DZ36" s="39">
        <f>ROUND((H36/5/365*31),2)</f>
        <v>53.9</v>
      </c>
      <c r="EA36" s="39">
        <f>ROUND((H36/5/365*30),2)</f>
        <v>52.16</v>
      </c>
      <c r="EB36" s="39">
        <f>ROUND((H36/5/365*31),2)</f>
        <v>53.9</v>
      </c>
      <c r="EC36" s="39">
        <f>SUM(DQ36:EB36)</f>
        <v>610.27999999999986</v>
      </c>
      <c r="ED36" s="39">
        <f>ROUND((DP36+EC36),2)</f>
        <v>610.28</v>
      </c>
      <c r="EE36" s="39">
        <f>ROUND((H36/5/365*31),2)</f>
        <v>53.9</v>
      </c>
      <c r="EF36" s="39">
        <f>ROUND((H36/5/365*29),2)</f>
        <v>50.42</v>
      </c>
      <c r="EG36" s="39">
        <f t="shared" si="212"/>
        <v>53.9</v>
      </c>
      <c r="EH36" s="39">
        <f t="shared" si="213"/>
        <v>52.16</v>
      </c>
      <c r="EI36" s="39">
        <f t="shared" si="214"/>
        <v>53.9</v>
      </c>
      <c r="EJ36" s="39">
        <f t="shared" si="215"/>
        <v>52.16</v>
      </c>
      <c r="EK36" s="39">
        <f t="shared" si="216"/>
        <v>53.9</v>
      </c>
      <c r="EL36" s="39">
        <f t="shared" si="217"/>
        <v>53.9</v>
      </c>
      <c r="EM36" s="39">
        <f t="shared" si="218"/>
        <v>52.16</v>
      </c>
      <c r="EN36" s="39">
        <f t="shared" si="219"/>
        <v>53.9</v>
      </c>
      <c r="EO36" s="39">
        <f t="shared" si="220"/>
        <v>52.16</v>
      </c>
      <c r="EP36" s="39">
        <f t="shared" si="221"/>
        <v>53.9</v>
      </c>
      <c r="EQ36" s="39">
        <f t="shared" si="222"/>
        <v>636.35999999999979</v>
      </c>
      <c r="ER36" s="39">
        <f t="shared" si="223"/>
        <v>1246.6400000000001</v>
      </c>
      <c r="ES36" s="39">
        <f t="shared" si="224"/>
        <v>53.9</v>
      </c>
      <c r="ET36" s="39">
        <f t="shared" si="225"/>
        <v>48.68</v>
      </c>
      <c r="EU36" s="39">
        <f t="shared" si="226"/>
        <v>53.9</v>
      </c>
      <c r="EV36" s="39">
        <f t="shared" si="227"/>
        <v>52.16</v>
      </c>
      <c r="EW36" s="219">
        <f t="shared" si="228"/>
        <v>53.9</v>
      </c>
      <c r="EX36" s="39">
        <f t="shared" si="229"/>
        <v>52.16</v>
      </c>
      <c r="EY36" s="39">
        <f t="shared" si="230"/>
        <v>53.9</v>
      </c>
      <c r="EZ36" s="39">
        <f t="shared" si="231"/>
        <v>53.9</v>
      </c>
      <c r="FA36" s="39">
        <f t="shared" si="232"/>
        <v>52.16</v>
      </c>
      <c r="FB36" s="39">
        <f t="shared" si="233"/>
        <v>53.9</v>
      </c>
      <c r="FC36" s="39">
        <f t="shared" si="234"/>
        <v>52.16</v>
      </c>
      <c r="FD36" s="39">
        <f t="shared" si="235"/>
        <v>53.9</v>
      </c>
      <c r="FE36" s="39">
        <f t="shared" si="236"/>
        <v>634.61999999999978</v>
      </c>
      <c r="FF36" s="39">
        <f t="shared" si="237"/>
        <v>1881.2599999999998</v>
      </c>
      <c r="FG36" s="39">
        <f t="shared" si="238"/>
        <v>53.9</v>
      </c>
      <c r="FH36" s="39">
        <f t="shared" si="239"/>
        <v>48.68</v>
      </c>
      <c r="FI36" s="39">
        <f t="shared" ref="FI36:FI44" si="242">ROUND((H36/5/365*31),2)</f>
        <v>53.9</v>
      </c>
      <c r="FJ36" s="39">
        <f t="shared" ref="FJ36:FJ44" si="243">SUM(FG36:FI36)</f>
        <v>156.47999999999999</v>
      </c>
      <c r="FK36" s="39">
        <f t="shared" si="240"/>
        <v>2037.74</v>
      </c>
      <c r="FL36" s="72">
        <f t="shared" si="241"/>
        <v>1487.9599999999998</v>
      </c>
      <c r="FR36" s="261"/>
    </row>
    <row r="37" spans="1:174" ht="66" x14ac:dyDescent="0.15">
      <c r="A37" s="73">
        <v>43480</v>
      </c>
      <c r="B37" s="69" t="s">
        <v>158</v>
      </c>
      <c r="C37" s="96" t="s">
        <v>779</v>
      </c>
      <c r="D37" s="69" t="s">
        <v>160</v>
      </c>
      <c r="E37" s="97" t="s">
        <v>781</v>
      </c>
      <c r="F37" s="86">
        <v>3525.7</v>
      </c>
      <c r="G37" s="39">
        <f t="shared" si="210"/>
        <v>352.57</v>
      </c>
      <c r="H37" s="39">
        <f t="shared" si="211"/>
        <v>3173.13</v>
      </c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39"/>
      <c r="AY37" s="86"/>
      <c r="AZ37" s="86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>
        <f>ROUND((H37/5/365*45),2)</f>
        <v>78.239999999999995</v>
      </c>
      <c r="DS37" s="39">
        <f>ROUND((H37/5/365*31),2)</f>
        <v>53.9</v>
      </c>
      <c r="DT37" s="39">
        <f>ROUND((H37/5/365*30),2)</f>
        <v>52.16</v>
      </c>
      <c r="DU37" s="39">
        <f>ROUND((H37/5/365*31),2)</f>
        <v>53.9</v>
      </c>
      <c r="DV37" s="39">
        <f>ROUND((H37/5/365*30),2)</f>
        <v>52.16</v>
      </c>
      <c r="DW37" s="39">
        <f>ROUND((H37/5/365*31),2)</f>
        <v>53.9</v>
      </c>
      <c r="DX37" s="39">
        <f>ROUND((H37/5/365*31),2)</f>
        <v>53.9</v>
      </c>
      <c r="DY37" s="39">
        <f>ROUND((H37/5/365*30),2)</f>
        <v>52.16</v>
      </c>
      <c r="DZ37" s="39">
        <f>ROUND((H37/5/365*31),2)</f>
        <v>53.9</v>
      </c>
      <c r="EA37" s="39">
        <f>ROUND((H37/5/365*30),2)</f>
        <v>52.16</v>
      </c>
      <c r="EB37" s="39">
        <f>ROUND((H37/5/365*31),2)</f>
        <v>53.9</v>
      </c>
      <c r="EC37" s="39">
        <f>SUM(DQ37:EB37)</f>
        <v>610.27999999999986</v>
      </c>
      <c r="ED37" s="39">
        <f>ROUND((DP37+EC37),2)</f>
        <v>610.28</v>
      </c>
      <c r="EE37" s="39">
        <f>ROUND((H37/5/365*31),2)</f>
        <v>53.9</v>
      </c>
      <c r="EF37" s="39">
        <f>ROUND((H37/5/365*29),2)</f>
        <v>50.42</v>
      </c>
      <c r="EG37" s="39">
        <f t="shared" si="212"/>
        <v>53.9</v>
      </c>
      <c r="EH37" s="39">
        <f t="shared" si="213"/>
        <v>52.16</v>
      </c>
      <c r="EI37" s="39">
        <f t="shared" si="214"/>
        <v>53.9</v>
      </c>
      <c r="EJ37" s="39">
        <f t="shared" si="215"/>
        <v>52.16</v>
      </c>
      <c r="EK37" s="39">
        <f t="shared" si="216"/>
        <v>53.9</v>
      </c>
      <c r="EL37" s="39">
        <f t="shared" si="217"/>
        <v>53.9</v>
      </c>
      <c r="EM37" s="39">
        <f t="shared" si="218"/>
        <v>52.16</v>
      </c>
      <c r="EN37" s="39">
        <f t="shared" si="219"/>
        <v>53.9</v>
      </c>
      <c r="EO37" s="39">
        <f t="shared" si="220"/>
        <v>52.16</v>
      </c>
      <c r="EP37" s="39">
        <f t="shared" si="221"/>
        <v>53.9</v>
      </c>
      <c r="EQ37" s="39">
        <f t="shared" si="222"/>
        <v>636.35999999999979</v>
      </c>
      <c r="ER37" s="39">
        <f t="shared" si="223"/>
        <v>1246.6400000000001</v>
      </c>
      <c r="ES37" s="39">
        <f t="shared" si="224"/>
        <v>53.9</v>
      </c>
      <c r="ET37" s="39">
        <f t="shared" si="225"/>
        <v>48.68</v>
      </c>
      <c r="EU37" s="39">
        <f t="shared" si="226"/>
        <v>53.9</v>
      </c>
      <c r="EV37" s="39">
        <f t="shared" si="227"/>
        <v>52.16</v>
      </c>
      <c r="EW37" s="219">
        <f t="shared" si="228"/>
        <v>53.9</v>
      </c>
      <c r="EX37" s="39">
        <f t="shared" si="229"/>
        <v>52.16</v>
      </c>
      <c r="EY37" s="39">
        <f t="shared" si="230"/>
        <v>53.9</v>
      </c>
      <c r="EZ37" s="39">
        <f t="shared" si="231"/>
        <v>53.9</v>
      </c>
      <c r="FA37" s="39">
        <f t="shared" si="232"/>
        <v>52.16</v>
      </c>
      <c r="FB37" s="39">
        <f t="shared" si="233"/>
        <v>53.9</v>
      </c>
      <c r="FC37" s="39">
        <f t="shared" si="234"/>
        <v>52.16</v>
      </c>
      <c r="FD37" s="39">
        <f t="shared" si="235"/>
        <v>53.9</v>
      </c>
      <c r="FE37" s="39">
        <f t="shared" si="236"/>
        <v>634.61999999999978</v>
      </c>
      <c r="FF37" s="39">
        <f t="shared" si="237"/>
        <v>1881.2599999999998</v>
      </c>
      <c r="FG37" s="39">
        <f t="shared" si="238"/>
        <v>53.9</v>
      </c>
      <c r="FH37" s="39">
        <f t="shared" si="239"/>
        <v>48.68</v>
      </c>
      <c r="FI37" s="39">
        <f t="shared" si="242"/>
        <v>53.9</v>
      </c>
      <c r="FJ37" s="39">
        <f t="shared" si="243"/>
        <v>156.47999999999999</v>
      </c>
      <c r="FK37" s="39">
        <f t="shared" si="240"/>
        <v>2037.74</v>
      </c>
      <c r="FL37" s="72">
        <f t="shared" si="241"/>
        <v>1487.9599999999998</v>
      </c>
      <c r="FR37" s="261"/>
    </row>
    <row r="38" spans="1:174" ht="66" x14ac:dyDescent="0.15">
      <c r="A38" s="73">
        <v>43880</v>
      </c>
      <c r="B38" s="74" t="s">
        <v>782</v>
      </c>
      <c r="C38" s="74" t="s">
        <v>783</v>
      </c>
      <c r="D38" s="69" t="s">
        <v>168</v>
      </c>
      <c r="E38" s="97" t="s">
        <v>784</v>
      </c>
      <c r="F38" s="86">
        <v>3668.7</v>
      </c>
      <c r="G38" s="39">
        <f t="shared" si="210"/>
        <v>366.87</v>
      </c>
      <c r="H38" s="39">
        <f t="shared" si="211"/>
        <v>3301.83</v>
      </c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39"/>
      <c r="AY38" s="86"/>
      <c r="AZ38" s="86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>
        <f>ROUND((H38/5/365*10),2)</f>
        <v>18.09</v>
      </c>
      <c r="EG38" s="39">
        <f t="shared" si="212"/>
        <v>56.09</v>
      </c>
      <c r="EH38" s="39">
        <f t="shared" si="213"/>
        <v>54.28</v>
      </c>
      <c r="EI38" s="39">
        <f t="shared" si="214"/>
        <v>56.09</v>
      </c>
      <c r="EJ38" s="39">
        <f t="shared" si="215"/>
        <v>54.28</v>
      </c>
      <c r="EK38" s="39">
        <f t="shared" si="216"/>
        <v>56.09</v>
      </c>
      <c r="EL38" s="39">
        <f t="shared" si="217"/>
        <v>56.09</v>
      </c>
      <c r="EM38" s="39">
        <f t="shared" si="218"/>
        <v>54.28</v>
      </c>
      <c r="EN38" s="39">
        <f t="shared" si="219"/>
        <v>56.09</v>
      </c>
      <c r="EO38" s="39">
        <f t="shared" si="220"/>
        <v>54.28</v>
      </c>
      <c r="EP38" s="39">
        <f t="shared" si="221"/>
        <v>56.09</v>
      </c>
      <c r="EQ38" s="39">
        <f t="shared" si="222"/>
        <v>571.75</v>
      </c>
      <c r="ER38" s="39">
        <f t="shared" si="223"/>
        <v>571.75</v>
      </c>
      <c r="ES38" s="39">
        <f t="shared" si="224"/>
        <v>56.09</v>
      </c>
      <c r="ET38" s="39">
        <f t="shared" si="225"/>
        <v>50.66</v>
      </c>
      <c r="EU38" s="39">
        <f t="shared" si="226"/>
        <v>56.09</v>
      </c>
      <c r="EV38" s="39">
        <f t="shared" si="227"/>
        <v>54.28</v>
      </c>
      <c r="EW38" s="219">
        <f t="shared" si="228"/>
        <v>56.09</v>
      </c>
      <c r="EX38" s="39">
        <f t="shared" si="229"/>
        <v>54.28</v>
      </c>
      <c r="EY38" s="39">
        <f t="shared" si="230"/>
        <v>56.09</v>
      </c>
      <c r="EZ38" s="39">
        <f t="shared" si="231"/>
        <v>56.09</v>
      </c>
      <c r="FA38" s="39">
        <f t="shared" si="232"/>
        <v>54.28</v>
      </c>
      <c r="FB38" s="39">
        <f t="shared" si="233"/>
        <v>56.09</v>
      </c>
      <c r="FC38" s="39">
        <f t="shared" si="234"/>
        <v>54.28</v>
      </c>
      <c r="FD38" s="39">
        <f t="shared" si="235"/>
        <v>56.09</v>
      </c>
      <c r="FE38" s="39">
        <f t="shared" si="236"/>
        <v>660.41000000000008</v>
      </c>
      <c r="FF38" s="39">
        <f t="shared" si="237"/>
        <v>1232.1600000000001</v>
      </c>
      <c r="FG38" s="39">
        <f t="shared" si="238"/>
        <v>56.09</v>
      </c>
      <c r="FH38" s="39">
        <f t="shared" si="239"/>
        <v>50.66</v>
      </c>
      <c r="FI38" s="39">
        <f t="shared" si="242"/>
        <v>56.09</v>
      </c>
      <c r="FJ38" s="39">
        <f t="shared" si="243"/>
        <v>162.84</v>
      </c>
      <c r="FK38" s="39">
        <f t="shared" si="240"/>
        <v>1395</v>
      </c>
      <c r="FL38" s="72">
        <f t="shared" si="241"/>
        <v>2273.6999999999998</v>
      </c>
      <c r="FR38" s="261"/>
    </row>
    <row r="39" spans="1:174" ht="66" x14ac:dyDescent="0.15">
      <c r="A39" s="73">
        <v>43880</v>
      </c>
      <c r="B39" s="74" t="s">
        <v>782</v>
      </c>
      <c r="C39" s="74" t="s">
        <v>783</v>
      </c>
      <c r="D39" s="69" t="s">
        <v>168</v>
      </c>
      <c r="E39" s="97" t="s">
        <v>785</v>
      </c>
      <c r="F39" s="86">
        <v>3668.7</v>
      </c>
      <c r="G39" s="39">
        <f t="shared" si="210"/>
        <v>366.87</v>
      </c>
      <c r="H39" s="39">
        <f t="shared" si="211"/>
        <v>3301.83</v>
      </c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39"/>
      <c r="AY39" s="86"/>
      <c r="AZ39" s="86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>
        <f>ROUND((H39/5/365*10),2)</f>
        <v>18.09</v>
      </c>
      <c r="EG39" s="39">
        <f t="shared" si="212"/>
        <v>56.09</v>
      </c>
      <c r="EH39" s="39">
        <f t="shared" si="213"/>
        <v>54.28</v>
      </c>
      <c r="EI39" s="39">
        <f t="shared" si="214"/>
        <v>56.09</v>
      </c>
      <c r="EJ39" s="39">
        <f t="shared" si="215"/>
        <v>54.28</v>
      </c>
      <c r="EK39" s="39">
        <f t="shared" si="216"/>
        <v>56.09</v>
      </c>
      <c r="EL39" s="39">
        <f t="shared" si="217"/>
        <v>56.09</v>
      </c>
      <c r="EM39" s="39">
        <f t="shared" si="218"/>
        <v>54.28</v>
      </c>
      <c r="EN39" s="39">
        <f t="shared" si="219"/>
        <v>56.09</v>
      </c>
      <c r="EO39" s="39">
        <f t="shared" si="220"/>
        <v>54.28</v>
      </c>
      <c r="EP39" s="39">
        <f t="shared" si="221"/>
        <v>56.09</v>
      </c>
      <c r="EQ39" s="39">
        <f t="shared" si="222"/>
        <v>571.75</v>
      </c>
      <c r="ER39" s="39">
        <f t="shared" si="223"/>
        <v>571.75</v>
      </c>
      <c r="ES39" s="39">
        <f t="shared" si="224"/>
        <v>56.09</v>
      </c>
      <c r="ET39" s="39">
        <f t="shared" si="225"/>
        <v>50.66</v>
      </c>
      <c r="EU39" s="39">
        <f t="shared" si="226"/>
        <v>56.09</v>
      </c>
      <c r="EV39" s="39">
        <f t="shared" si="227"/>
        <v>54.28</v>
      </c>
      <c r="EW39" s="219">
        <f t="shared" si="228"/>
        <v>56.09</v>
      </c>
      <c r="EX39" s="39">
        <f t="shared" si="229"/>
        <v>54.28</v>
      </c>
      <c r="EY39" s="39">
        <f t="shared" si="230"/>
        <v>56.09</v>
      </c>
      <c r="EZ39" s="39">
        <f t="shared" si="231"/>
        <v>56.09</v>
      </c>
      <c r="FA39" s="39">
        <f t="shared" si="232"/>
        <v>54.28</v>
      </c>
      <c r="FB39" s="39">
        <f t="shared" si="233"/>
        <v>56.09</v>
      </c>
      <c r="FC39" s="39">
        <f t="shared" si="234"/>
        <v>54.28</v>
      </c>
      <c r="FD39" s="39">
        <f t="shared" si="235"/>
        <v>56.09</v>
      </c>
      <c r="FE39" s="39">
        <f t="shared" si="236"/>
        <v>660.41000000000008</v>
      </c>
      <c r="FF39" s="39">
        <f t="shared" si="237"/>
        <v>1232.1600000000001</v>
      </c>
      <c r="FG39" s="39">
        <f t="shared" si="238"/>
        <v>56.09</v>
      </c>
      <c r="FH39" s="39">
        <f t="shared" si="239"/>
        <v>50.66</v>
      </c>
      <c r="FI39" s="39">
        <f t="shared" si="242"/>
        <v>56.09</v>
      </c>
      <c r="FJ39" s="39">
        <f t="shared" si="243"/>
        <v>162.84</v>
      </c>
      <c r="FK39" s="39">
        <f t="shared" si="240"/>
        <v>1395</v>
      </c>
      <c r="FL39" s="72">
        <f t="shared" si="241"/>
        <v>2273.6999999999998</v>
      </c>
      <c r="FR39" s="261"/>
    </row>
    <row r="40" spans="1:174" ht="66" x14ac:dyDescent="0.15">
      <c r="A40" s="73">
        <v>43880</v>
      </c>
      <c r="B40" s="74" t="s">
        <v>782</v>
      </c>
      <c r="C40" s="74" t="s">
        <v>783</v>
      </c>
      <c r="D40" s="69" t="s">
        <v>168</v>
      </c>
      <c r="E40" s="97" t="s">
        <v>786</v>
      </c>
      <c r="F40" s="86">
        <v>3668.7</v>
      </c>
      <c r="G40" s="39">
        <f t="shared" si="210"/>
        <v>366.87</v>
      </c>
      <c r="H40" s="39">
        <f t="shared" si="211"/>
        <v>3301.83</v>
      </c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39"/>
      <c r="AY40" s="86"/>
      <c r="AZ40" s="86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>
        <f>ROUND((H40/5/365*10),2)</f>
        <v>18.09</v>
      </c>
      <c r="EG40" s="39">
        <f t="shared" si="212"/>
        <v>56.09</v>
      </c>
      <c r="EH40" s="39">
        <f t="shared" si="213"/>
        <v>54.28</v>
      </c>
      <c r="EI40" s="39">
        <f t="shared" si="214"/>
        <v>56.09</v>
      </c>
      <c r="EJ40" s="39">
        <f t="shared" si="215"/>
        <v>54.28</v>
      </c>
      <c r="EK40" s="39">
        <f t="shared" si="216"/>
        <v>56.09</v>
      </c>
      <c r="EL40" s="39">
        <f t="shared" si="217"/>
        <v>56.09</v>
      </c>
      <c r="EM40" s="39">
        <f t="shared" si="218"/>
        <v>54.28</v>
      </c>
      <c r="EN40" s="39">
        <f t="shared" si="219"/>
        <v>56.09</v>
      </c>
      <c r="EO40" s="39">
        <f t="shared" si="220"/>
        <v>54.28</v>
      </c>
      <c r="EP40" s="39">
        <f t="shared" si="221"/>
        <v>56.09</v>
      </c>
      <c r="EQ40" s="39">
        <f t="shared" si="222"/>
        <v>571.75</v>
      </c>
      <c r="ER40" s="39">
        <f t="shared" si="223"/>
        <v>571.75</v>
      </c>
      <c r="ES40" s="39">
        <f t="shared" si="224"/>
        <v>56.09</v>
      </c>
      <c r="ET40" s="39">
        <f t="shared" si="225"/>
        <v>50.66</v>
      </c>
      <c r="EU40" s="39">
        <f t="shared" si="226"/>
        <v>56.09</v>
      </c>
      <c r="EV40" s="39">
        <f t="shared" si="227"/>
        <v>54.28</v>
      </c>
      <c r="EW40" s="219">
        <f t="shared" si="228"/>
        <v>56.09</v>
      </c>
      <c r="EX40" s="39">
        <f t="shared" si="229"/>
        <v>54.28</v>
      </c>
      <c r="EY40" s="39">
        <f t="shared" si="230"/>
        <v>56.09</v>
      </c>
      <c r="EZ40" s="39">
        <f t="shared" si="231"/>
        <v>56.09</v>
      </c>
      <c r="FA40" s="39">
        <f t="shared" si="232"/>
        <v>54.28</v>
      </c>
      <c r="FB40" s="39">
        <f t="shared" si="233"/>
        <v>56.09</v>
      </c>
      <c r="FC40" s="39">
        <f t="shared" si="234"/>
        <v>54.28</v>
      </c>
      <c r="FD40" s="39">
        <f t="shared" si="235"/>
        <v>56.09</v>
      </c>
      <c r="FE40" s="39">
        <f t="shared" si="236"/>
        <v>660.41000000000008</v>
      </c>
      <c r="FF40" s="39">
        <f>SUM(ER40,FE40)</f>
        <v>1232.1600000000001</v>
      </c>
      <c r="FG40" s="39">
        <f t="shared" si="238"/>
        <v>56.09</v>
      </c>
      <c r="FH40" s="39">
        <f t="shared" si="239"/>
        <v>50.66</v>
      </c>
      <c r="FI40" s="39">
        <f t="shared" si="242"/>
        <v>56.09</v>
      </c>
      <c r="FJ40" s="39">
        <f t="shared" si="243"/>
        <v>162.84</v>
      </c>
      <c r="FK40" s="39">
        <f t="shared" si="240"/>
        <v>1395</v>
      </c>
      <c r="FL40" s="72">
        <f t="shared" si="241"/>
        <v>2273.6999999999998</v>
      </c>
      <c r="FR40" s="261"/>
    </row>
    <row r="41" spans="1:174" ht="74.25" x14ac:dyDescent="0.15">
      <c r="A41" s="73">
        <v>44589</v>
      </c>
      <c r="B41" s="74" t="s">
        <v>158</v>
      </c>
      <c r="C41" s="74" t="s">
        <v>787</v>
      </c>
      <c r="D41" s="69" t="s">
        <v>168</v>
      </c>
      <c r="E41" s="97" t="s">
        <v>788</v>
      </c>
      <c r="F41" s="86">
        <v>3670.02</v>
      </c>
      <c r="G41" s="39">
        <f t="shared" si="210"/>
        <v>367.00200000000001</v>
      </c>
      <c r="H41" s="39">
        <f t="shared" si="211"/>
        <v>3303.018</v>
      </c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39"/>
      <c r="AY41" s="86"/>
      <c r="AZ41" s="86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219"/>
      <c r="EX41" s="39"/>
      <c r="EY41" s="39"/>
      <c r="EZ41" s="39"/>
      <c r="FA41" s="39"/>
      <c r="FB41" s="39"/>
      <c r="FC41" s="39"/>
      <c r="FD41" s="39"/>
      <c r="FE41" s="39"/>
      <c r="FF41" s="39"/>
      <c r="FG41" s="39">
        <f>ROUND((H41/5/365*3),2)</f>
        <v>5.43</v>
      </c>
      <c r="FH41" s="39">
        <f t="shared" si="239"/>
        <v>50.68</v>
      </c>
      <c r="FI41" s="39">
        <f t="shared" si="242"/>
        <v>56.11</v>
      </c>
      <c r="FJ41" s="39">
        <f t="shared" si="243"/>
        <v>112.22</v>
      </c>
      <c r="FK41" s="39">
        <f t="shared" si="240"/>
        <v>112.22</v>
      </c>
      <c r="FL41" s="72">
        <f t="shared" si="241"/>
        <v>3557.8</v>
      </c>
      <c r="FR41" s="261"/>
    </row>
    <row r="42" spans="1:174" ht="74.25" x14ac:dyDescent="0.15">
      <c r="A42" s="73">
        <v>44589</v>
      </c>
      <c r="B42" s="74" t="s">
        <v>158</v>
      </c>
      <c r="C42" s="74" t="s">
        <v>787</v>
      </c>
      <c r="D42" s="69" t="s">
        <v>168</v>
      </c>
      <c r="E42" s="97" t="s">
        <v>789</v>
      </c>
      <c r="F42" s="86">
        <v>3670.02</v>
      </c>
      <c r="G42" s="39">
        <f t="shared" si="210"/>
        <v>367.00200000000001</v>
      </c>
      <c r="H42" s="39">
        <f t="shared" si="211"/>
        <v>3303.018</v>
      </c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39"/>
      <c r="AY42" s="86"/>
      <c r="AZ42" s="86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219"/>
      <c r="EX42" s="39"/>
      <c r="EY42" s="39"/>
      <c r="EZ42" s="39"/>
      <c r="FA42" s="39"/>
      <c r="FB42" s="39"/>
      <c r="FC42" s="39"/>
      <c r="FD42" s="39"/>
      <c r="FE42" s="39"/>
      <c r="FF42" s="39"/>
      <c r="FG42" s="39">
        <f>ROUND((H42/5/365*3),2)</f>
        <v>5.43</v>
      </c>
      <c r="FH42" s="39">
        <f t="shared" si="239"/>
        <v>50.68</v>
      </c>
      <c r="FI42" s="39">
        <f t="shared" si="242"/>
        <v>56.11</v>
      </c>
      <c r="FJ42" s="39">
        <f t="shared" si="243"/>
        <v>112.22</v>
      </c>
      <c r="FK42" s="39">
        <f t="shared" si="240"/>
        <v>112.22</v>
      </c>
      <c r="FL42" s="72">
        <f t="shared" si="241"/>
        <v>3557.8</v>
      </c>
      <c r="FR42" s="261"/>
    </row>
    <row r="43" spans="1:174" ht="74.25" x14ac:dyDescent="0.15">
      <c r="A43" s="73">
        <v>44589</v>
      </c>
      <c r="B43" s="74" t="s">
        <v>158</v>
      </c>
      <c r="C43" s="74" t="s">
        <v>787</v>
      </c>
      <c r="D43" s="69" t="s">
        <v>168</v>
      </c>
      <c r="E43" s="97" t="s">
        <v>790</v>
      </c>
      <c r="F43" s="86">
        <v>3670.02</v>
      </c>
      <c r="G43" s="39">
        <f t="shared" si="210"/>
        <v>367.00200000000001</v>
      </c>
      <c r="H43" s="39">
        <f t="shared" si="211"/>
        <v>3303.018</v>
      </c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39"/>
      <c r="AY43" s="86"/>
      <c r="AZ43" s="86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219"/>
      <c r="EX43" s="39"/>
      <c r="EY43" s="39"/>
      <c r="EZ43" s="39"/>
      <c r="FA43" s="39"/>
      <c r="FB43" s="39"/>
      <c r="FC43" s="39"/>
      <c r="FD43" s="39"/>
      <c r="FE43" s="39"/>
      <c r="FF43" s="39"/>
      <c r="FG43" s="39">
        <f>ROUND((H43/5/365*3),2)</f>
        <v>5.43</v>
      </c>
      <c r="FH43" s="39">
        <f t="shared" si="239"/>
        <v>50.68</v>
      </c>
      <c r="FI43" s="39">
        <f t="shared" si="242"/>
        <v>56.11</v>
      </c>
      <c r="FJ43" s="39">
        <f t="shared" si="243"/>
        <v>112.22</v>
      </c>
      <c r="FK43" s="39">
        <f t="shared" si="240"/>
        <v>112.22</v>
      </c>
      <c r="FL43" s="72">
        <f t="shared" si="241"/>
        <v>3557.8</v>
      </c>
      <c r="FR43" s="261"/>
    </row>
    <row r="44" spans="1:174" ht="74.25" x14ac:dyDescent="0.15">
      <c r="A44" s="73">
        <v>44589</v>
      </c>
      <c r="B44" s="74" t="s">
        <v>158</v>
      </c>
      <c r="C44" s="74" t="s">
        <v>787</v>
      </c>
      <c r="D44" s="69" t="s">
        <v>210</v>
      </c>
      <c r="E44" s="97" t="s">
        <v>791</v>
      </c>
      <c r="F44" s="86">
        <v>3670.02</v>
      </c>
      <c r="G44" s="39">
        <f t="shared" si="210"/>
        <v>367.00200000000001</v>
      </c>
      <c r="H44" s="39">
        <f t="shared" si="211"/>
        <v>3303.018</v>
      </c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39"/>
      <c r="AY44" s="86"/>
      <c r="AZ44" s="86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39"/>
      <c r="CR44" s="39"/>
      <c r="CS44" s="39"/>
      <c r="CT44" s="39"/>
      <c r="CU44" s="39"/>
      <c r="CV44" s="39"/>
      <c r="CW44" s="39"/>
      <c r="CX44" s="39"/>
      <c r="CY44" s="39"/>
      <c r="CZ44" s="39"/>
      <c r="DA44" s="39"/>
      <c r="DB44" s="39"/>
      <c r="DC44" s="39"/>
      <c r="DD44" s="39"/>
      <c r="DE44" s="39"/>
      <c r="DF44" s="39"/>
      <c r="DG44" s="39"/>
      <c r="DH44" s="39"/>
      <c r="DI44" s="39"/>
      <c r="DJ44" s="39"/>
      <c r="DK44" s="39"/>
      <c r="DL44" s="39"/>
      <c r="DM44" s="39"/>
      <c r="DN44" s="39"/>
      <c r="DO44" s="39"/>
      <c r="DP44" s="39"/>
      <c r="DQ44" s="39"/>
      <c r="DR44" s="39"/>
      <c r="DS44" s="39"/>
      <c r="DT44" s="39"/>
      <c r="DU44" s="39"/>
      <c r="DV44" s="39"/>
      <c r="DW44" s="39"/>
      <c r="DX44" s="39"/>
      <c r="DY44" s="39"/>
      <c r="DZ44" s="39"/>
      <c r="EA44" s="39"/>
      <c r="EB44" s="39"/>
      <c r="EC44" s="39"/>
      <c r="ED44" s="39"/>
      <c r="EE44" s="39"/>
      <c r="EF44" s="39"/>
      <c r="EG44" s="39"/>
      <c r="EH44" s="39"/>
      <c r="EI44" s="39"/>
      <c r="EJ44" s="39"/>
      <c r="EK44" s="39"/>
      <c r="EL44" s="39"/>
      <c r="EM44" s="39"/>
      <c r="EN44" s="39"/>
      <c r="EO44" s="39"/>
      <c r="EP44" s="39"/>
      <c r="EQ44" s="39"/>
      <c r="ER44" s="39"/>
      <c r="ES44" s="39"/>
      <c r="ET44" s="39"/>
      <c r="EU44" s="39"/>
      <c r="EV44" s="39"/>
      <c r="EW44" s="219"/>
      <c r="EX44" s="39"/>
      <c r="EY44" s="39"/>
      <c r="EZ44" s="39"/>
      <c r="FA44" s="39"/>
      <c r="FB44" s="39"/>
      <c r="FC44" s="39"/>
      <c r="FD44" s="39"/>
      <c r="FE44" s="39"/>
      <c r="FF44" s="39"/>
      <c r="FG44" s="39">
        <f>ROUND((H44/5/365*3),2)</f>
        <v>5.43</v>
      </c>
      <c r="FH44" s="39">
        <f t="shared" si="239"/>
        <v>50.68</v>
      </c>
      <c r="FI44" s="39">
        <f t="shared" si="242"/>
        <v>56.11</v>
      </c>
      <c r="FJ44" s="39">
        <f t="shared" si="243"/>
        <v>112.22</v>
      </c>
      <c r="FK44" s="39">
        <f t="shared" si="240"/>
        <v>112.22</v>
      </c>
      <c r="FL44" s="72">
        <f t="shared" si="241"/>
        <v>3557.8</v>
      </c>
      <c r="FR44" s="261"/>
    </row>
    <row r="45" spans="1:174" ht="11.25" x14ac:dyDescent="0.15">
      <c r="A45" s="251" t="s">
        <v>644</v>
      </c>
      <c r="B45" s="262"/>
      <c r="C45" s="262"/>
      <c r="D45" s="262"/>
      <c r="E45" s="262"/>
      <c r="F45" s="254">
        <f>SUM(F35:F44)</f>
        <v>33637.58</v>
      </c>
      <c r="G45" s="254">
        <f>SUM(G35:G44)</f>
        <v>3363.7579999999998</v>
      </c>
      <c r="H45" s="254">
        <f>SUM(H35:H44)</f>
        <v>30273.822</v>
      </c>
      <c r="I45" s="254">
        <f t="shared" ref="I45:BT45" si="244">SUM(I35:I40)</f>
        <v>0</v>
      </c>
      <c r="J45" s="254">
        <f t="shared" si="244"/>
        <v>0</v>
      </c>
      <c r="K45" s="254">
        <f t="shared" si="244"/>
        <v>0</v>
      </c>
      <c r="L45" s="254">
        <f t="shared" si="244"/>
        <v>0</v>
      </c>
      <c r="M45" s="254">
        <f t="shared" si="244"/>
        <v>0</v>
      </c>
      <c r="N45" s="254">
        <f t="shared" si="244"/>
        <v>0</v>
      </c>
      <c r="O45" s="254">
        <f t="shared" si="244"/>
        <v>0</v>
      </c>
      <c r="P45" s="254">
        <f t="shared" si="244"/>
        <v>0</v>
      </c>
      <c r="Q45" s="254">
        <f t="shared" si="244"/>
        <v>0</v>
      </c>
      <c r="R45" s="254">
        <f t="shared" si="244"/>
        <v>0</v>
      </c>
      <c r="S45" s="254">
        <f t="shared" si="244"/>
        <v>0</v>
      </c>
      <c r="T45" s="254">
        <f t="shared" si="244"/>
        <v>0</v>
      </c>
      <c r="U45" s="254">
        <f t="shared" si="244"/>
        <v>0</v>
      </c>
      <c r="V45" s="254">
        <f t="shared" si="244"/>
        <v>0</v>
      </c>
      <c r="W45" s="254">
        <f t="shared" si="244"/>
        <v>0</v>
      </c>
      <c r="X45" s="254">
        <f t="shared" si="244"/>
        <v>0</v>
      </c>
      <c r="Y45" s="254">
        <f t="shared" si="244"/>
        <v>0</v>
      </c>
      <c r="Z45" s="254">
        <f t="shared" si="244"/>
        <v>0</v>
      </c>
      <c r="AA45" s="254">
        <f t="shared" si="244"/>
        <v>0</v>
      </c>
      <c r="AB45" s="254">
        <f t="shared" si="244"/>
        <v>0</v>
      </c>
      <c r="AC45" s="254">
        <f t="shared" si="244"/>
        <v>0</v>
      </c>
      <c r="AD45" s="254">
        <f t="shared" si="244"/>
        <v>0</v>
      </c>
      <c r="AE45" s="254">
        <f t="shared" si="244"/>
        <v>0</v>
      </c>
      <c r="AF45" s="254">
        <f t="shared" si="244"/>
        <v>0</v>
      </c>
      <c r="AG45" s="254">
        <f t="shared" si="244"/>
        <v>0</v>
      </c>
      <c r="AH45" s="254">
        <f t="shared" si="244"/>
        <v>0</v>
      </c>
      <c r="AI45" s="254">
        <f t="shared" si="244"/>
        <v>0</v>
      </c>
      <c r="AJ45" s="254">
        <f t="shared" si="244"/>
        <v>0</v>
      </c>
      <c r="AK45" s="254">
        <f t="shared" si="244"/>
        <v>0</v>
      </c>
      <c r="AL45" s="254">
        <f t="shared" si="244"/>
        <v>0</v>
      </c>
      <c r="AM45" s="254">
        <f t="shared" si="244"/>
        <v>0</v>
      </c>
      <c r="AN45" s="254">
        <f t="shared" si="244"/>
        <v>0</v>
      </c>
      <c r="AO45" s="254">
        <f t="shared" si="244"/>
        <v>0</v>
      </c>
      <c r="AP45" s="254">
        <f t="shared" si="244"/>
        <v>0</v>
      </c>
      <c r="AQ45" s="254">
        <f t="shared" si="244"/>
        <v>0</v>
      </c>
      <c r="AR45" s="254">
        <f t="shared" si="244"/>
        <v>0</v>
      </c>
      <c r="AS45" s="254">
        <f t="shared" si="244"/>
        <v>0</v>
      </c>
      <c r="AT45" s="254">
        <f t="shared" si="244"/>
        <v>0</v>
      </c>
      <c r="AU45" s="254">
        <f t="shared" si="244"/>
        <v>0</v>
      </c>
      <c r="AV45" s="254">
        <f t="shared" si="244"/>
        <v>0</v>
      </c>
      <c r="AW45" s="254">
        <f t="shared" si="244"/>
        <v>0</v>
      </c>
      <c r="AX45" s="254">
        <f t="shared" si="244"/>
        <v>0</v>
      </c>
      <c r="AY45" s="254">
        <f t="shared" si="244"/>
        <v>0</v>
      </c>
      <c r="AZ45" s="254">
        <f t="shared" si="244"/>
        <v>0</v>
      </c>
      <c r="BA45" s="254">
        <f t="shared" si="244"/>
        <v>0</v>
      </c>
      <c r="BB45" s="254">
        <f t="shared" si="244"/>
        <v>0</v>
      </c>
      <c r="BC45" s="254">
        <f t="shared" si="244"/>
        <v>0</v>
      </c>
      <c r="BD45" s="254">
        <f t="shared" si="244"/>
        <v>0</v>
      </c>
      <c r="BE45" s="254">
        <f t="shared" si="244"/>
        <v>0</v>
      </c>
      <c r="BF45" s="254">
        <f t="shared" si="244"/>
        <v>0</v>
      </c>
      <c r="BG45" s="254">
        <f t="shared" si="244"/>
        <v>0</v>
      </c>
      <c r="BH45" s="254">
        <f t="shared" si="244"/>
        <v>0</v>
      </c>
      <c r="BI45" s="254">
        <f t="shared" si="244"/>
        <v>0</v>
      </c>
      <c r="BJ45" s="254">
        <f t="shared" si="244"/>
        <v>0</v>
      </c>
      <c r="BK45" s="254">
        <f t="shared" si="244"/>
        <v>0</v>
      </c>
      <c r="BL45" s="254">
        <f t="shared" si="244"/>
        <v>0</v>
      </c>
      <c r="BM45" s="254">
        <f t="shared" si="244"/>
        <v>0</v>
      </c>
      <c r="BN45" s="254">
        <f t="shared" si="244"/>
        <v>0</v>
      </c>
      <c r="BO45" s="254">
        <f t="shared" si="244"/>
        <v>0</v>
      </c>
      <c r="BP45" s="254">
        <f t="shared" si="244"/>
        <v>0</v>
      </c>
      <c r="BQ45" s="254">
        <f t="shared" si="244"/>
        <v>0</v>
      </c>
      <c r="BR45" s="254">
        <f t="shared" si="244"/>
        <v>0</v>
      </c>
      <c r="BS45" s="254">
        <f t="shared" si="244"/>
        <v>0</v>
      </c>
      <c r="BT45" s="254">
        <f t="shared" si="244"/>
        <v>0</v>
      </c>
      <c r="BU45" s="254">
        <f t="shared" ref="BU45:EF45" si="245">SUM(BU35:BU40)</f>
        <v>0</v>
      </c>
      <c r="BV45" s="254">
        <f t="shared" si="245"/>
        <v>0</v>
      </c>
      <c r="BW45" s="254">
        <f t="shared" si="245"/>
        <v>0</v>
      </c>
      <c r="BX45" s="254">
        <f t="shared" si="245"/>
        <v>0</v>
      </c>
      <c r="BY45" s="254">
        <f t="shared" si="245"/>
        <v>0</v>
      </c>
      <c r="BZ45" s="254">
        <f t="shared" si="245"/>
        <v>0</v>
      </c>
      <c r="CA45" s="254">
        <f t="shared" si="245"/>
        <v>0</v>
      </c>
      <c r="CB45" s="254">
        <f t="shared" si="245"/>
        <v>0</v>
      </c>
      <c r="CC45" s="254">
        <f t="shared" si="245"/>
        <v>0</v>
      </c>
      <c r="CD45" s="254">
        <f t="shared" si="245"/>
        <v>0</v>
      </c>
      <c r="CE45" s="254">
        <f t="shared" si="245"/>
        <v>0</v>
      </c>
      <c r="CF45" s="254">
        <f t="shared" si="245"/>
        <v>0</v>
      </c>
      <c r="CG45" s="254">
        <f t="shared" si="245"/>
        <v>0</v>
      </c>
      <c r="CH45" s="254">
        <f t="shared" si="245"/>
        <v>0</v>
      </c>
      <c r="CI45" s="254">
        <f t="shared" si="245"/>
        <v>0</v>
      </c>
      <c r="CJ45" s="254">
        <f t="shared" si="245"/>
        <v>0</v>
      </c>
      <c r="CK45" s="254">
        <f t="shared" si="245"/>
        <v>0</v>
      </c>
      <c r="CL45" s="254">
        <f t="shared" si="245"/>
        <v>0</v>
      </c>
      <c r="CM45" s="254">
        <f t="shared" si="245"/>
        <v>0</v>
      </c>
      <c r="CN45" s="254">
        <f t="shared" si="245"/>
        <v>0</v>
      </c>
      <c r="CO45" s="254">
        <f t="shared" si="245"/>
        <v>0</v>
      </c>
      <c r="CP45" s="254">
        <f t="shared" si="245"/>
        <v>0</v>
      </c>
      <c r="CQ45" s="254">
        <f t="shared" si="245"/>
        <v>0</v>
      </c>
      <c r="CR45" s="254">
        <f t="shared" si="245"/>
        <v>0</v>
      </c>
      <c r="CS45" s="254">
        <f t="shared" si="245"/>
        <v>0</v>
      </c>
      <c r="CT45" s="254">
        <f t="shared" si="245"/>
        <v>0</v>
      </c>
      <c r="CU45" s="254">
        <f t="shared" si="245"/>
        <v>0</v>
      </c>
      <c r="CV45" s="254">
        <f t="shared" si="245"/>
        <v>2.66</v>
      </c>
      <c r="CW45" s="254">
        <f t="shared" si="245"/>
        <v>13.32</v>
      </c>
      <c r="CX45" s="254">
        <f t="shared" si="245"/>
        <v>13.76</v>
      </c>
      <c r="CY45" s="254">
        <f t="shared" si="245"/>
        <v>13.32</v>
      </c>
      <c r="CZ45" s="254">
        <f t="shared" si="245"/>
        <v>13.76</v>
      </c>
      <c r="DA45" s="254">
        <f t="shared" si="245"/>
        <v>56.82</v>
      </c>
      <c r="DB45" s="254">
        <f t="shared" si="245"/>
        <v>56.82</v>
      </c>
      <c r="DC45" s="254">
        <f t="shared" si="245"/>
        <v>13.76</v>
      </c>
      <c r="DD45" s="254">
        <f t="shared" si="245"/>
        <v>12.43</v>
      </c>
      <c r="DE45" s="254">
        <f t="shared" si="245"/>
        <v>13.76</v>
      </c>
      <c r="DF45" s="254">
        <f t="shared" si="245"/>
        <v>13.32</v>
      </c>
      <c r="DG45" s="254">
        <f t="shared" si="245"/>
        <v>13.76</v>
      </c>
      <c r="DH45" s="254">
        <f t="shared" si="245"/>
        <v>13.32</v>
      </c>
      <c r="DI45" s="254">
        <f t="shared" si="245"/>
        <v>13.76</v>
      </c>
      <c r="DJ45" s="254">
        <f t="shared" si="245"/>
        <v>13.76</v>
      </c>
      <c r="DK45" s="254">
        <f t="shared" si="245"/>
        <v>13.32</v>
      </c>
      <c r="DL45" s="254">
        <f t="shared" si="245"/>
        <v>13.76</v>
      </c>
      <c r="DM45" s="254">
        <f t="shared" si="245"/>
        <v>13.32</v>
      </c>
      <c r="DN45" s="254">
        <f t="shared" si="245"/>
        <v>13.76</v>
      </c>
      <c r="DO45" s="254">
        <f t="shared" si="245"/>
        <v>162.02999999999997</v>
      </c>
      <c r="DP45" s="254">
        <f t="shared" si="245"/>
        <v>218.85</v>
      </c>
      <c r="DQ45" s="254">
        <f t="shared" si="245"/>
        <v>13.76</v>
      </c>
      <c r="DR45" s="254">
        <f t="shared" si="245"/>
        <v>168.90999999999997</v>
      </c>
      <c r="DS45" s="254">
        <f t="shared" si="245"/>
        <v>121.56</v>
      </c>
      <c r="DT45" s="254">
        <f t="shared" si="245"/>
        <v>117.63999999999999</v>
      </c>
      <c r="DU45" s="254">
        <f t="shared" si="245"/>
        <v>121.56</v>
      </c>
      <c r="DV45" s="254">
        <f t="shared" si="245"/>
        <v>117.63999999999999</v>
      </c>
      <c r="DW45" s="254">
        <f t="shared" si="245"/>
        <v>121.56</v>
      </c>
      <c r="DX45" s="254">
        <f t="shared" si="245"/>
        <v>121.56</v>
      </c>
      <c r="DY45" s="254">
        <f t="shared" si="245"/>
        <v>117.63999999999999</v>
      </c>
      <c r="DZ45" s="254">
        <f t="shared" si="245"/>
        <v>121.56</v>
      </c>
      <c r="EA45" s="254">
        <f t="shared" si="245"/>
        <v>117.63999999999999</v>
      </c>
      <c r="EB45" s="254">
        <f t="shared" si="245"/>
        <v>121.56</v>
      </c>
      <c r="EC45" s="254">
        <f t="shared" si="245"/>
        <v>1382.5899999999997</v>
      </c>
      <c r="ED45" s="254">
        <f t="shared" si="245"/>
        <v>1601.44</v>
      </c>
      <c r="EE45" s="254">
        <f t="shared" si="245"/>
        <v>121.56</v>
      </c>
      <c r="EF45" s="254">
        <f t="shared" si="245"/>
        <v>167.98000000000002</v>
      </c>
      <c r="EG45" s="254">
        <f t="shared" ref="EG45:FD45" si="246">SUM(EG35:EG40)</f>
        <v>289.83000000000004</v>
      </c>
      <c r="EH45" s="254">
        <f t="shared" si="246"/>
        <v>280.48</v>
      </c>
      <c r="EI45" s="254">
        <f t="shared" si="246"/>
        <v>289.83000000000004</v>
      </c>
      <c r="EJ45" s="254">
        <f t="shared" si="246"/>
        <v>280.48</v>
      </c>
      <c r="EK45" s="254">
        <f t="shared" si="246"/>
        <v>289.83000000000004</v>
      </c>
      <c r="EL45" s="254">
        <f t="shared" si="246"/>
        <v>289.83000000000004</v>
      </c>
      <c r="EM45" s="254">
        <f t="shared" si="246"/>
        <v>280.48</v>
      </c>
      <c r="EN45" s="254">
        <f t="shared" si="246"/>
        <v>289.83000000000004</v>
      </c>
      <c r="EO45" s="254">
        <f t="shared" si="246"/>
        <v>280.48</v>
      </c>
      <c r="EP45" s="254">
        <f t="shared" si="246"/>
        <v>289.83000000000004</v>
      </c>
      <c r="EQ45" s="254">
        <f t="shared" si="246"/>
        <v>3150.4399999999996</v>
      </c>
      <c r="ER45" s="254">
        <f t="shared" si="246"/>
        <v>4751.88</v>
      </c>
      <c r="ES45" s="254">
        <f t="shared" si="246"/>
        <v>289.83000000000004</v>
      </c>
      <c r="ET45" s="254">
        <f t="shared" si="246"/>
        <v>261.77</v>
      </c>
      <c r="EU45" s="254">
        <f t="shared" si="246"/>
        <v>289.83000000000004</v>
      </c>
      <c r="EV45" s="254">
        <f t="shared" si="246"/>
        <v>280.48</v>
      </c>
      <c r="EW45" s="255">
        <f t="shared" si="246"/>
        <v>289.83000000000004</v>
      </c>
      <c r="EX45" s="254">
        <f t="shared" si="246"/>
        <v>280.48</v>
      </c>
      <c r="EY45" s="254">
        <f t="shared" si="246"/>
        <v>289.83000000000004</v>
      </c>
      <c r="EZ45" s="254">
        <f t="shared" si="246"/>
        <v>289.83000000000004</v>
      </c>
      <c r="FA45" s="254">
        <f t="shared" si="246"/>
        <v>280.48</v>
      </c>
      <c r="FB45" s="254">
        <f t="shared" si="246"/>
        <v>289.83000000000004</v>
      </c>
      <c r="FC45" s="254">
        <f t="shared" si="246"/>
        <v>280.48</v>
      </c>
      <c r="FD45" s="254">
        <f t="shared" si="246"/>
        <v>289.83000000000004</v>
      </c>
      <c r="FE45" s="254">
        <f>SUM(FE35:FE40)</f>
        <v>3412.4999999999991</v>
      </c>
      <c r="FF45" s="254">
        <f>SUM(ER45,FE45)</f>
        <v>8164.3799999999992</v>
      </c>
      <c r="FG45" s="254">
        <f t="shared" ref="FG45:FL45" si="247">SUM(FG35:FG44)</f>
        <v>311.55000000000007</v>
      </c>
      <c r="FH45" s="254">
        <f t="shared" si="247"/>
        <v>464.49</v>
      </c>
      <c r="FI45" s="254">
        <f t="shared" si="247"/>
        <v>514.2700000000001</v>
      </c>
      <c r="FJ45" s="254">
        <f t="shared" si="247"/>
        <v>1290.3100000000002</v>
      </c>
      <c r="FK45" s="254">
        <f>SUM(FK35:FK44)</f>
        <v>9454.6899999999987</v>
      </c>
      <c r="FL45" s="256">
        <f t="shared" si="247"/>
        <v>24182.889999999996</v>
      </c>
      <c r="FR45" s="261"/>
    </row>
    <row r="46" spans="1:174" s="260" customFormat="1" ht="11.25" x14ac:dyDescent="0.15">
      <c r="A46" s="257" t="s">
        <v>792</v>
      </c>
      <c r="B46" s="258"/>
      <c r="C46" s="258"/>
      <c r="D46" s="258"/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258"/>
      <c r="AA46" s="258"/>
      <c r="AB46" s="258"/>
      <c r="AC46" s="258"/>
      <c r="AD46" s="258"/>
      <c r="AE46" s="258"/>
      <c r="AF46" s="258"/>
      <c r="AG46" s="258"/>
      <c r="AH46" s="258"/>
      <c r="AI46" s="258"/>
      <c r="AJ46" s="258"/>
      <c r="AK46" s="258"/>
      <c r="AL46" s="258"/>
      <c r="AM46" s="258"/>
      <c r="AN46" s="258"/>
      <c r="AO46" s="258"/>
      <c r="AP46" s="258"/>
      <c r="AQ46" s="258"/>
      <c r="AR46" s="258"/>
      <c r="AS46" s="258"/>
      <c r="AT46" s="258"/>
      <c r="AU46" s="258"/>
      <c r="AV46" s="258"/>
      <c r="AW46" s="258"/>
      <c r="AX46" s="258"/>
      <c r="AY46" s="258"/>
      <c r="AZ46" s="258"/>
      <c r="BA46" s="258"/>
      <c r="BB46" s="258"/>
      <c r="BC46" s="258"/>
      <c r="BD46" s="258"/>
      <c r="BE46" s="258"/>
      <c r="BF46" s="258"/>
      <c r="BG46" s="258"/>
      <c r="BH46" s="258"/>
      <c r="BI46" s="258"/>
      <c r="BJ46" s="258"/>
      <c r="BK46" s="258"/>
      <c r="BL46" s="258"/>
      <c r="BM46" s="258"/>
      <c r="BN46" s="258"/>
      <c r="BO46" s="258"/>
      <c r="BP46" s="258"/>
      <c r="BQ46" s="258"/>
      <c r="BR46" s="258"/>
      <c r="BS46" s="258"/>
      <c r="BT46" s="258"/>
      <c r="BU46" s="258"/>
      <c r="BV46" s="258"/>
      <c r="BW46" s="258"/>
      <c r="BX46" s="258"/>
      <c r="BY46" s="258"/>
      <c r="BZ46" s="258"/>
      <c r="CA46" s="258"/>
      <c r="CB46" s="258"/>
      <c r="CC46" s="258"/>
      <c r="CD46" s="258"/>
      <c r="CE46" s="258"/>
      <c r="CF46" s="258"/>
      <c r="CG46" s="258"/>
      <c r="CH46" s="258"/>
      <c r="CI46" s="258"/>
      <c r="CJ46" s="258"/>
      <c r="CK46" s="258"/>
      <c r="CL46" s="258"/>
      <c r="CM46" s="258"/>
      <c r="CN46" s="258"/>
      <c r="CO46" s="258"/>
      <c r="CP46" s="258"/>
      <c r="CQ46" s="258"/>
      <c r="CR46" s="258"/>
      <c r="CS46" s="258"/>
      <c r="CT46" s="258"/>
      <c r="CU46" s="258"/>
      <c r="CV46" s="258"/>
      <c r="CW46" s="258"/>
      <c r="CX46" s="258"/>
      <c r="CY46" s="258"/>
      <c r="CZ46" s="258"/>
      <c r="DA46" s="258"/>
      <c r="DB46" s="258"/>
      <c r="DC46" s="258"/>
      <c r="DD46" s="258"/>
      <c r="DE46" s="258"/>
      <c r="DF46" s="258"/>
      <c r="DG46" s="258"/>
      <c r="DH46" s="258"/>
      <c r="DI46" s="258"/>
      <c r="DJ46" s="258"/>
      <c r="DK46" s="258"/>
      <c r="DL46" s="258"/>
      <c r="DM46" s="258"/>
      <c r="DN46" s="258"/>
      <c r="DO46" s="258"/>
      <c r="DP46" s="258"/>
      <c r="DQ46" s="258"/>
      <c r="DR46" s="258"/>
      <c r="DS46" s="258"/>
      <c r="DT46" s="258"/>
      <c r="DU46" s="258"/>
      <c r="DV46" s="258"/>
      <c r="DW46" s="258"/>
      <c r="DX46" s="258"/>
      <c r="DY46" s="258"/>
      <c r="DZ46" s="258"/>
      <c r="EA46" s="258"/>
      <c r="EB46" s="258"/>
      <c r="EC46" s="258"/>
      <c r="ED46" s="258"/>
      <c r="EE46" s="258"/>
      <c r="EF46" s="258"/>
      <c r="EG46" s="258"/>
      <c r="EH46" s="258"/>
      <c r="EI46" s="258"/>
      <c r="EJ46" s="258"/>
      <c r="EK46" s="258"/>
      <c r="EL46" s="258"/>
      <c r="EM46" s="258"/>
      <c r="EN46" s="258"/>
      <c r="EO46" s="258"/>
      <c r="EP46" s="258"/>
      <c r="EQ46" s="258"/>
      <c r="ER46" s="258"/>
      <c r="ES46" s="258"/>
      <c r="ET46" s="258"/>
      <c r="EU46" s="258"/>
      <c r="EV46" s="258"/>
      <c r="EW46" s="258"/>
      <c r="EX46" s="258"/>
      <c r="EY46" s="258"/>
      <c r="EZ46" s="258"/>
      <c r="FA46" s="258"/>
      <c r="FB46" s="258"/>
      <c r="FC46" s="258"/>
      <c r="FD46" s="258"/>
      <c r="FE46" s="258"/>
      <c r="FF46" s="258"/>
      <c r="FG46" s="258"/>
      <c r="FH46" s="258"/>
      <c r="FI46" s="258"/>
      <c r="FJ46" s="258"/>
      <c r="FK46" s="258"/>
      <c r="FL46" s="259"/>
      <c r="FM46" s="106"/>
      <c r="FN46" s="106"/>
      <c r="FO46" s="106"/>
    </row>
    <row r="47" spans="1:174" ht="33" x14ac:dyDescent="0.15">
      <c r="A47" s="73">
        <v>42860</v>
      </c>
      <c r="B47" s="69" t="s">
        <v>47</v>
      </c>
      <c r="C47" s="69" t="s">
        <v>793</v>
      </c>
      <c r="D47" s="69" t="s">
        <v>136</v>
      </c>
      <c r="E47" s="74" t="s">
        <v>794</v>
      </c>
      <c r="F47" s="86">
        <v>805</v>
      </c>
      <c r="G47" s="39">
        <f t="shared" ref="G47:G65" si="248">(F47*0.1)</f>
        <v>80.5</v>
      </c>
      <c r="H47" s="39">
        <f t="shared" ref="H47:W65" si="249">(F47*0.9)</f>
        <v>724.5</v>
      </c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39"/>
      <c r="AY47" s="86"/>
      <c r="AZ47" s="86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>
        <f>ROUND((H47/5/365*26),2)</f>
        <v>10.32</v>
      </c>
      <c r="CT47" s="39">
        <f>ROUND((H47/5/365*30),2)</f>
        <v>11.91</v>
      </c>
      <c r="CU47" s="39">
        <f>ROUND((H47/5/365*31),2)</f>
        <v>12.31</v>
      </c>
      <c r="CV47" s="39">
        <f>ROUND((H47/5/365*31),2)</f>
        <v>12.31</v>
      </c>
      <c r="CW47" s="39">
        <f>ROUND((H47/5/365*30),2)</f>
        <v>11.91</v>
      </c>
      <c r="CX47" s="39">
        <f>ROUND((H47/5/365*31),2)</f>
        <v>12.31</v>
      </c>
      <c r="CY47" s="39">
        <f>ROUND((H47/5/365*30),2)</f>
        <v>11.91</v>
      </c>
      <c r="CZ47" s="39">
        <f>ROUND((H47/5/365*31),2)</f>
        <v>12.31</v>
      </c>
      <c r="DA47" s="39">
        <f>SUM(CO47:CZ47)</f>
        <v>95.29</v>
      </c>
      <c r="DB47" s="39">
        <f>ROUND((CN47+DA47),2)</f>
        <v>95.29</v>
      </c>
      <c r="DC47" s="39">
        <f>ROUND((H47/5/365*31),2)</f>
        <v>12.31</v>
      </c>
      <c r="DD47" s="39">
        <f>ROUND((H47/5/365*28),2)</f>
        <v>11.12</v>
      </c>
      <c r="DE47" s="39">
        <f>ROUND((H47/5/365*31),2)</f>
        <v>12.31</v>
      </c>
      <c r="DF47" s="39">
        <f t="shared" ref="DF47:DF53" si="250">ROUND((H47/5/365*30),2)</f>
        <v>11.91</v>
      </c>
      <c r="DG47" s="39">
        <f t="shared" ref="DG47:DG53" si="251">ROUND((H47/5/365*31),2)</f>
        <v>12.31</v>
      </c>
      <c r="DH47" s="39">
        <f t="shared" ref="DH47:DH53" si="252">ROUND((H47/5/365*30),2)</f>
        <v>11.91</v>
      </c>
      <c r="DI47" s="39">
        <f t="shared" ref="DI47:DI56" si="253">ROUND((H47/5/365*31),2)</f>
        <v>12.31</v>
      </c>
      <c r="DJ47" s="39">
        <f t="shared" ref="DJ47:DJ56" si="254">ROUND((H47/5/365*31),2)</f>
        <v>12.31</v>
      </c>
      <c r="DK47" s="39">
        <f t="shared" ref="DK47:DK56" si="255">ROUND((H47/5/365*30),2)</f>
        <v>11.91</v>
      </c>
      <c r="DL47" s="39">
        <f t="shared" ref="DL47:DL56" si="256">ROUND((H47/5/365*31),2)</f>
        <v>12.31</v>
      </c>
      <c r="DM47" s="39">
        <f t="shared" ref="DM47:DM56" si="257">ROUND((H47/5/365*30),2)</f>
        <v>11.91</v>
      </c>
      <c r="DN47" s="39">
        <f t="shared" ref="DN47:DN56" si="258">ROUND((H47/5/365*31),2)</f>
        <v>12.31</v>
      </c>
      <c r="DO47" s="39">
        <f t="shared" ref="DO47:DO56" si="259">SUM(DC47:DN47)</f>
        <v>144.93</v>
      </c>
      <c r="DP47" s="39">
        <f t="shared" ref="DP47:DP56" si="260">ROUND((DB47+DO47),2)</f>
        <v>240.22</v>
      </c>
      <c r="DQ47" s="39">
        <f t="shared" ref="DQ47:DQ55" si="261">ROUND((H47/5/365*31),2)</f>
        <v>12.31</v>
      </c>
      <c r="DR47" s="39">
        <f t="shared" ref="DR47:DR56" si="262">ROUND((H47/5/365*28),2)</f>
        <v>11.12</v>
      </c>
      <c r="DS47" s="39">
        <f t="shared" ref="DS47:DS57" si="263">ROUND((H47/5/365*31),2)</f>
        <v>12.31</v>
      </c>
      <c r="DT47" s="39">
        <f t="shared" ref="DT47:DT58" si="264">ROUND((H47/5/365*30),2)</f>
        <v>11.91</v>
      </c>
      <c r="DU47" s="39">
        <f t="shared" ref="DU47:DU58" si="265">ROUND((H47/5/365*31),2)</f>
        <v>12.31</v>
      </c>
      <c r="DV47" s="39">
        <f t="shared" ref="DV47:DV58" si="266">ROUND((H47/5/365*30),2)</f>
        <v>11.91</v>
      </c>
      <c r="DW47" s="39">
        <f t="shared" ref="DW47:DW58" si="267">ROUND((H47/5/365*31),2)</f>
        <v>12.31</v>
      </c>
      <c r="DX47" s="39">
        <f t="shared" ref="DX47:DX58" si="268">ROUND((H47/5/365*31),2)</f>
        <v>12.31</v>
      </c>
      <c r="DY47" s="39">
        <f t="shared" ref="DY47:DY58" si="269">ROUND((H47/5/365*30),2)</f>
        <v>11.91</v>
      </c>
      <c r="DZ47" s="39">
        <f t="shared" ref="DZ47:DZ60" si="270">ROUND((H47/5/365*31),2)</f>
        <v>12.31</v>
      </c>
      <c r="EA47" s="39">
        <f t="shared" ref="EA47:EA60" si="271">ROUND((H47/5/365*30),2)</f>
        <v>11.91</v>
      </c>
      <c r="EB47" s="39">
        <f t="shared" ref="EB47:EB60" si="272">ROUND((H47/5/365*31),2)</f>
        <v>12.31</v>
      </c>
      <c r="EC47" s="39">
        <f t="shared" ref="EC47:EC60" si="273">SUM(DQ47:EB47)</f>
        <v>144.93</v>
      </c>
      <c r="ED47" s="39">
        <f t="shared" ref="ED47:ED60" si="274">ROUND((DP47+EC47),2)</f>
        <v>385.15</v>
      </c>
      <c r="EE47" s="39">
        <f t="shared" ref="EE47:EE60" si="275">ROUND((H47/5/365*31),2)</f>
        <v>12.31</v>
      </c>
      <c r="EF47" s="39">
        <f t="shared" ref="EF47:EF60" si="276">ROUND((H47/5/365*29),2)</f>
        <v>11.51</v>
      </c>
      <c r="EG47" s="39">
        <f t="shared" ref="EG47:EG61" si="277">ROUND((H47/5/365*31),2)</f>
        <v>12.31</v>
      </c>
      <c r="EH47" s="39">
        <f t="shared" ref="EH47:EH61" si="278">ROUND((H47/5/365*30),2)</f>
        <v>11.91</v>
      </c>
      <c r="EI47" s="39">
        <f t="shared" ref="EI47:EI61" si="279">ROUND((H47/5/365*31),2)</f>
        <v>12.31</v>
      </c>
      <c r="EJ47" s="39">
        <f t="shared" ref="EJ47:EJ61" si="280">ROUND((H47/5/365*30),2)</f>
        <v>11.91</v>
      </c>
      <c r="EK47" s="39">
        <f t="shared" ref="EK47:EK61" si="281">ROUND((H47/5/365*31),2)</f>
        <v>12.31</v>
      </c>
      <c r="EL47" s="39">
        <f t="shared" ref="EL47:EL61" si="282">ROUND((H47/5/365*31),2)</f>
        <v>12.31</v>
      </c>
      <c r="EM47" s="39">
        <f t="shared" ref="EM47:EM61" si="283">ROUND((H47/5/365*30),2)</f>
        <v>11.91</v>
      </c>
      <c r="EN47" s="39">
        <f t="shared" ref="EN47:EN61" si="284">ROUND((H47/5/365*31),2)</f>
        <v>12.31</v>
      </c>
      <c r="EO47" s="39">
        <f t="shared" ref="EO47:EO61" si="285">ROUND((H47/5/365*30),2)</f>
        <v>11.91</v>
      </c>
      <c r="EP47" s="39">
        <f t="shared" ref="EP47:EP61" si="286">ROUND((H47/5/365*31),2)</f>
        <v>12.31</v>
      </c>
      <c r="EQ47" s="39">
        <f t="shared" ref="EQ47:EQ61" si="287">SUM(EE47:EP47)</f>
        <v>145.32000000000002</v>
      </c>
      <c r="ER47" s="39">
        <f t="shared" ref="ER47:ER61" si="288">ROUND((ED47+EQ47),2)</f>
        <v>530.47</v>
      </c>
      <c r="ES47" s="39">
        <f t="shared" ref="ES47:ES61" si="289">ROUND((H47/5/365*31),2)</f>
        <v>12.31</v>
      </c>
      <c r="ET47" s="39">
        <f t="shared" ref="ET47:ET61" si="290">ROUND((H47/5/365*28),2)</f>
        <v>11.12</v>
      </c>
      <c r="EU47" s="39">
        <f t="shared" ref="EU47:EU61" si="291">ROUND((H47/5/365*31),2)</f>
        <v>12.31</v>
      </c>
      <c r="EV47" s="39">
        <f t="shared" ref="EV47:EV61" si="292">ROUND((H47/5/365*30),2)</f>
        <v>11.91</v>
      </c>
      <c r="EW47" s="219">
        <f t="shared" ref="EW47:EW62" si="293">ROUND((H47/5/365*31),2)</f>
        <v>12.31</v>
      </c>
      <c r="EX47" s="39">
        <f t="shared" ref="EX47:EX62" si="294">ROUND((H47/5/365*30),2)</f>
        <v>11.91</v>
      </c>
      <c r="EY47" s="39">
        <f t="shared" ref="EY47:EY64" si="295">ROUND((H47/5/365*31),2)</f>
        <v>12.31</v>
      </c>
      <c r="EZ47" s="39">
        <f t="shared" ref="EZ47:EZ64" si="296">ROUND((H47/5/365*31),2)</f>
        <v>12.31</v>
      </c>
      <c r="FA47" s="39">
        <f t="shared" ref="FA47:FA64" si="297">ROUND((H47/5/365*30),2)</f>
        <v>11.91</v>
      </c>
      <c r="FB47" s="39">
        <f t="shared" ref="FB47:FB64" si="298">ROUND((H47/5/365*31),2)</f>
        <v>12.31</v>
      </c>
      <c r="FC47" s="39">
        <f t="shared" ref="FC47:FC64" si="299">ROUND((H47/5/365*30),2)</f>
        <v>11.91</v>
      </c>
      <c r="FD47" s="39">
        <f t="shared" ref="FD47:FD64" si="300">ROUND((H47/5/365*31),2)</f>
        <v>12.31</v>
      </c>
      <c r="FE47" s="39">
        <f t="shared" ref="FE47:FE64" si="301">SUM(ES47:FD47)</f>
        <v>144.93</v>
      </c>
      <c r="FF47" s="39">
        <f t="shared" ref="FF47:FF64" si="302">SUM(ER47,FE47)</f>
        <v>675.40000000000009</v>
      </c>
      <c r="FG47" s="39">
        <f t="shared" ref="FG47:FG64" si="303">ROUND((H47/5/365*31),2)</f>
        <v>12.31</v>
      </c>
      <c r="FH47" s="39">
        <f t="shared" ref="FH47:FH64" si="304">ROUND((H47/5/365*28),2)</f>
        <v>11.12</v>
      </c>
      <c r="FI47" s="39">
        <f>ROUND((H47/5/365*31),2)</f>
        <v>12.31</v>
      </c>
      <c r="FJ47" s="39">
        <f>SUM(FG47:FI47)</f>
        <v>35.74</v>
      </c>
      <c r="FK47" s="39">
        <f t="shared" ref="FK47:FK64" si="305">ROUND((FF47+FJ47),2)</f>
        <v>711.14</v>
      </c>
      <c r="FL47" s="72">
        <f t="shared" ref="FL47:FL64" si="306">SUM(F47-FK47)</f>
        <v>93.860000000000014</v>
      </c>
      <c r="FR47" s="261"/>
    </row>
    <row r="48" spans="1:174" ht="41.25" x14ac:dyDescent="0.15">
      <c r="A48" s="73">
        <v>42972</v>
      </c>
      <c r="B48" s="69" t="s">
        <v>795</v>
      </c>
      <c r="C48" s="69" t="s">
        <v>796</v>
      </c>
      <c r="D48" s="69" t="s">
        <v>594</v>
      </c>
      <c r="E48" s="74" t="s">
        <v>797</v>
      </c>
      <c r="F48" s="86">
        <v>950</v>
      </c>
      <c r="G48" s="39">
        <f t="shared" si="248"/>
        <v>95</v>
      </c>
      <c r="H48" s="39">
        <f t="shared" si="249"/>
        <v>855</v>
      </c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39"/>
      <c r="AY48" s="86"/>
      <c r="AZ48" s="86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>
        <f>ROUND((H48/5/365*6),2)</f>
        <v>2.81</v>
      </c>
      <c r="CW48" s="39">
        <f>ROUND((H48/5/365*30),2)</f>
        <v>14.05</v>
      </c>
      <c r="CX48" s="39">
        <f>ROUND((H48/5/365*31),2)</f>
        <v>14.52</v>
      </c>
      <c r="CY48" s="39">
        <f>ROUND((H48/5/365*30),2)</f>
        <v>14.05</v>
      </c>
      <c r="CZ48" s="39">
        <f>ROUND((H48/5/365*31),2)</f>
        <v>14.52</v>
      </c>
      <c r="DA48" s="39">
        <f>SUM(CO48:CZ48)</f>
        <v>59.95</v>
      </c>
      <c r="DB48" s="39">
        <f>ROUND((CN48+DA48),2)</f>
        <v>59.95</v>
      </c>
      <c r="DC48" s="39">
        <f>ROUND((H48/5/365*31),2)</f>
        <v>14.52</v>
      </c>
      <c r="DD48" s="39">
        <f>ROUND((H48/5/365*28),2)</f>
        <v>13.12</v>
      </c>
      <c r="DE48" s="39">
        <f>ROUND((H48/5/365*31),2)</f>
        <v>14.52</v>
      </c>
      <c r="DF48" s="39">
        <f t="shared" si="250"/>
        <v>14.05</v>
      </c>
      <c r="DG48" s="39">
        <f t="shared" si="251"/>
        <v>14.52</v>
      </c>
      <c r="DH48" s="39">
        <f t="shared" si="252"/>
        <v>14.05</v>
      </c>
      <c r="DI48" s="39">
        <f t="shared" si="253"/>
        <v>14.52</v>
      </c>
      <c r="DJ48" s="39">
        <f t="shared" si="254"/>
        <v>14.52</v>
      </c>
      <c r="DK48" s="39">
        <f t="shared" si="255"/>
        <v>14.05</v>
      </c>
      <c r="DL48" s="39">
        <f t="shared" si="256"/>
        <v>14.52</v>
      </c>
      <c r="DM48" s="39">
        <f t="shared" si="257"/>
        <v>14.05</v>
      </c>
      <c r="DN48" s="39">
        <f t="shared" si="258"/>
        <v>14.52</v>
      </c>
      <c r="DO48" s="39">
        <f t="shared" si="259"/>
        <v>170.96</v>
      </c>
      <c r="DP48" s="39">
        <f t="shared" si="260"/>
        <v>230.91</v>
      </c>
      <c r="DQ48" s="39">
        <f t="shared" si="261"/>
        <v>14.52</v>
      </c>
      <c r="DR48" s="39">
        <f t="shared" si="262"/>
        <v>13.12</v>
      </c>
      <c r="DS48" s="39">
        <f t="shared" si="263"/>
        <v>14.52</v>
      </c>
      <c r="DT48" s="39">
        <f t="shared" si="264"/>
        <v>14.05</v>
      </c>
      <c r="DU48" s="39">
        <f t="shared" si="265"/>
        <v>14.52</v>
      </c>
      <c r="DV48" s="39">
        <f t="shared" si="266"/>
        <v>14.05</v>
      </c>
      <c r="DW48" s="39">
        <f t="shared" si="267"/>
        <v>14.52</v>
      </c>
      <c r="DX48" s="39">
        <f t="shared" si="268"/>
        <v>14.52</v>
      </c>
      <c r="DY48" s="39">
        <f t="shared" si="269"/>
        <v>14.05</v>
      </c>
      <c r="DZ48" s="39">
        <f t="shared" si="270"/>
        <v>14.52</v>
      </c>
      <c r="EA48" s="39">
        <f t="shared" si="271"/>
        <v>14.05</v>
      </c>
      <c r="EB48" s="39">
        <f t="shared" si="272"/>
        <v>14.52</v>
      </c>
      <c r="EC48" s="39">
        <f t="shared" si="273"/>
        <v>170.96</v>
      </c>
      <c r="ED48" s="39">
        <f t="shared" si="274"/>
        <v>401.87</v>
      </c>
      <c r="EE48" s="39">
        <f t="shared" si="275"/>
        <v>14.52</v>
      </c>
      <c r="EF48" s="39">
        <f t="shared" si="276"/>
        <v>13.59</v>
      </c>
      <c r="EG48" s="39">
        <f t="shared" si="277"/>
        <v>14.52</v>
      </c>
      <c r="EH48" s="39">
        <f t="shared" si="278"/>
        <v>14.05</v>
      </c>
      <c r="EI48" s="39">
        <f t="shared" si="279"/>
        <v>14.52</v>
      </c>
      <c r="EJ48" s="39">
        <f t="shared" si="280"/>
        <v>14.05</v>
      </c>
      <c r="EK48" s="39">
        <f t="shared" si="281"/>
        <v>14.52</v>
      </c>
      <c r="EL48" s="39">
        <f t="shared" si="282"/>
        <v>14.52</v>
      </c>
      <c r="EM48" s="39">
        <f t="shared" si="283"/>
        <v>14.05</v>
      </c>
      <c r="EN48" s="39">
        <f t="shared" si="284"/>
        <v>14.52</v>
      </c>
      <c r="EO48" s="39">
        <f t="shared" si="285"/>
        <v>14.05</v>
      </c>
      <c r="EP48" s="39">
        <f t="shared" si="286"/>
        <v>14.52</v>
      </c>
      <c r="EQ48" s="39">
        <f t="shared" si="287"/>
        <v>171.43</v>
      </c>
      <c r="ER48" s="39">
        <f t="shared" si="288"/>
        <v>573.29999999999995</v>
      </c>
      <c r="ES48" s="39">
        <f t="shared" si="289"/>
        <v>14.52</v>
      </c>
      <c r="ET48" s="39">
        <f t="shared" si="290"/>
        <v>13.12</v>
      </c>
      <c r="EU48" s="39">
        <f t="shared" si="291"/>
        <v>14.52</v>
      </c>
      <c r="EV48" s="39">
        <f t="shared" si="292"/>
        <v>14.05</v>
      </c>
      <c r="EW48" s="219">
        <f t="shared" si="293"/>
        <v>14.52</v>
      </c>
      <c r="EX48" s="39">
        <f t="shared" si="294"/>
        <v>14.05</v>
      </c>
      <c r="EY48" s="39">
        <f t="shared" si="295"/>
        <v>14.52</v>
      </c>
      <c r="EZ48" s="39">
        <f t="shared" si="296"/>
        <v>14.52</v>
      </c>
      <c r="FA48" s="39">
        <f t="shared" si="297"/>
        <v>14.05</v>
      </c>
      <c r="FB48" s="39">
        <f t="shared" si="298"/>
        <v>14.52</v>
      </c>
      <c r="FC48" s="39">
        <f t="shared" si="299"/>
        <v>14.05</v>
      </c>
      <c r="FD48" s="39">
        <f t="shared" si="300"/>
        <v>14.52</v>
      </c>
      <c r="FE48" s="39">
        <f t="shared" si="301"/>
        <v>170.96</v>
      </c>
      <c r="FF48" s="39">
        <f t="shared" si="302"/>
        <v>744.26</v>
      </c>
      <c r="FG48" s="39">
        <f t="shared" si="303"/>
        <v>14.52</v>
      </c>
      <c r="FH48" s="39">
        <f t="shared" si="304"/>
        <v>13.12</v>
      </c>
      <c r="FI48" s="39">
        <f t="shared" ref="FI48:FI64" si="307">ROUND((H48/5/365*31),2)</f>
        <v>14.52</v>
      </c>
      <c r="FJ48" s="39">
        <f t="shared" ref="FJ48:FJ64" si="308">SUM(FG48:FI48)</f>
        <v>42.16</v>
      </c>
      <c r="FK48" s="39">
        <f t="shared" si="305"/>
        <v>786.42</v>
      </c>
      <c r="FL48" s="72">
        <f t="shared" si="306"/>
        <v>163.58000000000004</v>
      </c>
      <c r="FR48" s="261"/>
    </row>
    <row r="49" spans="1:174" ht="49.5" x14ac:dyDescent="0.15">
      <c r="A49" s="73">
        <v>43017</v>
      </c>
      <c r="B49" s="69" t="s">
        <v>47</v>
      </c>
      <c r="C49" s="69" t="s">
        <v>798</v>
      </c>
      <c r="D49" s="69" t="s">
        <v>259</v>
      </c>
      <c r="E49" s="74" t="s">
        <v>799</v>
      </c>
      <c r="F49" s="86">
        <v>750</v>
      </c>
      <c r="G49" s="39">
        <f t="shared" si="248"/>
        <v>75</v>
      </c>
      <c r="H49" s="39">
        <f t="shared" si="249"/>
        <v>675</v>
      </c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39"/>
      <c r="AY49" s="86"/>
      <c r="AZ49" s="86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39"/>
      <c r="CR49" s="39"/>
      <c r="CS49" s="39"/>
      <c r="CT49" s="39"/>
      <c r="CU49" s="39"/>
      <c r="CV49" s="39"/>
      <c r="CW49" s="39"/>
      <c r="CX49" s="39">
        <f>ROUND((H49/5/365*22),2)</f>
        <v>8.14</v>
      </c>
      <c r="CY49" s="39">
        <f>ROUND((H49/5/365*30),2)</f>
        <v>11.1</v>
      </c>
      <c r="CZ49" s="39">
        <f>ROUND((H49/5/365*31),2)</f>
        <v>11.47</v>
      </c>
      <c r="DA49" s="39">
        <f>SUM(CO49:CZ49)</f>
        <v>30.71</v>
      </c>
      <c r="DB49" s="39">
        <f>ROUND((CN49+DA49),2)</f>
        <v>30.71</v>
      </c>
      <c r="DC49" s="39">
        <f>ROUND((H49/5/365*31),2)</f>
        <v>11.47</v>
      </c>
      <c r="DD49" s="39">
        <f>ROUND((H49/5/365*28),2)</f>
        <v>10.36</v>
      </c>
      <c r="DE49" s="39">
        <f>ROUND((H49/5/365*31),2)</f>
        <v>11.47</v>
      </c>
      <c r="DF49" s="39">
        <f t="shared" si="250"/>
        <v>11.1</v>
      </c>
      <c r="DG49" s="39">
        <f t="shared" si="251"/>
        <v>11.47</v>
      </c>
      <c r="DH49" s="39">
        <f t="shared" si="252"/>
        <v>11.1</v>
      </c>
      <c r="DI49" s="39">
        <f t="shared" si="253"/>
        <v>11.47</v>
      </c>
      <c r="DJ49" s="39">
        <f t="shared" si="254"/>
        <v>11.47</v>
      </c>
      <c r="DK49" s="39">
        <f t="shared" si="255"/>
        <v>11.1</v>
      </c>
      <c r="DL49" s="39">
        <f t="shared" si="256"/>
        <v>11.47</v>
      </c>
      <c r="DM49" s="39">
        <f t="shared" si="257"/>
        <v>11.1</v>
      </c>
      <c r="DN49" s="39">
        <f t="shared" si="258"/>
        <v>11.47</v>
      </c>
      <c r="DO49" s="39">
        <f t="shared" si="259"/>
        <v>135.04999999999998</v>
      </c>
      <c r="DP49" s="39">
        <f t="shared" si="260"/>
        <v>165.76</v>
      </c>
      <c r="DQ49" s="39">
        <f t="shared" si="261"/>
        <v>11.47</v>
      </c>
      <c r="DR49" s="39">
        <f t="shared" si="262"/>
        <v>10.36</v>
      </c>
      <c r="DS49" s="39">
        <f t="shared" si="263"/>
        <v>11.47</v>
      </c>
      <c r="DT49" s="39">
        <f t="shared" si="264"/>
        <v>11.1</v>
      </c>
      <c r="DU49" s="39">
        <f t="shared" si="265"/>
        <v>11.47</v>
      </c>
      <c r="DV49" s="39">
        <f t="shared" si="266"/>
        <v>11.1</v>
      </c>
      <c r="DW49" s="39">
        <f t="shared" si="267"/>
        <v>11.47</v>
      </c>
      <c r="DX49" s="39">
        <f t="shared" si="268"/>
        <v>11.47</v>
      </c>
      <c r="DY49" s="39">
        <f t="shared" si="269"/>
        <v>11.1</v>
      </c>
      <c r="DZ49" s="39">
        <f t="shared" si="270"/>
        <v>11.47</v>
      </c>
      <c r="EA49" s="39">
        <f t="shared" si="271"/>
        <v>11.1</v>
      </c>
      <c r="EB49" s="39">
        <f t="shared" si="272"/>
        <v>11.47</v>
      </c>
      <c r="EC49" s="39">
        <f t="shared" si="273"/>
        <v>135.04999999999998</v>
      </c>
      <c r="ED49" s="39">
        <f t="shared" si="274"/>
        <v>300.81</v>
      </c>
      <c r="EE49" s="39">
        <f t="shared" si="275"/>
        <v>11.47</v>
      </c>
      <c r="EF49" s="39">
        <f t="shared" si="276"/>
        <v>10.73</v>
      </c>
      <c r="EG49" s="39">
        <f t="shared" si="277"/>
        <v>11.47</v>
      </c>
      <c r="EH49" s="39">
        <f t="shared" si="278"/>
        <v>11.1</v>
      </c>
      <c r="EI49" s="39">
        <f t="shared" si="279"/>
        <v>11.47</v>
      </c>
      <c r="EJ49" s="39">
        <f t="shared" si="280"/>
        <v>11.1</v>
      </c>
      <c r="EK49" s="39">
        <f t="shared" si="281"/>
        <v>11.47</v>
      </c>
      <c r="EL49" s="39">
        <f t="shared" si="282"/>
        <v>11.47</v>
      </c>
      <c r="EM49" s="39">
        <f t="shared" si="283"/>
        <v>11.1</v>
      </c>
      <c r="EN49" s="39">
        <f t="shared" si="284"/>
        <v>11.47</v>
      </c>
      <c r="EO49" s="39">
        <f t="shared" si="285"/>
        <v>11.1</v>
      </c>
      <c r="EP49" s="39">
        <f t="shared" si="286"/>
        <v>11.47</v>
      </c>
      <c r="EQ49" s="39">
        <f t="shared" si="287"/>
        <v>135.41999999999999</v>
      </c>
      <c r="ER49" s="39">
        <f t="shared" si="288"/>
        <v>436.23</v>
      </c>
      <c r="ES49" s="39">
        <f t="shared" si="289"/>
        <v>11.47</v>
      </c>
      <c r="ET49" s="39">
        <f t="shared" si="290"/>
        <v>10.36</v>
      </c>
      <c r="EU49" s="39">
        <f t="shared" si="291"/>
        <v>11.47</v>
      </c>
      <c r="EV49" s="39">
        <f t="shared" si="292"/>
        <v>11.1</v>
      </c>
      <c r="EW49" s="219">
        <f t="shared" si="293"/>
        <v>11.47</v>
      </c>
      <c r="EX49" s="39">
        <f t="shared" si="294"/>
        <v>11.1</v>
      </c>
      <c r="EY49" s="39">
        <f t="shared" si="295"/>
        <v>11.47</v>
      </c>
      <c r="EZ49" s="39">
        <f t="shared" si="296"/>
        <v>11.47</v>
      </c>
      <c r="FA49" s="39">
        <f t="shared" si="297"/>
        <v>11.1</v>
      </c>
      <c r="FB49" s="39">
        <f t="shared" si="298"/>
        <v>11.47</v>
      </c>
      <c r="FC49" s="39">
        <f t="shared" si="299"/>
        <v>11.1</v>
      </c>
      <c r="FD49" s="39">
        <f t="shared" si="300"/>
        <v>11.47</v>
      </c>
      <c r="FE49" s="39">
        <f t="shared" si="301"/>
        <v>135.04999999999998</v>
      </c>
      <c r="FF49" s="39">
        <f t="shared" si="302"/>
        <v>571.28</v>
      </c>
      <c r="FG49" s="39">
        <f t="shared" si="303"/>
        <v>11.47</v>
      </c>
      <c r="FH49" s="39">
        <f t="shared" si="304"/>
        <v>10.36</v>
      </c>
      <c r="FI49" s="39">
        <f t="shared" si="307"/>
        <v>11.47</v>
      </c>
      <c r="FJ49" s="39">
        <f t="shared" si="308"/>
        <v>33.299999999999997</v>
      </c>
      <c r="FK49" s="39">
        <f t="shared" si="305"/>
        <v>604.58000000000004</v>
      </c>
      <c r="FL49" s="72">
        <f t="shared" si="306"/>
        <v>145.41999999999996</v>
      </c>
      <c r="FR49" s="261"/>
    </row>
    <row r="50" spans="1:174" ht="49.5" x14ac:dyDescent="0.15">
      <c r="A50" s="73">
        <v>43017</v>
      </c>
      <c r="B50" s="69" t="s">
        <v>47</v>
      </c>
      <c r="C50" s="69" t="s">
        <v>800</v>
      </c>
      <c r="D50" s="69" t="s">
        <v>801</v>
      </c>
      <c r="E50" s="74" t="s">
        <v>802</v>
      </c>
      <c r="F50" s="86">
        <v>650</v>
      </c>
      <c r="G50" s="39">
        <f t="shared" si="248"/>
        <v>65</v>
      </c>
      <c r="H50" s="39">
        <f t="shared" si="249"/>
        <v>585</v>
      </c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39"/>
      <c r="AY50" s="86"/>
      <c r="AZ50" s="86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>
        <f>ROUND((H50/5/365*22),2)</f>
        <v>7.05</v>
      </c>
      <c r="CY50" s="39">
        <f>ROUND((H50/5/365*30),2)</f>
        <v>9.6199999999999992</v>
      </c>
      <c r="CZ50" s="39">
        <f>ROUND((H50/5/365*31),2)</f>
        <v>9.94</v>
      </c>
      <c r="DA50" s="39">
        <f>SUM(CO50:CZ50)</f>
        <v>26.61</v>
      </c>
      <c r="DB50" s="39">
        <f>ROUND((CN50+DA50),2)</f>
        <v>26.61</v>
      </c>
      <c r="DC50" s="39">
        <f>ROUND((H50/5/365*31),2)</f>
        <v>9.94</v>
      </c>
      <c r="DD50" s="39">
        <f>ROUND((H50/5/365*28),2)</f>
        <v>8.98</v>
      </c>
      <c r="DE50" s="39">
        <f>ROUND((H50/5/365*31),2)</f>
        <v>9.94</v>
      </c>
      <c r="DF50" s="39">
        <f t="shared" si="250"/>
        <v>9.6199999999999992</v>
      </c>
      <c r="DG50" s="39">
        <f t="shared" si="251"/>
        <v>9.94</v>
      </c>
      <c r="DH50" s="39">
        <f t="shared" si="252"/>
        <v>9.6199999999999992</v>
      </c>
      <c r="DI50" s="39">
        <f t="shared" si="253"/>
        <v>9.94</v>
      </c>
      <c r="DJ50" s="39">
        <f t="shared" si="254"/>
        <v>9.94</v>
      </c>
      <c r="DK50" s="39">
        <f t="shared" si="255"/>
        <v>9.6199999999999992</v>
      </c>
      <c r="DL50" s="39">
        <f t="shared" si="256"/>
        <v>9.94</v>
      </c>
      <c r="DM50" s="39">
        <f t="shared" si="257"/>
        <v>9.6199999999999992</v>
      </c>
      <c r="DN50" s="39">
        <f t="shared" si="258"/>
        <v>9.94</v>
      </c>
      <c r="DO50" s="39">
        <f t="shared" si="259"/>
        <v>117.03999999999999</v>
      </c>
      <c r="DP50" s="39">
        <f t="shared" si="260"/>
        <v>143.65</v>
      </c>
      <c r="DQ50" s="39">
        <f t="shared" si="261"/>
        <v>9.94</v>
      </c>
      <c r="DR50" s="39">
        <f t="shared" si="262"/>
        <v>8.98</v>
      </c>
      <c r="DS50" s="39">
        <f t="shared" si="263"/>
        <v>9.94</v>
      </c>
      <c r="DT50" s="39">
        <f t="shared" si="264"/>
        <v>9.6199999999999992</v>
      </c>
      <c r="DU50" s="39">
        <f t="shared" si="265"/>
        <v>9.94</v>
      </c>
      <c r="DV50" s="39">
        <f t="shared" si="266"/>
        <v>9.6199999999999992</v>
      </c>
      <c r="DW50" s="39">
        <f t="shared" si="267"/>
        <v>9.94</v>
      </c>
      <c r="DX50" s="39">
        <f t="shared" si="268"/>
        <v>9.94</v>
      </c>
      <c r="DY50" s="39">
        <f t="shared" si="269"/>
        <v>9.6199999999999992</v>
      </c>
      <c r="DZ50" s="39">
        <f t="shared" si="270"/>
        <v>9.94</v>
      </c>
      <c r="EA50" s="39">
        <f t="shared" si="271"/>
        <v>9.6199999999999992</v>
      </c>
      <c r="EB50" s="39">
        <f t="shared" si="272"/>
        <v>9.94</v>
      </c>
      <c r="EC50" s="39">
        <f t="shared" si="273"/>
        <v>117.03999999999999</v>
      </c>
      <c r="ED50" s="39">
        <f t="shared" si="274"/>
        <v>260.69</v>
      </c>
      <c r="EE50" s="39">
        <f t="shared" si="275"/>
        <v>9.94</v>
      </c>
      <c r="EF50" s="39">
        <f t="shared" si="276"/>
        <v>9.3000000000000007</v>
      </c>
      <c r="EG50" s="39">
        <f t="shared" si="277"/>
        <v>9.94</v>
      </c>
      <c r="EH50" s="39">
        <f t="shared" si="278"/>
        <v>9.6199999999999992</v>
      </c>
      <c r="EI50" s="39">
        <f t="shared" si="279"/>
        <v>9.94</v>
      </c>
      <c r="EJ50" s="39">
        <f t="shared" si="280"/>
        <v>9.6199999999999992</v>
      </c>
      <c r="EK50" s="39">
        <f t="shared" si="281"/>
        <v>9.94</v>
      </c>
      <c r="EL50" s="39">
        <f t="shared" si="282"/>
        <v>9.94</v>
      </c>
      <c r="EM50" s="39">
        <f t="shared" si="283"/>
        <v>9.6199999999999992</v>
      </c>
      <c r="EN50" s="39">
        <f t="shared" si="284"/>
        <v>9.94</v>
      </c>
      <c r="EO50" s="39">
        <f t="shared" si="285"/>
        <v>9.6199999999999992</v>
      </c>
      <c r="EP50" s="39">
        <f t="shared" si="286"/>
        <v>9.94</v>
      </c>
      <c r="EQ50" s="39">
        <f t="shared" si="287"/>
        <v>117.36</v>
      </c>
      <c r="ER50" s="39">
        <f t="shared" si="288"/>
        <v>378.05</v>
      </c>
      <c r="ES50" s="39">
        <f t="shared" si="289"/>
        <v>9.94</v>
      </c>
      <c r="ET50" s="39">
        <f t="shared" si="290"/>
        <v>8.98</v>
      </c>
      <c r="EU50" s="39">
        <f t="shared" si="291"/>
        <v>9.94</v>
      </c>
      <c r="EV50" s="39">
        <f t="shared" si="292"/>
        <v>9.6199999999999992</v>
      </c>
      <c r="EW50" s="219">
        <f t="shared" si="293"/>
        <v>9.94</v>
      </c>
      <c r="EX50" s="39">
        <f t="shared" si="294"/>
        <v>9.6199999999999992</v>
      </c>
      <c r="EY50" s="39">
        <f t="shared" si="295"/>
        <v>9.94</v>
      </c>
      <c r="EZ50" s="39">
        <f t="shared" si="296"/>
        <v>9.94</v>
      </c>
      <c r="FA50" s="39">
        <f t="shared" si="297"/>
        <v>9.6199999999999992</v>
      </c>
      <c r="FB50" s="39">
        <f t="shared" si="298"/>
        <v>9.94</v>
      </c>
      <c r="FC50" s="39">
        <f t="shared" si="299"/>
        <v>9.6199999999999992</v>
      </c>
      <c r="FD50" s="39">
        <f t="shared" si="300"/>
        <v>9.94</v>
      </c>
      <c r="FE50" s="39">
        <f t="shared" si="301"/>
        <v>117.03999999999999</v>
      </c>
      <c r="FF50" s="39">
        <f t="shared" si="302"/>
        <v>495.09000000000003</v>
      </c>
      <c r="FG50" s="39">
        <f t="shared" si="303"/>
        <v>9.94</v>
      </c>
      <c r="FH50" s="39">
        <f t="shared" si="304"/>
        <v>8.98</v>
      </c>
      <c r="FI50" s="39">
        <f t="shared" si="307"/>
        <v>9.94</v>
      </c>
      <c r="FJ50" s="39">
        <f t="shared" si="308"/>
        <v>28.86</v>
      </c>
      <c r="FK50" s="39">
        <f t="shared" si="305"/>
        <v>523.95000000000005</v>
      </c>
      <c r="FL50" s="72">
        <f t="shared" si="306"/>
        <v>126.04999999999995</v>
      </c>
      <c r="FR50" s="261"/>
    </row>
    <row r="51" spans="1:174" ht="57.75" x14ac:dyDescent="0.15">
      <c r="A51" s="73">
        <v>43052</v>
      </c>
      <c r="B51" s="69" t="s">
        <v>47</v>
      </c>
      <c r="C51" s="69" t="s">
        <v>803</v>
      </c>
      <c r="D51" s="69" t="s">
        <v>804</v>
      </c>
      <c r="E51" s="74" t="s">
        <v>805</v>
      </c>
      <c r="F51" s="86">
        <v>1250</v>
      </c>
      <c r="G51" s="39">
        <f t="shared" si="248"/>
        <v>125</v>
      </c>
      <c r="H51" s="39">
        <f t="shared" si="249"/>
        <v>1125</v>
      </c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39"/>
      <c r="AY51" s="86"/>
      <c r="AZ51" s="86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>
        <f>ROUND((H51/5/365*17),2)</f>
        <v>10.48</v>
      </c>
      <c r="CZ51" s="39">
        <f>ROUND((H51/5/365*31),2)</f>
        <v>19.11</v>
      </c>
      <c r="DA51" s="39">
        <f>SUM(CO51:CZ51)</f>
        <v>29.59</v>
      </c>
      <c r="DB51" s="39">
        <f>ROUND((CN51+DA51),2)</f>
        <v>29.59</v>
      </c>
      <c r="DC51" s="39">
        <f>ROUND((H51/5/365*31),2)</f>
        <v>19.11</v>
      </c>
      <c r="DD51" s="39">
        <f>ROUND((H51/5/365*28),2)</f>
        <v>17.260000000000002</v>
      </c>
      <c r="DE51" s="39">
        <f>ROUND((H51/5/365*31),2)</f>
        <v>19.11</v>
      </c>
      <c r="DF51" s="39">
        <f t="shared" si="250"/>
        <v>18.489999999999998</v>
      </c>
      <c r="DG51" s="39">
        <f t="shared" si="251"/>
        <v>19.11</v>
      </c>
      <c r="DH51" s="39">
        <f t="shared" si="252"/>
        <v>18.489999999999998</v>
      </c>
      <c r="DI51" s="39">
        <f t="shared" si="253"/>
        <v>19.11</v>
      </c>
      <c r="DJ51" s="39">
        <f t="shared" si="254"/>
        <v>19.11</v>
      </c>
      <c r="DK51" s="39">
        <f t="shared" si="255"/>
        <v>18.489999999999998</v>
      </c>
      <c r="DL51" s="39">
        <f t="shared" si="256"/>
        <v>19.11</v>
      </c>
      <c r="DM51" s="39">
        <f t="shared" si="257"/>
        <v>18.489999999999998</v>
      </c>
      <c r="DN51" s="39">
        <f t="shared" si="258"/>
        <v>19.11</v>
      </c>
      <c r="DO51" s="39">
        <f t="shared" si="259"/>
        <v>224.99000000000007</v>
      </c>
      <c r="DP51" s="39">
        <f t="shared" si="260"/>
        <v>254.58</v>
      </c>
      <c r="DQ51" s="39">
        <f t="shared" si="261"/>
        <v>19.11</v>
      </c>
      <c r="DR51" s="39">
        <f t="shared" si="262"/>
        <v>17.260000000000002</v>
      </c>
      <c r="DS51" s="39">
        <f t="shared" si="263"/>
        <v>19.11</v>
      </c>
      <c r="DT51" s="39">
        <f t="shared" si="264"/>
        <v>18.489999999999998</v>
      </c>
      <c r="DU51" s="39">
        <f t="shared" si="265"/>
        <v>19.11</v>
      </c>
      <c r="DV51" s="39">
        <f t="shared" si="266"/>
        <v>18.489999999999998</v>
      </c>
      <c r="DW51" s="39">
        <f t="shared" si="267"/>
        <v>19.11</v>
      </c>
      <c r="DX51" s="39">
        <f t="shared" si="268"/>
        <v>19.11</v>
      </c>
      <c r="DY51" s="39">
        <f t="shared" si="269"/>
        <v>18.489999999999998</v>
      </c>
      <c r="DZ51" s="39">
        <f t="shared" si="270"/>
        <v>19.11</v>
      </c>
      <c r="EA51" s="39">
        <f t="shared" si="271"/>
        <v>18.489999999999998</v>
      </c>
      <c r="EB51" s="39">
        <f t="shared" si="272"/>
        <v>19.11</v>
      </c>
      <c r="EC51" s="39">
        <f t="shared" si="273"/>
        <v>224.99000000000007</v>
      </c>
      <c r="ED51" s="39">
        <f t="shared" si="274"/>
        <v>479.57</v>
      </c>
      <c r="EE51" s="39">
        <f t="shared" si="275"/>
        <v>19.11</v>
      </c>
      <c r="EF51" s="39">
        <f t="shared" si="276"/>
        <v>17.88</v>
      </c>
      <c r="EG51" s="39">
        <f t="shared" si="277"/>
        <v>19.11</v>
      </c>
      <c r="EH51" s="39">
        <f t="shared" si="278"/>
        <v>18.489999999999998</v>
      </c>
      <c r="EI51" s="39">
        <f t="shared" si="279"/>
        <v>19.11</v>
      </c>
      <c r="EJ51" s="39">
        <f t="shared" si="280"/>
        <v>18.489999999999998</v>
      </c>
      <c r="EK51" s="39">
        <f t="shared" si="281"/>
        <v>19.11</v>
      </c>
      <c r="EL51" s="39">
        <f t="shared" si="282"/>
        <v>19.11</v>
      </c>
      <c r="EM51" s="39">
        <f t="shared" si="283"/>
        <v>18.489999999999998</v>
      </c>
      <c r="EN51" s="39">
        <f t="shared" si="284"/>
        <v>19.11</v>
      </c>
      <c r="EO51" s="39">
        <f t="shared" si="285"/>
        <v>18.489999999999998</v>
      </c>
      <c r="EP51" s="39">
        <f t="shared" si="286"/>
        <v>19.11</v>
      </c>
      <c r="EQ51" s="39">
        <f t="shared" si="287"/>
        <v>225.61</v>
      </c>
      <c r="ER51" s="39">
        <f t="shared" si="288"/>
        <v>705.18</v>
      </c>
      <c r="ES51" s="39">
        <f t="shared" si="289"/>
        <v>19.11</v>
      </c>
      <c r="ET51" s="39">
        <f t="shared" si="290"/>
        <v>17.260000000000002</v>
      </c>
      <c r="EU51" s="39">
        <f t="shared" si="291"/>
        <v>19.11</v>
      </c>
      <c r="EV51" s="39">
        <f t="shared" si="292"/>
        <v>18.489999999999998</v>
      </c>
      <c r="EW51" s="219">
        <f t="shared" si="293"/>
        <v>19.11</v>
      </c>
      <c r="EX51" s="39">
        <f t="shared" si="294"/>
        <v>18.489999999999998</v>
      </c>
      <c r="EY51" s="39">
        <f t="shared" si="295"/>
        <v>19.11</v>
      </c>
      <c r="EZ51" s="39">
        <f t="shared" si="296"/>
        <v>19.11</v>
      </c>
      <c r="FA51" s="39">
        <f t="shared" si="297"/>
        <v>18.489999999999998</v>
      </c>
      <c r="FB51" s="39">
        <f t="shared" si="298"/>
        <v>19.11</v>
      </c>
      <c r="FC51" s="39">
        <f t="shared" si="299"/>
        <v>18.489999999999998</v>
      </c>
      <c r="FD51" s="39">
        <f t="shared" si="300"/>
        <v>19.11</v>
      </c>
      <c r="FE51" s="39">
        <f t="shared" si="301"/>
        <v>224.99000000000007</v>
      </c>
      <c r="FF51" s="39">
        <f t="shared" si="302"/>
        <v>930.17000000000007</v>
      </c>
      <c r="FG51" s="39">
        <f t="shared" si="303"/>
        <v>19.11</v>
      </c>
      <c r="FH51" s="39">
        <f t="shared" si="304"/>
        <v>17.260000000000002</v>
      </c>
      <c r="FI51" s="39">
        <f t="shared" si="307"/>
        <v>19.11</v>
      </c>
      <c r="FJ51" s="39">
        <f t="shared" si="308"/>
        <v>55.480000000000004</v>
      </c>
      <c r="FK51" s="39">
        <f t="shared" si="305"/>
        <v>985.65</v>
      </c>
      <c r="FL51" s="72">
        <f t="shared" si="306"/>
        <v>264.35000000000002</v>
      </c>
      <c r="FR51" s="261"/>
    </row>
    <row r="52" spans="1:174" ht="41.25" x14ac:dyDescent="0.15">
      <c r="A52" s="73">
        <v>43172</v>
      </c>
      <c r="B52" s="69" t="s">
        <v>47</v>
      </c>
      <c r="C52" s="69" t="s">
        <v>806</v>
      </c>
      <c r="D52" s="69" t="s">
        <v>225</v>
      </c>
      <c r="E52" s="74" t="s">
        <v>807</v>
      </c>
      <c r="F52" s="86">
        <v>694.57</v>
      </c>
      <c r="G52" s="39">
        <f t="shared" si="248"/>
        <v>69.457000000000008</v>
      </c>
      <c r="H52" s="39">
        <f t="shared" si="249"/>
        <v>625.11300000000006</v>
      </c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  <c r="AW52" s="86"/>
      <c r="AX52" s="39"/>
      <c r="AY52" s="86"/>
      <c r="AZ52" s="86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  <c r="CR52" s="39"/>
      <c r="CS52" s="39"/>
      <c r="CT52" s="39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>
        <f>ROUND((H52/5/365*18),2)</f>
        <v>6.17</v>
      </c>
      <c r="DF52" s="39">
        <f t="shared" si="250"/>
        <v>10.28</v>
      </c>
      <c r="DG52" s="39">
        <f t="shared" si="251"/>
        <v>10.62</v>
      </c>
      <c r="DH52" s="39">
        <f t="shared" si="252"/>
        <v>10.28</v>
      </c>
      <c r="DI52" s="39">
        <f t="shared" si="253"/>
        <v>10.62</v>
      </c>
      <c r="DJ52" s="39">
        <f t="shared" si="254"/>
        <v>10.62</v>
      </c>
      <c r="DK52" s="39">
        <f t="shared" si="255"/>
        <v>10.28</v>
      </c>
      <c r="DL52" s="39">
        <f t="shared" si="256"/>
        <v>10.62</v>
      </c>
      <c r="DM52" s="39">
        <f t="shared" si="257"/>
        <v>10.28</v>
      </c>
      <c r="DN52" s="39">
        <f t="shared" si="258"/>
        <v>10.62</v>
      </c>
      <c r="DO52" s="39">
        <f t="shared" si="259"/>
        <v>100.39</v>
      </c>
      <c r="DP52" s="39">
        <f t="shared" si="260"/>
        <v>100.39</v>
      </c>
      <c r="DQ52" s="39">
        <f t="shared" si="261"/>
        <v>10.62</v>
      </c>
      <c r="DR52" s="39">
        <f t="shared" si="262"/>
        <v>9.59</v>
      </c>
      <c r="DS52" s="39">
        <f t="shared" si="263"/>
        <v>10.62</v>
      </c>
      <c r="DT52" s="39">
        <f t="shared" si="264"/>
        <v>10.28</v>
      </c>
      <c r="DU52" s="39">
        <f t="shared" si="265"/>
        <v>10.62</v>
      </c>
      <c r="DV52" s="39">
        <f t="shared" si="266"/>
        <v>10.28</v>
      </c>
      <c r="DW52" s="39">
        <f t="shared" si="267"/>
        <v>10.62</v>
      </c>
      <c r="DX52" s="39">
        <f t="shared" si="268"/>
        <v>10.62</v>
      </c>
      <c r="DY52" s="39">
        <f t="shared" si="269"/>
        <v>10.28</v>
      </c>
      <c r="DZ52" s="39">
        <f t="shared" si="270"/>
        <v>10.62</v>
      </c>
      <c r="EA52" s="39">
        <f t="shared" si="271"/>
        <v>10.28</v>
      </c>
      <c r="EB52" s="39">
        <f t="shared" si="272"/>
        <v>10.62</v>
      </c>
      <c r="EC52" s="39">
        <f t="shared" si="273"/>
        <v>125.05000000000001</v>
      </c>
      <c r="ED52" s="39">
        <f t="shared" si="274"/>
        <v>225.44</v>
      </c>
      <c r="EE52" s="39">
        <f t="shared" si="275"/>
        <v>10.62</v>
      </c>
      <c r="EF52" s="39">
        <f t="shared" si="276"/>
        <v>9.93</v>
      </c>
      <c r="EG52" s="39">
        <f t="shared" si="277"/>
        <v>10.62</v>
      </c>
      <c r="EH52" s="39">
        <f t="shared" si="278"/>
        <v>10.28</v>
      </c>
      <c r="EI52" s="39">
        <f t="shared" si="279"/>
        <v>10.62</v>
      </c>
      <c r="EJ52" s="39">
        <f t="shared" si="280"/>
        <v>10.28</v>
      </c>
      <c r="EK52" s="39">
        <f t="shared" si="281"/>
        <v>10.62</v>
      </c>
      <c r="EL52" s="39">
        <f t="shared" si="282"/>
        <v>10.62</v>
      </c>
      <c r="EM52" s="39">
        <f t="shared" si="283"/>
        <v>10.28</v>
      </c>
      <c r="EN52" s="39">
        <f t="shared" si="284"/>
        <v>10.62</v>
      </c>
      <c r="EO52" s="39">
        <f t="shared" si="285"/>
        <v>10.28</v>
      </c>
      <c r="EP52" s="39">
        <f t="shared" si="286"/>
        <v>10.62</v>
      </c>
      <c r="EQ52" s="39">
        <f t="shared" si="287"/>
        <v>125.39000000000001</v>
      </c>
      <c r="ER52" s="39">
        <f t="shared" si="288"/>
        <v>350.83</v>
      </c>
      <c r="ES52" s="39">
        <f t="shared" si="289"/>
        <v>10.62</v>
      </c>
      <c r="ET52" s="39">
        <f t="shared" si="290"/>
        <v>9.59</v>
      </c>
      <c r="EU52" s="39">
        <f t="shared" si="291"/>
        <v>10.62</v>
      </c>
      <c r="EV52" s="39">
        <f t="shared" si="292"/>
        <v>10.28</v>
      </c>
      <c r="EW52" s="219">
        <f t="shared" si="293"/>
        <v>10.62</v>
      </c>
      <c r="EX52" s="39">
        <f t="shared" si="294"/>
        <v>10.28</v>
      </c>
      <c r="EY52" s="39">
        <f t="shared" si="295"/>
        <v>10.62</v>
      </c>
      <c r="EZ52" s="39">
        <f t="shared" si="296"/>
        <v>10.62</v>
      </c>
      <c r="FA52" s="39">
        <f t="shared" si="297"/>
        <v>10.28</v>
      </c>
      <c r="FB52" s="39">
        <f t="shared" si="298"/>
        <v>10.62</v>
      </c>
      <c r="FC52" s="39">
        <f t="shared" si="299"/>
        <v>10.28</v>
      </c>
      <c r="FD52" s="39">
        <f t="shared" si="300"/>
        <v>10.62</v>
      </c>
      <c r="FE52" s="39">
        <f t="shared" si="301"/>
        <v>125.05000000000001</v>
      </c>
      <c r="FF52" s="39">
        <f t="shared" si="302"/>
        <v>475.88</v>
      </c>
      <c r="FG52" s="39">
        <f t="shared" si="303"/>
        <v>10.62</v>
      </c>
      <c r="FH52" s="39">
        <f t="shared" si="304"/>
        <v>9.59</v>
      </c>
      <c r="FI52" s="39">
        <f t="shared" si="307"/>
        <v>10.62</v>
      </c>
      <c r="FJ52" s="39">
        <f t="shared" si="308"/>
        <v>30.83</v>
      </c>
      <c r="FK52" s="39">
        <f t="shared" si="305"/>
        <v>506.71</v>
      </c>
      <c r="FL52" s="72">
        <f t="shared" si="306"/>
        <v>187.86000000000007</v>
      </c>
      <c r="FR52" s="261"/>
    </row>
    <row r="53" spans="1:174" ht="41.25" x14ac:dyDescent="0.15">
      <c r="A53" s="73">
        <v>43172</v>
      </c>
      <c r="B53" s="69" t="s">
        <v>47</v>
      </c>
      <c r="C53" s="69" t="s">
        <v>808</v>
      </c>
      <c r="D53" s="69" t="s">
        <v>118</v>
      </c>
      <c r="E53" s="74" t="s">
        <v>809</v>
      </c>
      <c r="F53" s="86">
        <v>694.57</v>
      </c>
      <c r="G53" s="39">
        <f t="shared" si="248"/>
        <v>69.457000000000008</v>
      </c>
      <c r="H53" s="39">
        <f t="shared" si="249"/>
        <v>625.11300000000006</v>
      </c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39"/>
      <c r="AY53" s="86"/>
      <c r="AZ53" s="86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>
        <f>ROUND((H53/5/365*18),2)</f>
        <v>6.17</v>
      </c>
      <c r="DF53" s="39">
        <f t="shared" si="250"/>
        <v>10.28</v>
      </c>
      <c r="DG53" s="39">
        <f t="shared" si="251"/>
        <v>10.62</v>
      </c>
      <c r="DH53" s="39">
        <f t="shared" si="252"/>
        <v>10.28</v>
      </c>
      <c r="DI53" s="39">
        <f t="shared" si="253"/>
        <v>10.62</v>
      </c>
      <c r="DJ53" s="39">
        <f t="shared" si="254"/>
        <v>10.62</v>
      </c>
      <c r="DK53" s="39">
        <f t="shared" si="255"/>
        <v>10.28</v>
      </c>
      <c r="DL53" s="39">
        <f t="shared" si="256"/>
        <v>10.62</v>
      </c>
      <c r="DM53" s="39">
        <f t="shared" si="257"/>
        <v>10.28</v>
      </c>
      <c r="DN53" s="39">
        <f t="shared" si="258"/>
        <v>10.62</v>
      </c>
      <c r="DO53" s="39">
        <f t="shared" si="259"/>
        <v>100.39</v>
      </c>
      <c r="DP53" s="39">
        <f t="shared" si="260"/>
        <v>100.39</v>
      </c>
      <c r="DQ53" s="39">
        <f t="shared" si="261"/>
        <v>10.62</v>
      </c>
      <c r="DR53" s="39">
        <f t="shared" si="262"/>
        <v>9.59</v>
      </c>
      <c r="DS53" s="39">
        <f t="shared" si="263"/>
        <v>10.62</v>
      </c>
      <c r="DT53" s="39">
        <f t="shared" si="264"/>
        <v>10.28</v>
      </c>
      <c r="DU53" s="39">
        <f t="shared" si="265"/>
        <v>10.62</v>
      </c>
      <c r="DV53" s="39">
        <f t="shared" si="266"/>
        <v>10.28</v>
      </c>
      <c r="DW53" s="39">
        <f t="shared" si="267"/>
        <v>10.62</v>
      </c>
      <c r="DX53" s="39">
        <f t="shared" si="268"/>
        <v>10.62</v>
      </c>
      <c r="DY53" s="39">
        <f t="shared" si="269"/>
        <v>10.28</v>
      </c>
      <c r="DZ53" s="39">
        <f t="shared" si="270"/>
        <v>10.62</v>
      </c>
      <c r="EA53" s="39">
        <f t="shared" si="271"/>
        <v>10.28</v>
      </c>
      <c r="EB53" s="39">
        <f t="shared" si="272"/>
        <v>10.62</v>
      </c>
      <c r="EC53" s="39">
        <f t="shared" si="273"/>
        <v>125.05000000000001</v>
      </c>
      <c r="ED53" s="39">
        <f t="shared" si="274"/>
        <v>225.44</v>
      </c>
      <c r="EE53" s="39">
        <f t="shared" si="275"/>
        <v>10.62</v>
      </c>
      <c r="EF53" s="39">
        <f t="shared" si="276"/>
        <v>9.93</v>
      </c>
      <c r="EG53" s="39">
        <f t="shared" si="277"/>
        <v>10.62</v>
      </c>
      <c r="EH53" s="39">
        <f t="shared" si="278"/>
        <v>10.28</v>
      </c>
      <c r="EI53" s="39">
        <f t="shared" si="279"/>
        <v>10.62</v>
      </c>
      <c r="EJ53" s="39">
        <f t="shared" si="280"/>
        <v>10.28</v>
      </c>
      <c r="EK53" s="39">
        <f t="shared" si="281"/>
        <v>10.62</v>
      </c>
      <c r="EL53" s="39">
        <f t="shared" si="282"/>
        <v>10.62</v>
      </c>
      <c r="EM53" s="39">
        <f t="shared" si="283"/>
        <v>10.28</v>
      </c>
      <c r="EN53" s="39">
        <f t="shared" si="284"/>
        <v>10.62</v>
      </c>
      <c r="EO53" s="39">
        <f t="shared" si="285"/>
        <v>10.28</v>
      </c>
      <c r="EP53" s="39">
        <f t="shared" si="286"/>
        <v>10.62</v>
      </c>
      <c r="EQ53" s="39">
        <f t="shared" si="287"/>
        <v>125.39000000000001</v>
      </c>
      <c r="ER53" s="39">
        <f t="shared" si="288"/>
        <v>350.83</v>
      </c>
      <c r="ES53" s="39">
        <f t="shared" si="289"/>
        <v>10.62</v>
      </c>
      <c r="ET53" s="39">
        <f t="shared" si="290"/>
        <v>9.59</v>
      </c>
      <c r="EU53" s="39">
        <f t="shared" si="291"/>
        <v>10.62</v>
      </c>
      <c r="EV53" s="39">
        <f t="shared" si="292"/>
        <v>10.28</v>
      </c>
      <c r="EW53" s="219">
        <f t="shared" si="293"/>
        <v>10.62</v>
      </c>
      <c r="EX53" s="39">
        <f t="shared" si="294"/>
        <v>10.28</v>
      </c>
      <c r="EY53" s="39">
        <f t="shared" si="295"/>
        <v>10.62</v>
      </c>
      <c r="EZ53" s="39">
        <f t="shared" si="296"/>
        <v>10.62</v>
      </c>
      <c r="FA53" s="39">
        <f t="shared" si="297"/>
        <v>10.28</v>
      </c>
      <c r="FB53" s="39">
        <f t="shared" si="298"/>
        <v>10.62</v>
      </c>
      <c r="FC53" s="39">
        <f t="shared" si="299"/>
        <v>10.28</v>
      </c>
      <c r="FD53" s="39">
        <f t="shared" si="300"/>
        <v>10.62</v>
      </c>
      <c r="FE53" s="39">
        <f t="shared" si="301"/>
        <v>125.05000000000001</v>
      </c>
      <c r="FF53" s="39">
        <f t="shared" si="302"/>
        <v>475.88</v>
      </c>
      <c r="FG53" s="39">
        <f t="shared" si="303"/>
        <v>10.62</v>
      </c>
      <c r="FH53" s="39">
        <f t="shared" si="304"/>
        <v>9.59</v>
      </c>
      <c r="FI53" s="39">
        <f t="shared" si="307"/>
        <v>10.62</v>
      </c>
      <c r="FJ53" s="39">
        <f t="shared" si="308"/>
        <v>30.83</v>
      </c>
      <c r="FK53" s="39">
        <f t="shared" si="305"/>
        <v>506.71</v>
      </c>
      <c r="FL53" s="72">
        <f t="shared" si="306"/>
        <v>187.86000000000007</v>
      </c>
      <c r="FR53" s="261"/>
    </row>
    <row r="54" spans="1:174" ht="66" x14ac:dyDescent="0.15">
      <c r="A54" s="73">
        <v>43258</v>
      </c>
      <c r="B54" s="69" t="s">
        <v>47</v>
      </c>
      <c r="C54" s="134" t="s">
        <v>810</v>
      </c>
      <c r="D54" s="69" t="s">
        <v>404</v>
      </c>
      <c r="E54" s="74" t="s">
        <v>811</v>
      </c>
      <c r="F54" s="86">
        <v>670</v>
      </c>
      <c r="G54" s="39">
        <f t="shared" si="248"/>
        <v>67</v>
      </c>
      <c r="H54" s="39">
        <f t="shared" si="249"/>
        <v>603</v>
      </c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39"/>
      <c r="AY54" s="86"/>
      <c r="AZ54" s="86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>
        <f>ROUND((H54/5/365*23),2)</f>
        <v>7.6</v>
      </c>
      <c r="DI54" s="39">
        <f t="shared" si="253"/>
        <v>10.24</v>
      </c>
      <c r="DJ54" s="39">
        <f t="shared" si="254"/>
        <v>10.24</v>
      </c>
      <c r="DK54" s="39">
        <f t="shared" si="255"/>
        <v>9.91</v>
      </c>
      <c r="DL54" s="39">
        <f t="shared" si="256"/>
        <v>10.24</v>
      </c>
      <c r="DM54" s="39">
        <f t="shared" si="257"/>
        <v>9.91</v>
      </c>
      <c r="DN54" s="39">
        <f t="shared" si="258"/>
        <v>10.24</v>
      </c>
      <c r="DO54" s="39">
        <f t="shared" si="259"/>
        <v>68.38</v>
      </c>
      <c r="DP54" s="39">
        <f t="shared" si="260"/>
        <v>68.38</v>
      </c>
      <c r="DQ54" s="39">
        <f t="shared" si="261"/>
        <v>10.24</v>
      </c>
      <c r="DR54" s="39">
        <f t="shared" si="262"/>
        <v>9.25</v>
      </c>
      <c r="DS54" s="39">
        <f t="shared" si="263"/>
        <v>10.24</v>
      </c>
      <c r="DT54" s="39">
        <f t="shared" si="264"/>
        <v>9.91</v>
      </c>
      <c r="DU54" s="39">
        <f t="shared" si="265"/>
        <v>10.24</v>
      </c>
      <c r="DV54" s="39">
        <f t="shared" si="266"/>
        <v>9.91</v>
      </c>
      <c r="DW54" s="39">
        <f t="shared" si="267"/>
        <v>10.24</v>
      </c>
      <c r="DX54" s="39">
        <f t="shared" si="268"/>
        <v>10.24</v>
      </c>
      <c r="DY54" s="39">
        <f t="shared" si="269"/>
        <v>9.91</v>
      </c>
      <c r="DZ54" s="39">
        <f t="shared" si="270"/>
        <v>10.24</v>
      </c>
      <c r="EA54" s="39">
        <f t="shared" si="271"/>
        <v>9.91</v>
      </c>
      <c r="EB54" s="39">
        <f t="shared" si="272"/>
        <v>10.24</v>
      </c>
      <c r="EC54" s="39">
        <f t="shared" si="273"/>
        <v>120.56999999999998</v>
      </c>
      <c r="ED54" s="39">
        <f t="shared" si="274"/>
        <v>188.95</v>
      </c>
      <c r="EE54" s="39">
        <f t="shared" si="275"/>
        <v>10.24</v>
      </c>
      <c r="EF54" s="39">
        <f t="shared" si="276"/>
        <v>9.58</v>
      </c>
      <c r="EG54" s="39">
        <f t="shared" si="277"/>
        <v>10.24</v>
      </c>
      <c r="EH54" s="39">
        <f t="shared" si="278"/>
        <v>9.91</v>
      </c>
      <c r="EI54" s="39">
        <f t="shared" si="279"/>
        <v>10.24</v>
      </c>
      <c r="EJ54" s="39">
        <f t="shared" si="280"/>
        <v>9.91</v>
      </c>
      <c r="EK54" s="39">
        <f t="shared" si="281"/>
        <v>10.24</v>
      </c>
      <c r="EL54" s="39">
        <f t="shared" si="282"/>
        <v>10.24</v>
      </c>
      <c r="EM54" s="39">
        <f t="shared" si="283"/>
        <v>9.91</v>
      </c>
      <c r="EN54" s="39">
        <f t="shared" si="284"/>
        <v>10.24</v>
      </c>
      <c r="EO54" s="39">
        <f t="shared" si="285"/>
        <v>9.91</v>
      </c>
      <c r="EP54" s="39">
        <f t="shared" si="286"/>
        <v>10.24</v>
      </c>
      <c r="EQ54" s="39">
        <f t="shared" si="287"/>
        <v>120.89999999999998</v>
      </c>
      <c r="ER54" s="39">
        <f t="shared" si="288"/>
        <v>309.85000000000002</v>
      </c>
      <c r="ES54" s="39">
        <f t="shared" si="289"/>
        <v>10.24</v>
      </c>
      <c r="ET54" s="39">
        <f t="shared" si="290"/>
        <v>9.25</v>
      </c>
      <c r="EU54" s="39">
        <f t="shared" si="291"/>
        <v>10.24</v>
      </c>
      <c r="EV54" s="39">
        <f t="shared" si="292"/>
        <v>9.91</v>
      </c>
      <c r="EW54" s="219">
        <f t="shared" si="293"/>
        <v>10.24</v>
      </c>
      <c r="EX54" s="39">
        <f t="shared" si="294"/>
        <v>9.91</v>
      </c>
      <c r="EY54" s="39">
        <f t="shared" si="295"/>
        <v>10.24</v>
      </c>
      <c r="EZ54" s="39">
        <f t="shared" si="296"/>
        <v>10.24</v>
      </c>
      <c r="FA54" s="39">
        <f t="shared" si="297"/>
        <v>9.91</v>
      </c>
      <c r="FB54" s="39">
        <f t="shared" si="298"/>
        <v>10.24</v>
      </c>
      <c r="FC54" s="39">
        <f t="shared" si="299"/>
        <v>9.91</v>
      </c>
      <c r="FD54" s="39">
        <f t="shared" si="300"/>
        <v>10.24</v>
      </c>
      <c r="FE54" s="39">
        <f t="shared" si="301"/>
        <v>120.56999999999998</v>
      </c>
      <c r="FF54" s="39">
        <f t="shared" si="302"/>
        <v>430.42</v>
      </c>
      <c r="FG54" s="39">
        <f t="shared" si="303"/>
        <v>10.24</v>
      </c>
      <c r="FH54" s="39">
        <f t="shared" si="304"/>
        <v>9.25</v>
      </c>
      <c r="FI54" s="39">
        <f t="shared" si="307"/>
        <v>10.24</v>
      </c>
      <c r="FJ54" s="39">
        <f t="shared" si="308"/>
        <v>29.730000000000004</v>
      </c>
      <c r="FK54" s="39">
        <f t="shared" si="305"/>
        <v>460.15</v>
      </c>
      <c r="FL54" s="72">
        <f t="shared" si="306"/>
        <v>209.85000000000002</v>
      </c>
      <c r="FR54" s="261"/>
    </row>
    <row r="55" spans="1:174" ht="66" x14ac:dyDescent="0.15">
      <c r="A55" s="73">
        <v>43269</v>
      </c>
      <c r="B55" s="69" t="s">
        <v>47</v>
      </c>
      <c r="C55" s="134" t="s">
        <v>812</v>
      </c>
      <c r="D55" s="69" t="s">
        <v>552</v>
      </c>
      <c r="E55" s="74" t="s">
        <v>813</v>
      </c>
      <c r="F55" s="86">
        <v>900</v>
      </c>
      <c r="G55" s="39">
        <f t="shared" si="248"/>
        <v>90</v>
      </c>
      <c r="H55" s="39">
        <f t="shared" si="249"/>
        <v>810</v>
      </c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39"/>
      <c r="AY55" s="86"/>
      <c r="AZ55" s="86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>
        <f>ROUND((H55/5/365*12),2)</f>
        <v>5.33</v>
      </c>
      <c r="DI55" s="39">
        <f t="shared" si="253"/>
        <v>13.76</v>
      </c>
      <c r="DJ55" s="39">
        <f t="shared" si="254"/>
        <v>13.76</v>
      </c>
      <c r="DK55" s="39">
        <f t="shared" si="255"/>
        <v>13.32</v>
      </c>
      <c r="DL55" s="39">
        <f t="shared" si="256"/>
        <v>13.76</v>
      </c>
      <c r="DM55" s="39">
        <f t="shared" si="257"/>
        <v>13.32</v>
      </c>
      <c r="DN55" s="39">
        <f t="shared" si="258"/>
        <v>13.76</v>
      </c>
      <c r="DO55" s="39">
        <f t="shared" si="259"/>
        <v>87.01</v>
      </c>
      <c r="DP55" s="39">
        <f t="shared" si="260"/>
        <v>87.01</v>
      </c>
      <c r="DQ55" s="39">
        <f t="shared" si="261"/>
        <v>13.76</v>
      </c>
      <c r="DR55" s="39">
        <f t="shared" si="262"/>
        <v>12.43</v>
      </c>
      <c r="DS55" s="39">
        <f t="shared" si="263"/>
        <v>13.76</v>
      </c>
      <c r="DT55" s="39">
        <f t="shared" si="264"/>
        <v>13.32</v>
      </c>
      <c r="DU55" s="39">
        <f t="shared" si="265"/>
        <v>13.76</v>
      </c>
      <c r="DV55" s="39">
        <f t="shared" si="266"/>
        <v>13.32</v>
      </c>
      <c r="DW55" s="39">
        <f t="shared" si="267"/>
        <v>13.76</v>
      </c>
      <c r="DX55" s="39">
        <f t="shared" si="268"/>
        <v>13.76</v>
      </c>
      <c r="DY55" s="39">
        <f t="shared" si="269"/>
        <v>13.32</v>
      </c>
      <c r="DZ55" s="39">
        <f t="shared" si="270"/>
        <v>13.76</v>
      </c>
      <c r="EA55" s="39">
        <f t="shared" si="271"/>
        <v>13.32</v>
      </c>
      <c r="EB55" s="39">
        <f t="shared" si="272"/>
        <v>13.76</v>
      </c>
      <c r="EC55" s="39">
        <f t="shared" si="273"/>
        <v>162.02999999999997</v>
      </c>
      <c r="ED55" s="39">
        <f t="shared" si="274"/>
        <v>249.04</v>
      </c>
      <c r="EE55" s="39">
        <f t="shared" si="275"/>
        <v>13.76</v>
      </c>
      <c r="EF55" s="39">
        <f t="shared" si="276"/>
        <v>12.87</v>
      </c>
      <c r="EG55" s="39">
        <f t="shared" si="277"/>
        <v>13.76</v>
      </c>
      <c r="EH55" s="39">
        <f t="shared" si="278"/>
        <v>13.32</v>
      </c>
      <c r="EI55" s="39">
        <f t="shared" si="279"/>
        <v>13.76</v>
      </c>
      <c r="EJ55" s="39">
        <f t="shared" si="280"/>
        <v>13.32</v>
      </c>
      <c r="EK55" s="39">
        <f t="shared" si="281"/>
        <v>13.76</v>
      </c>
      <c r="EL55" s="39">
        <f t="shared" si="282"/>
        <v>13.76</v>
      </c>
      <c r="EM55" s="39">
        <f t="shared" si="283"/>
        <v>13.32</v>
      </c>
      <c r="EN55" s="39">
        <f t="shared" si="284"/>
        <v>13.76</v>
      </c>
      <c r="EO55" s="39">
        <f t="shared" si="285"/>
        <v>13.32</v>
      </c>
      <c r="EP55" s="39">
        <f t="shared" si="286"/>
        <v>13.76</v>
      </c>
      <c r="EQ55" s="39">
        <f t="shared" si="287"/>
        <v>162.46999999999997</v>
      </c>
      <c r="ER55" s="39">
        <f t="shared" si="288"/>
        <v>411.51</v>
      </c>
      <c r="ES55" s="39">
        <f t="shared" si="289"/>
        <v>13.76</v>
      </c>
      <c r="ET55" s="39">
        <f t="shared" si="290"/>
        <v>12.43</v>
      </c>
      <c r="EU55" s="39">
        <f t="shared" si="291"/>
        <v>13.76</v>
      </c>
      <c r="EV55" s="39">
        <f t="shared" si="292"/>
        <v>13.32</v>
      </c>
      <c r="EW55" s="219">
        <f t="shared" si="293"/>
        <v>13.76</v>
      </c>
      <c r="EX55" s="39">
        <f t="shared" si="294"/>
        <v>13.32</v>
      </c>
      <c r="EY55" s="39">
        <f t="shared" si="295"/>
        <v>13.76</v>
      </c>
      <c r="EZ55" s="39">
        <f t="shared" si="296"/>
        <v>13.76</v>
      </c>
      <c r="FA55" s="39">
        <f t="shared" si="297"/>
        <v>13.32</v>
      </c>
      <c r="FB55" s="39">
        <f t="shared" si="298"/>
        <v>13.76</v>
      </c>
      <c r="FC55" s="39">
        <f t="shared" si="299"/>
        <v>13.32</v>
      </c>
      <c r="FD55" s="39">
        <f t="shared" si="300"/>
        <v>13.76</v>
      </c>
      <c r="FE55" s="39">
        <f t="shared" si="301"/>
        <v>162.02999999999997</v>
      </c>
      <c r="FF55" s="39">
        <f t="shared" si="302"/>
        <v>573.54</v>
      </c>
      <c r="FG55" s="39">
        <f t="shared" si="303"/>
        <v>13.76</v>
      </c>
      <c r="FH55" s="39">
        <f t="shared" si="304"/>
        <v>12.43</v>
      </c>
      <c r="FI55" s="39">
        <f t="shared" si="307"/>
        <v>13.76</v>
      </c>
      <c r="FJ55" s="39">
        <f t="shared" si="308"/>
        <v>39.949999999999996</v>
      </c>
      <c r="FK55" s="39">
        <f t="shared" si="305"/>
        <v>613.49</v>
      </c>
      <c r="FL55" s="72">
        <f t="shared" si="306"/>
        <v>286.51</v>
      </c>
      <c r="FR55" s="261"/>
    </row>
    <row r="56" spans="1:174" ht="66" x14ac:dyDescent="0.15">
      <c r="A56" s="73">
        <v>43269</v>
      </c>
      <c r="B56" s="69" t="s">
        <v>47</v>
      </c>
      <c r="C56" s="134" t="s">
        <v>814</v>
      </c>
      <c r="D56" s="69" t="s">
        <v>815</v>
      </c>
      <c r="E56" s="74" t="s">
        <v>816</v>
      </c>
      <c r="F56" s="86">
        <v>900</v>
      </c>
      <c r="G56" s="39">
        <f t="shared" si="248"/>
        <v>90</v>
      </c>
      <c r="H56" s="39">
        <f t="shared" si="249"/>
        <v>810</v>
      </c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39"/>
      <c r="AY56" s="86"/>
      <c r="AZ56" s="86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39"/>
      <c r="CR56" s="39"/>
      <c r="CS56" s="39"/>
      <c r="CT56" s="39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H56" s="39">
        <f>ROUND((H56/5/365*12),2)</f>
        <v>5.33</v>
      </c>
      <c r="DI56" s="39">
        <f t="shared" si="253"/>
        <v>13.76</v>
      </c>
      <c r="DJ56" s="39">
        <f t="shared" si="254"/>
        <v>13.76</v>
      </c>
      <c r="DK56" s="39">
        <f t="shared" si="255"/>
        <v>13.32</v>
      </c>
      <c r="DL56" s="39">
        <f t="shared" si="256"/>
        <v>13.76</v>
      </c>
      <c r="DM56" s="39">
        <f t="shared" si="257"/>
        <v>13.32</v>
      </c>
      <c r="DN56" s="39">
        <f t="shared" si="258"/>
        <v>13.76</v>
      </c>
      <c r="DO56" s="39">
        <f t="shared" si="259"/>
        <v>87.01</v>
      </c>
      <c r="DP56" s="39">
        <f t="shared" si="260"/>
        <v>87.01</v>
      </c>
      <c r="DQ56" s="39">
        <v>13.76</v>
      </c>
      <c r="DR56" s="39">
        <f t="shared" si="262"/>
        <v>12.43</v>
      </c>
      <c r="DS56" s="39">
        <f t="shared" si="263"/>
        <v>13.76</v>
      </c>
      <c r="DT56" s="39">
        <f t="shared" si="264"/>
        <v>13.32</v>
      </c>
      <c r="DU56" s="39">
        <f t="shared" si="265"/>
        <v>13.76</v>
      </c>
      <c r="DV56" s="39">
        <f t="shared" si="266"/>
        <v>13.32</v>
      </c>
      <c r="DW56" s="39">
        <f t="shared" si="267"/>
        <v>13.76</v>
      </c>
      <c r="DX56" s="39">
        <f t="shared" si="268"/>
        <v>13.76</v>
      </c>
      <c r="DY56" s="39">
        <f t="shared" si="269"/>
        <v>13.32</v>
      </c>
      <c r="DZ56" s="39">
        <f t="shared" si="270"/>
        <v>13.76</v>
      </c>
      <c r="EA56" s="39">
        <f t="shared" si="271"/>
        <v>13.32</v>
      </c>
      <c r="EB56" s="39">
        <f t="shared" si="272"/>
        <v>13.76</v>
      </c>
      <c r="EC56" s="39">
        <f t="shared" si="273"/>
        <v>162.02999999999997</v>
      </c>
      <c r="ED56" s="39">
        <f t="shared" si="274"/>
        <v>249.04</v>
      </c>
      <c r="EE56" s="39">
        <f t="shared" si="275"/>
        <v>13.76</v>
      </c>
      <c r="EF56" s="39">
        <f t="shared" si="276"/>
        <v>12.87</v>
      </c>
      <c r="EG56" s="39">
        <f t="shared" si="277"/>
        <v>13.76</v>
      </c>
      <c r="EH56" s="39">
        <f t="shared" si="278"/>
        <v>13.32</v>
      </c>
      <c r="EI56" s="39">
        <f t="shared" si="279"/>
        <v>13.76</v>
      </c>
      <c r="EJ56" s="39">
        <f t="shared" si="280"/>
        <v>13.32</v>
      </c>
      <c r="EK56" s="39">
        <f t="shared" si="281"/>
        <v>13.76</v>
      </c>
      <c r="EL56" s="39">
        <f t="shared" si="282"/>
        <v>13.76</v>
      </c>
      <c r="EM56" s="39">
        <f t="shared" si="283"/>
        <v>13.32</v>
      </c>
      <c r="EN56" s="39">
        <f t="shared" si="284"/>
        <v>13.76</v>
      </c>
      <c r="EO56" s="39">
        <f t="shared" si="285"/>
        <v>13.32</v>
      </c>
      <c r="EP56" s="39">
        <f t="shared" si="286"/>
        <v>13.76</v>
      </c>
      <c r="EQ56" s="39">
        <f t="shared" si="287"/>
        <v>162.46999999999997</v>
      </c>
      <c r="ER56" s="39">
        <f t="shared" si="288"/>
        <v>411.51</v>
      </c>
      <c r="ES56" s="39">
        <f t="shared" si="289"/>
        <v>13.76</v>
      </c>
      <c r="ET56" s="39">
        <f t="shared" si="290"/>
        <v>12.43</v>
      </c>
      <c r="EU56" s="39">
        <f t="shared" si="291"/>
        <v>13.76</v>
      </c>
      <c r="EV56" s="39">
        <f t="shared" si="292"/>
        <v>13.32</v>
      </c>
      <c r="EW56" s="219">
        <f t="shared" si="293"/>
        <v>13.76</v>
      </c>
      <c r="EX56" s="39">
        <f t="shared" si="294"/>
        <v>13.32</v>
      </c>
      <c r="EY56" s="39">
        <f t="shared" si="295"/>
        <v>13.76</v>
      </c>
      <c r="EZ56" s="39">
        <f t="shared" si="296"/>
        <v>13.76</v>
      </c>
      <c r="FA56" s="39">
        <f t="shared" si="297"/>
        <v>13.32</v>
      </c>
      <c r="FB56" s="39">
        <f t="shared" si="298"/>
        <v>13.76</v>
      </c>
      <c r="FC56" s="39">
        <f t="shared" si="299"/>
        <v>13.32</v>
      </c>
      <c r="FD56" s="39">
        <f t="shared" si="300"/>
        <v>13.76</v>
      </c>
      <c r="FE56" s="39">
        <f t="shared" si="301"/>
        <v>162.02999999999997</v>
      </c>
      <c r="FF56" s="39">
        <f t="shared" si="302"/>
        <v>573.54</v>
      </c>
      <c r="FG56" s="39">
        <f t="shared" si="303"/>
        <v>13.76</v>
      </c>
      <c r="FH56" s="39">
        <f t="shared" si="304"/>
        <v>12.43</v>
      </c>
      <c r="FI56" s="39">
        <f t="shared" si="307"/>
        <v>13.76</v>
      </c>
      <c r="FJ56" s="39">
        <f t="shared" si="308"/>
        <v>39.949999999999996</v>
      </c>
      <c r="FK56" s="39">
        <f t="shared" si="305"/>
        <v>613.49</v>
      </c>
      <c r="FL56" s="72">
        <f t="shared" si="306"/>
        <v>286.51</v>
      </c>
      <c r="FR56" s="261"/>
    </row>
    <row r="57" spans="1:174" ht="57.75" x14ac:dyDescent="0.15">
      <c r="A57" s="73">
        <v>43490</v>
      </c>
      <c r="B57" s="69" t="s">
        <v>817</v>
      </c>
      <c r="C57" s="69" t="s">
        <v>818</v>
      </c>
      <c r="D57" s="69" t="s">
        <v>819</v>
      </c>
      <c r="E57" s="74" t="s">
        <v>820</v>
      </c>
      <c r="F57" s="86">
        <v>847.5</v>
      </c>
      <c r="G57" s="39">
        <f t="shared" si="248"/>
        <v>84.75</v>
      </c>
      <c r="H57" s="39">
        <f t="shared" si="249"/>
        <v>762.75</v>
      </c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39"/>
      <c r="AY57" s="86"/>
      <c r="AZ57" s="86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>
        <f>ROUND((H57/5/365*34),2)</f>
        <v>14.21</v>
      </c>
      <c r="DS57" s="39">
        <f t="shared" si="263"/>
        <v>12.96</v>
      </c>
      <c r="DT57" s="39">
        <f t="shared" si="264"/>
        <v>12.54</v>
      </c>
      <c r="DU57" s="39">
        <f t="shared" si="265"/>
        <v>12.96</v>
      </c>
      <c r="DV57" s="39">
        <f t="shared" si="266"/>
        <v>12.54</v>
      </c>
      <c r="DW57" s="39">
        <f t="shared" si="267"/>
        <v>12.96</v>
      </c>
      <c r="DX57" s="39">
        <f t="shared" si="268"/>
        <v>12.96</v>
      </c>
      <c r="DY57" s="39">
        <f t="shared" si="269"/>
        <v>12.54</v>
      </c>
      <c r="DZ57" s="39">
        <f t="shared" si="270"/>
        <v>12.96</v>
      </c>
      <c r="EA57" s="39">
        <f t="shared" si="271"/>
        <v>12.54</v>
      </c>
      <c r="EB57" s="39">
        <f t="shared" si="272"/>
        <v>12.96</v>
      </c>
      <c r="EC57" s="39">
        <f t="shared" si="273"/>
        <v>142.13000000000002</v>
      </c>
      <c r="ED57" s="39">
        <f t="shared" si="274"/>
        <v>142.13</v>
      </c>
      <c r="EE57" s="39">
        <f t="shared" si="275"/>
        <v>12.96</v>
      </c>
      <c r="EF57" s="39">
        <f t="shared" si="276"/>
        <v>12.12</v>
      </c>
      <c r="EG57" s="39">
        <f t="shared" si="277"/>
        <v>12.96</v>
      </c>
      <c r="EH57" s="39">
        <f t="shared" si="278"/>
        <v>12.54</v>
      </c>
      <c r="EI57" s="39">
        <f t="shared" si="279"/>
        <v>12.96</v>
      </c>
      <c r="EJ57" s="39">
        <f t="shared" si="280"/>
        <v>12.54</v>
      </c>
      <c r="EK57" s="39">
        <f t="shared" si="281"/>
        <v>12.96</v>
      </c>
      <c r="EL57" s="39">
        <f t="shared" si="282"/>
        <v>12.96</v>
      </c>
      <c r="EM57" s="39">
        <f t="shared" si="283"/>
        <v>12.54</v>
      </c>
      <c r="EN57" s="39">
        <f t="shared" si="284"/>
        <v>12.96</v>
      </c>
      <c r="EO57" s="39">
        <f t="shared" si="285"/>
        <v>12.54</v>
      </c>
      <c r="EP57" s="39">
        <f t="shared" si="286"/>
        <v>12.96</v>
      </c>
      <c r="EQ57" s="39">
        <f t="shared" si="287"/>
        <v>153</v>
      </c>
      <c r="ER57" s="39">
        <f t="shared" si="288"/>
        <v>295.13</v>
      </c>
      <c r="ES57" s="39">
        <f t="shared" si="289"/>
        <v>12.96</v>
      </c>
      <c r="ET57" s="39">
        <f t="shared" si="290"/>
        <v>11.7</v>
      </c>
      <c r="EU57" s="39">
        <f t="shared" si="291"/>
        <v>12.96</v>
      </c>
      <c r="EV57" s="39">
        <f t="shared" si="292"/>
        <v>12.54</v>
      </c>
      <c r="EW57" s="219">
        <f t="shared" si="293"/>
        <v>12.96</v>
      </c>
      <c r="EX57" s="39">
        <f t="shared" si="294"/>
        <v>12.54</v>
      </c>
      <c r="EY57" s="39">
        <f t="shared" si="295"/>
        <v>12.96</v>
      </c>
      <c r="EZ57" s="39">
        <f t="shared" si="296"/>
        <v>12.96</v>
      </c>
      <c r="FA57" s="39">
        <f t="shared" si="297"/>
        <v>12.54</v>
      </c>
      <c r="FB57" s="39">
        <f t="shared" si="298"/>
        <v>12.96</v>
      </c>
      <c r="FC57" s="39">
        <f t="shared" si="299"/>
        <v>12.54</v>
      </c>
      <c r="FD57" s="39">
        <f t="shared" si="300"/>
        <v>12.96</v>
      </c>
      <c r="FE57" s="39">
        <f t="shared" si="301"/>
        <v>152.58000000000001</v>
      </c>
      <c r="FF57" s="39">
        <f t="shared" si="302"/>
        <v>447.71000000000004</v>
      </c>
      <c r="FG57" s="39">
        <f t="shared" si="303"/>
        <v>12.96</v>
      </c>
      <c r="FH57" s="39">
        <f t="shared" si="304"/>
        <v>11.7</v>
      </c>
      <c r="FI57" s="39">
        <f t="shared" si="307"/>
        <v>12.96</v>
      </c>
      <c r="FJ57" s="39">
        <f t="shared" si="308"/>
        <v>37.620000000000005</v>
      </c>
      <c r="FK57" s="39">
        <f t="shared" si="305"/>
        <v>485.33</v>
      </c>
      <c r="FL57" s="72">
        <f t="shared" si="306"/>
        <v>362.17</v>
      </c>
      <c r="FR57" s="261"/>
    </row>
    <row r="58" spans="1:174" ht="49.5" x14ac:dyDescent="0.15">
      <c r="A58" s="263">
        <v>43528</v>
      </c>
      <c r="B58" s="264" t="s">
        <v>821</v>
      </c>
      <c r="C58" s="264" t="s">
        <v>822</v>
      </c>
      <c r="D58" s="69" t="s">
        <v>86</v>
      </c>
      <c r="E58" s="265" t="s">
        <v>823</v>
      </c>
      <c r="F58" s="86">
        <v>791</v>
      </c>
      <c r="G58" s="39">
        <f t="shared" si="248"/>
        <v>79.100000000000009</v>
      </c>
      <c r="H58" s="39">
        <f t="shared" si="249"/>
        <v>711.9</v>
      </c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39"/>
      <c r="AY58" s="86"/>
      <c r="AZ58" s="86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>
        <f>ROUND((H58/5/365*27),2)</f>
        <v>10.53</v>
      </c>
      <c r="DT58" s="39">
        <f t="shared" si="264"/>
        <v>11.7</v>
      </c>
      <c r="DU58" s="39">
        <f t="shared" si="265"/>
        <v>12.09</v>
      </c>
      <c r="DV58" s="39">
        <f t="shared" si="266"/>
        <v>11.7</v>
      </c>
      <c r="DW58" s="39">
        <f t="shared" si="267"/>
        <v>12.09</v>
      </c>
      <c r="DX58" s="39">
        <f t="shared" si="268"/>
        <v>12.09</v>
      </c>
      <c r="DY58" s="39">
        <f t="shared" si="269"/>
        <v>11.7</v>
      </c>
      <c r="DZ58" s="39">
        <f t="shared" si="270"/>
        <v>12.09</v>
      </c>
      <c r="EA58" s="39">
        <f t="shared" si="271"/>
        <v>11.7</v>
      </c>
      <c r="EB58" s="39">
        <f t="shared" si="272"/>
        <v>12.09</v>
      </c>
      <c r="EC58" s="39">
        <f t="shared" si="273"/>
        <v>117.78000000000002</v>
      </c>
      <c r="ED58" s="39">
        <f t="shared" si="274"/>
        <v>117.78</v>
      </c>
      <c r="EE58" s="39">
        <f t="shared" si="275"/>
        <v>12.09</v>
      </c>
      <c r="EF58" s="39">
        <f t="shared" si="276"/>
        <v>11.31</v>
      </c>
      <c r="EG58" s="39">
        <f t="shared" si="277"/>
        <v>12.09</v>
      </c>
      <c r="EH58" s="39">
        <f t="shared" si="278"/>
        <v>11.7</v>
      </c>
      <c r="EI58" s="39">
        <f t="shared" si="279"/>
        <v>12.09</v>
      </c>
      <c r="EJ58" s="39">
        <f t="shared" si="280"/>
        <v>11.7</v>
      </c>
      <c r="EK58" s="39">
        <f t="shared" si="281"/>
        <v>12.09</v>
      </c>
      <c r="EL58" s="39">
        <f t="shared" si="282"/>
        <v>12.09</v>
      </c>
      <c r="EM58" s="39">
        <f t="shared" si="283"/>
        <v>11.7</v>
      </c>
      <c r="EN58" s="39">
        <f t="shared" si="284"/>
        <v>12.09</v>
      </c>
      <c r="EO58" s="39">
        <f t="shared" si="285"/>
        <v>11.7</v>
      </c>
      <c r="EP58" s="39">
        <f t="shared" si="286"/>
        <v>12.09</v>
      </c>
      <c r="EQ58" s="39">
        <f t="shared" si="287"/>
        <v>142.74</v>
      </c>
      <c r="ER58" s="39">
        <f t="shared" si="288"/>
        <v>260.52</v>
      </c>
      <c r="ES58" s="39">
        <f t="shared" si="289"/>
        <v>12.09</v>
      </c>
      <c r="ET58" s="39">
        <f t="shared" si="290"/>
        <v>10.92</v>
      </c>
      <c r="EU58" s="39">
        <f t="shared" si="291"/>
        <v>12.09</v>
      </c>
      <c r="EV58" s="39">
        <f t="shared" si="292"/>
        <v>11.7</v>
      </c>
      <c r="EW58" s="219">
        <f t="shared" si="293"/>
        <v>12.09</v>
      </c>
      <c r="EX58" s="39">
        <f t="shared" si="294"/>
        <v>11.7</v>
      </c>
      <c r="EY58" s="39">
        <f t="shared" si="295"/>
        <v>12.09</v>
      </c>
      <c r="EZ58" s="39">
        <f t="shared" si="296"/>
        <v>12.09</v>
      </c>
      <c r="FA58" s="39">
        <f t="shared" si="297"/>
        <v>11.7</v>
      </c>
      <c r="FB58" s="39">
        <f t="shared" si="298"/>
        <v>12.09</v>
      </c>
      <c r="FC58" s="39">
        <f t="shared" si="299"/>
        <v>11.7</v>
      </c>
      <c r="FD58" s="39">
        <f t="shared" si="300"/>
        <v>12.09</v>
      </c>
      <c r="FE58" s="39">
        <f t="shared" si="301"/>
        <v>142.35000000000002</v>
      </c>
      <c r="FF58" s="39">
        <f t="shared" si="302"/>
        <v>402.87</v>
      </c>
      <c r="FG58" s="39">
        <f t="shared" si="303"/>
        <v>12.09</v>
      </c>
      <c r="FH58" s="39">
        <f t="shared" si="304"/>
        <v>10.92</v>
      </c>
      <c r="FI58" s="39">
        <f t="shared" si="307"/>
        <v>12.09</v>
      </c>
      <c r="FJ58" s="39">
        <f t="shared" si="308"/>
        <v>35.099999999999994</v>
      </c>
      <c r="FK58" s="39">
        <f t="shared" si="305"/>
        <v>437.97</v>
      </c>
      <c r="FL58" s="72">
        <f t="shared" si="306"/>
        <v>353.03</v>
      </c>
      <c r="FR58" s="261"/>
    </row>
    <row r="59" spans="1:174" ht="34.5" customHeight="1" x14ac:dyDescent="0.15">
      <c r="A59" s="73">
        <v>43710</v>
      </c>
      <c r="B59" s="69" t="s">
        <v>47</v>
      </c>
      <c r="C59" s="69" t="s">
        <v>824</v>
      </c>
      <c r="D59" s="74" t="s">
        <v>59</v>
      </c>
      <c r="E59" s="74" t="s">
        <v>825</v>
      </c>
      <c r="F59" s="86">
        <v>950</v>
      </c>
      <c r="G59" s="39">
        <f t="shared" si="248"/>
        <v>95</v>
      </c>
      <c r="H59" s="39">
        <f t="shared" si="249"/>
        <v>855</v>
      </c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R59" s="86"/>
      <c r="AS59" s="86"/>
      <c r="AT59" s="86"/>
      <c r="AU59" s="86"/>
      <c r="AV59" s="86"/>
      <c r="AW59" s="86"/>
      <c r="AX59" s="39"/>
      <c r="AY59" s="86"/>
      <c r="AZ59" s="86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  <c r="CH59" s="39"/>
      <c r="CI59" s="39"/>
      <c r="CJ59" s="39"/>
      <c r="CK59" s="39"/>
      <c r="CL59" s="39"/>
      <c r="CM59" s="39"/>
      <c r="CN59" s="39"/>
      <c r="CO59" s="39"/>
      <c r="CP59" s="39"/>
      <c r="CQ59" s="39"/>
      <c r="CR59" s="39"/>
      <c r="CS59" s="39"/>
      <c r="CT59" s="39"/>
      <c r="CU59" s="39"/>
      <c r="CV59" s="39"/>
      <c r="CW59" s="39"/>
      <c r="CX59" s="39"/>
      <c r="CY59" s="39"/>
      <c r="CZ59" s="39"/>
      <c r="DA59" s="39"/>
      <c r="DB59" s="39"/>
      <c r="DC59" s="39"/>
      <c r="DD59" s="39"/>
      <c r="DE59" s="39"/>
      <c r="DF59" s="39"/>
      <c r="DG59" s="39"/>
      <c r="DH59" s="39"/>
      <c r="DI59" s="39"/>
      <c r="DJ59" s="39"/>
      <c r="DK59" s="39"/>
      <c r="DL59" s="39"/>
      <c r="DM59" s="39"/>
      <c r="DN59" s="39"/>
      <c r="DO59" s="39"/>
      <c r="DP59" s="39"/>
      <c r="DQ59" s="39"/>
      <c r="DR59" s="39"/>
      <c r="DS59" s="39"/>
      <c r="DT59" s="39"/>
      <c r="DU59" s="39"/>
      <c r="DV59" s="39"/>
      <c r="DW59" s="39"/>
      <c r="DX59" s="39"/>
      <c r="DY59" s="39">
        <f>ROUND((H59/5/365*29),2)</f>
        <v>13.59</v>
      </c>
      <c r="DZ59" s="39">
        <f t="shared" si="270"/>
        <v>14.52</v>
      </c>
      <c r="EA59" s="39">
        <f t="shared" si="271"/>
        <v>14.05</v>
      </c>
      <c r="EB59" s="39">
        <f t="shared" si="272"/>
        <v>14.52</v>
      </c>
      <c r="EC59" s="39">
        <f t="shared" si="273"/>
        <v>56.679999999999993</v>
      </c>
      <c r="ED59" s="39">
        <f t="shared" si="274"/>
        <v>56.68</v>
      </c>
      <c r="EE59" s="39">
        <f t="shared" si="275"/>
        <v>14.52</v>
      </c>
      <c r="EF59" s="39">
        <f t="shared" si="276"/>
        <v>13.59</v>
      </c>
      <c r="EG59" s="39">
        <f t="shared" si="277"/>
        <v>14.52</v>
      </c>
      <c r="EH59" s="39">
        <f t="shared" si="278"/>
        <v>14.05</v>
      </c>
      <c r="EI59" s="39">
        <f t="shared" si="279"/>
        <v>14.52</v>
      </c>
      <c r="EJ59" s="39">
        <f t="shared" si="280"/>
        <v>14.05</v>
      </c>
      <c r="EK59" s="39">
        <f t="shared" si="281"/>
        <v>14.52</v>
      </c>
      <c r="EL59" s="39">
        <f t="shared" si="282"/>
        <v>14.52</v>
      </c>
      <c r="EM59" s="39">
        <f t="shared" si="283"/>
        <v>14.05</v>
      </c>
      <c r="EN59" s="39">
        <f t="shared" si="284"/>
        <v>14.52</v>
      </c>
      <c r="EO59" s="39">
        <f t="shared" si="285"/>
        <v>14.05</v>
      </c>
      <c r="EP59" s="39">
        <f t="shared" si="286"/>
        <v>14.52</v>
      </c>
      <c r="EQ59" s="39">
        <f t="shared" si="287"/>
        <v>171.43</v>
      </c>
      <c r="ER59" s="39">
        <f t="shared" si="288"/>
        <v>228.11</v>
      </c>
      <c r="ES59" s="39">
        <f t="shared" si="289"/>
        <v>14.52</v>
      </c>
      <c r="ET59" s="39">
        <f t="shared" si="290"/>
        <v>13.12</v>
      </c>
      <c r="EU59" s="39">
        <f t="shared" si="291"/>
        <v>14.52</v>
      </c>
      <c r="EV59" s="39">
        <f t="shared" si="292"/>
        <v>14.05</v>
      </c>
      <c r="EW59" s="219">
        <f t="shared" si="293"/>
        <v>14.52</v>
      </c>
      <c r="EX59" s="39">
        <f t="shared" si="294"/>
        <v>14.05</v>
      </c>
      <c r="EY59" s="39">
        <f t="shared" si="295"/>
        <v>14.52</v>
      </c>
      <c r="EZ59" s="39">
        <f t="shared" si="296"/>
        <v>14.52</v>
      </c>
      <c r="FA59" s="39">
        <f t="shared" si="297"/>
        <v>14.05</v>
      </c>
      <c r="FB59" s="39">
        <f t="shared" si="298"/>
        <v>14.52</v>
      </c>
      <c r="FC59" s="39">
        <f t="shared" si="299"/>
        <v>14.05</v>
      </c>
      <c r="FD59" s="39">
        <f t="shared" si="300"/>
        <v>14.52</v>
      </c>
      <c r="FE59" s="39">
        <f t="shared" si="301"/>
        <v>170.96</v>
      </c>
      <c r="FF59" s="39">
        <f t="shared" si="302"/>
        <v>399.07000000000005</v>
      </c>
      <c r="FG59" s="39">
        <f t="shared" si="303"/>
        <v>14.52</v>
      </c>
      <c r="FH59" s="39">
        <f t="shared" si="304"/>
        <v>13.12</v>
      </c>
      <c r="FI59" s="39">
        <f t="shared" si="307"/>
        <v>14.52</v>
      </c>
      <c r="FJ59" s="39">
        <f t="shared" si="308"/>
        <v>42.16</v>
      </c>
      <c r="FK59" s="39">
        <f t="shared" si="305"/>
        <v>441.23</v>
      </c>
      <c r="FL59" s="72">
        <f t="shared" si="306"/>
        <v>508.77</v>
      </c>
      <c r="FR59" s="261"/>
    </row>
    <row r="60" spans="1:174" ht="32.25" customHeight="1" x14ac:dyDescent="0.15">
      <c r="A60" s="73">
        <v>43710</v>
      </c>
      <c r="B60" s="69" t="s">
        <v>47</v>
      </c>
      <c r="C60" s="69" t="s">
        <v>826</v>
      </c>
      <c r="D60" s="74" t="s">
        <v>213</v>
      </c>
      <c r="E60" s="74" t="s">
        <v>827</v>
      </c>
      <c r="F60" s="86">
        <v>950</v>
      </c>
      <c r="G60" s="39">
        <f t="shared" si="248"/>
        <v>95</v>
      </c>
      <c r="H60" s="39">
        <f t="shared" si="249"/>
        <v>855</v>
      </c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V60" s="86"/>
      <c r="AW60" s="86"/>
      <c r="AX60" s="39"/>
      <c r="AY60" s="86"/>
      <c r="AZ60" s="86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>
        <f>ROUND((H60/5/365*29),2)</f>
        <v>13.59</v>
      </c>
      <c r="DZ60" s="39">
        <f t="shared" si="270"/>
        <v>14.52</v>
      </c>
      <c r="EA60" s="39">
        <f t="shared" si="271"/>
        <v>14.05</v>
      </c>
      <c r="EB60" s="39">
        <f t="shared" si="272"/>
        <v>14.52</v>
      </c>
      <c r="EC60" s="39">
        <f t="shared" si="273"/>
        <v>56.679999999999993</v>
      </c>
      <c r="ED60" s="39">
        <f t="shared" si="274"/>
        <v>56.68</v>
      </c>
      <c r="EE60" s="39">
        <f t="shared" si="275"/>
        <v>14.52</v>
      </c>
      <c r="EF60" s="39">
        <f t="shared" si="276"/>
        <v>13.59</v>
      </c>
      <c r="EG60" s="39">
        <f t="shared" si="277"/>
        <v>14.52</v>
      </c>
      <c r="EH60" s="39">
        <f t="shared" si="278"/>
        <v>14.05</v>
      </c>
      <c r="EI60" s="39">
        <f t="shared" si="279"/>
        <v>14.52</v>
      </c>
      <c r="EJ60" s="39">
        <f t="shared" si="280"/>
        <v>14.05</v>
      </c>
      <c r="EK60" s="39">
        <f t="shared" si="281"/>
        <v>14.52</v>
      </c>
      <c r="EL60" s="39">
        <f t="shared" si="282"/>
        <v>14.52</v>
      </c>
      <c r="EM60" s="39">
        <f t="shared" si="283"/>
        <v>14.05</v>
      </c>
      <c r="EN60" s="39">
        <f t="shared" si="284"/>
        <v>14.52</v>
      </c>
      <c r="EO60" s="39">
        <f t="shared" si="285"/>
        <v>14.05</v>
      </c>
      <c r="EP60" s="39">
        <f t="shared" si="286"/>
        <v>14.52</v>
      </c>
      <c r="EQ60" s="39">
        <f t="shared" si="287"/>
        <v>171.43</v>
      </c>
      <c r="ER60" s="39">
        <f t="shared" si="288"/>
        <v>228.11</v>
      </c>
      <c r="ES60" s="39">
        <f t="shared" si="289"/>
        <v>14.52</v>
      </c>
      <c r="ET60" s="39">
        <f t="shared" si="290"/>
        <v>13.12</v>
      </c>
      <c r="EU60" s="39">
        <f t="shared" si="291"/>
        <v>14.52</v>
      </c>
      <c r="EV60" s="39">
        <f t="shared" si="292"/>
        <v>14.05</v>
      </c>
      <c r="EW60" s="219">
        <f t="shared" si="293"/>
        <v>14.52</v>
      </c>
      <c r="EX60" s="39">
        <f t="shared" si="294"/>
        <v>14.05</v>
      </c>
      <c r="EY60" s="39">
        <f t="shared" si="295"/>
        <v>14.52</v>
      </c>
      <c r="EZ60" s="39">
        <f t="shared" si="296"/>
        <v>14.52</v>
      </c>
      <c r="FA60" s="39">
        <f t="shared" si="297"/>
        <v>14.05</v>
      </c>
      <c r="FB60" s="39">
        <f t="shared" si="298"/>
        <v>14.52</v>
      </c>
      <c r="FC60" s="39">
        <f t="shared" si="299"/>
        <v>14.05</v>
      </c>
      <c r="FD60" s="39">
        <f t="shared" si="300"/>
        <v>14.52</v>
      </c>
      <c r="FE60" s="39">
        <f t="shared" si="301"/>
        <v>170.96</v>
      </c>
      <c r="FF60" s="39">
        <f t="shared" si="302"/>
        <v>399.07000000000005</v>
      </c>
      <c r="FG60" s="39">
        <f t="shared" si="303"/>
        <v>14.52</v>
      </c>
      <c r="FH60" s="39">
        <f t="shared" si="304"/>
        <v>13.12</v>
      </c>
      <c r="FI60" s="39">
        <f t="shared" si="307"/>
        <v>14.52</v>
      </c>
      <c r="FJ60" s="39">
        <f t="shared" si="308"/>
        <v>42.16</v>
      </c>
      <c r="FK60" s="39">
        <f t="shared" si="305"/>
        <v>441.23</v>
      </c>
      <c r="FL60" s="72">
        <f t="shared" si="306"/>
        <v>508.77</v>
      </c>
      <c r="FR60" s="261"/>
    </row>
    <row r="61" spans="1:174" ht="57.75" x14ac:dyDescent="0.15">
      <c r="A61" s="73">
        <v>43872</v>
      </c>
      <c r="B61" s="69" t="s">
        <v>828</v>
      </c>
      <c r="C61" s="69" t="s">
        <v>829</v>
      </c>
      <c r="D61" s="74" t="s">
        <v>62</v>
      </c>
      <c r="E61" s="74" t="s">
        <v>830</v>
      </c>
      <c r="F61" s="86">
        <v>795</v>
      </c>
      <c r="G61" s="39">
        <f t="shared" si="248"/>
        <v>79.5</v>
      </c>
      <c r="H61" s="39">
        <f t="shared" si="249"/>
        <v>715.5</v>
      </c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39"/>
      <c r="AY61" s="86"/>
      <c r="AZ61" s="86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>
        <f>ROUND((H61/5/365*18),2)</f>
        <v>7.06</v>
      </c>
      <c r="EG61" s="39">
        <f t="shared" si="277"/>
        <v>12.15</v>
      </c>
      <c r="EH61" s="39">
        <f t="shared" si="278"/>
        <v>11.76</v>
      </c>
      <c r="EI61" s="39">
        <f t="shared" si="279"/>
        <v>12.15</v>
      </c>
      <c r="EJ61" s="39">
        <f t="shared" si="280"/>
        <v>11.76</v>
      </c>
      <c r="EK61" s="39">
        <f t="shared" si="281"/>
        <v>12.15</v>
      </c>
      <c r="EL61" s="39">
        <f t="shared" si="282"/>
        <v>12.15</v>
      </c>
      <c r="EM61" s="39">
        <f t="shared" si="283"/>
        <v>11.76</v>
      </c>
      <c r="EN61" s="39">
        <f t="shared" si="284"/>
        <v>12.15</v>
      </c>
      <c r="EO61" s="39">
        <f t="shared" si="285"/>
        <v>11.76</v>
      </c>
      <c r="EP61" s="39">
        <f t="shared" si="286"/>
        <v>12.15</v>
      </c>
      <c r="EQ61" s="39">
        <f t="shared" si="287"/>
        <v>127.00000000000003</v>
      </c>
      <c r="ER61" s="39">
        <f t="shared" si="288"/>
        <v>127</v>
      </c>
      <c r="ES61" s="39">
        <f t="shared" si="289"/>
        <v>12.15</v>
      </c>
      <c r="ET61" s="39">
        <f t="shared" si="290"/>
        <v>10.98</v>
      </c>
      <c r="EU61" s="39">
        <f t="shared" si="291"/>
        <v>12.15</v>
      </c>
      <c r="EV61" s="39">
        <f t="shared" si="292"/>
        <v>11.76</v>
      </c>
      <c r="EW61" s="219">
        <f t="shared" si="293"/>
        <v>12.15</v>
      </c>
      <c r="EX61" s="39">
        <f t="shared" si="294"/>
        <v>11.76</v>
      </c>
      <c r="EY61" s="39">
        <f t="shared" si="295"/>
        <v>12.15</v>
      </c>
      <c r="EZ61" s="39">
        <f t="shared" si="296"/>
        <v>12.15</v>
      </c>
      <c r="FA61" s="39">
        <f t="shared" si="297"/>
        <v>11.76</v>
      </c>
      <c r="FB61" s="39">
        <f t="shared" si="298"/>
        <v>12.15</v>
      </c>
      <c r="FC61" s="39">
        <f t="shared" si="299"/>
        <v>11.76</v>
      </c>
      <c r="FD61" s="39">
        <f t="shared" si="300"/>
        <v>12.15</v>
      </c>
      <c r="FE61" s="39">
        <f t="shared" si="301"/>
        <v>143.07000000000002</v>
      </c>
      <c r="FF61" s="39">
        <f t="shared" si="302"/>
        <v>270.07000000000005</v>
      </c>
      <c r="FG61" s="39">
        <f t="shared" si="303"/>
        <v>12.15</v>
      </c>
      <c r="FH61" s="39">
        <f t="shared" si="304"/>
        <v>10.98</v>
      </c>
      <c r="FI61" s="39">
        <f t="shared" si="307"/>
        <v>12.15</v>
      </c>
      <c r="FJ61" s="39">
        <f t="shared" si="308"/>
        <v>35.28</v>
      </c>
      <c r="FK61" s="39">
        <f t="shared" si="305"/>
        <v>305.35000000000002</v>
      </c>
      <c r="FL61" s="72">
        <f t="shared" si="306"/>
        <v>489.65</v>
      </c>
      <c r="FR61" s="261"/>
    </row>
    <row r="62" spans="1:174" ht="24.75" x14ac:dyDescent="0.15">
      <c r="A62" s="73">
        <v>44313</v>
      </c>
      <c r="B62" s="74" t="s">
        <v>831</v>
      </c>
      <c r="C62" s="74" t="s">
        <v>832</v>
      </c>
      <c r="D62" s="74" t="s">
        <v>136</v>
      </c>
      <c r="E62" s="74" t="s">
        <v>833</v>
      </c>
      <c r="F62" s="86">
        <v>995</v>
      </c>
      <c r="G62" s="39">
        <f t="shared" si="248"/>
        <v>99.5</v>
      </c>
      <c r="H62" s="39">
        <f t="shared" si="249"/>
        <v>895.5</v>
      </c>
      <c r="I62" s="39">
        <f t="shared" si="249"/>
        <v>89.55</v>
      </c>
      <c r="J62" s="39">
        <f t="shared" si="249"/>
        <v>805.95</v>
      </c>
      <c r="K62" s="39">
        <f t="shared" si="249"/>
        <v>80.594999999999999</v>
      </c>
      <c r="L62" s="39">
        <f t="shared" si="249"/>
        <v>725.35500000000002</v>
      </c>
      <c r="M62" s="39">
        <f t="shared" si="249"/>
        <v>72.535499999999999</v>
      </c>
      <c r="N62" s="39">
        <f t="shared" si="249"/>
        <v>652.81950000000006</v>
      </c>
      <c r="O62" s="39">
        <f t="shared" si="249"/>
        <v>65.281949999999995</v>
      </c>
      <c r="P62" s="39">
        <f t="shared" si="249"/>
        <v>587.53755000000012</v>
      </c>
      <c r="Q62" s="39">
        <f t="shared" si="249"/>
        <v>58.753754999999998</v>
      </c>
      <c r="R62" s="39">
        <f t="shared" si="249"/>
        <v>528.78379500000017</v>
      </c>
      <c r="S62" s="39">
        <f t="shared" si="249"/>
        <v>52.878379500000001</v>
      </c>
      <c r="T62" s="39">
        <f t="shared" si="249"/>
        <v>475.90541550000017</v>
      </c>
      <c r="U62" s="39">
        <f t="shared" si="249"/>
        <v>47.590541550000005</v>
      </c>
      <c r="V62" s="39">
        <f t="shared" si="249"/>
        <v>428.31487395000016</v>
      </c>
      <c r="W62" s="39">
        <f t="shared" si="249"/>
        <v>42.831487395000003</v>
      </c>
      <c r="X62" s="39">
        <f t="shared" ref="X62:CI62" si="309">(V62*0.9)</f>
        <v>385.48338655500015</v>
      </c>
      <c r="Y62" s="39">
        <f t="shared" si="309"/>
        <v>38.548338655500004</v>
      </c>
      <c r="Z62" s="39">
        <f t="shared" si="309"/>
        <v>346.93504789950015</v>
      </c>
      <c r="AA62" s="39">
        <f t="shared" si="309"/>
        <v>34.693504789950005</v>
      </c>
      <c r="AB62" s="39">
        <f t="shared" si="309"/>
        <v>312.24154310955015</v>
      </c>
      <c r="AC62" s="39">
        <f t="shared" si="309"/>
        <v>31.224154310955004</v>
      </c>
      <c r="AD62" s="39">
        <f t="shared" si="309"/>
        <v>281.01738879859516</v>
      </c>
      <c r="AE62" s="39">
        <f t="shared" si="309"/>
        <v>28.101738879859504</v>
      </c>
      <c r="AF62" s="39">
        <f t="shared" si="309"/>
        <v>252.91564991873565</v>
      </c>
      <c r="AG62" s="39">
        <f t="shared" si="309"/>
        <v>25.291564991873553</v>
      </c>
      <c r="AH62" s="39">
        <f t="shared" si="309"/>
        <v>227.62408492686208</v>
      </c>
      <c r="AI62" s="39">
        <f t="shared" si="309"/>
        <v>22.762408492686198</v>
      </c>
      <c r="AJ62" s="39">
        <f t="shared" si="309"/>
        <v>204.86167643417588</v>
      </c>
      <c r="AK62" s="39">
        <f t="shared" si="309"/>
        <v>20.486167643417581</v>
      </c>
      <c r="AL62" s="39">
        <f t="shared" si="309"/>
        <v>184.37550879075829</v>
      </c>
      <c r="AM62" s="39">
        <f t="shared" si="309"/>
        <v>18.437550879075822</v>
      </c>
      <c r="AN62" s="39">
        <f t="shared" si="309"/>
        <v>165.93795791168247</v>
      </c>
      <c r="AO62" s="39">
        <f t="shared" si="309"/>
        <v>16.59379579116824</v>
      </c>
      <c r="AP62" s="39">
        <f t="shared" si="309"/>
        <v>149.34416212051423</v>
      </c>
      <c r="AQ62" s="39">
        <f t="shared" si="309"/>
        <v>14.934416212051417</v>
      </c>
      <c r="AR62" s="39">
        <f t="shared" si="309"/>
        <v>134.40974590846281</v>
      </c>
      <c r="AS62" s="39">
        <f t="shared" si="309"/>
        <v>13.440974590846276</v>
      </c>
      <c r="AT62" s="39">
        <f t="shared" si="309"/>
        <v>120.96877131761653</v>
      </c>
      <c r="AU62" s="39">
        <f t="shared" si="309"/>
        <v>12.096877131761648</v>
      </c>
      <c r="AV62" s="39">
        <f t="shared" si="309"/>
        <v>108.87189418585488</v>
      </c>
      <c r="AW62" s="39">
        <f t="shared" si="309"/>
        <v>10.887189418585484</v>
      </c>
      <c r="AX62" s="39">
        <f t="shared" si="309"/>
        <v>97.984704767269392</v>
      </c>
      <c r="AY62" s="39">
        <f t="shared" si="309"/>
        <v>9.7984704767269353</v>
      </c>
      <c r="AZ62" s="39">
        <f t="shared" si="309"/>
        <v>88.186234290542458</v>
      </c>
      <c r="BA62" s="39">
        <f t="shared" si="309"/>
        <v>8.8186234290542416</v>
      </c>
      <c r="BB62" s="39">
        <f t="shared" si="309"/>
        <v>79.367610861488217</v>
      </c>
      <c r="BC62" s="39">
        <f t="shared" si="309"/>
        <v>7.9367610861488176</v>
      </c>
      <c r="BD62" s="39">
        <f t="shared" si="309"/>
        <v>71.430849775339397</v>
      </c>
      <c r="BE62" s="39">
        <f t="shared" si="309"/>
        <v>7.1430849775339356</v>
      </c>
      <c r="BF62" s="39">
        <f t="shared" si="309"/>
        <v>64.287764797805465</v>
      </c>
      <c r="BG62" s="39">
        <f t="shared" si="309"/>
        <v>6.4287764797805425</v>
      </c>
      <c r="BH62" s="39">
        <f t="shared" si="309"/>
        <v>57.85898831802492</v>
      </c>
      <c r="BI62" s="39">
        <f t="shared" si="309"/>
        <v>5.7858988318024887</v>
      </c>
      <c r="BJ62" s="39">
        <f t="shared" si="309"/>
        <v>52.073089486222429</v>
      </c>
      <c r="BK62" s="39">
        <f t="shared" si="309"/>
        <v>5.2073089486222397</v>
      </c>
      <c r="BL62" s="39">
        <f t="shared" si="309"/>
        <v>46.865780537600187</v>
      </c>
      <c r="BM62" s="39">
        <f t="shared" si="309"/>
        <v>4.6865780537600159</v>
      </c>
      <c r="BN62" s="39">
        <f t="shared" si="309"/>
        <v>42.179202483840172</v>
      </c>
      <c r="BO62" s="39">
        <f t="shared" si="309"/>
        <v>4.2179202483840141</v>
      </c>
      <c r="BP62" s="39">
        <f t="shared" si="309"/>
        <v>37.961282235456153</v>
      </c>
      <c r="BQ62" s="39">
        <f t="shared" si="309"/>
        <v>3.7961282235456126</v>
      </c>
      <c r="BR62" s="39">
        <f t="shared" si="309"/>
        <v>34.165154011910538</v>
      </c>
      <c r="BS62" s="39">
        <f t="shared" si="309"/>
        <v>3.4165154011910515</v>
      </c>
      <c r="BT62" s="39">
        <f t="shared" si="309"/>
        <v>30.748638610719485</v>
      </c>
      <c r="BU62" s="39">
        <f t="shared" si="309"/>
        <v>3.0748638610719463</v>
      </c>
      <c r="BV62" s="39">
        <f t="shared" si="309"/>
        <v>27.673774749647539</v>
      </c>
      <c r="BW62" s="39">
        <f t="shared" si="309"/>
        <v>2.7673774749647517</v>
      </c>
      <c r="BX62" s="39">
        <f t="shared" si="309"/>
        <v>24.906397274682785</v>
      </c>
      <c r="BY62" s="39">
        <f t="shared" si="309"/>
        <v>2.4906397274682766</v>
      </c>
      <c r="BZ62" s="39">
        <f t="shared" si="309"/>
        <v>22.415757547214508</v>
      </c>
      <c r="CA62" s="39">
        <f t="shared" si="309"/>
        <v>2.241575754721449</v>
      </c>
      <c r="CB62" s="39">
        <f t="shared" si="309"/>
        <v>20.174181792493059</v>
      </c>
      <c r="CC62" s="39">
        <f t="shared" si="309"/>
        <v>2.017418179249304</v>
      </c>
      <c r="CD62" s="39">
        <f t="shared" si="309"/>
        <v>18.156763613243754</v>
      </c>
      <c r="CE62" s="39">
        <f t="shared" si="309"/>
        <v>1.8156763613243736</v>
      </c>
      <c r="CF62" s="39">
        <f t="shared" si="309"/>
        <v>16.341087251919379</v>
      </c>
      <c r="CG62" s="39">
        <f t="shared" si="309"/>
        <v>1.6341087251919362</v>
      </c>
      <c r="CH62" s="39">
        <f t="shared" si="309"/>
        <v>14.706978526727442</v>
      </c>
      <c r="CI62" s="39">
        <f t="shared" si="309"/>
        <v>1.4706978526727426</v>
      </c>
      <c r="CJ62" s="39">
        <f t="shared" ref="CJ62:EQ62" si="310">(CH62*0.9)</f>
        <v>13.236280674054697</v>
      </c>
      <c r="CK62" s="39">
        <f t="shared" si="310"/>
        <v>1.3236280674054683</v>
      </c>
      <c r="CL62" s="39">
        <f t="shared" si="310"/>
        <v>11.912652606649228</v>
      </c>
      <c r="CM62" s="39">
        <f t="shared" si="310"/>
        <v>1.1912652606649214</v>
      </c>
      <c r="CN62" s="39">
        <f t="shared" si="310"/>
        <v>10.721387345984306</v>
      </c>
      <c r="CO62" s="39">
        <f t="shared" si="310"/>
        <v>1.0721387345984292</v>
      </c>
      <c r="CP62" s="39">
        <f t="shared" si="310"/>
        <v>9.6492486113858753</v>
      </c>
      <c r="CQ62" s="39">
        <f t="shared" si="310"/>
        <v>0.96492486113858633</v>
      </c>
      <c r="CR62" s="39">
        <f t="shared" si="310"/>
        <v>8.6843237502472874</v>
      </c>
      <c r="CS62" s="39">
        <f t="shared" si="310"/>
        <v>0.8684323750247277</v>
      </c>
      <c r="CT62" s="39">
        <f t="shared" si="310"/>
        <v>7.8158913752225585</v>
      </c>
      <c r="CU62" s="39">
        <f t="shared" si="310"/>
        <v>0.7815891375222549</v>
      </c>
      <c r="CV62" s="39">
        <f t="shared" si="310"/>
        <v>7.0343022377003024</v>
      </c>
      <c r="CW62" s="39">
        <f t="shared" si="310"/>
        <v>0.70343022377002939</v>
      </c>
      <c r="CX62" s="39">
        <f t="shared" si="310"/>
        <v>6.3308720139302723</v>
      </c>
      <c r="CY62" s="39">
        <f t="shared" si="310"/>
        <v>0.63308720139302643</v>
      </c>
      <c r="CZ62" s="39">
        <f t="shared" si="310"/>
        <v>5.697784812537245</v>
      </c>
      <c r="DA62" s="39">
        <f t="shared" si="310"/>
        <v>0.56977848125372377</v>
      </c>
      <c r="DB62" s="39">
        <f t="shared" si="310"/>
        <v>5.1280063312835207</v>
      </c>
      <c r="DC62" s="39">
        <f t="shared" si="310"/>
        <v>0.51280063312835145</v>
      </c>
      <c r="DD62" s="39">
        <f t="shared" si="310"/>
        <v>4.6152056981551688</v>
      </c>
      <c r="DE62" s="39">
        <f t="shared" si="310"/>
        <v>0.46152056981551631</v>
      </c>
      <c r="DF62" s="39">
        <f t="shared" si="310"/>
        <v>4.1536851283396521</v>
      </c>
      <c r="DG62" s="39">
        <f t="shared" si="310"/>
        <v>0.4153685128339647</v>
      </c>
      <c r="DH62" s="39">
        <f t="shared" si="310"/>
        <v>3.7383166155056871</v>
      </c>
      <c r="DI62" s="39">
        <f t="shared" si="310"/>
        <v>0.37383166155056824</v>
      </c>
      <c r="DJ62" s="39">
        <f t="shared" si="310"/>
        <v>3.3644849539551185</v>
      </c>
      <c r="DK62" s="39">
        <f t="shared" si="310"/>
        <v>0.33644849539551142</v>
      </c>
      <c r="DL62" s="39">
        <f t="shared" si="310"/>
        <v>3.0280364585596069</v>
      </c>
      <c r="DM62" s="39">
        <f t="shared" si="310"/>
        <v>0.30280364585596026</v>
      </c>
      <c r="DN62" s="39">
        <f t="shared" si="310"/>
        <v>2.7252328127036463</v>
      </c>
      <c r="DO62" s="39">
        <f t="shared" si="310"/>
        <v>0.27252328127036424</v>
      </c>
      <c r="DP62" s="39">
        <f t="shared" si="310"/>
        <v>2.4527095314332819</v>
      </c>
      <c r="DQ62" s="39">
        <f t="shared" si="310"/>
        <v>0.24527095314332781</v>
      </c>
      <c r="DR62" s="39">
        <f t="shared" si="310"/>
        <v>2.2074385782899539</v>
      </c>
      <c r="DS62" s="39">
        <f t="shared" si="310"/>
        <v>0.22074385782899503</v>
      </c>
      <c r="DT62" s="39">
        <f t="shared" si="310"/>
        <v>1.9866947204609586</v>
      </c>
      <c r="DU62" s="39">
        <f t="shared" si="310"/>
        <v>0.19866947204609553</v>
      </c>
      <c r="DV62" s="39">
        <f t="shared" si="310"/>
        <v>1.7880252484148629</v>
      </c>
      <c r="DW62" s="39">
        <f t="shared" si="310"/>
        <v>0.17880252484148598</v>
      </c>
      <c r="DX62" s="39">
        <f t="shared" si="310"/>
        <v>1.6092227235733767</v>
      </c>
      <c r="DY62" s="39">
        <f t="shared" si="310"/>
        <v>0.16092227235733739</v>
      </c>
      <c r="DZ62" s="39">
        <f t="shared" si="310"/>
        <v>1.4483004512160391</v>
      </c>
      <c r="EA62" s="39">
        <f t="shared" si="310"/>
        <v>0.14483004512160366</v>
      </c>
      <c r="EB62" s="39">
        <f t="shared" si="310"/>
        <v>1.3034704060944353</v>
      </c>
      <c r="EC62" s="39">
        <f t="shared" si="310"/>
        <v>0.1303470406094433</v>
      </c>
      <c r="ED62" s="39">
        <f t="shared" si="310"/>
        <v>1.1731233654849917</v>
      </c>
      <c r="EE62" s="39">
        <f t="shared" si="310"/>
        <v>0.11731233654849897</v>
      </c>
      <c r="EF62" s="39">
        <f t="shared" si="310"/>
        <v>1.0558110289364926</v>
      </c>
      <c r="EG62" s="39">
        <f t="shared" si="310"/>
        <v>0.10558110289364908</v>
      </c>
      <c r="EH62" s="39">
        <f t="shared" si="310"/>
        <v>0.9502299260428434</v>
      </c>
      <c r="EI62" s="39">
        <f t="shared" si="310"/>
        <v>9.5022992604284179E-2</v>
      </c>
      <c r="EJ62" s="39">
        <f t="shared" si="310"/>
        <v>0.85520693343855902</v>
      </c>
      <c r="EK62" s="39">
        <f t="shared" si="310"/>
        <v>8.5520693343855758E-2</v>
      </c>
      <c r="EL62" s="39">
        <f t="shared" si="310"/>
        <v>0.7696862400947031</v>
      </c>
      <c r="EM62" s="39">
        <f t="shared" si="310"/>
        <v>7.6968624009470188E-2</v>
      </c>
      <c r="EN62" s="39">
        <f t="shared" si="310"/>
        <v>0.69271761608523286</v>
      </c>
      <c r="EO62" s="39">
        <f t="shared" si="310"/>
        <v>6.9271761608523177E-2</v>
      </c>
      <c r="EP62" s="39">
        <f t="shared" si="310"/>
        <v>0.62344585447670964</v>
      </c>
      <c r="EQ62" s="39">
        <f t="shared" si="310"/>
        <v>6.234458544767086E-2</v>
      </c>
      <c r="ER62" s="39">
        <v>0</v>
      </c>
      <c r="ES62" s="86"/>
      <c r="ET62" s="86"/>
      <c r="EU62" s="86"/>
      <c r="EV62" s="39">
        <f>ROUND((H62/5/365*3),2)</f>
        <v>1.47</v>
      </c>
      <c r="EW62" s="219">
        <f t="shared" si="293"/>
        <v>15.21</v>
      </c>
      <c r="EX62" s="39">
        <f t="shared" si="294"/>
        <v>14.72</v>
      </c>
      <c r="EY62" s="39">
        <f t="shared" si="295"/>
        <v>15.21</v>
      </c>
      <c r="EZ62" s="39">
        <f t="shared" si="296"/>
        <v>15.21</v>
      </c>
      <c r="FA62" s="39">
        <f t="shared" si="297"/>
        <v>14.72</v>
      </c>
      <c r="FB62" s="39">
        <f t="shared" si="298"/>
        <v>15.21</v>
      </c>
      <c r="FC62" s="39">
        <f t="shared" si="299"/>
        <v>14.72</v>
      </c>
      <c r="FD62" s="39">
        <f t="shared" si="300"/>
        <v>15.21</v>
      </c>
      <c r="FE62" s="39">
        <f t="shared" si="301"/>
        <v>121.68</v>
      </c>
      <c r="FF62" s="39">
        <f t="shared" si="302"/>
        <v>121.68</v>
      </c>
      <c r="FG62" s="39">
        <f t="shared" si="303"/>
        <v>15.21</v>
      </c>
      <c r="FH62" s="39">
        <f t="shared" si="304"/>
        <v>13.74</v>
      </c>
      <c r="FI62" s="39">
        <f t="shared" si="307"/>
        <v>15.21</v>
      </c>
      <c r="FJ62" s="39">
        <f t="shared" si="308"/>
        <v>44.160000000000004</v>
      </c>
      <c r="FK62" s="39">
        <f t="shared" si="305"/>
        <v>165.84</v>
      </c>
      <c r="FL62" s="72">
        <f t="shared" si="306"/>
        <v>829.16</v>
      </c>
      <c r="FR62" s="261"/>
    </row>
    <row r="63" spans="1:174" s="275" customFormat="1" ht="49.5" x14ac:dyDescent="0.15">
      <c r="A63" s="266">
        <v>44365</v>
      </c>
      <c r="B63" s="267" t="s">
        <v>831</v>
      </c>
      <c r="C63" s="268" t="s">
        <v>834</v>
      </c>
      <c r="D63" s="267" t="s">
        <v>409</v>
      </c>
      <c r="E63" s="267" t="s">
        <v>835</v>
      </c>
      <c r="F63" s="269">
        <v>2100</v>
      </c>
      <c r="G63" s="270">
        <f t="shared" si="248"/>
        <v>210</v>
      </c>
      <c r="H63" s="270">
        <f t="shared" si="249"/>
        <v>1890</v>
      </c>
      <c r="I63" s="269"/>
      <c r="J63" s="269"/>
      <c r="K63" s="269"/>
      <c r="L63" s="269"/>
      <c r="M63" s="269"/>
      <c r="N63" s="269"/>
      <c r="O63" s="269"/>
      <c r="P63" s="269"/>
      <c r="Q63" s="269"/>
      <c r="R63" s="269"/>
      <c r="S63" s="269"/>
      <c r="T63" s="269"/>
      <c r="U63" s="269"/>
      <c r="V63" s="269"/>
      <c r="W63" s="269"/>
      <c r="X63" s="269"/>
      <c r="Y63" s="269"/>
      <c r="Z63" s="269"/>
      <c r="AA63" s="269"/>
      <c r="AB63" s="269"/>
      <c r="AC63" s="269"/>
      <c r="AD63" s="269"/>
      <c r="AE63" s="269"/>
      <c r="AF63" s="269"/>
      <c r="AG63" s="269"/>
      <c r="AH63" s="269"/>
      <c r="AI63" s="269"/>
      <c r="AJ63" s="269"/>
      <c r="AK63" s="269"/>
      <c r="AL63" s="269"/>
      <c r="AM63" s="269"/>
      <c r="AN63" s="269"/>
      <c r="AO63" s="269"/>
      <c r="AP63" s="269"/>
      <c r="AQ63" s="269"/>
      <c r="AR63" s="269"/>
      <c r="AS63" s="269"/>
      <c r="AT63" s="269"/>
      <c r="AU63" s="269"/>
      <c r="AV63" s="269"/>
      <c r="AW63" s="269"/>
      <c r="AX63" s="269"/>
      <c r="AY63" s="269"/>
      <c r="AZ63" s="269"/>
      <c r="BA63" s="269"/>
      <c r="BB63" s="269"/>
      <c r="BC63" s="269"/>
      <c r="BD63" s="269"/>
      <c r="BE63" s="269"/>
      <c r="BF63" s="269"/>
      <c r="BG63" s="269"/>
      <c r="BH63" s="269"/>
      <c r="BI63" s="269"/>
      <c r="BJ63" s="269"/>
      <c r="BK63" s="269"/>
      <c r="BL63" s="269"/>
      <c r="BM63" s="269"/>
      <c r="BN63" s="269"/>
      <c r="BO63" s="269"/>
      <c r="BP63" s="269"/>
      <c r="BQ63" s="269"/>
      <c r="BR63" s="269"/>
      <c r="BS63" s="269"/>
      <c r="BT63" s="269"/>
      <c r="BU63" s="269"/>
      <c r="BV63" s="269"/>
      <c r="BW63" s="269"/>
      <c r="BX63" s="269"/>
      <c r="BY63" s="269"/>
      <c r="BZ63" s="269"/>
      <c r="CA63" s="269"/>
      <c r="CB63" s="269"/>
      <c r="CC63" s="269"/>
      <c r="CD63" s="269"/>
      <c r="CE63" s="269"/>
      <c r="CF63" s="269"/>
      <c r="CG63" s="269"/>
      <c r="CH63" s="269"/>
      <c r="CI63" s="269"/>
      <c r="CJ63" s="269"/>
      <c r="CK63" s="269"/>
      <c r="CL63" s="269"/>
      <c r="CM63" s="269"/>
      <c r="CN63" s="269"/>
      <c r="CO63" s="269"/>
      <c r="CP63" s="269"/>
      <c r="CQ63" s="269"/>
      <c r="CR63" s="269"/>
      <c r="CS63" s="269"/>
      <c r="CT63" s="269"/>
      <c r="CU63" s="269"/>
      <c r="CV63" s="269"/>
      <c r="CW63" s="269"/>
      <c r="CX63" s="269"/>
      <c r="CY63" s="269"/>
      <c r="CZ63" s="269"/>
      <c r="DA63" s="269"/>
      <c r="DB63" s="269"/>
      <c r="DC63" s="269"/>
      <c r="DD63" s="269"/>
      <c r="DE63" s="269"/>
      <c r="DF63" s="269"/>
      <c r="DG63" s="269"/>
      <c r="DH63" s="269"/>
      <c r="DI63" s="269"/>
      <c r="DJ63" s="269"/>
      <c r="DK63" s="269"/>
      <c r="DL63" s="269"/>
      <c r="DM63" s="269"/>
      <c r="DN63" s="269"/>
      <c r="DO63" s="269"/>
      <c r="DP63" s="269"/>
      <c r="DQ63" s="269"/>
      <c r="DR63" s="269"/>
      <c r="DS63" s="269"/>
      <c r="DT63" s="269"/>
      <c r="DU63" s="269"/>
      <c r="DV63" s="269"/>
      <c r="DW63" s="269"/>
      <c r="DX63" s="269"/>
      <c r="DY63" s="269"/>
      <c r="DZ63" s="269"/>
      <c r="EA63" s="269"/>
      <c r="EB63" s="269"/>
      <c r="EC63" s="269"/>
      <c r="ED63" s="269"/>
      <c r="EE63" s="269"/>
      <c r="EF63" s="269"/>
      <c r="EG63" s="269"/>
      <c r="EH63" s="269"/>
      <c r="EI63" s="269"/>
      <c r="EJ63" s="269"/>
      <c r="EK63" s="269"/>
      <c r="EL63" s="269"/>
      <c r="EM63" s="269"/>
      <c r="EN63" s="269"/>
      <c r="EO63" s="269"/>
      <c r="EP63" s="269"/>
      <c r="EQ63" s="269"/>
      <c r="ER63" s="270">
        <v>0</v>
      </c>
      <c r="ES63" s="269"/>
      <c r="ET63" s="269"/>
      <c r="EU63" s="269"/>
      <c r="EV63" s="270"/>
      <c r="EW63" s="271"/>
      <c r="EX63" s="270">
        <f>ROUND((H63/5/365*12),2)</f>
        <v>12.43</v>
      </c>
      <c r="EY63" s="270">
        <f t="shared" si="295"/>
        <v>32.1</v>
      </c>
      <c r="EZ63" s="270">
        <f t="shared" si="296"/>
        <v>32.1</v>
      </c>
      <c r="FA63" s="270">
        <f t="shared" si="297"/>
        <v>31.07</v>
      </c>
      <c r="FB63" s="270">
        <f t="shared" si="298"/>
        <v>32.1</v>
      </c>
      <c r="FC63" s="39">
        <f t="shared" si="299"/>
        <v>31.07</v>
      </c>
      <c r="FD63" s="39">
        <f t="shared" si="300"/>
        <v>32.1</v>
      </c>
      <c r="FE63" s="270">
        <f t="shared" si="301"/>
        <v>202.96999999999997</v>
      </c>
      <c r="FF63" s="39">
        <f t="shared" si="302"/>
        <v>202.96999999999997</v>
      </c>
      <c r="FG63" s="39">
        <f t="shared" si="303"/>
        <v>32.1</v>
      </c>
      <c r="FH63" s="39">
        <f t="shared" si="304"/>
        <v>29</v>
      </c>
      <c r="FI63" s="39">
        <f t="shared" si="307"/>
        <v>32.1</v>
      </c>
      <c r="FJ63" s="39">
        <f t="shared" si="308"/>
        <v>93.2</v>
      </c>
      <c r="FK63" s="39">
        <f t="shared" si="305"/>
        <v>296.17</v>
      </c>
      <c r="FL63" s="272">
        <f t="shared" si="306"/>
        <v>1803.83</v>
      </c>
      <c r="FM63" s="106"/>
      <c r="FN63" s="106"/>
      <c r="FO63" s="106"/>
      <c r="FP63" s="273"/>
      <c r="FQ63" s="273"/>
      <c r="FR63" s="274"/>
    </row>
    <row r="64" spans="1:174" s="275" customFormat="1" ht="49.5" x14ac:dyDescent="0.15">
      <c r="A64" s="266">
        <v>44365</v>
      </c>
      <c r="B64" s="267" t="s">
        <v>831</v>
      </c>
      <c r="C64" s="268" t="s">
        <v>836</v>
      </c>
      <c r="D64" s="267" t="s">
        <v>549</v>
      </c>
      <c r="E64" s="267" t="s">
        <v>837</v>
      </c>
      <c r="F64" s="269">
        <v>2200</v>
      </c>
      <c r="G64" s="270">
        <f t="shared" si="248"/>
        <v>220</v>
      </c>
      <c r="H64" s="270">
        <f t="shared" si="249"/>
        <v>1980</v>
      </c>
      <c r="I64" s="276"/>
      <c r="J64" s="276"/>
      <c r="K64" s="276"/>
      <c r="L64" s="276"/>
      <c r="M64" s="276"/>
      <c r="N64" s="276"/>
      <c r="O64" s="276"/>
      <c r="P64" s="276"/>
      <c r="Q64" s="276"/>
      <c r="R64" s="276"/>
      <c r="S64" s="276"/>
      <c r="T64" s="276"/>
      <c r="U64" s="276"/>
      <c r="V64" s="276"/>
      <c r="W64" s="276"/>
      <c r="X64" s="276"/>
      <c r="Y64" s="276"/>
      <c r="Z64" s="276"/>
      <c r="AA64" s="276"/>
      <c r="AB64" s="276"/>
      <c r="AC64" s="276"/>
      <c r="AD64" s="276"/>
      <c r="AE64" s="276"/>
      <c r="AF64" s="276"/>
      <c r="AG64" s="276"/>
      <c r="AH64" s="276"/>
      <c r="AI64" s="276"/>
      <c r="AJ64" s="276"/>
      <c r="AK64" s="276"/>
      <c r="AL64" s="276"/>
      <c r="AM64" s="276"/>
      <c r="AN64" s="276"/>
      <c r="AO64" s="276"/>
      <c r="AP64" s="276"/>
      <c r="AQ64" s="276"/>
      <c r="AR64" s="276"/>
      <c r="AS64" s="276"/>
      <c r="AT64" s="276"/>
      <c r="AU64" s="276"/>
      <c r="AV64" s="276"/>
      <c r="AW64" s="276"/>
      <c r="AX64" s="276"/>
      <c r="AY64" s="276"/>
      <c r="AZ64" s="276"/>
      <c r="BA64" s="276"/>
      <c r="BB64" s="276"/>
      <c r="BC64" s="276"/>
      <c r="BD64" s="276"/>
      <c r="BE64" s="276"/>
      <c r="BF64" s="276"/>
      <c r="BG64" s="276"/>
      <c r="BH64" s="276"/>
      <c r="BI64" s="276"/>
      <c r="BJ64" s="276"/>
      <c r="BK64" s="276"/>
      <c r="BL64" s="276"/>
      <c r="BM64" s="276"/>
      <c r="BN64" s="276"/>
      <c r="BO64" s="276"/>
      <c r="BP64" s="276"/>
      <c r="BQ64" s="276"/>
      <c r="BR64" s="276"/>
      <c r="BS64" s="276"/>
      <c r="BT64" s="276"/>
      <c r="BU64" s="276"/>
      <c r="BV64" s="276"/>
      <c r="BW64" s="276"/>
      <c r="BX64" s="276"/>
      <c r="BY64" s="276"/>
      <c r="BZ64" s="276"/>
      <c r="CA64" s="276"/>
      <c r="CB64" s="276"/>
      <c r="CC64" s="276"/>
      <c r="CD64" s="276"/>
      <c r="CE64" s="276"/>
      <c r="CF64" s="276"/>
      <c r="CG64" s="276"/>
      <c r="CH64" s="276"/>
      <c r="CI64" s="276"/>
      <c r="CJ64" s="276"/>
      <c r="CK64" s="276"/>
      <c r="CL64" s="276"/>
      <c r="CM64" s="276"/>
      <c r="CN64" s="276"/>
      <c r="CO64" s="276"/>
      <c r="CP64" s="276"/>
      <c r="CQ64" s="276"/>
      <c r="CR64" s="276"/>
      <c r="CS64" s="276"/>
      <c r="CT64" s="276"/>
      <c r="CU64" s="276"/>
      <c r="CV64" s="276"/>
      <c r="CW64" s="276"/>
      <c r="CX64" s="276"/>
      <c r="CY64" s="276"/>
      <c r="CZ64" s="276"/>
      <c r="DA64" s="276"/>
      <c r="DB64" s="276"/>
      <c r="DC64" s="276"/>
      <c r="DD64" s="276"/>
      <c r="DE64" s="276"/>
      <c r="DF64" s="276"/>
      <c r="DG64" s="276"/>
      <c r="DH64" s="276"/>
      <c r="DI64" s="276"/>
      <c r="DJ64" s="276"/>
      <c r="DK64" s="276"/>
      <c r="DL64" s="276"/>
      <c r="DM64" s="276"/>
      <c r="DN64" s="276"/>
      <c r="DO64" s="276"/>
      <c r="DP64" s="276"/>
      <c r="DQ64" s="276"/>
      <c r="DR64" s="276"/>
      <c r="DS64" s="276"/>
      <c r="DT64" s="276"/>
      <c r="DU64" s="276"/>
      <c r="DV64" s="276"/>
      <c r="DW64" s="276"/>
      <c r="DX64" s="276"/>
      <c r="DY64" s="276"/>
      <c r="DZ64" s="276"/>
      <c r="EA64" s="276"/>
      <c r="EB64" s="276"/>
      <c r="EC64" s="276"/>
      <c r="ED64" s="276"/>
      <c r="EE64" s="276"/>
      <c r="EF64" s="276"/>
      <c r="EG64" s="276"/>
      <c r="EH64" s="276"/>
      <c r="EI64" s="276"/>
      <c r="EJ64" s="276"/>
      <c r="EK64" s="276"/>
      <c r="EL64" s="276"/>
      <c r="EM64" s="276"/>
      <c r="EN64" s="276"/>
      <c r="EO64" s="276"/>
      <c r="EP64" s="276"/>
      <c r="EQ64" s="276"/>
      <c r="ER64" s="270">
        <f>(EP64*0.9)</f>
        <v>0</v>
      </c>
      <c r="ES64" s="276"/>
      <c r="ET64" s="276"/>
      <c r="EU64" s="276"/>
      <c r="EV64" s="276"/>
      <c r="EW64" s="277"/>
      <c r="EX64" s="270">
        <f>ROUND((H64/5/365*12),2)</f>
        <v>13.02</v>
      </c>
      <c r="EY64" s="270">
        <f t="shared" si="295"/>
        <v>33.630000000000003</v>
      </c>
      <c r="EZ64" s="270">
        <f t="shared" si="296"/>
        <v>33.630000000000003</v>
      </c>
      <c r="FA64" s="270">
        <f t="shared" si="297"/>
        <v>32.549999999999997</v>
      </c>
      <c r="FB64" s="270">
        <f t="shared" si="298"/>
        <v>33.630000000000003</v>
      </c>
      <c r="FC64" s="39">
        <f t="shared" si="299"/>
        <v>32.549999999999997</v>
      </c>
      <c r="FD64" s="39">
        <f t="shared" si="300"/>
        <v>33.630000000000003</v>
      </c>
      <c r="FE64" s="270">
        <f t="shared" si="301"/>
        <v>212.64</v>
      </c>
      <c r="FF64" s="39">
        <f t="shared" si="302"/>
        <v>212.64</v>
      </c>
      <c r="FG64" s="39">
        <f t="shared" si="303"/>
        <v>33.630000000000003</v>
      </c>
      <c r="FH64" s="39">
        <f t="shared" si="304"/>
        <v>30.38</v>
      </c>
      <c r="FI64" s="39">
        <f t="shared" si="307"/>
        <v>33.630000000000003</v>
      </c>
      <c r="FJ64" s="39">
        <f t="shared" si="308"/>
        <v>97.640000000000015</v>
      </c>
      <c r="FK64" s="39">
        <f t="shared" si="305"/>
        <v>310.27999999999997</v>
      </c>
      <c r="FL64" s="272">
        <f t="shared" si="306"/>
        <v>1889.72</v>
      </c>
      <c r="FM64" s="106"/>
      <c r="FN64" s="106"/>
      <c r="FO64" s="106"/>
      <c r="FP64" s="273"/>
      <c r="FQ64" s="273"/>
      <c r="FR64" s="273"/>
    </row>
    <row r="65" spans="1:174" s="275" customFormat="1" ht="74.25" x14ac:dyDescent="0.15">
      <c r="A65" s="73">
        <v>44636</v>
      </c>
      <c r="B65" s="74" t="s">
        <v>838</v>
      </c>
      <c r="C65" s="69" t="s">
        <v>839</v>
      </c>
      <c r="D65" s="74" t="s">
        <v>840</v>
      </c>
      <c r="E65" s="74" t="s">
        <v>841</v>
      </c>
      <c r="F65" s="86">
        <v>3375</v>
      </c>
      <c r="G65" s="39">
        <f t="shared" si="248"/>
        <v>337.5</v>
      </c>
      <c r="H65" s="39">
        <f t="shared" si="249"/>
        <v>3037.5</v>
      </c>
      <c r="I65" s="276"/>
      <c r="J65" s="276"/>
      <c r="K65" s="276"/>
      <c r="L65" s="276"/>
      <c r="M65" s="276"/>
      <c r="N65" s="276"/>
      <c r="O65" s="276"/>
      <c r="P65" s="276"/>
      <c r="Q65" s="276"/>
      <c r="R65" s="276"/>
      <c r="S65" s="276"/>
      <c r="T65" s="276"/>
      <c r="U65" s="276"/>
      <c r="V65" s="276"/>
      <c r="W65" s="276"/>
      <c r="X65" s="276"/>
      <c r="Y65" s="276"/>
      <c r="Z65" s="276"/>
      <c r="AA65" s="276"/>
      <c r="AB65" s="276"/>
      <c r="AC65" s="276"/>
      <c r="AD65" s="276"/>
      <c r="AE65" s="276"/>
      <c r="AF65" s="276"/>
      <c r="AG65" s="276"/>
      <c r="AH65" s="276"/>
      <c r="AI65" s="276"/>
      <c r="AJ65" s="276"/>
      <c r="AK65" s="276"/>
      <c r="AL65" s="276"/>
      <c r="AM65" s="276"/>
      <c r="AN65" s="276"/>
      <c r="AO65" s="276"/>
      <c r="AP65" s="276"/>
      <c r="AQ65" s="276"/>
      <c r="AR65" s="276"/>
      <c r="AS65" s="276"/>
      <c r="AT65" s="276"/>
      <c r="AU65" s="276"/>
      <c r="AV65" s="276"/>
      <c r="AW65" s="276"/>
      <c r="AX65" s="276"/>
      <c r="AY65" s="276"/>
      <c r="AZ65" s="276"/>
      <c r="BA65" s="276"/>
      <c r="BB65" s="276"/>
      <c r="BC65" s="276"/>
      <c r="BD65" s="276"/>
      <c r="BE65" s="276"/>
      <c r="BF65" s="276"/>
      <c r="BG65" s="276"/>
      <c r="BH65" s="276"/>
      <c r="BI65" s="276"/>
      <c r="BJ65" s="276"/>
      <c r="BK65" s="276"/>
      <c r="BL65" s="276"/>
      <c r="BM65" s="276"/>
      <c r="BN65" s="276"/>
      <c r="BO65" s="276"/>
      <c r="BP65" s="276"/>
      <c r="BQ65" s="276"/>
      <c r="BR65" s="276"/>
      <c r="BS65" s="276"/>
      <c r="BT65" s="276"/>
      <c r="BU65" s="276"/>
      <c r="BV65" s="276"/>
      <c r="BW65" s="276"/>
      <c r="BX65" s="276"/>
      <c r="BY65" s="276"/>
      <c r="BZ65" s="276"/>
      <c r="CA65" s="276"/>
      <c r="CB65" s="276"/>
      <c r="CC65" s="276"/>
      <c r="CD65" s="276"/>
      <c r="CE65" s="276"/>
      <c r="CF65" s="276"/>
      <c r="CG65" s="276"/>
      <c r="CH65" s="276"/>
      <c r="CI65" s="276"/>
      <c r="CJ65" s="276"/>
      <c r="CK65" s="276"/>
      <c r="CL65" s="276"/>
      <c r="CM65" s="276"/>
      <c r="CN65" s="276"/>
      <c r="CO65" s="276"/>
      <c r="CP65" s="276"/>
      <c r="CQ65" s="276"/>
      <c r="CR65" s="276"/>
      <c r="CS65" s="276"/>
      <c r="CT65" s="276"/>
      <c r="CU65" s="276"/>
      <c r="CV65" s="276"/>
      <c r="CW65" s="276"/>
      <c r="CX65" s="276"/>
      <c r="CY65" s="276"/>
      <c r="CZ65" s="276"/>
      <c r="DA65" s="276"/>
      <c r="DB65" s="276"/>
      <c r="DC65" s="276"/>
      <c r="DD65" s="276"/>
      <c r="DE65" s="276"/>
      <c r="DF65" s="276"/>
      <c r="DG65" s="276"/>
      <c r="DH65" s="276"/>
      <c r="DI65" s="276"/>
      <c r="DJ65" s="276"/>
      <c r="DK65" s="276"/>
      <c r="DL65" s="276"/>
      <c r="DM65" s="276"/>
      <c r="DN65" s="276"/>
      <c r="DO65" s="276"/>
      <c r="DP65" s="276"/>
      <c r="DQ65" s="276"/>
      <c r="DR65" s="276"/>
      <c r="DS65" s="276"/>
      <c r="DT65" s="276"/>
      <c r="DU65" s="276"/>
      <c r="DV65" s="276"/>
      <c r="DW65" s="276"/>
      <c r="DX65" s="276"/>
      <c r="DY65" s="276"/>
      <c r="DZ65" s="276"/>
      <c r="EA65" s="276"/>
      <c r="EB65" s="276"/>
      <c r="EC65" s="276"/>
      <c r="ED65" s="276"/>
      <c r="EE65" s="276"/>
      <c r="EF65" s="276"/>
      <c r="EG65" s="276"/>
      <c r="EH65" s="276"/>
      <c r="EI65" s="276"/>
      <c r="EJ65" s="276"/>
      <c r="EK65" s="276"/>
      <c r="EL65" s="276"/>
      <c r="EM65" s="276"/>
      <c r="EN65" s="276"/>
      <c r="EO65" s="276"/>
      <c r="EP65" s="276"/>
      <c r="EQ65" s="276"/>
      <c r="ER65" s="270"/>
      <c r="ES65" s="276"/>
      <c r="ET65" s="276"/>
      <c r="EU65" s="276"/>
      <c r="EV65" s="276"/>
      <c r="EW65" s="277"/>
      <c r="EX65" s="270"/>
      <c r="EY65" s="270"/>
      <c r="EZ65" s="270"/>
      <c r="FA65" s="270"/>
      <c r="FB65" s="270"/>
      <c r="FC65" s="39"/>
      <c r="FD65" s="39"/>
      <c r="FE65" s="270"/>
      <c r="FF65" s="39"/>
      <c r="FG65" s="39"/>
      <c r="FH65" s="39"/>
      <c r="FI65" s="39">
        <f>ROUND((H65/5/365*15),2)</f>
        <v>24.97</v>
      </c>
      <c r="FJ65" s="39">
        <f>SUM(FG65:FI65)</f>
        <v>24.97</v>
      </c>
      <c r="FK65" s="39">
        <f>ROUND((FF65+FJ65),2)</f>
        <v>24.97</v>
      </c>
      <c r="FL65" s="272">
        <f>SUM(F65-FK65)</f>
        <v>3350.03</v>
      </c>
      <c r="FM65" s="106"/>
      <c r="FN65" s="106"/>
      <c r="FO65" s="106"/>
      <c r="FP65" s="273"/>
      <c r="FQ65" s="273"/>
      <c r="FR65" s="273"/>
    </row>
    <row r="66" spans="1:174" s="12" customFormat="1" ht="11.25" x14ac:dyDescent="0.15">
      <c r="A66" s="251" t="s">
        <v>842</v>
      </c>
      <c r="B66" s="278"/>
      <c r="C66" s="278"/>
      <c r="D66" s="262"/>
      <c r="E66" s="262"/>
      <c r="F66" s="254">
        <f>SUM(F47:F65)</f>
        <v>21267.64</v>
      </c>
      <c r="G66" s="254">
        <f>SUM(G47:G65)</f>
        <v>2126.7640000000001</v>
      </c>
      <c r="H66" s="254">
        <f>SUM(H47:H65)</f>
        <v>19140.876</v>
      </c>
      <c r="I66" s="254">
        <f t="shared" ref="I66:BT66" si="311">SUM(I47:I64)</f>
        <v>89.55</v>
      </c>
      <c r="J66" s="254">
        <f t="shared" si="311"/>
        <v>805.95</v>
      </c>
      <c r="K66" s="254">
        <f t="shared" si="311"/>
        <v>80.594999999999999</v>
      </c>
      <c r="L66" s="254">
        <f t="shared" si="311"/>
        <v>725.35500000000002</v>
      </c>
      <c r="M66" s="254">
        <f t="shared" si="311"/>
        <v>72.535499999999999</v>
      </c>
      <c r="N66" s="254">
        <f t="shared" si="311"/>
        <v>652.81950000000006</v>
      </c>
      <c r="O66" s="254">
        <f t="shared" si="311"/>
        <v>65.281949999999995</v>
      </c>
      <c r="P66" s="254">
        <f t="shared" si="311"/>
        <v>587.53755000000012</v>
      </c>
      <c r="Q66" s="254">
        <f t="shared" si="311"/>
        <v>58.753754999999998</v>
      </c>
      <c r="R66" s="254">
        <f t="shared" si="311"/>
        <v>528.78379500000017</v>
      </c>
      <c r="S66" s="254">
        <f t="shared" si="311"/>
        <v>52.878379500000001</v>
      </c>
      <c r="T66" s="254">
        <f t="shared" si="311"/>
        <v>475.90541550000017</v>
      </c>
      <c r="U66" s="254">
        <f t="shared" si="311"/>
        <v>47.590541550000005</v>
      </c>
      <c r="V66" s="254">
        <f t="shared" si="311"/>
        <v>428.31487395000016</v>
      </c>
      <c r="W66" s="254">
        <f t="shared" si="311"/>
        <v>42.831487395000003</v>
      </c>
      <c r="X66" s="254">
        <f t="shared" si="311"/>
        <v>385.48338655500015</v>
      </c>
      <c r="Y66" s="254">
        <f t="shared" si="311"/>
        <v>38.548338655500004</v>
      </c>
      <c r="Z66" s="254">
        <f t="shared" si="311"/>
        <v>346.93504789950015</v>
      </c>
      <c r="AA66" s="254">
        <f t="shared" si="311"/>
        <v>34.693504789950005</v>
      </c>
      <c r="AB66" s="254">
        <f t="shared" si="311"/>
        <v>312.24154310955015</v>
      </c>
      <c r="AC66" s="254">
        <f t="shared" si="311"/>
        <v>31.224154310955004</v>
      </c>
      <c r="AD66" s="254">
        <f t="shared" si="311"/>
        <v>281.01738879859516</v>
      </c>
      <c r="AE66" s="254">
        <f t="shared" si="311"/>
        <v>28.101738879859504</v>
      </c>
      <c r="AF66" s="254">
        <f t="shared" si="311"/>
        <v>252.91564991873565</v>
      </c>
      <c r="AG66" s="254">
        <f t="shared" si="311"/>
        <v>25.291564991873553</v>
      </c>
      <c r="AH66" s="254">
        <f t="shared" si="311"/>
        <v>227.62408492686208</v>
      </c>
      <c r="AI66" s="254">
        <f t="shared" si="311"/>
        <v>22.762408492686198</v>
      </c>
      <c r="AJ66" s="254">
        <f t="shared" si="311"/>
        <v>204.86167643417588</v>
      </c>
      <c r="AK66" s="254">
        <f t="shared" si="311"/>
        <v>20.486167643417581</v>
      </c>
      <c r="AL66" s="254">
        <f t="shared" si="311"/>
        <v>184.37550879075829</v>
      </c>
      <c r="AM66" s="254">
        <f t="shared" si="311"/>
        <v>18.437550879075822</v>
      </c>
      <c r="AN66" s="254">
        <f t="shared" si="311"/>
        <v>165.93795791168247</v>
      </c>
      <c r="AO66" s="254">
        <f t="shared" si="311"/>
        <v>16.59379579116824</v>
      </c>
      <c r="AP66" s="254">
        <f t="shared" si="311"/>
        <v>149.34416212051423</v>
      </c>
      <c r="AQ66" s="254">
        <f t="shared" si="311"/>
        <v>14.934416212051417</v>
      </c>
      <c r="AR66" s="254">
        <f t="shared" si="311"/>
        <v>134.40974590846281</v>
      </c>
      <c r="AS66" s="254">
        <f t="shared" si="311"/>
        <v>13.440974590846276</v>
      </c>
      <c r="AT66" s="254">
        <f t="shared" si="311"/>
        <v>120.96877131761653</v>
      </c>
      <c r="AU66" s="254">
        <f t="shared" si="311"/>
        <v>12.096877131761648</v>
      </c>
      <c r="AV66" s="254">
        <f t="shared" si="311"/>
        <v>108.87189418585488</v>
      </c>
      <c r="AW66" s="254">
        <f t="shared" si="311"/>
        <v>10.887189418585484</v>
      </c>
      <c r="AX66" s="254">
        <f t="shared" si="311"/>
        <v>97.984704767269392</v>
      </c>
      <c r="AY66" s="254">
        <f t="shared" si="311"/>
        <v>9.7984704767269353</v>
      </c>
      <c r="AZ66" s="254">
        <f t="shared" si="311"/>
        <v>88.186234290542458</v>
      </c>
      <c r="BA66" s="254">
        <f t="shared" si="311"/>
        <v>8.8186234290542416</v>
      </c>
      <c r="BB66" s="254">
        <f t="shared" si="311"/>
        <v>79.367610861488217</v>
      </c>
      <c r="BC66" s="254">
        <f t="shared" si="311"/>
        <v>7.9367610861488176</v>
      </c>
      <c r="BD66" s="254">
        <f t="shared" si="311"/>
        <v>71.430849775339397</v>
      </c>
      <c r="BE66" s="254">
        <f t="shared" si="311"/>
        <v>7.1430849775339356</v>
      </c>
      <c r="BF66" s="254">
        <f t="shared" si="311"/>
        <v>64.287764797805465</v>
      </c>
      <c r="BG66" s="254">
        <f t="shared" si="311"/>
        <v>6.4287764797805425</v>
      </c>
      <c r="BH66" s="254">
        <f t="shared" si="311"/>
        <v>57.85898831802492</v>
      </c>
      <c r="BI66" s="254">
        <f t="shared" si="311"/>
        <v>5.7858988318024887</v>
      </c>
      <c r="BJ66" s="254">
        <f t="shared" si="311"/>
        <v>52.073089486222429</v>
      </c>
      <c r="BK66" s="254">
        <f t="shared" si="311"/>
        <v>5.2073089486222397</v>
      </c>
      <c r="BL66" s="254">
        <f t="shared" si="311"/>
        <v>46.865780537600187</v>
      </c>
      <c r="BM66" s="254">
        <f t="shared" si="311"/>
        <v>4.6865780537600159</v>
      </c>
      <c r="BN66" s="254">
        <f t="shared" si="311"/>
        <v>42.179202483840172</v>
      </c>
      <c r="BO66" s="254">
        <f t="shared" si="311"/>
        <v>4.2179202483840141</v>
      </c>
      <c r="BP66" s="254">
        <f t="shared" si="311"/>
        <v>37.961282235456153</v>
      </c>
      <c r="BQ66" s="254">
        <f t="shared" si="311"/>
        <v>3.7961282235456126</v>
      </c>
      <c r="BR66" s="254">
        <f t="shared" si="311"/>
        <v>34.165154011910538</v>
      </c>
      <c r="BS66" s="254">
        <f t="shared" si="311"/>
        <v>3.4165154011910515</v>
      </c>
      <c r="BT66" s="254">
        <f t="shared" si="311"/>
        <v>30.748638610719485</v>
      </c>
      <c r="BU66" s="254">
        <f t="shared" ref="BU66:EF66" si="312">SUM(BU47:BU64)</f>
        <v>3.0748638610719463</v>
      </c>
      <c r="BV66" s="254">
        <f t="shared" si="312"/>
        <v>27.673774749647539</v>
      </c>
      <c r="BW66" s="254">
        <f t="shared" si="312"/>
        <v>2.7673774749647517</v>
      </c>
      <c r="BX66" s="254">
        <f t="shared" si="312"/>
        <v>24.906397274682785</v>
      </c>
      <c r="BY66" s="254">
        <f t="shared" si="312"/>
        <v>2.4906397274682766</v>
      </c>
      <c r="BZ66" s="254">
        <f t="shared" si="312"/>
        <v>22.415757547214508</v>
      </c>
      <c r="CA66" s="254">
        <f t="shared" si="312"/>
        <v>2.241575754721449</v>
      </c>
      <c r="CB66" s="254">
        <f t="shared" si="312"/>
        <v>20.174181792493059</v>
      </c>
      <c r="CC66" s="254">
        <f t="shared" si="312"/>
        <v>2.017418179249304</v>
      </c>
      <c r="CD66" s="254">
        <f t="shared" si="312"/>
        <v>18.156763613243754</v>
      </c>
      <c r="CE66" s="254">
        <f t="shared" si="312"/>
        <v>1.8156763613243736</v>
      </c>
      <c r="CF66" s="254">
        <f t="shared" si="312"/>
        <v>16.341087251919379</v>
      </c>
      <c r="CG66" s="254">
        <f t="shared" si="312"/>
        <v>1.6341087251919362</v>
      </c>
      <c r="CH66" s="254">
        <f t="shared" si="312"/>
        <v>14.706978526727442</v>
      </c>
      <c r="CI66" s="254">
        <f t="shared" si="312"/>
        <v>1.4706978526727426</v>
      </c>
      <c r="CJ66" s="254">
        <f t="shared" si="312"/>
        <v>13.236280674054697</v>
      </c>
      <c r="CK66" s="254">
        <f t="shared" si="312"/>
        <v>1.3236280674054683</v>
      </c>
      <c r="CL66" s="254">
        <f t="shared" si="312"/>
        <v>11.912652606649228</v>
      </c>
      <c r="CM66" s="254">
        <f t="shared" si="312"/>
        <v>1.1912652606649214</v>
      </c>
      <c r="CN66" s="254">
        <f t="shared" si="312"/>
        <v>10.721387345984306</v>
      </c>
      <c r="CO66" s="254">
        <f t="shared" si="312"/>
        <v>1.0721387345984292</v>
      </c>
      <c r="CP66" s="254">
        <f t="shared" si="312"/>
        <v>9.6492486113858753</v>
      </c>
      <c r="CQ66" s="254">
        <f t="shared" si="312"/>
        <v>0.96492486113858633</v>
      </c>
      <c r="CR66" s="254">
        <f t="shared" si="312"/>
        <v>8.6843237502472874</v>
      </c>
      <c r="CS66" s="254">
        <f t="shared" si="312"/>
        <v>11.188432375024728</v>
      </c>
      <c r="CT66" s="254">
        <f t="shared" si="312"/>
        <v>19.72589137522256</v>
      </c>
      <c r="CU66" s="254">
        <f t="shared" si="312"/>
        <v>13.091589137522256</v>
      </c>
      <c r="CV66" s="254">
        <f t="shared" si="312"/>
        <v>22.154302237700303</v>
      </c>
      <c r="CW66" s="254">
        <f t="shared" si="312"/>
        <v>26.663430223770032</v>
      </c>
      <c r="CX66" s="254">
        <f t="shared" si="312"/>
        <v>48.350872013930271</v>
      </c>
      <c r="CY66" s="254">
        <f t="shared" si="312"/>
        <v>57.793087201393021</v>
      </c>
      <c r="CZ66" s="254">
        <f t="shared" si="312"/>
        <v>73.047784812537245</v>
      </c>
      <c r="DA66" s="254">
        <f t="shared" si="312"/>
        <v>242.71977848125374</v>
      </c>
      <c r="DB66" s="254">
        <f t="shared" si="312"/>
        <v>247.27800633128354</v>
      </c>
      <c r="DC66" s="254">
        <f t="shared" si="312"/>
        <v>67.862800633128344</v>
      </c>
      <c r="DD66" s="254">
        <f t="shared" si="312"/>
        <v>65.455205698155169</v>
      </c>
      <c r="DE66" s="254">
        <f t="shared" si="312"/>
        <v>80.151520569815517</v>
      </c>
      <c r="DF66" s="254">
        <f t="shared" si="312"/>
        <v>89.88368512833965</v>
      </c>
      <c r="DG66" s="254">
        <f t="shared" si="312"/>
        <v>89.005368512833968</v>
      </c>
      <c r="DH66" s="254">
        <f t="shared" si="312"/>
        <v>107.72831661550568</v>
      </c>
      <c r="DI66" s="254">
        <f t="shared" si="312"/>
        <v>126.72383166155058</v>
      </c>
      <c r="DJ66" s="254">
        <f t="shared" si="312"/>
        <v>129.71448495395512</v>
      </c>
      <c r="DK66" s="254">
        <f t="shared" si="312"/>
        <v>122.61644849539552</v>
      </c>
      <c r="DL66" s="254">
        <f t="shared" si="312"/>
        <v>129.37803645855962</v>
      </c>
      <c r="DM66" s="254">
        <f t="shared" si="312"/>
        <v>122.58280364585596</v>
      </c>
      <c r="DN66" s="254">
        <f t="shared" si="312"/>
        <v>129.07523281270366</v>
      </c>
      <c r="DO66" s="254">
        <f t="shared" si="312"/>
        <v>1236.4225232812705</v>
      </c>
      <c r="DP66" s="254">
        <f t="shared" si="312"/>
        <v>1480.7527095314335</v>
      </c>
      <c r="DQ66" s="254">
        <f t="shared" si="312"/>
        <v>126.59527095314334</v>
      </c>
      <c r="DR66" s="254">
        <f t="shared" si="312"/>
        <v>130.54743857828998</v>
      </c>
      <c r="DS66" s="254">
        <f t="shared" si="312"/>
        <v>150.06074385782901</v>
      </c>
      <c r="DT66" s="254">
        <f t="shared" si="312"/>
        <v>148.50669472046093</v>
      </c>
      <c r="DU66" s="254">
        <f t="shared" si="312"/>
        <v>151.59866947204611</v>
      </c>
      <c r="DV66" s="254">
        <f t="shared" si="312"/>
        <v>148.30802524841485</v>
      </c>
      <c r="DW66" s="254">
        <f t="shared" si="312"/>
        <v>151.57880252484148</v>
      </c>
      <c r="DX66" s="254">
        <f t="shared" si="312"/>
        <v>153.00922272357337</v>
      </c>
      <c r="DY66" s="254">
        <f t="shared" si="312"/>
        <v>173.86092227235733</v>
      </c>
      <c r="DZ66" s="254">
        <f t="shared" si="312"/>
        <v>181.88830045121605</v>
      </c>
      <c r="EA66" s="254">
        <f t="shared" si="312"/>
        <v>174.76483004512161</v>
      </c>
      <c r="EB66" s="254">
        <f t="shared" si="312"/>
        <v>181.74347040609447</v>
      </c>
      <c r="EC66" s="254">
        <f t="shared" si="312"/>
        <v>1861.1003470406094</v>
      </c>
      <c r="ED66" s="254">
        <f t="shared" si="312"/>
        <v>3340.4431233654846</v>
      </c>
      <c r="EE66" s="254">
        <f t="shared" si="312"/>
        <v>180.55731233654853</v>
      </c>
      <c r="EF66" s="254">
        <f t="shared" si="312"/>
        <v>176.9158110289365</v>
      </c>
      <c r="EG66" s="254">
        <f t="shared" ref="EG66:FH66" si="313">SUM(EG47:EG64)</f>
        <v>192.69558110289367</v>
      </c>
      <c r="EH66" s="254">
        <f t="shared" si="313"/>
        <v>187.33022992604285</v>
      </c>
      <c r="EI66" s="254">
        <f t="shared" si="313"/>
        <v>192.6850229926043</v>
      </c>
      <c r="EJ66" s="254">
        <f t="shared" si="313"/>
        <v>187.23520693343855</v>
      </c>
      <c r="EK66" s="254">
        <f t="shared" si="313"/>
        <v>192.67552069334388</v>
      </c>
      <c r="EL66" s="254">
        <f t="shared" si="313"/>
        <v>193.35968624009473</v>
      </c>
      <c r="EM66" s="254">
        <f t="shared" si="313"/>
        <v>186.45696862400948</v>
      </c>
      <c r="EN66" s="254">
        <f t="shared" si="313"/>
        <v>193.28271761608528</v>
      </c>
      <c r="EO66" s="254">
        <f t="shared" si="313"/>
        <v>186.44927176160851</v>
      </c>
      <c r="EP66" s="254">
        <f t="shared" si="313"/>
        <v>193.21344585447673</v>
      </c>
      <c r="EQ66" s="254">
        <f t="shared" si="313"/>
        <v>2257.4223445854477</v>
      </c>
      <c r="ER66" s="254">
        <f t="shared" si="313"/>
        <v>5596.6299999999992</v>
      </c>
      <c r="ES66" s="254">
        <f t="shared" si="313"/>
        <v>192.59000000000003</v>
      </c>
      <c r="ET66" s="254">
        <f t="shared" si="313"/>
        <v>173.97000000000003</v>
      </c>
      <c r="EU66" s="254">
        <f t="shared" si="313"/>
        <v>192.59000000000003</v>
      </c>
      <c r="EV66" s="254">
        <f t="shared" si="313"/>
        <v>187.85</v>
      </c>
      <c r="EW66" s="254">
        <f t="shared" si="313"/>
        <v>207.80000000000004</v>
      </c>
      <c r="EX66" s="254">
        <f t="shared" si="313"/>
        <v>226.55</v>
      </c>
      <c r="EY66" s="254">
        <f t="shared" si="313"/>
        <v>273.53000000000003</v>
      </c>
      <c r="EZ66" s="254">
        <f t="shared" si="313"/>
        <v>273.53000000000003</v>
      </c>
      <c r="FA66" s="254">
        <f t="shared" si="313"/>
        <v>264.71999999999997</v>
      </c>
      <c r="FB66" s="254">
        <f t="shared" si="313"/>
        <v>273.53000000000003</v>
      </c>
      <c r="FC66" s="254">
        <f t="shared" si="313"/>
        <v>264.71999999999997</v>
      </c>
      <c r="FD66" s="254">
        <f t="shared" si="313"/>
        <v>273.53000000000003</v>
      </c>
      <c r="FE66" s="254">
        <f t="shared" si="313"/>
        <v>2804.9099999999994</v>
      </c>
      <c r="FF66" s="254">
        <f>SUM(ER66,FE66)</f>
        <v>8401.5399999999991</v>
      </c>
      <c r="FG66" s="254">
        <f>SUM(FG47:FG64)</f>
        <v>273.53000000000003</v>
      </c>
      <c r="FH66" s="254">
        <f>SUM(FH47:FH64)</f>
        <v>247.09000000000003</v>
      </c>
      <c r="FI66" s="254">
        <f>SUM(FI47:FI65)</f>
        <v>298.5</v>
      </c>
      <c r="FJ66" s="254">
        <f>SUM(FJ47:FJ65)</f>
        <v>819.11999999999989</v>
      </c>
      <c r="FK66" s="254">
        <f>SUM(FK47:FK65)</f>
        <v>9220.66</v>
      </c>
      <c r="FL66" s="256">
        <f>SUM(FL47:FL65)</f>
        <v>12046.98</v>
      </c>
      <c r="FM66" s="106"/>
      <c r="FN66" s="106"/>
      <c r="FO66" s="106"/>
      <c r="FP66" s="11"/>
      <c r="FQ66" s="11"/>
      <c r="FR66" s="11"/>
    </row>
    <row r="67" spans="1:174" s="12" customFormat="1" ht="11.25" x14ac:dyDescent="0.15">
      <c r="A67" s="279" t="s">
        <v>843</v>
      </c>
      <c r="B67" s="280"/>
      <c r="C67" s="280"/>
      <c r="D67" s="280"/>
      <c r="E67" s="280"/>
      <c r="F67" s="280"/>
      <c r="G67" s="280"/>
      <c r="H67" s="280"/>
      <c r="I67" s="280"/>
      <c r="J67" s="280"/>
      <c r="K67" s="280"/>
      <c r="L67" s="280"/>
      <c r="M67" s="280"/>
      <c r="N67" s="280"/>
      <c r="O67" s="280"/>
      <c r="P67" s="280"/>
      <c r="Q67" s="280"/>
      <c r="R67" s="280"/>
      <c r="S67" s="280"/>
      <c r="T67" s="280"/>
      <c r="U67" s="280"/>
      <c r="V67" s="280"/>
      <c r="W67" s="280"/>
      <c r="X67" s="280"/>
      <c r="Y67" s="280"/>
      <c r="Z67" s="280"/>
      <c r="AA67" s="280"/>
      <c r="AB67" s="280"/>
      <c r="AC67" s="280"/>
      <c r="AD67" s="280"/>
      <c r="AE67" s="280"/>
      <c r="AF67" s="280"/>
      <c r="AG67" s="280"/>
      <c r="AH67" s="280"/>
      <c r="AI67" s="280"/>
      <c r="AJ67" s="280"/>
      <c r="AK67" s="280"/>
      <c r="AL67" s="280"/>
      <c r="AM67" s="280"/>
      <c r="AN67" s="280"/>
      <c r="AO67" s="280"/>
      <c r="AP67" s="280"/>
      <c r="AQ67" s="280"/>
      <c r="AR67" s="280"/>
      <c r="AS67" s="280"/>
      <c r="AT67" s="280"/>
      <c r="AU67" s="280"/>
      <c r="AV67" s="280"/>
      <c r="AW67" s="280"/>
      <c r="AX67" s="280"/>
      <c r="AY67" s="280"/>
      <c r="AZ67" s="280"/>
      <c r="BA67" s="280"/>
      <c r="BB67" s="280"/>
      <c r="BC67" s="280"/>
      <c r="BD67" s="280"/>
      <c r="BE67" s="280"/>
      <c r="BF67" s="280"/>
      <c r="BG67" s="280"/>
      <c r="BH67" s="280"/>
      <c r="BI67" s="280"/>
      <c r="BJ67" s="280"/>
      <c r="BK67" s="280"/>
      <c r="BL67" s="280"/>
      <c r="BM67" s="280"/>
      <c r="BN67" s="280"/>
      <c r="BO67" s="280"/>
      <c r="BP67" s="280"/>
      <c r="BQ67" s="280"/>
      <c r="BR67" s="280"/>
      <c r="BS67" s="280"/>
      <c r="BT67" s="280"/>
      <c r="BU67" s="280"/>
      <c r="BV67" s="280"/>
      <c r="BW67" s="280"/>
      <c r="BX67" s="280"/>
      <c r="BY67" s="280"/>
      <c r="BZ67" s="280"/>
      <c r="CA67" s="280"/>
      <c r="CB67" s="280"/>
      <c r="CC67" s="280"/>
      <c r="CD67" s="280"/>
      <c r="CE67" s="280"/>
      <c r="CF67" s="280"/>
      <c r="CG67" s="280"/>
      <c r="CH67" s="280"/>
      <c r="CI67" s="280"/>
      <c r="CJ67" s="280"/>
      <c r="CK67" s="280"/>
      <c r="CL67" s="280"/>
      <c r="CM67" s="280"/>
      <c r="CN67" s="280"/>
      <c r="CO67" s="280"/>
      <c r="CP67" s="280"/>
      <c r="CQ67" s="280"/>
      <c r="CR67" s="280"/>
      <c r="CS67" s="280"/>
      <c r="CT67" s="280"/>
      <c r="CU67" s="280"/>
      <c r="CV67" s="280"/>
      <c r="CW67" s="280"/>
      <c r="CX67" s="280"/>
      <c r="CY67" s="280"/>
      <c r="CZ67" s="280"/>
      <c r="DA67" s="280"/>
      <c r="DB67" s="280"/>
      <c r="DC67" s="280"/>
      <c r="DD67" s="280"/>
      <c r="DE67" s="280"/>
      <c r="DF67" s="280"/>
      <c r="DG67" s="280"/>
      <c r="DH67" s="280"/>
      <c r="DI67" s="280"/>
      <c r="DJ67" s="280"/>
      <c r="DK67" s="280"/>
      <c r="DL67" s="280"/>
      <c r="DM67" s="280"/>
      <c r="DN67" s="280"/>
      <c r="DO67" s="280"/>
      <c r="DP67" s="280"/>
      <c r="DQ67" s="280"/>
      <c r="DR67" s="280"/>
      <c r="DS67" s="280"/>
      <c r="DT67" s="280"/>
      <c r="DU67" s="280"/>
      <c r="DV67" s="280"/>
      <c r="DW67" s="280"/>
      <c r="DX67" s="280"/>
      <c r="DY67" s="280"/>
      <c r="DZ67" s="280"/>
      <c r="EA67" s="280"/>
      <c r="EB67" s="280"/>
      <c r="EC67" s="280"/>
      <c r="ED67" s="280"/>
      <c r="EE67" s="280"/>
      <c r="EF67" s="280"/>
      <c r="EG67" s="280"/>
      <c r="EH67" s="280"/>
      <c r="EI67" s="280"/>
      <c r="EJ67" s="280"/>
      <c r="EK67" s="280"/>
      <c r="EL67" s="280"/>
      <c r="EM67" s="280"/>
      <c r="EN67" s="280"/>
      <c r="EO67" s="280"/>
      <c r="EP67" s="280"/>
      <c r="EQ67" s="280"/>
      <c r="ER67" s="280"/>
      <c r="ES67" s="280"/>
      <c r="ET67" s="280"/>
      <c r="EU67" s="280"/>
      <c r="EV67" s="280"/>
      <c r="EW67" s="280"/>
      <c r="EX67" s="280"/>
      <c r="EY67" s="280"/>
      <c r="EZ67" s="280"/>
      <c r="FA67" s="280"/>
      <c r="FB67" s="280"/>
      <c r="FC67" s="280"/>
      <c r="FD67" s="280"/>
      <c r="FE67" s="280"/>
      <c r="FF67" s="280"/>
      <c r="FG67" s="280"/>
      <c r="FH67" s="280"/>
      <c r="FI67" s="280"/>
      <c r="FJ67" s="280"/>
      <c r="FK67" s="280"/>
      <c r="FL67" s="281"/>
      <c r="FM67" s="106"/>
      <c r="FN67" s="106"/>
      <c r="FO67" s="106"/>
      <c r="FP67" s="11"/>
      <c r="FQ67" s="11"/>
      <c r="FR67" s="11"/>
    </row>
    <row r="68" spans="1:174" ht="16.5" x14ac:dyDescent="0.15">
      <c r="A68" s="73">
        <v>42899</v>
      </c>
      <c r="B68" s="69" t="s">
        <v>844</v>
      </c>
      <c r="C68" s="69" t="s">
        <v>845</v>
      </c>
      <c r="D68" s="69" t="s">
        <v>168</v>
      </c>
      <c r="E68" s="74" t="s">
        <v>846</v>
      </c>
      <c r="F68" s="86">
        <v>1977.5</v>
      </c>
      <c r="G68" s="39">
        <f t="shared" ref="G68:G131" si="314">(F68*0.1)</f>
        <v>197.75</v>
      </c>
      <c r="H68" s="39">
        <f t="shared" ref="H68:H131" si="315">(F68*0.9)</f>
        <v>1779.75</v>
      </c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  <c r="AA68" s="123"/>
      <c r="AB68" s="123"/>
      <c r="AC68" s="123"/>
      <c r="AD68" s="123"/>
      <c r="AE68" s="123"/>
      <c r="AF68" s="123"/>
      <c r="AG68" s="123"/>
      <c r="AH68" s="123"/>
      <c r="AI68" s="123"/>
      <c r="AJ68" s="123"/>
      <c r="AK68" s="123"/>
      <c r="AL68" s="123"/>
      <c r="AM68" s="123"/>
      <c r="AN68" s="123"/>
      <c r="AO68" s="123"/>
      <c r="AP68" s="123"/>
      <c r="AQ68" s="123"/>
      <c r="AR68" s="123"/>
      <c r="AS68" s="123"/>
      <c r="AT68" s="123"/>
      <c r="AU68" s="123"/>
      <c r="AV68" s="123"/>
      <c r="AW68" s="123"/>
      <c r="AX68" s="123"/>
      <c r="AY68" s="123"/>
      <c r="AZ68" s="123"/>
      <c r="BA68" s="123"/>
      <c r="BB68" s="123"/>
      <c r="BC68" s="123"/>
      <c r="BD68" s="123"/>
      <c r="BE68" s="123"/>
      <c r="BF68" s="123"/>
      <c r="BG68" s="123"/>
      <c r="BH68" s="123"/>
      <c r="BI68" s="123"/>
      <c r="BJ68" s="123"/>
      <c r="BK68" s="123"/>
      <c r="BL68" s="123"/>
      <c r="BM68" s="123"/>
      <c r="BN68" s="123"/>
      <c r="BO68" s="123"/>
      <c r="BP68" s="123"/>
      <c r="BQ68" s="123"/>
      <c r="BR68" s="123"/>
      <c r="BS68" s="123"/>
      <c r="BT68" s="123"/>
      <c r="BU68" s="123"/>
      <c r="BV68" s="123"/>
      <c r="BW68" s="123"/>
      <c r="BX68" s="123"/>
      <c r="BY68" s="123"/>
      <c r="BZ68" s="123"/>
      <c r="CA68" s="123"/>
      <c r="CB68" s="123"/>
      <c r="CC68" s="123"/>
      <c r="CD68" s="123"/>
      <c r="CE68" s="123"/>
      <c r="CF68" s="123"/>
      <c r="CG68" s="123"/>
      <c r="CH68" s="123"/>
      <c r="CI68" s="123"/>
      <c r="CJ68" s="123"/>
      <c r="CK68" s="39"/>
      <c r="CL68" s="39"/>
      <c r="CM68" s="39"/>
      <c r="CN68" s="39"/>
      <c r="CO68" s="39"/>
      <c r="CP68" s="39"/>
      <c r="CQ68" s="39"/>
      <c r="CR68" s="39"/>
      <c r="CS68" s="39"/>
      <c r="CT68" s="39">
        <f>ROUND((H68/5/365*17),2)</f>
        <v>16.579999999999998</v>
      </c>
      <c r="CU68" s="39">
        <f t="shared" ref="CU68:CU74" si="316">ROUND((H68/5/365*31),2)</f>
        <v>30.23</v>
      </c>
      <c r="CV68" s="39">
        <f t="shared" ref="CV68:CV93" si="317">ROUND((H68/5/365*31),2)</f>
        <v>30.23</v>
      </c>
      <c r="CW68" s="39">
        <f t="shared" ref="CW68:CW102" si="318">ROUND((H68/5/365*30),2)</f>
        <v>29.26</v>
      </c>
      <c r="CX68" s="39">
        <f t="shared" ref="CX68:CX104" si="319">ROUND((H68/5/365*31),2)</f>
        <v>30.23</v>
      </c>
      <c r="CY68" s="39">
        <f t="shared" ref="CY68:CY104" si="320">ROUND((H68/5/365*30),2)</f>
        <v>29.26</v>
      </c>
      <c r="CZ68" s="39">
        <f t="shared" ref="CZ68:CZ104" si="321">ROUND((H68/5/365*31),2)</f>
        <v>30.23</v>
      </c>
      <c r="DA68" s="39">
        <f t="shared" ref="DA68:DA105" si="322">SUM(CO68:CZ68)</f>
        <v>196.01999999999998</v>
      </c>
      <c r="DB68" s="39">
        <f t="shared" ref="DB68:DB105" si="323">ROUND((CN68+DA68),2)</f>
        <v>196.02</v>
      </c>
      <c r="DC68" s="39">
        <f t="shared" ref="DC68:DC105" si="324">ROUND((H68/5/365*31),2)</f>
        <v>30.23</v>
      </c>
      <c r="DD68" s="39">
        <f t="shared" ref="DD68:DD105" si="325">ROUND((H68/5/365*28),2)</f>
        <v>27.31</v>
      </c>
      <c r="DE68" s="39">
        <f t="shared" ref="DE68:DE105" si="326">ROUND((H68/5/365*31),2)</f>
        <v>30.23</v>
      </c>
      <c r="DF68" s="39">
        <f t="shared" ref="DF68:DF105" si="327">ROUND((H68/5/365*30),2)</f>
        <v>29.26</v>
      </c>
      <c r="DG68" s="39">
        <f t="shared" ref="DG68:DG105" si="328">ROUND((H68/5/365*31),2)</f>
        <v>30.23</v>
      </c>
      <c r="DH68" s="39">
        <f t="shared" ref="DH68:DH105" si="329">ROUND((H68/5/365*30),2)</f>
        <v>29.26</v>
      </c>
      <c r="DI68" s="39">
        <f t="shared" ref="DI68:DI105" si="330">ROUND((H68/5/365*31),2)</f>
        <v>30.23</v>
      </c>
      <c r="DJ68" s="39">
        <f t="shared" ref="DJ68:DJ115" si="331">ROUND((H68/5/365*31),2)</f>
        <v>30.23</v>
      </c>
      <c r="DK68" s="39">
        <f t="shared" ref="DK68:DK117" si="332">ROUND((H68/5/365*30),2)</f>
        <v>29.26</v>
      </c>
      <c r="DL68" s="39">
        <f t="shared" ref="DL68:DL121" si="333">ROUND((H68/5/365*31),2)</f>
        <v>30.23</v>
      </c>
      <c r="DM68" s="39">
        <f t="shared" ref="DM68:DM121" si="334">ROUND((H68/5/365*30),2)</f>
        <v>29.26</v>
      </c>
      <c r="DN68" s="39">
        <f t="shared" ref="DN68:DN121" si="335">ROUND((H68/5/365*31),2)</f>
        <v>30.23</v>
      </c>
      <c r="DO68" s="39">
        <f t="shared" ref="DO68:DO121" si="336">SUM(DC68:DN68)</f>
        <v>355.96</v>
      </c>
      <c r="DP68" s="39">
        <f t="shared" ref="DP68:DP121" si="337">ROUND((DB68+DO68),2)</f>
        <v>551.98</v>
      </c>
      <c r="DQ68" s="39">
        <f t="shared" ref="DQ68:DQ121" si="338">ROUND((H68/5/365*31),2)</f>
        <v>30.23</v>
      </c>
      <c r="DR68" s="39">
        <f t="shared" ref="DR68:DR121" si="339">ROUND((H68/5/365*28),2)</f>
        <v>27.31</v>
      </c>
      <c r="DS68" s="39">
        <f t="shared" ref="DS68:DS121" si="340">ROUND((H68/5/365*31),2)</f>
        <v>30.23</v>
      </c>
      <c r="DT68" s="39">
        <f t="shared" ref="DT68:DT121" si="341">ROUND((H68/5/365*30),2)</f>
        <v>29.26</v>
      </c>
      <c r="DU68" s="39">
        <f t="shared" ref="DU68:DU127" si="342">ROUND((H68/5/365*31),2)</f>
        <v>30.23</v>
      </c>
      <c r="DV68" s="39">
        <f t="shared" ref="DV68:DV127" si="343">ROUND((H68/5/365*30),2)</f>
        <v>29.26</v>
      </c>
      <c r="DW68" s="39">
        <f t="shared" ref="DW68:DW127" si="344">ROUND((H68/5/365*31),2)</f>
        <v>30.23</v>
      </c>
      <c r="DX68" s="39">
        <f t="shared" ref="DX68:DX127" si="345">ROUND((H68/5/365*31),2)</f>
        <v>30.23</v>
      </c>
      <c r="DY68" s="39">
        <f t="shared" ref="DY68:DY131" si="346">ROUND((H68/5/365*30),2)</f>
        <v>29.26</v>
      </c>
      <c r="DZ68" s="39">
        <f t="shared" ref="DZ68:DZ131" si="347">ROUND((H68/5/365*31),2)</f>
        <v>30.23</v>
      </c>
      <c r="EA68" s="39">
        <f t="shared" ref="EA68:EA131" si="348">ROUND((H68/5/365*30),2)</f>
        <v>29.26</v>
      </c>
      <c r="EB68" s="39">
        <f t="shared" ref="EB68:EB131" si="349">ROUND((H68/5/365*31),2)</f>
        <v>30.23</v>
      </c>
      <c r="EC68" s="39">
        <f t="shared" ref="EC68:EC131" si="350">SUM(DQ68:EB68)</f>
        <v>355.96</v>
      </c>
      <c r="ED68" s="39">
        <f t="shared" ref="ED68:ED131" si="351">ROUND((DP68+EC68),2)</f>
        <v>907.94</v>
      </c>
      <c r="EE68" s="39">
        <f t="shared" ref="EE68:EE131" si="352">ROUND((H68/5/365*31),2)</f>
        <v>30.23</v>
      </c>
      <c r="EF68" s="39">
        <f t="shared" ref="EF68:EF131" si="353">ROUND((H68/5/365*29),2)</f>
        <v>28.28</v>
      </c>
      <c r="EG68" s="39">
        <f t="shared" ref="EG68:EG131" si="354">ROUND((H68/5/365*31),2)</f>
        <v>30.23</v>
      </c>
      <c r="EH68" s="39">
        <f t="shared" ref="EH68:EH131" si="355">ROUND((H68/5/365*30),2)</f>
        <v>29.26</v>
      </c>
      <c r="EI68" s="39">
        <f t="shared" ref="EI68:EI131" si="356">ROUND((H68/5/365*31),2)</f>
        <v>30.23</v>
      </c>
      <c r="EJ68" s="39">
        <f t="shared" ref="EJ68:EJ131" si="357">ROUND((H68/5/365*30),2)</f>
        <v>29.26</v>
      </c>
      <c r="EK68" s="39">
        <f t="shared" ref="EK68:EK131" si="358">ROUND((H68/5/365*31),2)</f>
        <v>30.23</v>
      </c>
      <c r="EL68" s="39">
        <f t="shared" ref="EL68:EL131" si="359">ROUND((H68/5/365*31),2)</f>
        <v>30.23</v>
      </c>
      <c r="EM68" s="39">
        <f t="shared" ref="EM68:EM131" si="360">ROUND((H68/5/365*30),2)</f>
        <v>29.26</v>
      </c>
      <c r="EN68" s="39">
        <f t="shared" ref="EN68:EN131" si="361">ROUND((H68/5/365*31),2)</f>
        <v>30.23</v>
      </c>
      <c r="EO68" s="39">
        <f t="shared" ref="EO68:EO131" si="362">ROUND((H68/5/365*30),2)</f>
        <v>29.26</v>
      </c>
      <c r="EP68" s="39">
        <f t="shared" ref="EP68:EP131" si="363">ROUND((H68/5/365*31),2)</f>
        <v>30.23</v>
      </c>
      <c r="EQ68" s="39">
        <f t="shared" ref="EQ68:EQ131" si="364">SUM(EE68:EP68)</f>
        <v>356.93</v>
      </c>
      <c r="ER68" s="39">
        <f t="shared" ref="ER68:ER131" si="365">ROUND((ED68+EQ68),2)</f>
        <v>1264.8699999999999</v>
      </c>
      <c r="ES68" s="39">
        <f t="shared" ref="ES68:ES131" si="366">ROUND((H68/5/365*31),2)</f>
        <v>30.23</v>
      </c>
      <c r="ET68" s="39">
        <f t="shared" ref="ET68:ET131" si="367">ROUND((H68/5/365*28),2)</f>
        <v>27.31</v>
      </c>
      <c r="EU68" s="39">
        <f t="shared" ref="EU68:EU131" si="368">ROUND((H68/5/365*31),2)</f>
        <v>30.23</v>
      </c>
      <c r="EV68" s="39">
        <f t="shared" ref="EV68:EV131" si="369">ROUND((H68/5/365*30),2)</f>
        <v>29.26</v>
      </c>
      <c r="EW68" s="219">
        <f t="shared" ref="EW68:EW131" si="370">ROUND((H68/5/365*31),2)</f>
        <v>30.23</v>
      </c>
      <c r="EX68" s="39">
        <f t="shared" ref="EX68:EX131" si="371">ROUND((H68/5/365*30),2)</f>
        <v>29.26</v>
      </c>
      <c r="EY68" s="39">
        <f t="shared" ref="EY68:EY131" si="372">ROUND((H68/5/365*31),2)</f>
        <v>30.23</v>
      </c>
      <c r="EZ68" s="39">
        <f t="shared" ref="EZ68:EZ131" si="373">ROUND((H68/5/365*31),2)</f>
        <v>30.23</v>
      </c>
      <c r="FA68" s="39">
        <f t="shared" ref="FA68:FA131" si="374">ROUND((H68/5/365*30),2)</f>
        <v>29.26</v>
      </c>
      <c r="FB68" s="39">
        <f t="shared" ref="FB68:FB131" si="375">ROUND((H68/5/365*31),2)</f>
        <v>30.23</v>
      </c>
      <c r="FC68" s="39">
        <f t="shared" ref="FC68:FC131" si="376">ROUND((H68/5/365*30),2)</f>
        <v>29.26</v>
      </c>
      <c r="FD68" s="39">
        <f t="shared" ref="FD68:FD131" si="377">ROUND((H68/5/365*31),2)</f>
        <v>30.23</v>
      </c>
      <c r="FE68" s="39">
        <f t="shared" ref="FE68:FE131" si="378">SUM(ES68:FD68)</f>
        <v>355.96</v>
      </c>
      <c r="FF68" s="39">
        <f t="shared" ref="FF68:FF131" si="379">SUM(ER68,FE68)</f>
        <v>1620.83</v>
      </c>
      <c r="FG68" s="39">
        <f t="shared" ref="FG68:FG131" si="380">ROUND((H68/5/365*31),2)</f>
        <v>30.23</v>
      </c>
      <c r="FH68" s="39">
        <f t="shared" ref="FH68:FH131" si="381">ROUND((H68/5/365*28),2)</f>
        <v>27.31</v>
      </c>
      <c r="FI68" s="39">
        <f>ROUND((H68/5/365*31),2)</f>
        <v>30.23</v>
      </c>
      <c r="FJ68" s="39">
        <f>SUM(FG68:FI68)</f>
        <v>87.77</v>
      </c>
      <c r="FK68" s="39">
        <f t="shared" ref="FK68:FK131" si="382">ROUND((FF68+FJ68),2)</f>
        <v>1708.6</v>
      </c>
      <c r="FL68" s="72">
        <f t="shared" ref="FL68:FL131" si="383">SUM(F68-FK68)</f>
        <v>268.90000000000009</v>
      </c>
    </row>
    <row r="69" spans="1:174" ht="24.75" x14ac:dyDescent="0.15">
      <c r="A69" s="73">
        <v>42900</v>
      </c>
      <c r="B69" s="69" t="s">
        <v>470</v>
      </c>
      <c r="C69" s="69" t="s">
        <v>847</v>
      </c>
      <c r="D69" s="69" t="s">
        <v>196</v>
      </c>
      <c r="E69" s="74" t="s">
        <v>848</v>
      </c>
      <c r="F69" s="86">
        <v>1050</v>
      </c>
      <c r="G69" s="39">
        <f t="shared" si="314"/>
        <v>105</v>
      </c>
      <c r="H69" s="39">
        <f t="shared" si="315"/>
        <v>945</v>
      </c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  <c r="AA69" s="123"/>
      <c r="AB69" s="123"/>
      <c r="AC69" s="123"/>
      <c r="AD69" s="123"/>
      <c r="AE69" s="123"/>
      <c r="AF69" s="123"/>
      <c r="AG69" s="123"/>
      <c r="AH69" s="123"/>
      <c r="AI69" s="123"/>
      <c r="AJ69" s="123"/>
      <c r="AK69" s="123"/>
      <c r="AL69" s="123"/>
      <c r="AM69" s="123"/>
      <c r="AN69" s="123"/>
      <c r="AO69" s="123"/>
      <c r="AP69" s="123"/>
      <c r="AQ69" s="123"/>
      <c r="AR69" s="123"/>
      <c r="AS69" s="123"/>
      <c r="AT69" s="123"/>
      <c r="AU69" s="123"/>
      <c r="AV69" s="123"/>
      <c r="AW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  <c r="BH69" s="123"/>
      <c r="BI69" s="123"/>
      <c r="BJ69" s="123"/>
      <c r="BK69" s="123"/>
      <c r="BL69" s="123"/>
      <c r="BM69" s="123"/>
      <c r="BN69" s="123"/>
      <c r="BO69" s="123"/>
      <c r="BP69" s="123"/>
      <c r="BQ69" s="123"/>
      <c r="BR69" s="123"/>
      <c r="BS69" s="123"/>
      <c r="BT69" s="123"/>
      <c r="BU69" s="123"/>
      <c r="BV69" s="123"/>
      <c r="BW69" s="123"/>
      <c r="BX69" s="123"/>
      <c r="BY69" s="123"/>
      <c r="BZ69" s="123"/>
      <c r="CA69" s="123"/>
      <c r="CB69" s="123"/>
      <c r="CC69" s="123"/>
      <c r="CD69" s="123"/>
      <c r="CE69" s="123"/>
      <c r="CF69" s="123"/>
      <c r="CG69" s="123"/>
      <c r="CH69" s="123"/>
      <c r="CI69" s="123"/>
      <c r="CJ69" s="123"/>
      <c r="CK69" s="39"/>
      <c r="CL69" s="39"/>
      <c r="CM69" s="39"/>
      <c r="CN69" s="39"/>
      <c r="CO69" s="39"/>
      <c r="CP69" s="39"/>
      <c r="CQ69" s="39"/>
      <c r="CR69" s="39"/>
      <c r="CS69" s="39"/>
      <c r="CT69" s="39">
        <f>ROUND((H69/5/365*16),2)</f>
        <v>8.2799999999999994</v>
      </c>
      <c r="CU69" s="39">
        <f t="shared" si="316"/>
        <v>16.05</v>
      </c>
      <c r="CV69" s="39">
        <f t="shared" si="317"/>
        <v>16.05</v>
      </c>
      <c r="CW69" s="39">
        <f t="shared" si="318"/>
        <v>15.53</v>
      </c>
      <c r="CX69" s="39">
        <f t="shared" si="319"/>
        <v>16.05</v>
      </c>
      <c r="CY69" s="39">
        <f t="shared" si="320"/>
        <v>15.53</v>
      </c>
      <c r="CZ69" s="39">
        <f t="shared" si="321"/>
        <v>16.05</v>
      </c>
      <c r="DA69" s="39">
        <f t="shared" si="322"/>
        <v>103.53999999999999</v>
      </c>
      <c r="DB69" s="39">
        <f t="shared" si="323"/>
        <v>103.54</v>
      </c>
      <c r="DC69" s="39">
        <f t="shared" si="324"/>
        <v>16.05</v>
      </c>
      <c r="DD69" s="39">
        <f t="shared" si="325"/>
        <v>14.5</v>
      </c>
      <c r="DE69" s="39">
        <f t="shared" si="326"/>
        <v>16.05</v>
      </c>
      <c r="DF69" s="39">
        <f t="shared" si="327"/>
        <v>15.53</v>
      </c>
      <c r="DG69" s="39">
        <f t="shared" si="328"/>
        <v>16.05</v>
      </c>
      <c r="DH69" s="39">
        <f t="shared" si="329"/>
        <v>15.53</v>
      </c>
      <c r="DI69" s="39">
        <f t="shared" si="330"/>
        <v>16.05</v>
      </c>
      <c r="DJ69" s="39">
        <f t="shared" si="331"/>
        <v>16.05</v>
      </c>
      <c r="DK69" s="39">
        <f t="shared" si="332"/>
        <v>15.53</v>
      </c>
      <c r="DL69" s="39">
        <f t="shared" si="333"/>
        <v>16.05</v>
      </c>
      <c r="DM69" s="39">
        <f t="shared" si="334"/>
        <v>15.53</v>
      </c>
      <c r="DN69" s="39">
        <f t="shared" si="335"/>
        <v>16.05</v>
      </c>
      <c r="DO69" s="39">
        <f t="shared" si="336"/>
        <v>188.97000000000003</v>
      </c>
      <c r="DP69" s="39">
        <f t="shared" si="337"/>
        <v>292.51</v>
      </c>
      <c r="DQ69" s="39">
        <f t="shared" si="338"/>
        <v>16.05</v>
      </c>
      <c r="DR69" s="39">
        <f t="shared" si="339"/>
        <v>14.5</v>
      </c>
      <c r="DS69" s="39">
        <f t="shared" si="340"/>
        <v>16.05</v>
      </c>
      <c r="DT69" s="39">
        <f t="shared" si="341"/>
        <v>15.53</v>
      </c>
      <c r="DU69" s="39">
        <f t="shared" si="342"/>
        <v>16.05</v>
      </c>
      <c r="DV69" s="39">
        <f t="shared" si="343"/>
        <v>15.53</v>
      </c>
      <c r="DW69" s="39">
        <f t="shared" si="344"/>
        <v>16.05</v>
      </c>
      <c r="DX69" s="39">
        <f t="shared" si="345"/>
        <v>16.05</v>
      </c>
      <c r="DY69" s="39">
        <f t="shared" si="346"/>
        <v>15.53</v>
      </c>
      <c r="DZ69" s="39">
        <f t="shared" si="347"/>
        <v>16.05</v>
      </c>
      <c r="EA69" s="39">
        <f t="shared" si="348"/>
        <v>15.53</v>
      </c>
      <c r="EB69" s="39">
        <f t="shared" si="349"/>
        <v>16.05</v>
      </c>
      <c r="EC69" s="39">
        <f t="shared" si="350"/>
        <v>188.97000000000003</v>
      </c>
      <c r="ED69" s="39">
        <f t="shared" si="351"/>
        <v>481.48</v>
      </c>
      <c r="EE69" s="39">
        <f t="shared" si="352"/>
        <v>16.05</v>
      </c>
      <c r="EF69" s="39">
        <f t="shared" si="353"/>
        <v>15.02</v>
      </c>
      <c r="EG69" s="39">
        <f t="shared" si="354"/>
        <v>16.05</v>
      </c>
      <c r="EH69" s="39">
        <f t="shared" si="355"/>
        <v>15.53</v>
      </c>
      <c r="EI69" s="39">
        <f t="shared" si="356"/>
        <v>16.05</v>
      </c>
      <c r="EJ69" s="39">
        <f t="shared" si="357"/>
        <v>15.53</v>
      </c>
      <c r="EK69" s="39">
        <f t="shared" si="358"/>
        <v>16.05</v>
      </c>
      <c r="EL69" s="39">
        <f t="shared" si="359"/>
        <v>16.05</v>
      </c>
      <c r="EM69" s="39">
        <f t="shared" si="360"/>
        <v>15.53</v>
      </c>
      <c r="EN69" s="39">
        <f t="shared" si="361"/>
        <v>16.05</v>
      </c>
      <c r="EO69" s="39">
        <f t="shared" si="362"/>
        <v>15.53</v>
      </c>
      <c r="EP69" s="39">
        <f t="shared" si="363"/>
        <v>16.05</v>
      </c>
      <c r="EQ69" s="39">
        <f t="shared" si="364"/>
        <v>189.49</v>
      </c>
      <c r="ER69" s="39">
        <f t="shared" si="365"/>
        <v>670.97</v>
      </c>
      <c r="ES69" s="39">
        <f t="shared" si="366"/>
        <v>16.05</v>
      </c>
      <c r="ET69" s="39">
        <f t="shared" si="367"/>
        <v>14.5</v>
      </c>
      <c r="EU69" s="39">
        <f t="shared" si="368"/>
        <v>16.05</v>
      </c>
      <c r="EV69" s="39">
        <f t="shared" si="369"/>
        <v>15.53</v>
      </c>
      <c r="EW69" s="219">
        <f t="shared" si="370"/>
        <v>16.05</v>
      </c>
      <c r="EX69" s="39">
        <f t="shared" si="371"/>
        <v>15.53</v>
      </c>
      <c r="EY69" s="39">
        <f t="shared" si="372"/>
        <v>16.05</v>
      </c>
      <c r="EZ69" s="39">
        <f t="shared" si="373"/>
        <v>16.05</v>
      </c>
      <c r="FA69" s="39">
        <f t="shared" si="374"/>
        <v>15.53</v>
      </c>
      <c r="FB69" s="39">
        <f t="shared" si="375"/>
        <v>16.05</v>
      </c>
      <c r="FC69" s="39">
        <f t="shared" si="376"/>
        <v>15.53</v>
      </c>
      <c r="FD69" s="39">
        <f t="shared" si="377"/>
        <v>16.05</v>
      </c>
      <c r="FE69" s="39">
        <f t="shared" si="378"/>
        <v>188.97000000000003</v>
      </c>
      <c r="FF69" s="39">
        <f t="shared" si="379"/>
        <v>859.94</v>
      </c>
      <c r="FG69" s="39">
        <f t="shared" si="380"/>
        <v>16.05</v>
      </c>
      <c r="FH69" s="39">
        <f t="shared" si="381"/>
        <v>14.5</v>
      </c>
      <c r="FI69" s="39">
        <f t="shared" ref="FI69:FI132" si="384">ROUND((H69/5/365*31),2)</f>
        <v>16.05</v>
      </c>
      <c r="FJ69" s="39">
        <f t="shared" ref="FJ69:FJ132" si="385">SUM(FG69:FI69)</f>
        <v>46.6</v>
      </c>
      <c r="FK69" s="39">
        <f t="shared" si="382"/>
        <v>906.54</v>
      </c>
      <c r="FL69" s="72">
        <f t="shared" si="383"/>
        <v>143.46000000000004</v>
      </c>
    </row>
    <row r="70" spans="1:174" ht="24.75" x14ac:dyDescent="0.15">
      <c r="A70" s="73">
        <v>42900</v>
      </c>
      <c r="B70" s="69" t="s">
        <v>470</v>
      </c>
      <c r="C70" s="69" t="s">
        <v>849</v>
      </c>
      <c r="D70" s="69" t="s">
        <v>262</v>
      </c>
      <c r="E70" s="74" t="s">
        <v>850</v>
      </c>
      <c r="F70" s="86">
        <v>1050</v>
      </c>
      <c r="G70" s="39">
        <f t="shared" si="314"/>
        <v>105</v>
      </c>
      <c r="H70" s="39">
        <f t="shared" si="315"/>
        <v>945</v>
      </c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  <c r="AA70" s="123"/>
      <c r="AB70" s="123"/>
      <c r="AC70" s="123"/>
      <c r="AD70" s="123"/>
      <c r="AE70" s="123"/>
      <c r="AF70" s="123"/>
      <c r="AG70" s="123"/>
      <c r="AH70" s="123"/>
      <c r="AI70" s="123"/>
      <c r="AJ70" s="123"/>
      <c r="AK70" s="123"/>
      <c r="AL70" s="123"/>
      <c r="AM70" s="123"/>
      <c r="AN70" s="123"/>
      <c r="AO70" s="123"/>
      <c r="AP70" s="123"/>
      <c r="AQ70" s="123"/>
      <c r="AR70" s="123"/>
      <c r="AS70" s="123"/>
      <c r="AT70" s="123"/>
      <c r="AU70" s="123"/>
      <c r="AV70" s="123"/>
      <c r="AW70" s="123"/>
      <c r="AX70" s="123"/>
      <c r="AY70" s="123"/>
      <c r="AZ70" s="123"/>
      <c r="BA70" s="123"/>
      <c r="BB70" s="123"/>
      <c r="BC70" s="123"/>
      <c r="BD70" s="123"/>
      <c r="BE70" s="123"/>
      <c r="BF70" s="123"/>
      <c r="BG70" s="123"/>
      <c r="BH70" s="123"/>
      <c r="BI70" s="123"/>
      <c r="BJ70" s="123"/>
      <c r="BK70" s="123"/>
      <c r="BL70" s="123"/>
      <c r="BM70" s="123"/>
      <c r="BN70" s="123"/>
      <c r="BO70" s="123"/>
      <c r="BP70" s="123"/>
      <c r="BQ70" s="123"/>
      <c r="BR70" s="123"/>
      <c r="BS70" s="123"/>
      <c r="BT70" s="123"/>
      <c r="BU70" s="123"/>
      <c r="BV70" s="123"/>
      <c r="BW70" s="123"/>
      <c r="BX70" s="123"/>
      <c r="BY70" s="123"/>
      <c r="BZ70" s="123"/>
      <c r="CA70" s="123"/>
      <c r="CB70" s="123"/>
      <c r="CC70" s="123"/>
      <c r="CD70" s="123"/>
      <c r="CE70" s="123"/>
      <c r="CF70" s="123"/>
      <c r="CG70" s="123"/>
      <c r="CH70" s="123"/>
      <c r="CI70" s="123"/>
      <c r="CJ70" s="123"/>
      <c r="CK70" s="39"/>
      <c r="CL70" s="39"/>
      <c r="CM70" s="39"/>
      <c r="CN70" s="39"/>
      <c r="CO70" s="39"/>
      <c r="CP70" s="39"/>
      <c r="CQ70" s="39"/>
      <c r="CR70" s="39"/>
      <c r="CS70" s="39"/>
      <c r="CT70" s="39">
        <f>ROUND((H70/5/365*16),2)</f>
        <v>8.2799999999999994</v>
      </c>
      <c r="CU70" s="39">
        <f t="shared" si="316"/>
        <v>16.05</v>
      </c>
      <c r="CV70" s="39">
        <f t="shared" si="317"/>
        <v>16.05</v>
      </c>
      <c r="CW70" s="39">
        <f t="shared" si="318"/>
        <v>15.53</v>
      </c>
      <c r="CX70" s="39">
        <f t="shared" si="319"/>
        <v>16.05</v>
      </c>
      <c r="CY70" s="39">
        <f t="shared" si="320"/>
        <v>15.53</v>
      </c>
      <c r="CZ70" s="39">
        <f t="shared" si="321"/>
        <v>16.05</v>
      </c>
      <c r="DA70" s="39">
        <f t="shared" si="322"/>
        <v>103.53999999999999</v>
      </c>
      <c r="DB70" s="39">
        <f t="shared" si="323"/>
        <v>103.54</v>
      </c>
      <c r="DC70" s="39">
        <f t="shared" si="324"/>
        <v>16.05</v>
      </c>
      <c r="DD70" s="39">
        <f t="shared" si="325"/>
        <v>14.5</v>
      </c>
      <c r="DE70" s="39">
        <f t="shared" si="326"/>
        <v>16.05</v>
      </c>
      <c r="DF70" s="39">
        <f t="shared" si="327"/>
        <v>15.53</v>
      </c>
      <c r="DG70" s="39">
        <f t="shared" si="328"/>
        <v>16.05</v>
      </c>
      <c r="DH70" s="39">
        <f t="shared" si="329"/>
        <v>15.53</v>
      </c>
      <c r="DI70" s="39">
        <f t="shared" si="330"/>
        <v>16.05</v>
      </c>
      <c r="DJ70" s="39">
        <f t="shared" si="331"/>
        <v>16.05</v>
      </c>
      <c r="DK70" s="39">
        <f t="shared" si="332"/>
        <v>15.53</v>
      </c>
      <c r="DL70" s="39">
        <f t="shared" si="333"/>
        <v>16.05</v>
      </c>
      <c r="DM70" s="39">
        <f t="shared" si="334"/>
        <v>15.53</v>
      </c>
      <c r="DN70" s="39">
        <f t="shared" si="335"/>
        <v>16.05</v>
      </c>
      <c r="DO70" s="39">
        <f t="shared" si="336"/>
        <v>188.97000000000003</v>
      </c>
      <c r="DP70" s="39">
        <f t="shared" si="337"/>
        <v>292.51</v>
      </c>
      <c r="DQ70" s="39">
        <f t="shared" si="338"/>
        <v>16.05</v>
      </c>
      <c r="DR70" s="39">
        <f t="shared" si="339"/>
        <v>14.5</v>
      </c>
      <c r="DS70" s="39">
        <f t="shared" si="340"/>
        <v>16.05</v>
      </c>
      <c r="DT70" s="39">
        <f t="shared" si="341"/>
        <v>15.53</v>
      </c>
      <c r="DU70" s="39">
        <f t="shared" si="342"/>
        <v>16.05</v>
      </c>
      <c r="DV70" s="39">
        <f t="shared" si="343"/>
        <v>15.53</v>
      </c>
      <c r="DW70" s="39">
        <f t="shared" si="344"/>
        <v>16.05</v>
      </c>
      <c r="DX70" s="39">
        <f t="shared" si="345"/>
        <v>16.05</v>
      </c>
      <c r="DY70" s="39">
        <f t="shared" si="346"/>
        <v>15.53</v>
      </c>
      <c r="DZ70" s="39">
        <f t="shared" si="347"/>
        <v>16.05</v>
      </c>
      <c r="EA70" s="39">
        <f t="shared" si="348"/>
        <v>15.53</v>
      </c>
      <c r="EB70" s="39">
        <f t="shared" si="349"/>
        <v>16.05</v>
      </c>
      <c r="EC70" s="39">
        <f t="shared" si="350"/>
        <v>188.97000000000003</v>
      </c>
      <c r="ED70" s="39">
        <f t="shared" si="351"/>
        <v>481.48</v>
      </c>
      <c r="EE70" s="39">
        <f t="shared" si="352"/>
        <v>16.05</v>
      </c>
      <c r="EF70" s="39">
        <f t="shared" si="353"/>
        <v>15.02</v>
      </c>
      <c r="EG70" s="39">
        <f t="shared" si="354"/>
        <v>16.05</v>
      </c>
      <c r="EH70" s="39">
        <f t="shared" si="355"/>
        <v>15.53</v>
      </c>
      <c r="EI70" s="39">
        <f t="shared" si="356"/>
        <v>16.05</v>
      </c>
      <c r="EJ70" s="39">
        <f t="shared" si="357"/>
        <v>15.53</v>
      </c>
      <c r="EK70" s="39">
        <f t="shared" si="358"/>
        <v>16.05</v>
      </c>
      <c r="EL70" s="39">
        <f t="shared" si="359"/>
        <v>16.05</v>
      </c>
      <c r="EM70" s="39">
        <f t="shared" si="360"/>
        <v>15.53</v>
      </c>
      <c r="EN70" s="39">
        <f t="shared" si="361"/>
        <v>16.05</v>
      </c>
      <c r="EO70" s="39">
        <f t="shared" si="362"/>
        <v>15.53</v>
      </c>
      <c r="EP70" s="39">
        <f t="shared" si="363"/>
        <v>16.05</v>
      </c>
      <c r="EQ70" s="39">
        <f t="shared" si="364"/>
        <v>189.49</v>
      </c>
      <c r="ER70" s="39">
        <f t="shared" si="365"/>
        <v>670.97</v>
      </c>
      <c r="ES70" s="39">
        <f t="shared" si="366"/>
        <v>16.05</v>
      </c>
      <c r="ET70" s="39">
        <f t="shared" si="367"/>
        <v>14.5</v>
      </c>
      <c r="EU70" s="39">
        <f t="shared" si="368"/>
        <v>16.05</v>
      </c>
      <c r="EV70" s="39">
        <f t="shared" si="369"/>
        <v>15.53</v>
      </c>
      <c r="EW70" s="219">
        <f t="shared" si="370"/>
        <v>16.05</v>
      </c>
      <c r="EX70" s="39">
        <f t="shared" si="371"/>
        <v>15.53</v>
      </c>
      <c r="EY70" s="39">
        <f t="shared" si="372"/>
        <v>16.05</v>
      </c>
      <c r="EZ70" s="39">
        <f t="shared" si="373"/>
        <v>16.05</v>
      </c>
      <c r="FA70" s="39">
        <f t="shared" si="374"/>
        <v>15.53</v>
      </c>
      <c r="FB70" s="39">
        <f t="shared" si="375"/>
        <v>16.05</v>
      </c>
      <c r="FC70" s="39">
        <f t="shared" si="376"/>
        <v>15.53</v>
      </c>
      <c r="FD70" s="39">
        <f t="shared" si="377"/>
        <v>16.05</v>
      </c>
      <c r="FE70" s="39">
        <f t="shared" si="378"/>
        <v>188.97000000000003</v>
      </c>
      <c r="FF70" s="39">
        <f t="shared" si="379"/>
        <v>859.94</v>
      </c>
      <c r="FG70" s="39">
        <f t="shared" si="380"/>
        <v>16.05</v>
      </c>
      <c r="FH70" s="39">
        <f t="shared" si="381"/>
        <v>14.5</v>
      </c>
      <c r="FI70" s="39">
        <f t="shared" si="384"/>
        <v>16.05</v>
      </c>
      <c r="FJ70" s="39">
        <f t="shared" si="385"/>
        <v>46.6</v>
      </c>
      <c r="FK70" s="39">
        <f t="shared" si="382"/>
        <v>906.54</v>
      </c>
      <c r="FL70" s="72">
        <f t="shared" si="383"/>
        <v>143.46000000000004</v>
      </c>
      <c r="FP70" s="121"/>
      <c r="FQ70" s="121"/>
      <c r="FR70" s="121"/>
    </row>
    <row r="71" spans="1:174" ht="24.75" x14ac:dyDescent="0.15">
      <c r="A71" s="73">
        <v>42900</v>
      </c>
      <c r="B71" s="69" t="s">
        <v>470</v>
      </c>
      <c r="C71" s="69" t="s">
        <v>851</v>
      </c>
      <c r="D71" s="69" t="s">
        <v>251</v>
      </c>
      <c r="E71" s="74" t="s">
        <v>852</v>
      </c>
      <c r="F71" s="86">
        <v>1050</v>
      </c>
      <c r="G71" s="39">
        <f t="shared" si="314"/>
        <v>105</v>
      </c>
      <c r="H71" s="39">
        <f t="shared" si="315"/>
        <v>945</v>
      </c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23"/>
      <c r="AH71" s="123"/>
      <c r="AI71" s="123"/>
      <c r="AJ71" s="123"/>
      <c r="AK71" s="123"/>
      <c r="AL71" s="123"/>
      <c r="AM71" s="123"/>
      <c r="AN71" s="123"/>
      <c r="AO71" s="123"/>
      <c r="AP71" s="123"/>
      <c r="AQ71" s="123"/>
      <c r="AR71" s="123"/>
      <c r="AS71" s="123"/>
      <c r="AT71" s="123"/>
      <c r="AU71" s="123"/>
      <c r="AV71" s="123"/>
      <c r="AW71" s="123"/>
      <c r="AX71" s="123"/>
      <c r="AY71" s="123"/>
      <c r="AZ71" s="123"/>
      <c r="BA71" s="123"/>
      <c r="BB71" s="123"/>
      <c r="BC71" s="123"/>
      <c r="BD71" s="123"/>
      <c r="BE71" s="123"/>
      <c r="BF71" s="123"/>
      <c r="BG71" s="123"/>
      <c r="BH71" s="123"/>
      <c r="BI71" s="123"/>
      <c r="BJ71" s="123"/>
      <c r="BK71" s="123"/>
      <c r="BL71" s="123"/>
      <c r="BM71" s="123"/>
      <c r="BN71" s="123"/>
      <c r="BO71" s="123"/>
      <c r="BP71" s="123"/>
      <c r="BQ71" s="123"/>
      <c r="BR71" s="123"/>
      <c r="BS71" s="123"/>
      <c r="BT71" s="123"/>
      <c r="BU71" s="123"/>
      <c r="BV71" s="123"/>
      <c r="BW71" s="123"/>
      <c r="BX71" s="123"/>
      <c r="BY71" s="123"/>
      <c r="BZ71" s="123"/>
      <c r="CA71" s="123"/>
      <c r="CB71" s="123"/>
      <c r="CC71" s="123"/>
      <c r="CD71" s="123"/>
      <c r="CE71" s="123"/>
      <c r="CF71" s="123"/>
      <c r="CG71" s="123"/>
      <c r="CH71" s="123"/>
      <c r="CI71" s="123"/>
      <c r="CJ71" s="123"/>
      <c r="CK71" s="39"/>
      <c r="CL71" s="39"/>
      <c r="CM71" s="39"/>
      <c r="CN71" s="39"/>
      <c r="CO71" s="39"/>
      <c r="CP71" s="39"/>
      <c r="CQ71" s="39"/>
      <c r="CR71" s="39"/>
      <c r="CS71" s="39"/>
      <c r="CT71" s="39">
        <f>ROUND((H71/5/365*16),2)</f>
        <v>8.2799999999999994</v>
      </c>
      <c r="CU71" s="39">
        <f t="shared" si="316"/>
        <v>16.05</v>
      </c>
      <c r="CV71" s="39">
        <f t="shared" si="317"/>
        <v>16.05</v>
      </c>
      <c r="CW71" s="39">
        <f t="shared" si="318"/>
        <v>15.53</v>
      </c>
      <c r="CX71" s="39">
        <f t="shared" si="319"/>
        <v>16.05</v>
      </c>
      <c r="CY71" s="39">
        <f t="shared" si="320"/>
        <v>15.53</v>
      </c>
      <c r="CZ71" s="39">
        <f t="shared" si="321"/>
        <v>16.05</v>
      </c>
      <c r="DA71" s="39">
        <f t="shared" si="322"/>
        <v>103.53999999999999</v>
      </c>
      <c r="DB71" s="39">
        <f t="shared" si="323"/>
        <v>103.54</v>
      </c>
      <c r="DC71" s="39">
        <f t="shared" si="324"/>
        <v>16.05</v>
      </c>
      <c r="DD71" s="39">
        <f t="shared" si="325"/>
        <v>14.5</v>
      </c>
      <c r="DE71" s="39">
        <f t="shared" si="326"/>
        <v>16.05</v>
      </c>
      <c r="DF71" s="39">
        <f t="shared" si="327"/>
        <v>15.53</v>
      </c>
      <c r="DG71" s="39">
        <f t="shared" si="328"/>
        <v>16.05</v>
      </c>
      <c r="DH71" s="39">
        <f t="shared" si="329"/>
        <v>15.53</v>
      </c>
      <c r="DI71" s="39">
        <f t="shared" si="330"/>
        <v>16.05</v>
      </c>
      <c r="DJ71" s="39">
        <f t="shared" si="331"/>
        <v>16.05</v>
      </c>
      <c r="DK71" s="39">
        <f t="shared" si="332"/>
        <v>15.53</v>
      </c>
      <c r="DL71" s="39">
        <f t="shared" si="333"/>
        <v>16.05</v>
      </c>
      <c r="DM71" s="39">
        <f t="shared" si="334"/>
        <v>15.53</v>
      </c>
      <c r="DN71" s="39">
        <f t="shared" si="335"/>
        <v>16.05</v>
      </c>
      <c r="DO71" s="39">
        <f t="shared" si="336"/>
        <v>188.97000000000003</v>
      </c>
      <c r="DP71" s="39">
        <f t="shared" si="337"/>
        <v>292.51</v>
      </c>
      <c r="DQ71" s="39">
        <f t="shared" si="338"/>
        <v>16.05</v>
      </c>
      <c r="DR71" s="39">
        <f t="shared" si="339"/>
        <v>14.5</v>
      </c>
      <c r="DS71" s="39">
        <f t="shared" si="340"/>
        <v>16.05</v>
      </c>
      <c r="DT71" s="39">
        <f t="shared" si="341"/>
        <v>15.53</v>
      </c>
      <c r="DU71" s="39">
        <f t="shared" si="342"/>
        <v>16.05</v>
      </c>
      <c r="DV71" s="39">
        <f t="shared" si="343"/>
        <v>15.53</v>
      </c>
      <c r="DW71" s="39">
        <f t="shared" si="344"/>
        <v>16.05</v>
      </c>
      <c r="DX71" s="39">
        <f t="shared" si="345"/>
        <v>16.05</v>
      </c>
      <c r="DY71" s="39">
        <f t="shared" si="346"/>
        <v>15.53</v>
      </c>
      <c r="DZ71" s="39">
        <f t="shared" si="347"/>
        <v>16.05</v>
      </c>
      <c r="EA71" s="39">
        <f t="shared" si="348"/>
        <v>15.53</v>
      </c>
      <c r="EB71" s="39">
        <f t="shared" si="349"/>
        <v>16.05</v>
      </c>
      <c r="EC71" s="39">
        <f t="shared" si="350"/>
        <v>188.97000000000003</v>
      </c>
      <c r="ED71" s="39">
        <f t="shared" si="351"/>
        <v>481.48</v>
      </c>
      <c r="EE71" s="39">
        <f t="shared" si="352"/>
        <v>16.05</v>
      </c>
      <c r="EF71" s="39">
        <f t="shared" si="353"/>
        <v>15.02</v>
      </c>
      <c r="EG71" s="39">
        <f t="shared" si="354"/>
        <v>16.05</v>
      </c>
      <c r="EH71" s="39">
        <f t="shared" si="355"/>
        <v>15.53</v>
      </c>
      <c r="EI71" s="39">
        <f t="shared" si="356"/>
        <v>16.05</v>
      </c>
      <c r="EJ71" s="39">
        <f t="shared" si="357"/>
        <v>15.53</v>
      </c>
      <c r="EK71" s="39">
        <f t="shared" si="358"/>
        <v>16.05</v>
      </c>
      <c r="EL71" s="39">
        <f t="shared" si="359"/>
        <v>16.05</v>
      </c>
      <c r="EM71" s="39">
        <f t="shared" si="360"/>
        <v>15.53</v>
      </c>
      <c r="EN71" s="39">
        <f t="shared" si="361"/>
        <v>16.05</v>
      </c>
      <c r="EO71" s="39">
        <f t="shared" si="362"/>
        <v>15.53</v>
      </c>
      <c r="EP71" s="39">
        <f t="shared" si="363"/>
        <v>16.05</v>
      </c>
      <c r="EQ71" s="39">
        <f t="shared" si="364"/>
        <v>189.49</v>
      </c>
      <c r="ER71" s="39">
        <f t="shared" si="365"/>
        <v>670.97</v>
      </c>
      <c r="ES71" s="39">
        <f t="shared" si="366"/>
        <v>16.05</v>
      </c>
      <c r="ET71" s="39">
        <f t="shared" si="367"/>
        <v>14.5</v>
      </c>
      <c r="EU71" s="39">
        <f t="shared" si="368"/>
        <v>16.05</v>
      </c>
      <c r="EV71" s="39">
        <f t="shared" si="369"/>
        <v>15.53</v>
      </c>
      <c r="EW71" s="219">
        <f t="shared" si="370"/>
        <v>16.05</v>
      </c>
      <c r="EX71" s="39">
        <f t="shared" si="371"/>
        <v>15.53</v>
      </c>
      <c r="EY71" s="39">
        <f t="shared" si="372"/>
        <v>16.05</v>
      </c>
      <c r="EZ71" s="39">
        <f t="shared" si="373"/>
        <v>16.05</v>
      </c>
      <c r="FA71" s="39">
        <f t="shared" si="374"/>
        <v>15.53</v>
      </c>
      <c r="FB71" s="39">
        <f t="shared" si="375"/>
        <v>16.05</v>
      </c>
      <c r="FC71" s="39">
        <f t="shared" si="376"/>
        <v>15.53</v>
      </c>
      <c r="FD71" s="39">
        <f t="shared" si="377"/>
        <v>16.05</v>
      </c>
      <c r="FE71" s="39">
        <f t="shared" si="378"/>
        <v>188.97000000000003</v>
      </c>
      <c r="FF71" s="39">
        <f t="shared" si="379"/>
        <v>859.94</v>
      </c>
      <c r="FG71" s="39">
        <f t="shared" si="380"/>
        <v>16.05</v>
      </c>
      <c r="FH71" s="39">
        <f t="shared" si="381"/>
        <v>14.5</v>
      </c>
      <c r="FI71" s="39">
        <f t="shared" si="384"/>
        <v>16.05</v>
      </c>
      <c r="FJ71" s="39">
        <f t="shared" si="385"/>
        <v>46.6</v>
      </c>
      <c r="FK71" s="39">
        <f t="shared" si="382"/>
        <v>906.54</v>
      </c>
      <c r="FL71" s="72">
        <f t="shared" si="383"/>
        <v>143.46000000000004</v>
      </c>
      <c r="FP71" s="121"/>
      <c r="FQ71" s="121"/>
      <c r="FR71" s="121"/>
    </row>
    <row r="72" spans="1:174" ht="24.75" x14ac:dyDescent="0.15">
      <c r="A72" s="73">
        <v>42905</v>
      </c>
      <c r="B72" s="69" t="s">
        <v>488</v>
      </c>
      <c r="C72" s="69" t="s">
        <v>853</v>
      </c>
      <c r="D72" s="69" t="s">
        <v>100</v>
      </c>
      <c r="E72" s="74" t="s">
        <v>854</v>
      </c>
      <c r="F72" s="86">
        <v>1370</v>
      </c>
      <c r="G72" s="39">
        <f t="shared" si="314"/>
        <v>137</v>
      </c>
      <c r="H72" s="39">
        <f t="shared" si="315"/>
        <v>1233</v>
      </c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23"/>
      <c r="AH72" s="123"/>
      <c r="AI72" s="123"/>
      <c r="AJ72" s="123"/>
      <c r="AK72" s="123"/>
      <c r="AL72" s="123"/>
      <c r="AM72" s="123"/>
      <c r="AN72" s="123"/>
      <c r="AO72" s="123"/>
      <c r="AP72" s="123"/>
      <c r="AQ72" s="123"/>
      <c r="AR72" s="123"/>
      <c r="AS72" s="123"/>
      <c r="AT72" s="123"/>
      <c r="AU72" s="123"/>
      <c r="AV72" s="123"/>
      <c r="AW72" s="123"/>
      <c r="AX72" s="123"/>
      <c r="AY72" s="123"/>
      <c r="AZ72" s="123"/>
      <c r="BA72" s="123"/>
      <c r="BB72" s="123"/>
      <c r="BC72" s="123"/>
      <c r="BD72" s="123"/>
      <c r="BE72" s="123"/>
      <c r="BF72" s="123"/>
      <c r="BG72" s="123"/>
      <c r="BH72" s="123"/>
      <c r="BI72" s="123"/>
      <c r="BJ72" s="123"/>
      <c r="BK72" s="123"/>
      <c r="BL72" s="123"/>
      <c r="BM72" s="123"/>
      <c r="BN72" s="123"/>
      <c r="BO72" s="123"/>
      <c r="BP72" s="123"/>
      <c r="BQ72" s="123"/>
      <c r="BR72" s="123"/>
      <c r="BS72" s="123"/>
      <c r="BT72" s="123"/>
      <c r="BU72" s="123"/>
      <c r="BV72" s="123"/>
      <c r="BW72" s="123"/>
      <c r="BX72" s="123"/>
      <c r="BY72" s="123"/>
      <c r="BZ72" s="123"/>
      <c r="CA72" s="123"/>
      <c r="CB72" s="123"/>
      <c r="CC72" s="123"/>
      <c r="CD72" s="123"/>
      <c r="CE72" s="123"/>
      <c r="CF72" s="123"/>
      <c r="CG72" s="123"/>
      <c r="CH72" s="123"/>
      <c r="CI72" s="123"/>
      <c r="CJ72" s="123"/>
      <c r="CK72" s="39"/>
      <c r="CL72" s="39"/>
      <c r="CM72" s="39"/>
      <c r="CN72" s="39"/>
      <c r="CO72" s="39"/>
      <c r="CP72" s="39"/>
      <c r="CQ72" s="39"/>
      <c r="CR72" s="39"/>
      <c r="CS72" s="39"/>
      <c r="CT72" s="39">
        <f>ROUND((H72/5/365*11),2)</f>
        <v>7.43</v>
      </c>
      <c r="CU72" s="39">
        <f t="shared" si="316"/>
        <v>20.94</v>
      </c>
      <c r="CV72" s="39">
        <f t="shared" si="317"/>
        <v>20.94</v>
      </c>
      <c r="CW72" s="39">
        <f t="shared" si="318"/>
        <v>20.27</v>
      </c>
      <c r="CX72" s="39">
        <f t="shared" si="319"/>
        <v>20.94</v>
      </c>
      <c r="CY72" s="39">
        <f t="shared" si="320"/>
        <v>20.27</v>
      </c>
      <c r="CZ72" s="39">
        <f t="shared" si="321"/>
        <v>20.94</v>
      </c>
      <c r="DA72" s="39">
        <f t="shared" si="322"/>
        <v>131.72999999999999</v>
      </c>
      <c r="DB72" s="39">
        <f t="shared" si="323"/>
        <v>131.72999999999999</v>
      </c>
      <c r="DC72" s="39">
        <f t="shared" si="324"/>
        <v>20.94</v>
      </c>
      <c r="DD72" s="39">
        <f t="shared" si="325"/>
        <v>18.920000000000002</v>
      </c>
      <c r="DE72" s="39">
        <f t="shared" si="326"/>
        <v>20.94</v>
      </c>
      <c r="DF72" s="39">
        <f t="shared" si="327"/>
        <v>20.27</v>
      </c>
      <c r="DG72" s="39">
        <f t="shared" si="328"/>
        <v>20.94</v>
      </c>
      <c r="DH72" s="39">
        <f t="shared" si="329"/>
        <v>20.27</v>
      </c>
      <c r="DI72" s="39">
        <f t="shared" si="330"/>
        <v>20.94</v>
      </c>
      <c r="DJ72" s="39">
        <f t="shared" si="331"/>
        <v>20.94</v>
      </c>
      <c r="DK72" s="39">
        <f t="shared" si="332"/>
        <v>20.27</v>
      </c>
      <c r="DL72" s="39">
        <f t="shared" si="333"/>
        <v>20.94</v>
      </c>
      <c r="DM72" s="39">
        <f t="shared" si="334"/>
        <v>20.27</v>
      </c>
      <c r="DN72" s="39">
        <f t="shared" si="335"/>
        <v>20.94</v>
      </c>
      <c r="DO72" s="39">
        <f t="shared" si="336"/>
        <v>246.58</v>
      </c>
      <c r="DP72" s="39">
        <f t="shared" si="337"/>
        <v>378.31</v>
      </c>
      <c r="DQ72" s="39">
        <f t="shared" si="338"/>
        <v>20.94</v>
      </c>
      <c r="DR72" s="39">
        <f t="shared" si="339"/>
        <v>18.920000000000002</v>
      </c>
      <c r="DS72" s="39">
        <f t="shared" si="340"/>
        <v>20.94</v>
      </c>
      <c r="DT72" s="39">
        <f t="shared" si="341"/>
        <v>20.27</v>
      </c>
      <c r="DU72" s="39">
        <f t="shared" si="342"/>
        <v>20.94</v>
      </c>
      <c r="DV72" s="39">
        <f t="shared" si="343"/>
        <v>20.27</v>
      </c>
      <c r="DW72" s="39">
        <f t="shared" si="344"/>
        <v>20.94</v>
      </c>
      <c r="DX72" s="39">
        <f t="shared" si="345"/>
        <v>20.94</v>
      </c>
      <c r="DY72" s="39">
        <f t="shared" si="346"/>
        <v>20.27</v>
      </c>
      <c r="DZ72" s="39">
        <f t="shared" si="347"/>
        <v>20.94</v>
      </c>
      <c r="EA72" s="39">
        <f t="shared" si="348"/>
        <v>20.27</v>
      </c>
      <c r="EB72" s="39">
        <f t="shared" si="349"/>
        <v>20.94</v>
      </c>
      <c r="EC72" s="39">
        <f t="shared" si="350"/>
        <v>246.58</v>
      </c>
      <c r="ED72" s="39">
        <f t="shared" si="351"/>
        <v>624.89</v>
      </c>
      <c r="EE72" s="39">
        <f t="shared" si="352"/>
        <v>20.94</v>
      </c>
      <c r="EF72" s="39">
        <f t="shared" si="353"/>
        <v>19.59</v>
      </c>
      <c r="EG72" s="39">
        <f t="shared" si="354"/>
        <v>20.94</v>
      </c>
      <c r="EH72" s="39">
        <f t="shared" si="355"/>
        <v>20.27</v>
      </c>
      <c r="EI72" s="39">
        <f t="shared" si="356"/>
        <v>20.94</v>
      </c>
      <c r="EJ72" s="39">
        <f t="shared" si="357"/>
        <v>20.27</v>
      </c>
      <c r="EK72" s="39">
        <f t="shared" si="358"/>
        <v>20.94</v>
      </c>
      <c r="EL72" s="39">
        <f t="shared" si="359"/>
        <v>20.94</v>
      </c>
      <c r="EM72" s="39">
        <f t="shared" si="360"/>
        <v>20.27</v>
      </c>
      <c r="EN72" s="39">
        <f t="shared" si="361"/>
        <v>20.94</v>
      </c>
      <c r="EO72" s="39">
        <f t="shared" si="362"/>
        <v>20.27</v>
      </c>
      <c r="EP72" s="39">
        <f t="shared" si="363"/>
        <v>20.94</v>
      </c>
      <c r="EQ72" s="39">
        <f t="shared" si="364"/>
        <v>247.25</v>
      </c>
      <c r="ER72" s="39">
        <f t="shared" si="365"/>
        <v>872.14</v>
      </c>
      <c r="ES72" s="39">
        <f t="shared" si="366"/>
        <v>20.94</v>
      </c>
      <c r="ET72" s="39">
        <f t="shared" si="367"/>
        <v>18.920000000000002</v>
      </c>
      <c r="EU72" s="39">
        <f t="shared" si="368"/>
        <v>20.94</v>
      </c>
      <c r="EV72" s="39">
        <f t="shared" si="369"/>
        <v>20.27</v>
      </c>
      <c r="EW72" s="219">
        <f t="shared" si="370"/>
        <v>20.94</v>
      </c>
      <c r="EX72" s="39">
        <f t="shared" si="371"/>
        <v>20.27</v>
      </c>
      <c r="EY72" s="39">
        <f t="shared" si="372"/>
        <v>20.94</v>
      </c>
      <c r="EZ72" s="39">
        <f t="shared" si="373"/>
        <v>20.94</v>
      </c>
      <c r="FA72" s="39">
        <f t="shared" si="374"/>
        <v>20.27</v>
      </c>
      <c r="FB72" s="39">
        <f t="shared" si="375"/>
        <v>20.94</v>
      </c>
      <c r="FC72" s="39">
        <f t="shared" si="376"/>
        <v>20.27</v>
      </c>
      <c r="FD72" s="39">
        <f t="shared" si="377"/>
        <v>20.94</v>
      </c>
      <c r="FE72" s="39">
        <f t="shared" si="378"/>
        <v>246.58</v>
      </c>
      <c r="FF72" s="39">
        <f t="shared" si="379"/>
        <v>1118.72</v>
      </c>
      <c r="FG72" s="39">
        <f t="shared" si="380"/>
        <v>20.94</v>
      </c>
      <c r="FH72" s="39">
        <f t="shared" si="381"/>
        <v>18.920000000000002</v>
      </c>
      <c r="FI72" s="39">
        <f t="shared" si="384"/>
        <v>20.94</v>
      </c>
      <c r="FJ72" s="39">
        <f t="shared" si="385"/>
        <v>60.8</v>
      </c>
      <c r="FK72" s="39">
        <f t="shared" si="382"/>
        <v>1179.52</v>
      </c>
      <c r="FL72" s="72">
        <f t="shared" si="383"/>
        <v>190.48000000000002</v>
      </c>
      <c r="FP72" s="121"/>
      <c r="FQ72" s="121"/>
      <c r="FR72" s="121"/>
    </row>
    <row r="73" spans="1:174" ht="24.75" x14ac:dyDescent="0.15">
      <c r="A73" s="73">
        <v>42905</v>
      </c>
      <c r="B73" s="69" t="s">
        <v>488</v>
      </c>
      <c r="C73" s="69" t="s">
        <v>855</v>
      </c>
      <c r="D73" s="69" t="s">
        <v>100</v>
      </c>
      <c r="E73" s="74" t="s">
        <v>856</v>
      </c>
      <c r="F73" s="86">
        <v>1370</v>
      </c>
      <c r="G73" s="39">
        <f t="shared" si="314"/>
        <v>137</v>
      </c>
      <c r="H73" s="39">
        <f t="shared" si="315"/>
        <v>1233</v>
      </c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23"/>
      <c r="AH73" s="123"/>
      <c r="AI73" s="123"/>
      <c r="AJ73" s="123"/>
      <c r="AK73" s="123"/>
      <c r="AL73" s="123"/>
      <c r="AM73" s="123"/>
      <c r="AN73" s="123"/>
      <c r="AO73" s="123"/>
      <c r="AP73" s="123"/>
      <c r="AQ73" s="123"/>
      <c r="AR73" s="123"/>
      <c r="AS73" s="123"/>
      <c r="AT73" s="123"/>
      <c r="AU73" s="123"/>
      <c r="AV73" s="123"/>
      <c r="AW73" s="123"/>
      <c r="AX73" s="123"/>
      <c r="AY73" s="123"/>
      <c r="AZ73" s="123"/>
      <c r="BA73" s="123"/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123"/>
      <c r="BR73" s="123"/>
      <c r="BS73" s="123"/>
      <c r="BT73" s="123"/>
      <c r="BU73" s="123"/>
      <c r="BV73" s="123"/>
      <c r="BW73" s="123"/>
      <c r="BX73" s="123"/>
      <c r="BY73" s="123"/>
      <c r="BZ73" s="123"/>
      <c r="CA73" s="123"/>
      <c r="CB73" s="123"/>
      <c r="CC73" s="123"/>
      <c r="CD73" s="123"/>
      <c r="CE73" s="123"/>
      <c r="CF73" s="123"/>
      <c r="CG73" s="123"/>
      <c r="CH73" s="123"/>
      <c r="CI73" s="123"/>
      <c r="CJ73" s="123"/>
      <c r="CK73" s="39"/>
      <c r="CL73" s="39"/>
      <c r="CM73" s="39"/>
      <c r="CN73" s="39"/>
      <c r="CO73" s="39"/>
      <c r="CP73" s="39"/>
      <c r="CQ73" s="39"/>
      <c r="CR73" s="39"/>
      <c r="CS73" s="39"/>
      <c r="CT73" s="39">
        <f>ROUND((H73/5/365*11),2)</f>
        <v>7.43</v>
      </c>
      <c r="CU73" s="39">
        <f t="shared" si="316"/>
        <v>20.94</v>
      </c>
      <c r="CV73" s="39">
        <f t="shared" si="317"/>
        <v>20.94</v>
      </c>
      <c r="CW73" s="39">
        <f t="shared" si="318"/>
        <v>20.27</v>
      </c>
      <c r="CX73" s="39">
        <f t="shared" si="319"/>
        <v>20.94</v>
      </c>
      <c r="CY73" s="39">
        <f t="shared" si="320"/>
        <v>20.27</v>
      </c>
      <c r="CZ73" s="39">
        <f t="shared" si="321"/>
        <v>20.94</v>
      </c>
      <c r="DA73" s="39">
        <f t="shared" si="322"/>
        <v>131.72999999999999</v>
      </c>
      <c r="DB73" s="39">
        <f t="shared" si="323"/>
        <v>131.72999999999999</v>
      </c>
      <c r="DC73" s="39">
        <f t="shared" si="324"/>
        <v>20.94</v>
      </c>
      <c r="DD73" s="39">
        <f t="shared" si="325"/>
        <v>18.920000000000002</v>
      </c>
      <c r="DE73" s="39">
        <f t="shared" si="326"/>
        <v>20.94</v>
      </c>
      <c r="DF73" s="39">
        <f t="shared" si="327"/>
        <v>20.27</v>
      </c>
      <c r="DG73" s="39">
        <f t="shared" si="328"/>
        <v>20.94</v>
      </c>
      <c r="DH73" s="39">
        <f t="shared" si="329"/>
        <v>20.27</v>
      </c>
      <c r="DI73" s="39">
        <f t="shared" si="330"/>
        <v>20.94</v>
      </c>
      <c r="DJ73" s="39">
        <f t="shared" si="331"/>
        <v>20.94</v>
      </c>
      <c r="DK73" s="39">
        <f t="shared" si="332"/>
        <v>20.27</v>
      </c>
      <c r="DL73" s="39">
        <f t="shared" si="333"/>
        <v>20.94</v>
      </c>
      <c r="DM73" s="39">
        <f t="shared" si="334"/>
        <v>20.27</v>
      </c>
      <c r="DN73" s="39">
        <f t="shared" si="335"/>
        <v>20.94</v>
      </c>
      <c r="DO73" s="39">
        <f t="shared" si="336"/>
        <v>246.58</v>
      </c>
      <c r="DP73" s="39">
        <f t="shared" si="337"/>
        <v>378.31</v>
      </c>
      <c r="DQ73" s="39">
        <f t="shared" si="338"/>
        <v>20.94</v>
      </c>
      <c r="DR73" s="39">
        <f t="shared" si="339"/>
        <v>18.920000000000002</v>
      </c>
      <c r="DS73" s="39">
        <f t="shared" si="340"/>
        <v>20.94</v>
      </c>
      <c r="DT73" s="39">
        <f t="shared" si="341"/>
        <v>20.27</v>
      </c>
      <c r="DU73" s="39">
        <f t="shared" si="342"/>
        <v>20.94</v>
      </c>
      <c r="DV73" s="39">
        <f t="shared" si="343"/>
        <v>20.27</v>
      </c>
      <c r="DW73" s="39">
        <f t="shared" si="344"/>
        <v>20.94</v>
      </c>
      <c r="DX73" s="39">
        <f t="shared" si="345"/>
        <v>20.94</v>
      </c>
      <c r="DY73" s="39">
        <f t="shared" si="346"/>
        <v>20.27</v>
      </c>
      <c r="DZ73" s="39">
        <f t="shared" si="347"/>
        <v>20.94</v>
      </c>
      <c r="EA73" s="39">
        <f t="shared" si="348"/>
        <v>20.27</v>
      </c>
      <c r="EB73" s="39">
        <f t="shared" si="349"/>
        <v>20.94</v>
      </c>
      <c r="EC73" s="39">
        <f t="shared" si="350"/>
        <v>246.58</v>
      </c>
      <c r="ED73" s="39">
        <f t="shared" si="351"/>
        <v>624.89</v>
      </c>
      <c r="EE73" s="39">
        <f t="shared" si="352"/>
        <v>20.94</v>
      </c>
      <c r="EF73" s="39">
        <f t="shared" si="353"/>
        <v>19.59</v>
      </c>
      <c r="EG73" s="39">
        <f t="shared" si="354"/>
        <v>20.94</v>
      </c>
      <c r="EH73" s="39">
        <f t="shared" si="355"/>
        <v>20.27</v>
      </c>
      <c r="EI73" s="39">
        <f t="shared" si="356"/>
        <v>20.94</v>
      </c>
      <c r="EJ73" s="39">
        <f t="shared" si="357"/>
        <v>20.27</v>
      </c>
      <c r="EK73" s="39">
        <f t="shared" si="358"/>
        <v>20.94</v>
      </c>
      <c r="EL73" s="39">
        <f t="shared" si="359"/>
        <v>20.94</v>
      </c>
      <c r="EM73" s="39">
        <f t="shared" si="360"/>
        <v>20.27</v>
      </c>
      <c r="EN73" s="39">
        <f t="shared" si="361"/>
        <v>20.94</v>
      </c>
      <c r="EO73" s="39">
        <f t="shared" si="362"/>
        <v>20.27</v>
      </c>
      <c r="EP73" s="39">
        <f t="shared" si="363"/>
        <v>20.94</v>
      </c>
      <c r="EQ73" s="39">
        <f t="shared" si="364"/>
        <v>247.25</v>
      </c>
      <c r="ER73" s="39">
        <f t="shared" si="365"/>
        <v>872.14</v>
      </c>
      <c r="ES73" s="39">
        <f t="shared" si="366"/>
        <v>20.94</v>
      </c>
      <c r="ET73" s="39">
        <f t="shared" si="367"/>
        <v>18.920000000000002</v>
      </c>
      <c r="EU73" s="39">
        <f t="shared" si="368"/>
        <v>20.94</v>
      </c>
      <c r="EV73" s="39">
        <f t="shared" si="369"/>
        <v>20.27</v>
      </c>
      <c r="EW73" s="219">
        <f t="shared" si="370"/>
        <v>20.94</v>
      </c>
      <c r="EX73" s="39">
        <f t="shared" si="371"/>
        <v>20.27</v>
      </c>
      <c r="EY73" s="39">
        <f t="shared" si="372"/>
        <v>20.94</v>
      </c>
      <c r="EZ73" s="39">
        <f t="shared" si="373"/>
        <v>20.94</v>
      </c>
      <c r="FA73" s="39">
        <f t="shared" si="374"/>
        <v>20.27</v>
      </c>
      <c r="FB73" s="39">
        <f t="shared" si="375"/>
        <v>20.94</v>
      </c>
      <c r="FC73" s="39">
        <f t="shared" si="376"/>
        <v>20.27</v>
      </c>
      <c r="FD73" s="39">
        <f t="shared" si="377"/>
        <v>20.94</v>
      </c>
      <c r="FE73" s="39">
        <f t="shared" si="378"/>
        <v>246.58</v>
      </c>
      <c r="FF73" s="39">
        <f t="shared" si="379"/>
        <v>1118.72</v>
      </c>
      <c r="FG73" s="39">
        <f t="shared" si="380"/>
        <v>20.94</v>
      </c>
      <c r="FH73" s="39">
        <f t="shared" si="381"/>
        <v>18.920000000000002</v>
      </c>
      <c r="FI73" s="39">
        <f t="shared" si="384"/>
        <v>20.94</v>
      </c>
      <c r="FJ73" s="39">
        <f t="shared" si="385"/>
        <v>60.8</v>
      </c>
      <c r="FK73" s="39">
        <f t="shared" si="382"/>
        <v>1179.52</v>
      </c>
      <c r="FL73" s="72">
        <f t="shared" si="383"/>
        <v>190.48000000000002</v>
      </c>
      <c r="FP73" s="121"/>
      <c r="FQ73" s="121"/>
      <c r="FR73" s="121"/>
    </row>
    <row r="74" spans="1:174" ht="24.75" x14ac:dyDescent="0.15">
      <c r="A74" s="73">
        <v>42905</v>
      </c>
      <c r="B74" s="69" t="s">
        <v>488</v>
      </c>
      <c r="C74" s="69" t="s">
        <v>857</v>
      </c>
      <c r="D74" s="69" t="s">
        <v>213</v>
      </c>
      <c r="E74" s="74" t="s">
        <v>858</v>
      </c>
      <c r="F74" s="86">
        <v>1370</v>
      </c>
      <c r="G74" s="39">
        <f t="shared" si="314"/>
        <v>137</v>
      </c>
      <c r="H74" s="39">
        <f t="shared" si="315"/>
        <v>1233</v>
      </c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23"/>
      <c r="AH74" s="123"/>
      <c r="AI74" s="123"/>
      <c r="AJ74" s="123"/>
      <c r="AK74" s="123"/>
      <c r="AL74" s="123"/>
      <c r="AM74" s="123"/>
      <c r="AN74" s="123"/>
      <c r="AO74" s="123"/>
      <c r="AP74" s="123"/>
      <c r="AQ74" s="123"/>
      <c r="AR74" s="123"/>
      <c r="AS74" s="123"/>
      <c r="AT74" s="123"/>
      <c r="AU74" s="123"/>
      <c r="AV74" s="123"/>
      <c r="AW74" s="123"/>
      <c r="AX74" s="123"/>
      <c r="AY74" s="123"/>
      <c r="AZ74" s="123"/>
      <c r="BA74" s="123"/>
      <c r="BB74" s="123"/>
      <c r="BC74" s="123"/>
      <c r="BD74" s="123"/>
      <c r="BE74" s="123"/>
      <c r="BF74" s="123"/>
      <c r="BG74" s="123"/>
      <c r="BH74" s="123"/>
      <c r="BI74" s="123"/>
      <c r="BJ74" s="123"/>
      <c r="BK74" s="123"/>
      <c r="BL74" s="123"/>
      <c r="BM74" s="123"/>
      <c r="BN74" s="123"/>
      <c r="BO74" s="123"/>
      <c r="BP74" s="123"/>
      <c r="BQ74" s="123"/>
      <c r="BR74" s="123"/>
      <c r="BS74" s="123"/>
      <c r="BT74" s="123"/>
      <c r="BU74" s="123"/>
      <c r="BV74" s="123"/>
      <c r="BW74" s="123"/>
      <c r="BX74" s="123"/>
      <c r="BY74" s="123"/>
      <c r="BZ74" s="123"/>
      <c r="CA74" s="123"/>
      <c r="CB74" s="123"/>
      <c r="CC74" s="123"/>
      <c r="CD74" s="123"/>
      <c r="CE74" s="123"/>
      <c r="CF74" s="123"/>
      <c r="CG74" s="123"/>
      <c r="CH74" s="123"/>
      <c r="CI74" s="123"/>
      <c r="CJ74" s="123"/>
      <c r="CK74" s="39"/>
      <c r="CL74" s="39"/>
      <c r="CM74" s="39"/>
      <c r="CN74" s="39"/>
      <c r="CO74" s="39"/>
      <c r="CP74" s="39"/>
      <c r="CQ74" s="39"/>
      <c r="CR74" s="39"/>
      <c r="CS74" s="39"/>
      <c r="CT74" s="39">
        <f>ROUND((H74/5/365*11),2)</f>
        <v>7.43</v>
      </c>
      <c r="CU74" s="39">
        <f t="shared" si="316"/>
        <v>20.94</v>
      </c>
      <c r="CV74" s="39">
        <f t="shared" si="317"/>
        <v>20.94</v>
      </c>
      <c r="CW74" s="39">
        <f t="shared" si="318"/>
        <v>20.27</v>
      </c>
      <c r="CX74" s="39">
        <f t="shared" si="319"/>
        <v>20.94</v>
      </c>
      <c r="CY74" s="39">
        <f t="shared" si="320"/>
        <v>20.27</v>
      </c>
      <c r="CZ74" s="39">
        <f t="shared" si="321"/>
        <v>20.94</v>
      </c>
      <c r="DA74" s="39">
        <f t="shared" si="322"/>
        <v>131.72999999999999</v>
      </c>
      <c r="DB74" s="39">
        <f t="shared" si="323"/>
        <v>131.72999999999999</v>
      </c>
      <c r="DC74" s="39">
        <f t="shared" si="324"/>
        <v>20.94</v>
      </c>
      <c r="DD74" s="39">
        <f t="shared" si="325"/>
        <v>18.920000000000002</v>
      </c>
      <c r="DE74" s="39">
        <f t="shared" si="326"/>
        <v>20.94</v>
      </c>
      <c r="DF74" s="39">
        <f t="shared" si="327"/>
        <v>20.27</v>
      </c>
      <c r="DG74" s="39">
        <f t="shared" si="328"/>
        <v>20.94</v>
      </c>
      <c r="DH74" s="39">
        <f t="shared" si="329"/>
        <v>20.27</v>
      </c>
      <c r="DI74" s="39">
        <f t="shared" si="330"/>
        <v>20.94</v>
      </c>
      <c r="DJ74" s="39">
        <f t="shared" si="331"/>
        <v>20.94</v>
      </c>
      <c r="DK74" s="39">
        <f t="shared" si="332"/>
        <v>20.27</v>
      </c>
      <c r="DL74" s="39">
        <f t="shared" si="333"/>
        <v>20.94</v>
      </c>
      <c r="DM74" s="39">
        <f t="shared" si="334"/>
        <v>20.27</v>
      </c>
      <c r="DN74" s="39">
        <f t="shared" si="335"/>
        <v>20.94</v>
      </c>
      <c r="DO74" s="39">
        <f t="shared" si="336"/>
        <v>246.58</v>
      </c>
      <c r="DP74" s="39">
        <f t="shared" si="337"/>
        <v>378.31</v>
      </c>
      <c r="DQ74" s="39">
        <f t="shared" si="338"/>
        <v>20.94</v>
      </c>
      <c r="DR74" s="39">
        <f t="shared" si="339"/>
        <v>18.920000000000002</v>
      </c>
      <c r="DS74" s="39">
        <f t="shared" si="340"/>
        <v>20.94</v>
      </c>
      <c r="DT74" s="39">
        <f t="shared" si="341"/>
        <v>20.27</v>
      </c>
      <c r="DU74" s="39">
        <f t="shared" si="342"/>
        <v>20.94</v>
      </c>
      <c r="DV74" s="39">
        <f t="shared" si="343"/>
        <v>20.27</v>
      </c>
      <c r="DW74" s="39">
        <f t="shared" si="344"/>
        <v>20.94</v>
      </c>
      <c r="DX74" s="39">
        <f t="shared" si="345"/>
        <v>20.94</v>
      </c>
      <c r="DY74" s="39">
        <f t="shared" si="346"/>
        <v>20.27</v>
      </c>
      <c r="DZ74" s="39">
        <f t="shared" si="347"/>
        <v>20.94</v>
      </c>
      <c r="EA74" s="39">
        <f t="shared" si="348"/>
        <v>20.27</v>
      </c>
      <c r="EB74" s="39">
        <f t="shared" si="349"/>
        <v>20.94</v>
      </c>
      <c r="EC74" s="39">
        <f t="shared" si="350"/>
        <v>246.58</v>
      </c>
      <c r="ED74" s="39">
        <f t="shared" si="351"/>
        <v>624.89</v>
      </c>
      <c r="EE74" s="39">
        <f t="shared" si="352"/>
        <v>20.94</v>
      </c>
      <c r="EF74" s="39">
        <f t="shared" si="353"/>
        <v>19.59</v>
      </c>
      <c r="EG74" s="39">
        <f t="shared" si="354"/>
        <v>20.94</v>
      </c>
      <c r="EH74" s="39">
        <f t="shared" si="355"/>
        <v>20.27</v>
      </c>
      <c r="EI74" s="39">
        <f t="shared" si="356"/>
        <v>20.94</v>
      </c>
      <c r="EJ74" s="39">
        <f t="shared" si="357"/>
        <v>20.27</v>
      </c>
      <c r="EK74" s="39">
        <f t="shared" si="358"/>
        <v>20.94</v>
      </c>
      <c r="EL74" s="39">
        <f t="shared" si="359"/>
        <v>20.94</v>
      </c>
      <c r="EM74" s="39">
        <f t="shared" si="360"/>
        <v>20.27</v>
      </c>
      <c r="EN74" s="39">
        <f t="shared" si="361"/>
        <v>20.94</v>
      </c>
      <c r="EO74" s="39">
        <f t="shared" si="362"/>
        <v>20.27</v>
      </c>
      <c r="EP74" s="39">
        <f t="shared" si="363"/>
        <v>20.94</v>
      </c>
      <c r="EQ74" s="39">
        <f t="shared" si="364"/>
        <v>247.25</v>
      </c>
      <c r="ER74" s="39">
        <f t="shared" si="365"/>
        <v>872.14</v>
      </c>
      <c r="ES74" s="39">
        <f t="shared" si="366"/>
        <v>20.94</v>
      </c>
      <c r="ET74" s="39">
        <f t="shared" si="367"/>
        <v>18.920000000000002</v>
      </c>
      <c r="EU74" s="39">
        <f t="shared" si="368"/>
        <v>20.94</v>
      </c>
      <c r="EV74" s="39">
        <f t="shared" si="369"/>
        <v>20.27</v>
      </c>
      <c r="EW74" s="219">
        <f t="shared" si="370"/>
        <v>20.94</v>
      </c>
      <c r="EX74" s="39">
        <f t="shared" si="371"/>
        <v>20.27</v>
      </c>
      <c r="EY74" s="39">
        <f t="shared" si="372"/>
        <v>20.94</v>
      </c>
      <c r="EZ74" s="39">
        <f t="shared" si="373"/>
        <v>20.94</v>
      </c>
      <c r="FA74" s="39">
        <f t="shared" si="374"/>
        <v>20.27</v>
      </c>
      <c r="FB74" s="39">
        <f t="shared" si="375"/>
        <v>20.94</v>
      </c>
      <c r="FC74" s="39">
        <f t="shared" si="376"/>
        <v>20.27</v>
      </c>
      <c r="FD74" s="39">
        <f t="shared" si="377"/>
        <v>20.94</v>
      </c>
      <c r="FE74" s="39">
        <f t="shared" si="378"/>
        <v>246.58</v>
      </c>
      <c r="FF74" s="39">
        <f t="shared" si="379"/>
        <v>1118.72</v>
      </c>
      <c r="FG74" s="39">
        <f t="shared" si="380"/>
        <v>20.94</v>
      </c>
      <c r="FH74" s="39">
        <f t="shared" si="381"/>
        <v>18.920000000000002</v>
      </c>
      <c r="FI74" s="39">
        <f t="shared" si="384"/>
        <v>20.94</v>
      </c>
      <c r="FJ74" s="39">
        <f t="shared" si="385"/>
        <v>60.8</v>
      </c>
      <c r="FK74" s="39">
        <f t="shared" si="382"/>
        <v>1179.52</v>
      </c>
      <c r="FL74" s="72">
        <f t="shared" si="383"/>
        <v>190.48000000000002</v>
      </c>
      <c r="FP74" s="121"/>
      <c r="FQ74" s="121"/>
      <c r="FR74" s="121"/>
    </row>
    <row r="75" spans="1:174" ht="24.75" x14ac:dyDescent="0.15">
      <c r="A75" s="73">
        <v>42921</v>
      </c>
      <c r="B75" s="70" t="s">
        <v>859</v>
      </c>
      <c r="C75" s="70" t="s">
        <v>860</v>
      </c>
      <c r="D75" s="69" t="s">
        <v>815</v>
      </c>
      <c r="E75" s="74" t="s">
        <v>861</v>
      </c>
      <c r="F75" s="86">
        <v>1666.75</v>
      </c>
      <c r="G75" s="39">
        <f t="shared" si="314"/>
        <v>166.67500000000001</v>
      </c>
      <c r="H75" s="39">
        <f t="shared" si="315"/>
        <v>1500.075</v>
      </c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23"/>
      <c r="AH75" s="123"/>
      <c r="AI75" s="123"/>
      <c r="AJ75" s="123"/>
      <c r="AK75" s="123"/>
      <c r="AL75" s="123"/>
      <c r="AM75" s="123"/>
      <c r="AN75" s="123"/>
      <c r="AO75" s="123"/>
      <c r="AP75" s="123"/>
      <c r="AQ75" s="123"/>
      <c r="AR75" s="123"/>
      <c r="AS75" s="123"/>
      <c r="AT75" s="123"/>
      <c r="AU75" s="123"/>
      <c r="AV75" s="123"/>
      <c r="AW75" s="123"/>
      <c r="AX75" s="123"/>
      <c r="AY75" s="123"/>
      <c r="AZ75" s="123"/>
      <c r="BA75" s="123"/>
      <c r="BB75" s="123"/>
      <c r="BC75" s="123"/>
      <c r="BD75" s="123"/>
      <c r="BE75" s="123"/>
      <c r="BF75" s="123"/>
      <c r="BG75" s="123"/>
      <c r="BH75" s="123"/>
      <c r="BI75" s="123"/>
      <c r="BJ75" s="123"/>
      <c r="BK75" s="123"/>
      <c r="BL75" s="123"/>
      <c r="BM75" s="123"/>
      <c r="BN75" s="123"/>
      <c r="BO75" s="123"/>
      <c r="BP75" s="123"/>
      <c r="BQ75" s="123"/>
      <c r="BR75" s="123"/>
      <c r="BS75" s="123"/>
      <c r="BT75" s="123"/>
      <c r="BU75" s="123"/>
      <c r="BV75" s="123"/>
      <c r="BW75" s="123"/>
      <c r="BX75" s="123"/>
      <c r="BY75" s="123"/>
      <c r="BZ75" s="123"/>
      <c r="CA75" s="123"/>
      <c r="CB75" s="123"/>
      <c r="CC75" s="123"/>
      <c r="CD75" s="123"/>
      <c r="CE75" s="123"/>
      <c r="CF75" s="123"/>
      <c r="CG75" s="123"/>
      <c r="CH75" s="123"/>
      <c r="CI75" s="123"/>
      <c r="CJ75" s="123"/>
      <c r="CK75" s="39"/>
      <c r="CL75" s="39"/>
      <c r="CM75" s="39"/>
      <c r="CN75" s="39"/>
      <c r="CO75" s="39"/>
      <c r="CP75" s="39"/>
      <c r="CQ75" s="39"/>
      <c r="CR75" s="39"/>
      <c r="CS75" s="39"/>
      <c r="CT75" s="39"/>
      <c r="CU75" s="39">
        <f>ROUND((H75/5/365*26),2)</f>
        <v>21.37</v>
      </c>
      <c r="CV75" s="39">
        <f t="shared" si="317"/>
        <v>25.48</v>
      </c>
      <c r="CW75" s="39">
        <f t="shared" si="318"/>
        <v>24.66</v>
      </c>
      <c r="CX75" s="39">
        <f t="shared" si="319"/>
        <v>25.48</v>
      </c>
      <c r="CY75" s="39">
        <f t="shared" si="320"/>
        <v>24.66</v>
      </c>
      <c r="CZ75" s="39">
        <f t="shared" si="321"/>
        <v>25.48</v>
      </c>
      <c r="DA75" s="39">
        <f t="shared" si="322"/>
        <v>147.13</v>
      </c>
      <c r="DB75" s="39">
        <f t="shared" si="323"/>
        <v>147.13</v>
      </c>
      <c r="DC75" s="39">
        <f t="shared" si="324"/>
        <v>25.48</v>
      </c>
      <c r="DD75" s="39">
        <f t="shared" si="325"/>
        <v>23.01</v>
      </c>
      <c r="DE75" s="39">
        <f t="shared" si="326"/>
        <v>25.48</v>
      </c>
      <c r="DF75" s="39">
        <f t="shared" si="327"/>
        <v>24.66</v>
      </c>
      <c r="DG75" s="39">
        <f t="shared" si="328"/>
        <v>25.48</v>
      </c>
      <c r="DH75" s="39">
        <f t="shared" si="329"/>
        <v>24.66</v>
      </c>
      <c r="DI75" s="39">
        <f t="shared" si="330"/>
        <v>25.48</v>
      </c>
      <c r="DJ75" s="39">
        <f t="shared" si="331"/>
        <v>25.48</v>
      </c>
      <c r="DK75" s="39">
        <f t="shared" si="332"/>
        <v>24.66</v>
      </c>
      <c r="DL75" s="39">
        <f t="shared" si="333"/>
        <v>25.48</v>
      </c>
      <c r="DM75" s="39">
        <f t="shared" si="334"/>
        <v>24.66</v>
      </c>
      <c r="DN75" s="39">
        <f t="shared" si="335"/>
        <v>25.48</v>
      </c>
      <c r="DO75" s="39">
        <f t="shared" si="336"/>
        <v>300.01</v>
      </c>
      <c r="DP75" s="39">
        <f t="shared" si="337"/>
        <v>447.14</v>
      </c>
      <c r="DQ75" s="39">
        <f t="shared" si="338"/>
        <v>25.48</v>
      </c>
      <c r="DR75" s="39">
        <f t="shared" si="339"/>
        <v>23.01</v>
      </c>
      <c r="DS75" s="39">
        <f t="shared" si="340"/>
        <v>25.48</v>
      </c>
      <c r="DT75" s="39">
        <f t="shared" si="341"/>
        <v>24.66</v>
      </c>
      <c r="DU75" s="39">
        <f t="shared" si="342"/>
        <v>25.48</v>
      </c>
      <c r="DV75" s="39">
        <f t="shared" si="343"/>
        <v>24.66</v>
      </c>
      <c r="DW75" s="39">
        <f t="shared" si="344"/>
        <v>25.48</v>
      </c>
      <c r="DX75" s="39">
        <f t="shared" si="345"/>
        <v>25.48</v>
      </c>
      <c r="DY75" s="39">
        <f t="shared" si="346"/>
        <v>24.66</v>
      </c>
      <c r="DZ75" s="39">
        <f t="shared" si="347"/>
        <v>25.48</v>
      </c>
      <c r="EA75" s="39">
        <f t="shared" si="348"/>
        <v>24.66</v>
      </c>
      <c r="EB75" s="39">
        <f t="shared" si="349"/>
        <v>25.48</v>
      </c>
      <c r="EC75" s="39">
        <f t="shared" si="350"/>
        <v>300.01</v>
      </c>
      <c r="ED75" s="39">
        <f t="shared" si="351"/>
        <v>747.15</v>
      </c>
      <c r="EE75" s="39">
        <f t="shared" si="352"/>
        <v>25.48</v>
      </c>
      <c r="EF75" s="39">
        <f t="shared" si="353"/>
        <v>23.84</v>
      </c>
      <c r="EG75" s="39">
        <f t="shared" si="354"/>
        <v>25.48</v>
      </c>
      <c r="EH75" s="39">
        <f t="shared" si="355"/>
        <v>24.66</v>
      </c>
      <c r="EI75" s="39">
        <f t="shared" si="356"/>
        <v>25.48</v>
      </c>
      <c r="EJ75" s="39">
        <f t="shared" si="357"/>
        <v>24.66</v>
      </c>
      <c r="EK75" s="39">
        <f t="shared" si="358"/>
        <v>25.48</v>
      </c>
      <c r="EL75" s="39">
        <f t="shared" si="359"/>
        <v>25.48</v>
      </c>
      <c r="EM75" s="39">
        <f t="shared" si="360"/>
        <v>24.66</v>
      </c>
      <c r="EN75" s="39">
        <f t="shared" si="361"/>
        <v>25.48</v>
      </c>
      <c r="EO75" s="39">
        <f t="shared" si="362"/>
        <v>24.66</v>
      </c>
      <c r="EP75" s="39">
        <f t="shared" si="363"/>
        <v>25.48</v>
      </c>
      <c r="EQ75" s="39">
        <f t="shared" si="364"/>
        <v>300.83999999999997</v>
      </c>
      <c r="ER75" s="39">
        <f t="shared" si="365"/>
        <v>1047.99</v>
      </c>
      <c r="ES75" s="39">
        <f t="shared" si="366"/>
        <v>25.48</v>
      </c>
      <c r="ET75" s="39">
        <f t="shared" si="367"/>
        <v>23.01</v>
      </c>
      <c r="EU75" s="39">
        <f t="shared" si="368"/>
        <v>25.48</v>
      </c>
      <c r="EV75" s="39">
        <f t="shared" si="369"/>
        <v>24.66</v>
      </c>
      <c r="EW75" s="219">
        <f t="shared" si="370"/>
        <v>25.48</v>
      </c>
      <c r="EX75" s="39">
        <f t="shared" si="371"/>
        <v>24.66</v>
      </c>
      <c r="EY75" s="39">
        <f t="shared" si="372"/>
        <v>25.48</v>
      </c>
      <c r="EZ75" s="39">
        <f t="shared" si="373"/>
        <v>25.48</v>
      </c>
      <c r="FA75" s="39">
        <f t="shared" si="374"/>
        <v>24.66</v>
      </c>
      <c r="FB75" s="39">
        <f t="shared" si="375"/>
        <v>25.48</v>
      </c>
      <c r="FC75" s="39">
        <f t="shared" si="376"/>
        <v>24.66</v>
      </c>
      <c r="FD75" s="39">
        <f t="shared" si="377"/>
        <v>25.48</v>
      </c>
      <c r="FE75" s="39">
        <f t="shared" si="378"/>
        <v>300.01</v>
      </c>
      <c r="FF75" s="39">
        <f t="shared" si="379"/>
        <v>1348</v>
      </c>
      <c r="FG75" s="39">
        <f t="shared" si="380"/>
        <v>25.48</v>
      </c>
      <c r="FH75" s="39">
        <f t="shared" si="381"/>
        <v>23.01</v>
      </c>
      <c r="FI75" s="39">
        <f t="shared" si="384"/>
        <v>25.48</v>
      </c>
      <c r="FJ75" s="39">
        <f t="shared" si="385"/>
        <v>73.97</v>
      </c>
      <c r="FK75" s="39">
        <f t="shared" si="382"/>
        <v>1421.97</v>
      </c>
      <c r="FL75" s="72">
        <f t="shared" si="383"/>
        <v>244.77999999999997</v>
      </c>
      <c r="FP75" s="121"/>
      <c r="FQ75" s="121"/>
      <c r="FR75" s="121"/>
    </row>
    <row r="76" spans="1:174" ht="24.75" x14ac:dyDescent="0.15">
      <c r="A76" s="73">
        <v>42921</v>
      </c>
      <c r="B76" s="70" t="s">
        <v>862</v>
      </c>
      <c r="C76" s="70" t="s">
        <v>863</v>
      </c>
      <c r="D76" s="69" t="s">
        <v>815</v>
      </c>
      <c r="E76" s="74" t="s">
        <v>864</v>
      </c>
      <c r="F76" s="86">
        <v>760.49</v>
      </c>
      <c r="G76" s="39">
        <f t="shared" si="314"/>
        <v>76.049000000000007</v>
      </c>
      <c r="H76" s="39">
        <f t="shared" si="315"/>
        <v>684.44100000000003</v>
      </c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  <c r="AE76" s="123"/>
      <c r="AF76" s="123"/>
      <c r="AG76" s="123"/>
      <c r="AH76" s="123"/>
      <c r="AI76" s="123"/>
      <c r="AJ76" s="123"/>
      <c r="AK76" s="123"/>
      <c r="AL76" s="123"/>
      <c r="AM76" s="123"/>
      <c r="AN76" s="123"/>
      <c r="AO76" s="123"/>
      <c r="AP76" s="123"/>
      <c r="AQ76" s="123"/>
      <c r="AR76" s="123"/>
      <c r="AS76" s="123"/>
      <c r="AT76" s="123"/>
      <c r="AU76" s="123"/>
      <c r="AV76" s="123"/>
      <c r="AW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  <c r="BH76" s="123"/>
      <c r="BI76" s="123"/>
      <c r="BJ76" s="123"/>
      <c r="BK76" s="123"/>
      <c r="BL76" s="123"/>
      <c r="BM76" s="123"/>
      <c r="BN76" s="123"/>
      <c r="BO76" s="123"/>
      <c r="BP76" s="123"/>
      <c r="BQ76" s="123"/>
      <c r="BR76" s="123"/>
      <c r="BS76" s="123"/>
      <c r="BT76" s="123"/>
      <c r="BU76" s="123"/>
      <c r="BV76" s="123"/>
      <c r="BW76" s="123"/>
      <c r="BX76" s="123"/>
      <c r="BY76" s="123"/>
      <c r="BZ76" s="123"/>
      <c r="CA76" s="123"/>
      <c r="CB76" s="123"/>
      <c r="CC76" s="123"/>
      <c r="CD76" s="123"/>
      <c r="CE76" s="123"/>
      <c r="CF76" s="123"/>
      <c r="CG76" s="123"/>
      <c r="CH76" s="123"/>
      <c r="CI76" s="123"/>
      <c r="CJ76" s="123"/>
      <c r="CK76" s="39"/>
      <c r="CL76" s="39"/>
      <c r="CM76" s="39"/>
      <c r="CN76" s="39"/>
      <c r="CO76" s="39"/>
      <c r="CP76" s="39"/>
      <c r="CQ76" s="39"/>
      <c r="CR76" s="39"/>
      <c r="CS76" s="39"/>
      <c r="CT76" s="39"/>
      <c r="CU76" s="39">
        <f>ROUND((H76/5/365*26),2)</f>
        <v>9.75</v>
      </c>
      <c r="CV76" s="39">
        <f t="shared" si="317"/>
        <v>11.63</v>
      </c>
      <c r="CW76" s="39">
        <f t="shared" si="318"/>
        <v>11.25</v>
      </c>
      <c r="CX76" s="39">
        <f t="shared" si="319"/>
        <v>11.63</v>
      </c>
      <c r="CY76" s="39">
        <f t="shared" si="320"/>
        <v>11.25</v>
      </c>
      <c r="CZ76" s="39">
        <f t="shared" si="321"/>
        <v>11.63</v>
      </c>
      <c r="DA76" s="39">
        <f t="shared" si="322"/>
        <v>67.14</v>
      </c>
      <c r="DB76" s="39">
        <f t="shared" si="323"/>
        <v>67.14</v>
      </c>
      <c r="DC76" s="39">
        <f t="shared" si="324"/>
        <v>11.63</v>
      </c>
      <c r="DD76" s="39">
        <f t="shared" si="325"/>
        <v>10.5</v>
      </c>
      <c r="DE76" s="39">
        <f t="shared" si="326"/>
        <v>11.63</v>
      </c>
      <c r="DF76" s="39">
        <f t="shared" si="327"/>
        <v>11.25</v>
      </c>
      <c r="DG76" s="39">
        <f t="shared" si="328"/>
        <v>11.63</v>
      </c>
      <c r="DH76" s="39">
        <f t="shared" si="329"/>
        <v>11.25</v>
      </c>
      <c r="DI76" s="39">
        <f t="shared" si="330"/>
        <v>11.63</v>
      </c>
      <c r="DJ76" s="39">
        <f t="shared" si="331"/>
        <v>11.63</v>
      </c>
      <c r="DK76" s="39">
        <f t="shared" si="332"/>
        <v>11.25</v>
      </c>
      <c r="DL76" s="39">
        <f t="shared" si="333"/>
        <v>11.63</v>
      </c>
      <c r="DM76" s="39">
        <f t="shared" si="334"/>
        <v>11.25</v>
      </c>
      <c r="DN76" s="39">
        <f t="shared" si="335"/>
        <v>11.63</v>
      </c>
      <c r="DO76" s="39">
        <f t="shared" si="336"/>
        <v>136.91</v>
      </c>
      <c r="DP76" s="39">
        <f t="shared" si="337"/>
        <v>204.05</v>
      </c>
      <c r="DQ76" s="39">
        <f t="shared" si="338"/>
        <v>11.63</v>
      </c>
      <c r="DR76" s="39">
        <f t="shared" si="339"/>
        <v>10.5</v>
      </c>
      <c r="DS76" s="39">
        <f t="shared" si="340"/>
        <v>11.63</v>
      </c>
      <c r="DT76" s="39">
        <f t="shared" si="341"/>
        <v>11.25</v>
      </c>
      <c r="DU76" s="39">
        <f t="shared" si="342"/>
        <v>11.63</v>
      </c>
      <c r="DV76" s="39">
        <f t="shared" si="343"/>
        <v>11.25</v>
      </c>
      <c r="DW76" s="39">
        <f t="shared" si="344"/>
        <v>11.63</v>
      </c>
      <c r="DX76" s="39">
        <f t="shared" si="345"/>
        <v>11.63</v>
      </c>
      <c r="DY76" s="39">
        <f t="shared" si="346"/>
        <v>11.25</v>
      </c>
      <c r="DZ76" s="39">
        <f t="shared" si="347"/>
        <v>11.63</v>
      </c>
      <c r="EA76" s="39">
        <f t="shared" si="348"/>
        <v>11.25</v>
      </c>
      <c r="EB76" s="39">
        <f t="shared" si="349"/>
        <v>11.63</v>
      </c>
      <c r="EC76" s="39">
        <f t="shared" si="350"/>
        <v>136.91</v>
      </c>
      <c r="ED76" s="39">
        <f t="shared" si="351"/>
        <v>340.96</v>
      </c>
      <c r="EE76" s="39">
        <f t="shared" si="352"/>
        <v>11.63</v>
      </c>
      <c r="EF76" s="39">
        <f t="shared" si="353"/>
        <v>10.88</v>
      </c>
      <c r="EG76" s="39">
        <f t="shared" si="354"/>
        <v>11.63</v>
      </c>
      <c r="EH76" s="39">
        <f t="shared" si="355"/>
        <v>11.25</v>
      </c>
      <c r="EI76" s="39">
        <f t="shared" si="356"/>
        <v>11.63</v>
      </c>
      <c r="EJ76" s="39">
        <f t="shared" si="357"/>
        <v>11.25</v>
      </c>
      <c r="EK76" s="39">
        <f t="shared" si="358"/>
        <v>11.63</v>
      </c>
      <c r="EL76" s="39">
        <f t="shared" si="359"/>
        <v>11.63</v>
      </c>
      <c r="EM76" s="39">
        <f t="shared" si="360"/>
        <v>11.25</v>
      </c>
      <c r="EN76" s="39">
        <f t="shared" si="361"/>
        <v>11.63</v>
      </c>
      <c r="EO76" s="39">
        <f t="shared" si="362"/>
        <v>11.25</v>
      </c>
      <c r="EP76" s="39">
        <f t="shared" si="363"/>
        <v>11.63</v>
      </c>
      <c r="EQ76" s="39">
        <f t="shared" si="364"/>
        <v>137.29</v>
      </c>
      <c r="ER76" s="39">
        <f t="shared" si="365"/>
        <v>478.25</v>
      </c>
      <c r="ES76" s="39">
        <f t="shared" si="366"/>
        <v>11.63</v>
      </c>
      <c r="ET76" s="39">
        <f t="shared" si="367"/>
        <v>10.5</v>
      </c>
      <c r="EU76" s="39">
        <f t="shared" si="368"/>
        <v>11.63</v>
      </c>
      <c r="EV76" s="39">
        <f t="shared" si="369"/>
        <v>11.25</v>
      </c>
      <c r="EW76" s="219">
        <f t="shared" si="370"/>
        <v>11.63</v>
      </c>
      <c r="EX76" s="39">
        <f t="shared" si="371"/>
        <v>11.25</v>
      </c>
      <c r="EY76" s="39">
        <f t="shared" si="372"/>
        <v>11.63</v>
      </c>
      <c r="EZ76" s="39">
        <f t="shared" si="373"/>
        <v>11.63</v>
      </c>
      <c r="FA76" s="39">
        <f t="shared" si="374"/>
        <v>11.25</v>
      </c>
      <c r="FB76" s="39">
        <f t="shared" si="375"/>
        <v>11.63</v>
      </c>
      <c r="FC76" s="39">
        <f t="shared" si="376"/>
        <v>11.25</v>
      </c>
      <c r="FD76" s="39">
        <f t="shared" si="377"/>
        <v>11.63</v>
      </c>
      <c r="FE76" s="39">
        <f t="shared" si="378"/>
        <v>136.91</v>
      </c>
      <c r="FF76" s="39">
        <f t="shared" si="379"/>
        <v>615.16</v>
      </c>
      <c r="FG76" s="39">
        <f t="shared" si="380"/>
        <v>11.63</v>
      </c>
      <c r="FH76" s="39">
        <f t="shared" si="381"/>
        <v>10.5</v>
      </c>
      <c r="FI76" s="39">
        <f t="shared" si="384"/>
        <v>11.63</v>
      </c>
      <c r="FJ76" s="39">
        <f t="shared" si="385"/>
        <v>33.760000000000005</v>
      </c>
      <c r="FK76" s="39">
        <f t="shared" si="382"/>
        <v>648.91999999999996</v>
      </c>
      <c r="FL76" s="72">
        <f t="shared" si="383"/>
        <v>111.57000000000005</v>
      </c>
      <c r="FP76" s="121"/>
      <c r="FQ76" s="121"/>
      <c r="FR76" s="121"/>
    </row>
    <row r="77" spans="1:174" ht="24.75" x14ac:dyDescent="0.15">
      <c r="A77" s="73">
        <v>42921</v>
      </c>
      <c r="B77" s="74" t="s">
        <v>865</v>
      </c>
      <c r="C77" s="70" t="s">
        <v>866</v>
      </c>
      <c r="D77" s="69" t="s">
        <v>815</v>
      </c>
      <c r="E77" s="74" t="s">
        <v>867</v>
      </c>
      <c r="F77" s="86">
        <v>760.49</v>
      </c>
      <c r="G77" s="39">
        <f t="shared" si="314"/>
        <v>76.049000000000007</v>
      </c>
      <c r="H77" s="39">
        <f t="shared" si="315"/>
        <v>684.44100000000003</v>
      </c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  <c r="AE77" s="123"/>
      <c r="AF77" s="123"/>
      <c r="AG77" s="123"/>
      <c r="AH77" s="123"/>
      <c r="AI77" s="123"/>
      <c r="AJ77" s="123"/>
      <c r="AK77" s="123"/>
      <c r="AL77" s="123"/>
      <c r="AM77" s="123"/>
      <c r="AN77" s="123"/>
      <c r="AO77" s="123"/>
      <c r="AP77" s="123"/>
      <c r="AQ77" s="123"/>
      <c r="AR77" s="123"/>
      <c r="AS77" s="123"/>
      <c r="AT77" s="123"/>
      <c r="AU77" s="123"/>
      <c r="AV77" s="123"/>
      <c r="AW77" s="123"/>
      <c r="AX77" s="123"/>
      <c r="AY77" s="123"/>
      <c r="AZ77" s="123"/>
      <c r="BA77" s="123"/>
      <c r="BB77" s="123"/>
      <c r="BC77" s="123"/>
      <c r="BD77" s="123"/>
      <c r="BE77" s="123"/>
      <c r="BF77" s="123"/>
      <c r="BG77" s="123"/>
      <c r="BH77" s="123"/>
      <c r="BI77" s="123"/>
      <c r="BJ77" s="123"/>
      <c r="BK77" s="123"/>
      <c r="BL77" s="123"/>
      <c r="BM77" s="123"/>
      <c r="BN77" s="123"/>
      <c r="BO77" s="123"/>
      <c r="BP77" s="123"/>
      <c r="BQ77" s="123"/>
      <c r="BR77" s="123"/>
      <c r="BS77" s="123"/>
      <c r="BT77" s="123"/>
      <c r="BU77" s="123"/>
      <c r="BV77" s="123"/>
      <c r="BW77" s="123"/>
      <c r="BX77" s="123"/>
      <c r="BY77" s="123"/>
      <c r="BZ77" s="123"/>
      <c r="CA77" s="123"/>
      <c r="CB77" s="123"/>
      <c r="CC77" s="123"/>
      <c r="CD77" s="123"/>
      <c r="CE77" s="123"/>
      <c r="CF77" s="123"/>
      <c r="CG77" s="123"/>
      <c r="CH77" s="123"/>
      <c r="CI77" s="123"/>
      <c r="CJ77" s="123"/>
      <c r="CK77" s="39"/>
      <c r="CL77" s="39"/>
      <c r="CM77" s="39"/>
      <c r="CN77" s="39"/>
      <c r="CO77" s="39"/>
      <c r="CP77" s="39"/>
      <c r="CQ77" s="39"/>
      <c r="CR77" s="39"/>
      <c r="CS77" s="39"/>
      <c r="CT77" s="39"/>
      <c r="CU77" s="39">
        <f>ROUND((H77/5/365*26),2)</f>
        <v>9.75</v>
      </c>
      <c r="CV77" s="39">
        <f t="shared" si="317"/>
        <v>11.63</v>
      </c>
      <c r="CW77" s="39">
        <f t="shared" si="318"/>
        <v>11.25</v>
      </c>
      <c r="CX77" s="39">
        <f t="shared" si="319"/>
        <v>11.63</v>
      </c>
      <c r="CY77" s="39">
        <f t="shared" si="320"/>
        <v>11.25</v>
      </c>
      <c r="CZ77" s="39">
        <f t="shared" si="321"/>
        <v>11.63</v>
      </c>
      <c r="DA77" s="39">
        <f t="shared" si="322"/>
        <v>67.14</v>
      </c>
      <c r="DB77" s="39">
        <f t="shared" si="323"/>
        <v>67.14</v>
      </c>
      <c r="DC77" s="39">
        <f t="shared" si="324"/>
        <v>11.63</v>
      </c>
      <c r="DD77" s="39">
        <f t="shared" si="325"/>
        <v>10.5</v>
      </c>
      <c r="DE77" s="39">
        <f t="shared" si="326"/>
        <v>11.63</v>
      </c>
      <c r="DF77" s="39">
        <f t="shared" si="327"/>
        <v>11.25</v>
      </c>
      <c r="DG77" s="39">
        <f t="shared" si="328"/>
        <v>11.63</v>
      </c>
      <c r="DH77" s="39">
        <f t="shared" si="329"/>
        <v>11.25</v>
      </c>
      <c r="DI77" s="39">
        <f t="shared" si="330"/>
        <v>11.63</v>
      </c>
      <c r="DJ77" s="39">
        <f t="shared" si="331"/>
        <v>11.63</v>
      </c>
      <c r="DK77" s="39">
        <f t="shared" si="332"/>
        <v>11.25</v>
      </c>
      <c r="DL77" s="39">
        <f t="shared" si="333"/>
        <v>11.63</v>
      </c>
      <c r="DM77" s="39">
        <f t="shared" si="334"/>
        <v>11.25</v>
      </c>
      <c r="DN77" s="39">
        <f t="shared" si="335"/>
        <v>11.63</v>
      </c>
      <c r="DO77" s="39">
        <f t="shared" si="336"/>
        <v>136.91</v>
      </c>
      <c r="DP77" s="39">
        <f t="shared" si="337"/>
        <v>204.05</v>
      </c>
      <c r="DQ77" s="39">
        <f t="shared" si="338"/>
        <v>11.63</v>
      </c>
      <c r="DR77" s="39">
        <f t="shared" si="339"/>
        <v>10.5</v>
      </c>
      <c r="DS77" s="39">
        <f t="shared" si="340"/>
        <v>11.63</v>
      </c>
      <c r="DT77" s="39">
        <f t="shared" si="341"/>
        <v>11.25</v>
      </c>
      <c r="DU77" s="39">
        <f t="shared" si="342"/>
        <v>11.63</v>
      </c>
      <c r="DV77" s="39">
        <f t="shared" si="343"/>
        <v>11.25</v>
      </c>
      <c r="DW77" s="39">
        <f t="shared" si="344"/>
        <v>11.63</v>
      </c>
      <c r="DX77" s="39">
        <f t="shared" si="345"/>
        <v>11.63</v>
      </c>
      <c r="DY77" s="39">
        <f t="shared" si="346"/>
        <v>11.25</v>
      </c>
      <c r="DZ77" s="39">
        <f t="shared" si="347"/>
        <v>11.63</v>
      </c>
      <c r="EA77" s="39">
        <f t="shared" si="348"/>
        <v>11.25</v>
      </c>
      <c r="EB77" s="39">
        <f t="shared" si="349"/>
        <v>11.63</v>
      </c>
      <c r="EC77" s="39">
        <f t="shared" si="350"/>
        <v>136.91</v>
      </c>
      <c r="ED77" s="39">
        <f t="shared" si="351"/>
        <v>340.96</v>
      </c>
      <c r="EE77" s="39">
        <f t="shared" si="352"/>
        <v>11.63</v>
      </c>
      <c r="EF77" s="39">
        <f t="shared" si="353"/>
        <v>10.88</v>
      </c>
      <c r="EG77" s="39">
        <f t="shared" si="354"/>
        <v>11.63</v>
      </c>
      <c r="EH77" s="39">
        <f t="shared" si="355"/>
        <v>11.25</v>
      </c>
      <c r="EI77" s="39">
        <f t="shared" si="356"/>
        <v>11.63</v>
      </c>
      <c r="EJ77" s="39">
        <f t="shared" si="357"/>
        <v>11.25</v>
      </c>
      <c r="EK77" s="39">
        <f t="shared" si="358"/>
        <v>11.63</v>
      </c>
      <c r="EL77" s="39">
        <f t="shared" si="359"/>
        <v>11.63</v>
      </c>
      <c r="EM77" s="39">
        <f t="shared" si="360"/>
        <v>11.25</v>
      </c>
      <c r="EN77" s="39">
        <f t="shared" si="361"/>
        <v>11.63</v>
      </c>
      <c r="EO77" s="39">
        <f t="shared" si="362"/>
        <v>11.25</v>
      </c>
      <c r="EP77" s="39">
        <f t="shared" si="363"/>
        <v>11.63</v>
      </c>
      <c r="EQ77" s="39">
        <f t="shared" si="364"/>
        <v>137.29</v>
      </c>
      <c r="ER77" s="39">
        <f t="shared" si="365"/>
        <v>478.25</v>
      </c>
      <c r="ES77" s="39">
        <f t="shared" si="366"/>
        <v>11.63</v>
      </c>
      <c r="ET77" s="39">
        <f t="shared" si="367"/>
        <v>10.5</v>
      </c>
      <c r="EU77" s="39">
        <f t="shared" si="368"/>
        <v>11.63</v>
      </c>
      <c r="EV77" s="39">
        <f t="shared" si="369"/>
        <v>11.25</v>
      </c>
      <c r="EW77" s="219">
        <f t="shared" si="370"/>
        <v>11.63</v>
      </c>
      <c r="EX77" s="39">
        <f t="shared" si="371"/>
        <v>11.25</v>
      </c>
      <c r="EY77" s="39">
        <f t="shared" si="372"/>
        <v>11.63</v>
      </c>
      <c r="EZ77" s="39">
        <f t="shared" si="373"/>
        <v>11.63</v>
      </c>
      <c r="FA77" s="39">
        <f t="shared" si="374"/>
        <v>11.25</v>
      </c>
      <c r="FB77" s="39">
        <f t="shared" si="375"/>
        <v>11.63</v>
      </c>
      <c r="FC77" s="39">
        <f t="shared" si="376"/>
        <v>11.25</v>
      </c>
      <c r="FD77" s="39">
        <f t="shared" si="377"/>
        <v>11.63</v>
      </c>
      <c r="FE77" s="39">
        <f t="shared" si="378"/>
        <v>136.91</v>
      </c>
      <c r="FF77" s="39">
        <f t="shared" si="379"/>
        <v>615.16</v>
      </c>
      <c r="FG77" s="39">
        <f t="shared" si="380"/>
        <v>11.63</v>
      </c>
      <c r="FH77" s="39">
        <f t="shared" si="381"/>
        <v>10.5</v>
      </c>
      <c r="FI77" s="39">
        <f t="shared" si="384"/>
        <v>11.63</v>
      </c>
      <c r="FJ77" s="39">
        <f t="shared" si="385"/>
        <v>33.760000000000005</v>
      </c>
      <c r="FK77" s="39">
        <f t="shared" si="382"/>
        <v>648.91999999999996</v>
      </c>
      <c r="FL77" s="72">
        <f t="shared" si="383"/>
        <v>111.57000000000005</v>
      </c>
      <c r="FP77" s="121"/>
      <c r="FQ77" s="121"/>
      <c r="FR77" s="121"/>
    </row>
    <row r="78" spans="1:174" ht="24.75" x14ac:dyDescent="0.15">
      <c r="A78" s="73">
        <v>42921</v>
      </c>
      <c r="B78" s="74" t="s">
        <v>865</v>
      </c>
      <c r="C78" s="70" t="s">
        <v>868</v>
      </c>
      <c r="D78" s="69" t="s">
        <v>815</v>
      </c>
      <c r="E78" s="74" t="s">
        <v>869</v>
      </c>
      <c r="F78" s="86">
        <v>760.49</v>
      </c>
      <c r="G78" s="39">
        <f t="shared" si="314"/>
        <v>76.049000000000007</v>
      </c>
      <c r="H78" s="39">
        <f t="shared" si="315"/>
        <v>684.44100000000003</v>
      </c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  <c r="AE78" s="123"/>
      <c r="AF78" s="123"/>
      <c r="AG78" s="123"/>
      <c r="AH78" s="123"/>
      <c r="AI78" s="123"/>
      <c r="AJ78" s="123"/>
      <c r="AK78" s="123"/>
      <c r="AL78" s="123"/>
      <c r="AM78" s="123"/>
      <c r="AN78" s="123"/>
      <c r="AO78" s="123"/>
      <c r="AP78" s="123"/>
      <c r="AQ78" s="123"/>
      <c r="AR78" s="123"/>
      <c r="AS78" s="123"/>
      <c r="AT78" s="123"/>
      <c r="AU78" s="123"/>
      <c r="AV78" s="123"/>
      <c r="AW78" s="123"/>
      <c r="AX78" s="123"/>
      <c r="AY78" s="123"/>
      <c r="AZ78" s="123"/>
      <c r="BA78" s="123"/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  <c r="BO78" s="123"/>
      <c r="BP78" s="123"/>
      <c r="BQ78" s="123"/>
      <c r="BR78" s="123"/>
      <c r="BS78" s="123"/>
      <c r="BT78" s="123"/>
      <c r="BU78" s="123"/>
      <c r="BV78" s="123"/>
      <c r="BW78" s="123"/>
      <c r="BX78" s="123"/>
      <c r="BY78" s="123"/>
      <c r="BZ78" s="123"/>
      <c r="CA78" s="123"/>
      <c r="CB78" s="123"/>
      <c r="CC78" s="123"/>
      <c r="CD78" s="123"/>
      <c r="CE78" s="123"/>
      <c r="CF78" s="123"/>
      <c r="CG78" s="123"/>
      <c r="CH78" s="123"/>
      <c r="CI78" s="123"/>
      <c r="CJ78" s="123"/>
      <c r="CK78" s="39"/>
      <c r="CL78" s="39"/>
      <c r="CM78" s="39"/>
      <c r="CN78" s="39"/>
      <c r="CO78" s="39"/>
      <c r="CP78" s="39"/>
      <c r="CQ78" s="39"/>
      <c r="CR78" s="39"/>
      <c r="CS78" s="39"/>
      <c r="CT78" s="39"/>
      <c r="CU78" s="39">
        <f>ROUND((H78/5/365*26),2)</f>
        <v>9.75</v>
      </c>
      <c r="CV78" s="39">
        <f t="shared" si="317"/>
        <v>11.63</v>
      </c>
      <c r="CW78" s="39">
        <f t="shared" si="318"/>
        <v>11.25</v>
      </c>
      <c r="CX78" s="39">
        <f t="shared" si="319"/>
        <v>11.63</v>
      </c>
      <c r="CY78" s="39">
        <f t="shared" si="320"/>
        <v>11.25</v>
      </c>
      <c r="CZ78" s="39">
        <f t="shared" si="321"/>
        <v>11.63</v>
      </c>
      <c r="DA78" s="39">
        <f t="shared" si="322"/>
        <v>67.14</v>
      </c>
      <c r="DB78" s="39">
        <f t="shared" si="323"/>
        <v>67.14</v>
      </c>
      <c r="DC78" s="39">
        <f t="shared" si="324"/>
        <v>11.63</v>
      </c>
      <c r="DD78" s="39">
        <f t="shared" si="325"/>
        <v>10.5</v>
      </c>
      <c r="DE78" s="39">
        <f t="shared" si="326"/>
        <v>11.63</v>
      </c>
      <c r="DF78" s="39">
        <f t="shared" si="327"/>
        <v>11.25</v>
      </c>
      <c r="DG78" s="39">
        <f t="shared" si="328"/>
        <v>11.63</v>
      </c>
      <c r="DH78" s="39">
        <f t="shared" si="329"/>
        <v>11.25</v>
      </c>
      <c r="DI78" s="39">
        <f t="shared" si="330"/>
        <v>11.63</v>
      </c>
      <c r="DJ78" s="39">
        <f t="shared" si="331"/>
        <v>11.63</v>
      </c>
      <c r="DK78" s="39">
        <f t="shared" si="332"/>
        <v>11.25</v>
      </c>
      <c r="DL78" s="39">
        <f t="shared" si="333"/>
        <v>11.63</v>
      </c>
      <c r="DM78" s="39">
        <f t="shared" si="334"/>
        <v>11.25</v>
      </c>
      <c r="DN78" s="39">
        <f t="shared" si="335"/>
        <v>11.63</v>
      </c>
      <c r="DO78" s="39">
        <f t="shared" si="336"/>
        <v>136.91</v>
      </c>
      <c r="DP78" s="39">
        <f t="shared" si="337"/>
        <v>204.05</v>
      </c>
      <c r="DQ78" s="39">
        <f t="shared" si="338"/>
        <v>11.63</v>
      </c>
      <c r="DR78" s="39">
        <f t="shared" si="339"/>
        <v>10.5</v>
      </c>
      <c r="DS78" s="39">
        <f t="shared" si="340"/>
        <v>11.63</v>
      </c>
      <c r="DT78" s="39">
        <f t="shared" si="341"/>
        <v>11.25</v>
      </c>
      <c r="DU78" s="39">
        <f t="shared" si="342"/>
        <v>11.63</v>
      </c>
      <c r="DV78" s="39">
        <f t="shared" si="343"/>
        <v>11.25</v>
      </c>
      <c r="DW78" s="39">
        <f t="shared" si="344"/>
        <v>11.63</v>
      </c>
      <c r="DX78" s="39">
        <f t="shared" si="345"/>
        <v>11.63</v>
      </c>
      <c r="DY78" s="39">
        <f t="shared" si="346"/>
        <v>11.25</v>
      </c>
      <c r="DZ78" s="39">
        <f t="shared" si="347"/>
        <v>11.63</v>
      </c>
      <c r="EA78" s="39">
        <f t="shared" si="348"/>
        <v>11.25</v>
      </c>
      <c r="EB78" s="39">
        <f t="shared" si="349"/>
        <v>11.63</v>
      </c>
      <c r="EC78" s="39">
        <f t="shared" si="350"/>
        <v>136.91</v>
      </c>
      <c r="ED78" s="39">
        <f t="shared" si="351"/>
        <v>340.96</v>
      </c>
      <c r="EE78" s="39">
        <f t="shared" si="352"/>
        <v>11.63</v>
      </c>
      <c r="EF78" s="39">
        <f t="shared" si="353"/>
        <v>10.88</v>
      </c>
      <c r="EG78" s="39">
        <f t="shared" si="354"/>
        <v>11.63</v>
      </c>
      <c r="EH78" s="39">
        <f t="shared" si="355"/>
        <v>11.25</v>
      </c>
      <c r="EI78" s="39">
        <f t="shared" si="356"/>
        <v>11.63</v>
      </c>
      <c r="EJ78" s="39">
        <f t="shared" si="357"/>
        <v>11.25</v>
      </c>
      <c r="EK78" s="39">
        <f t="shared" si="358"/>
        <v>11.63</v>
      </c>
      <c r="EL78" s="39">
        <f t="shared" si="359"/>
        <v>11.63</v>
      </c>
      <c r="EM78" s="39">
        <f t="shared" si="360"/>
        <v>11.25</v>
      </c>
      <c r="EN78" s="39">
        <f t="shared" si="361"/>
        <v>11.63</v>
      </c>
      <c r="EO78" s="39">
        <f t="shared" si="362"/>
        <v>11.25</v>
      </c>
      <c r="EP78" s="39">
        <f t="shared" si="363"/>
        <v>11.63</v>
      </c>
      <c r="EQ78" s="39">
        <f t="shared" si="364"/>
        <v>137.29</v>
      </c>
      <c r="ER78" s="39">
        <f t="shared" si="365"/>
        <v>478.25</v>
      </c>
      <c r="ES78" s="39">
        <f t="shared" si="366"/>
        <v>11.63</v>
      </c>
      <c r="ET78" s="39">
        <f t="shared" si="367"/>
        <v>10.5</v>
      </c>
      <c r="EU78" s="39">
        <f t="shared" si="368"/>
        <v>11.63</v>
      </c>
      <c r="EV78" s="39">
        <f t="shared" si="369"/>
        <v>11.25</v>
      </c>
      <c r="EW78" s="219">
        <f t="shared" si="370"/>
        <v>11.63</v>
      </c>
      <c r="EX78" s="39">
        <f t="shared" si="371"/>
        <v>11.25</v>
      </c>
      <c r="EY78" s="39">
        <f t="shared" si="372"/>
        <v>11.63</v>
      </c>
      <c r="EZ78" s="39">
        <f t="shared" si="373"/>
        <v>11.63</v>
      </c>
      <c r="FA78" s="39">
        <f t="shared" si="374"/>
        <v>11.25</v>
      </c>
      <c r="FB78" s="39">
        <f t="shared" si="375"/>
        <v>11.63</v>
      </c>
      <c r="FC78" s="39">
        <f t="shared" si="376"/>
        <v>11.25</v>
      </c>
      <c r="FD78" s="39">
        <f t="shared" si="377"/>
        <v>11.63</v>
      </c>
      <c r="FE78" s="39">
        <f t="shared" si="378"/>
        <v>136.91</v>
      </c>
      <c r="FF78" s="39">
        <f t="shared" si="379"/>
        <v>615.16</v>
      </c>
      <c r="FG78" s="39">
        <f t="shared" si="380"/>
        <v>11.63</v>
      </c>
      <c r="FH78" s="39">
        <f t="shared" si="381"/>
        <v>10.5</v>
      </c>
      <c r="FI78" s="39">
        <f t="shared" si="384"/>
        <v>11.63</v>
      </c>
      <c r="FJ78" s="39">
        <f t="shared" si="385"/>
        <v>33.760000000000005</v>
      </c>
      <c r="FK78" s="39">
        <f t="shared" si="382"/>
        <v>648.91999999999996</v>
      </c>
      <c r="FL78" s="72">
        <f t="shared" si="383"/>
        <v>111.57000000000005</v>
      </c>
      <c r="FP78" s="121"/>
      <c r="FQ78" s="121"/>
      <c r="FR78" s="121"/>
    </row>
    <row r="79" spans="1:174" ht="16.5" x14ac:dyDescent="0.15">
      <c r="A79" s="73">
        <v>42930</v>
      </c>
      <c r="B79" s="74" t="s">
        <v>870</v>
      </c>
      <c r="C79" s="74" t="s">
        <v>871</v>
      </c>
      <c r="D79" s="74" t="s">
        <v>571</v>
      </c>
      <c r="E79" s="69" t="s">
        <v>872</v>
      </c>
      <c r="F79" s="86">
        <v>859.27</v>
      </c>
      <c r="G79" s="39">
        <f t="shared" si="314"/>
        <v>85.927000000000007</v>
      </c>
      <c r="H79" s="39">
        <f t="shared" si="315"/>
        <v>773.34299999999996</v>
      </c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  <c r="AE79" s="123"/>
      <c r="AF79" s="123"/>
      <c r="AG79" s="123"/>
      <c r="AH79" s="123"/>
      <c r="AI79" s="123"/>
      <c r="AJ79" s="123"/>
      <c r="AK79" s="123"/>
      <c r="AL79" s="123"/>
      <c r="AM79" s="123"/>
      <c r="AN79" s="123"/>
      <c r="AO79" s="123"/>
      <c r="AP79" s="123"/>
      <c r="AQ79" s="123"/>
      <c r="AR79" s="123"/>
      <c r="AS79" s="123"/>
      <c r="AT79" s="123"/>
      <c r="AU79" s="123"/>
      <c r="AV79" s="123"/>
      <c r="AW79" s="123"/>
      <c r="AX79" s="123"/>
      <c r="AY79" s="123"/>
      <c r="AZ79" s="123"/>
      <c r="BA79" s="123"/>
      <c r="BB79" s="123"/>
      <c r="BC79" s="123"/>
      <c r="BD79" s="123"/>
      <c r="BE79" s="123"/>
      <c r="BF79" s="123"/>
      <c r="BG79" s="123"/>
      <c r="BH79" s="123"/>
      <c r="BI79" s="123"/>
      <c r="BJ79" s="123"/>
      <c r="BK79" s="123"/>
      <c r="BL79" s="123"/>
      <c r="BM79" s="123"/>
      <c r="BN79" s="123"/>
      <c r="BO79" s="123"/>
      <c r="BP79" s="123"/>
      <c r="BQ79" s="123"/>
      <c r="BR79" s="123"/>
      <c r="BS79" s="123"/>
      <c r="BT79" s="123"/>
      <c r="BU79" s="123"/>
      <c r="BV79" s="123"/>
      <c r="BW79" s="123"/>
      <c r="BX79" s="123"/>
      <c r="BY79" s="123"/>
      <c r="BZ79" s="123"/>
      <c r="CA79" s="123"/>
      <c r="CB79" s="123"/>
      <c r="CC79" s="123"/>
      <c r="CD79" s="123"/>
      <c r="CE79" s="123"/>
      <c r="CF79" s="123"/>
      <c r="CG79" s="123"/>
      <c r="CH79" s="123"/>
      <c r="CI79" s="123"/>
      <c r="CJ79" s="123"/>
      <c r="CK79" s="39"/>
      <c r="CL79" s="39"/>
      <c r="CM79" s="39"/>
      <c r="CN79" s="39"/>
      <c r="CO79" s="39"/>
      <c r="CP79" s="39"/>
      <c r="CQ79" s="39"/>
      <c r="CR79" s="39"/>
      <c r="CS79" s="39"/>
      <c r="CT79" s="39"/>
      <c r="CU79" s="39">
        <f t="shared" ref="CU79:CU93" si="386">ROUND((H79/5/365*17),2)</f>
        <v>7.2</v>
      </c>
      <c r="CV79" s="39">
        <f t="shared" si="317"/>
        <v>13.14</v>
      </c>
      <c r="CW79" s="39">
        <f t="shared" si="318"/>
        <v>12.71</v>
      </c>
      <c r="CX79" s="39">
        <f t="shared" si="319"/>
        <v>13.14</v>
      </c>
      <c r="CY79" s="39">
        <f t="shared" si="320"/>
        <v>12.71</v>
      </c>
      <c r="CZ79" s="39">
        <f t="shared" si="321"/>
        <v>13.14</v>
      </c>
      <c r="DA79" s="39">
        <f t="shared" si="322"/>
        <v>72.039999999999992</v>
      </c>
      <c r="DB79" s="39">
        <f t="shared" si="323"/>
        <v>72.040000000000006</v>
      </c>
      <c r="DC79" s="39">
        <f t="shared" si="324"/>
        <v>13.14</v>
      </c>
      <c r="DD79" s="39">
        <f t="shared" si="325"/>
        <v>11.86</v>
      </c>
      <c r="DE79" s="39">
        <f t="shared" si="326"/>
        <v>13.14</v>
      </c>
      <c r="DF79" s="39">
        <f t="shared" si="327"/>
        <v>12.71</v>
      </c>
      <c r="DG79" s="39">
        <f t="shared" si="328"/>
        <v>13.14</v>
      </c>
      <c r="DH79" s="39">
        <f t="shared" si="329"/>
        <v>12.71</v>
      </c>
      <c r="DI79" s="39">
        <f t="shared" si="330"/>
        <v>13.14</v>
      </c>
      <c r="DJ79" s="39">
        <f t="shared" si="331"/>
        <v>13.14</v>
      </c>
      <c r="DK79" s="39">
        <f t="shared" si="332"/>
        <v>12.71</v>
      </c>
      <c r="DL79" s="39">
        <f t="shared" si="333"/>
        <v>13.14</v>
      </c>
      <c r="DM79" s="39">
        <f t="shared" si="334"/>
        <v>12.71</v>
      </c>
      <c r="DN79" s="39">
        <f t="shared" si="335"/>
        <v>13.14</v>
      </c>
      <c r="DO79" s="39">
        <f t="shared" si="336"/>
        <v>154.68</v>
      </c>
      <c r="DP79" s="39">
        <f t="shared" si="337"/>
        <v>226.72</v>
      </c>
      <c r="DQ79" s="39">
        <f t="shared" si="338"/>
        <v>13.14</v>
      </c>
      <c r="DR79" s="39">
        <f t="shared" si="339"/>
        <v>11.86</v>
      </c>
      <c r="DS79" s="39">
        <f t="shared" si="340"/>
        <v>13.14</v>
      </c>
      <c r="DT79" s="39">
        <f t="shared" si="341"/>
        <v>12.71</v>
      </c>
      <c r="DU79" s="39">
        <f t="shared" si="342"/>
        <v>13.14</v>
      </c>
      <c r="DV79" s="39">
        <f t="shared" si="343"/>
        <v>12.71</v>
      </c>
      <c r="DW79" s="39">
        <f t="shared" si="344"/>
        <v>13.14</v>
      </c>
      <c r="DX79" s="39">
        <f t="shared" si="345"/>
        <v>13.14</v>
      </c>
      <c r="DY79" s="39">
        <f t="shared" si="346"/>
        <v>12.71</v>
      </c>
      <c r="DZ79" s="39">
        <f t="shared" si="347"/>
        <v>13.14</v>
      </c>
      <c r="EA79" s="39">
        <f t="shared" si="348"/>
        <v>12.71</v>
      </c>
      <c r="EB79" s="39">
        <f t="shared" si="349"/>
        <v>13.14</v>
      </c>
      <c r="EC79" s="39">
        <f t="shared" si="350"/>
        <v>154.68</v>
      </c>
      <c r="ED79" s="39">
        <f t="shared" si="351"/>
        <v>381.4</v>
      </c>
      <c r="EE79" s="39">
        <f t="shared" si="352"/>
        <v>13.14</v>
      </c>
      <c r="EF79" s="39">
        <f t="shared" si="353"/>
        <v>12.29</v>
      </c>
      <c r="EG79" s="39">
        <f t="shared" si="354"/>
        <v>13.14</v>
      </c>
      <c r="EH79" s="39">
        <f t="shared" si="355"/>
        <v>12.71</v>
      </c>
      <c r="EI79" s="39">
        <f t="shared" si="356"/>
        <v>13.14</v>
      </c>
      <c r="EJ79" s="39">
        <f t="shared" si="357"/>
        <v>12.71</v>
      </c>
      <c r="EK79" s="39">
        <f t="shared" si="358"/>
        <v>13.14</v>
      </c>
      <c r="EL79" s="39">
        <f t="shared" si="359"/>
        <v>13.14</v>
      </c>
      <c r="EM79" s="39">
        <f t="shared" si="360"/>
        <v>12.71</v>
      </c>
      <c r="EN79" s="39">
        <f t="shared" si="361"/>
        <v>13.14</v>
      </c>
      <c r="EO79" s="39">
        <f t="shared" si="362"/>
        <v>12.71</v>
      </c>
      <c r="EP79" s="39">
        <f t="shared" si="363"/>
        <v>13.14</v>
      </c>
      <c r="EQ79" s="39">
        <f t="shared" si="364"/>
        <v>155.11000000000001</v>
      </c>
      <c r="ER79" s="39">
        <f t="shared" si="365"/>
        <v>536.51</v>
      </c>
      <c r="ES79" s="39">
        <f t="shared" si="366"/>
        <v>13.14</v>
      </c>
      <c r="ET79" s="39">
        <f t="shared" si="367"/>
        <v>11.86</v>
      </c>
      <c r="EU79" s="39">
        <f t="shared" si="368"/>
        <v>13.14</v>
      </c>
      <c r="EV79" s="39">
        <f t="shared" si="369"/>
        <v>12.71</v>
      </c>
      <c r="EW79" s="219">
        <f t="shared" si="370"/>
        <v>13.14</v>
      </c>
      <c r="EX79" s="39">
        <f t="shared" si="371"/>
        <v>12.71</v>
      </c>
      <c r="EY79" s="39">
        <f t="shared" si="372"/>
        <v>13.14</v>
      </c>
      <c r="EZ79" s="39">
        <f t="shared" si="373"/>
        <v>13.14</v>
      </c>
      <c r="FA79" s="39">
        <f t="shared" si="374"/>
        <v>12.71</v>
      </c>
      <c r="FB79" s="39">
        <f t="shared" si="375"/>
        <v>13.14</v>
      </c>
      <c r="FC79" s="39">
        <f t="shared" si="376"/>
        <v>12.71</v>
      </c>
      <c r="FD79" s="39">
        <f t="shared" si="377"/>
        <v>13.14</v>
      </c>
      <c r="FE79" s="39">
        <f t="shared" si="378"/>
        <v>154.68</v>
      </c>
      <c r="FF79" s="39">
        <f t="shared" si="379"/>
        <v>691.19</v>
      </c>
      <c r="FG79" s="39">
        <f t="shared" si="380"/>
        <v>13.14</v>
      </c>
      <c r="FH79" s="39">
        <f t="shared" si="381"/>
        <v>11.86</v>
      </c>
      <c r="FI79" s="39">
        <f t="shared" si="384"/>
        <v>13.14</v>
      </c>
      <c r="FJ79" s="39">
        <f t="shared" si="385"/>
        <v>38.14</v>
      </c>
      <c r="FK79" s="39">
        <f t="shared" si="382"/>
        <v>729.33</v>
      </c>
      <c r="FL79" s="72">
        <f t="shared" si="383"/>
        <v>129.93999999999994</v>
      </c>
      <c r="FP79" s="121"/>
      <c r="FQ79" s="121"/>
      <c r="FR79" s="121"/>
    </row>
    <row r="80" spans="1:174" ht="16.5" x14ac:dyDescent="0.15">
      <c r="A80" s="73">
        <v>42930</v>
      </c>
      <c r="B80" s="74" t="s">
        <v>870</v>
      </c>
      <c r="C80" s="74" t="s">
        <v>873</v>
      </c>
      <c r="D80" s="74" t="s">
        <v>130</v>
      </c>
      <c r="E80" s="69" t="s">
        <v>874</v>
      </c>
      <c r="F80" s="86">
        <v>859.27</v>
      </c>
      <c r="G80" s="39">
        <f t="shared" si="314"/>
        <v>85.927000000000007</v>
      </c>
      <c r="H80" s="39">
        <f t="shared" si="315"/>
        <v>773.34299999999996</v>
      </c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  <c r="AE80" s="123"/>
      <c r="AF80" s="123"/>
      <c r="AG80" s="123"/>
      <c r="AH80" s="123"/>
      <c r="AI80" s="123"/>
      <c r="AJ80" s="123"/>
      <c r="AK80" s="123"/>
      <c r="AL80" s="123"/>
      <c r="AM80" s="123"/>
      <c r="AN80" s="123"/>
      <c r="AO80" s="123"/>
      <c r="AP80" s="123"/>
      <c r="AQ80" s="123"/>
      <c r="AR80" s="123"/>
      <c r="AS80" s="123"/>
      <c r="AT80" s="123"/>
      <c r="AU80" s="123"/>
      <c r="AV80" s="123"/>
      <c r="AW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  <c r="BH80" s="123"/>
      <c r="BI80" s="123"/>
      <c r="BJ80" s="123"/>
      <c r="BK80" s="123"/>
      <c r="BL80" s="123"/>
      <c r="BM80" s="123"/>
      <c r="BN80" s="123"/>
      <c r="BO80" s="123"/>
      <c r="BP80" s="123"/>
      <c r="BQ80" s="123"/>
      <c r="BR80" s="123"/>
      <c r="BS80" s="123"/>
      <c r="BT80" s="123"/>
      <c r="BU80" s="123"/>
      <c r="BV80" s="123"/>
      <c r="BW80" s="123"/>
      <c r="BX80" s="123"/>
      <c r="BY80" s="123"/>
      <c r="BZ80" s="123"/>
      <c r="CA80" s="123"/>
      <c r="CB80" s="123"/>
      <c r="CC80" s="123"/>
      <c r="CD80" s="123"/>
      <c r="CE80" s="123"/>
      <c r="CF80" s="123"/>
      <c r="CG80" s="123"/>
      <c r="CH80" s="123"/>
      <c r="CI80" s="123"/>
      <c r="CJ80" s="123"/>
      <c r="CK80" s="39"/>
      <c r="CL80" s="39"/>
      <c r="CM80" s="39"/>
      <c r="CN80" s="39"/>
      <c r="CO80" s="39"/>
      <c r="CP80" s="39"/>
      <c r="CQ80" s="39"/>
      <c r="CR80" s="39"/>
      <c r="CS80" s="39"/>
      <c r="CT80" s="39"/>
      <c r="CU80" s="39">
        <f t="shared" si="386"/>
        <v>7.2</v>
      </c>
      <c r="CV80" s="39">
        <f t="shared" si="317"/>
        <v>13.14</v>
      </c>
      <c r="CW80" s="39">
        <f t="shared" si="318"/>
        <v>12.71</v>
      </c>
      <c r="CX80" s="39">
        <f t="shared" si="319"/>
        <v>13.14</v>
      </c>
      <c r="CY80" s="39">
        <f t="shared" si="320"/>
        <v>12.71</v>
      </c>
      <c r="CZ80" s="39">
        <f t="shared" si="321"/>
        <v>13.14</v>
      </c>
      <c r="DA80" s="39">
        <f t="shared" si="322"/>
        <v>72.039999999999992</v>
      </c>
      <c r="DB80" s="39">
        <f t="shared" si="323"/>
        <v>72.040000000000006</v>
      </c>
      <c r="DC80" s="39">
        <f t="shared" si="324"/>
        <v>13.14</v>
      </c>
      <c r="DD80" s="39">
        <f t="shared" si="325"/>
        <v>11.86</v>
      </c>
      <c r="DE80" s="39">
        <f t="shared" si="326"/>
        <v>13.14</v>
      </c>
      <c r="DF80" s="39">
        <f t="shared" si="327"/>
        <v>12.71</v>
      </c>
      <c r="DG80" s="39">
        <f t="shared" si="328"/>
        <v>13.14</v>
      </c>
      <c r="DH80" s="39">
        <f t="shared" si="329"/>
        <v>12.71</v>
      </c>
      <c r="DI80" s="39">
        <f t="shared" si="330"/>
        <v>13.14</v>
      </c>
      <c r="DJ80" s="39">
        <f t="shared" si="331"/>
        <v>13.14</v>
      </c>
      <c r="DK80" s="39">
        <f t="shared" si="332"/>
        <v>12.71</v>
      </c>
      <c r="DL80" s="39">
        <f t="shared" si="333"/>
        <v>13.14</v>
      </c>
      <c r="DM80" s="39">
        <f t="shared" si="334"/>
        <v>12.71</v>
      </c>
      <c r="DN80" s="39">
        <f t="shared" si="335"/>
        <v>13.14</v>
      </c>
      <c r="DO80" s="39">
        <f t="shared" si="336"/>
        <v>154.68</v>
      </c>
      <c r="DP80" s="39">
        <f t="shared" si="337"/>
        <v>226.72</v>
      </c>
      <c r="DQ80" s="39">
        <f t="shared" si="338"/>
        <v>13.14</v>
      </c>
      <c r="DR80" s="39">
        <f t="shared" si="339"/>
        <v>11.86</v>
      </c>
      <c r="DS80" s="39">
        <f t="shared" si="340"/>
        <v>13.14</v>
      </c>
      <c r="DT80" s="39">
        <f t="shared" si="341"/>
        <v>12.71</v>
      </c>
      <c r="DU80" s="39">
        <f t="shared" si="342"/>
        <v>13.14</v>
      </c>
      <c r="DV80" s="39">
        <f t="shared" si="343"/>
        <v>12.71</v>
      </c>
      <c r="DW80" s="39">
        <f t="shared" si="344"/>
        <v>13.14</v>
      </c>
      <c r="DX80" s="39">
        <f t="shared" si="345"/>
        <v>13.14</v>
      </c>
      <c r="DY80" s="39">
        <f t="shared" si="346"/>
        <v>12.71</v>
      </c>
      <c r="DZ80" s="39">
        <f t="shared" si="347"/>
        <v>13.14</v>
      </c>
      <c r="EA80" s="39">
        <f t="shared" si="348"/>
        <v>12.71</v>
      </c>
      <c r="EB80" s="39">
        <f t="shared" si="349"/>
        <v>13.14</v>
      </c>
      <c r="EC80" s="39">
        <f t="shared" si="350"/>
        <v>154.68</v>
      </c>
      <c r="ED80" s="39">
        <f t="shared" si="351"/>
        <v>381.4</v>
      </c>
      <c r="EE80" s="39">
        <f t="shared" si="352"/>
        <v>13.14</v>
      </c>
      <c r="EF80" s="39">
        <f t="shared" si="353"/>
        <v>12.29</v>
      </c>
      <c r="EG80" s="39">
        <f t="shared" si="354"/>
        <v>13.14</v>
      </c>
      <c r="EH80" s="39">
        <f t="shared" si="355"/>
        <v>12.71</v>
      </c>
      <c r="EI80" s="39">
        <f t="shared" si="356"/>
        <v>13.14</v>
      </c>
      <c r="EJ80" s="39">
        <f t="shared" si="357"/>
        <v>12.71</v>
      </c>
      <c r="EK80" s="39">
        <f t="shared" si="358"/>
        <v>13.14</v>
      </c>
      <c r="EL80" s="39">
        <f t="shared" si="359"/>
        <v>13.14</v>
      </c>
      <c r="EM80" s="39">
        <f t="shared" si="360"/>
        <v>12.71</v>
      </c>
      <c r="EN80" s="39">
        <f t="shared" si="361"/>
        <v>13.14</v>
      </c>
      <c r="EO80" s="39">
        <f t="shared" si="362"/>
        <v>12.71</v>
      </c>
      <c r="EP80" s="39">
        <f t="shared" si="363"/>
        <v>13.14</v>
      </c>
      <c r="EQ80" s="39">
        <f t="shared" si="364"/>
        <v>155.11000000000001</v>
      </c>
      <c r="ER80" s="39">
        <f t="shared" si="365"/>
        <v>536.51</v>
      </c>
      <c r="ES80" s="39">
        <f t="shared" si="366"/>
        <v>13.14</v>
      </c>
      <c r="ET80" s="39">
        <f t="shared" si="367"/>
        <v>11.86</v>
      </c>
      <c r="EU80" s="39">
        <f t="shared" si="368"/>
        <v>13.14</v>
      </c>
      <c r="EV80" s="39">
        <f t="shared" si="369"/>
        <v>12.71</v>
      </c>
      <c r="EW80" s="219">
        <f t="shared" si="370"/>
        <v>13.14</v>
      </c>
      <c r="EX80" s="39">
        <f t="shared" si="371"/>
        <v>12.71</v>
      </c>
      <c r="EY80" s="39">
        <f t="shared" si="372"/>
        <v>13.14</v>
      </c>
      <c r="EZ80" s="39">
        <f t="shared" si="373"/>
        <v>13.14</v>
      </c>
      <c r="FA80" s="39">
        <f t="shared" si="374"/>
        <v>12.71</v>
      </c>
      <c r="FB80" s="39">
        <f t="shared" si="375"/>
        <v>13.14</v>
      </c>
      <c r="FC80" s="39">
        <f t="shared" si="376"/>
        <v>12.71</v>
      </c>
      <c r="FD80" s="39">
        <f t="shared" si="377"/>
        <v>13.14</v>
      </c>
      <c r="FE80" s="39">
        <f t="shared" si="378"/>
        <v>154.68</v>
      </c>
      <c r="FF80" s="39">
        <f t="shared" si="379"/>
        <v>691.19</v>
      </c>
      <c r="FG80" s="39">
        <f t="shared" si="380"/>
        <v>13.14</v>
      </c>
      <c r="FH80" s="39">
        <f t="shared" si="381"/>
        <v>11.86</v>
      </c>
      <c r="FI80" s="39">
        <f t="shared" si="384"/>
        <v>13.14</v>
      </c>
      <c r="FJ80" s="39">
        <f t="shared" si="385"/>
        <v>38.14</v>
      </c>
      <c r="FK80" s="39">
        <f t="shared" si="382"/>
        <v>729.33</v>
      </c>
      <c r="FL80" s="72">
        <f t="shared" si="383"/>
        <v>129.93999999999994</v>
      </c>
      <c r="FP80" s="121"/>
      <c r="FQ80" s="121"/>
      <c r="FR80" s="121"/>
    </row>
    <row r="81" spans="1:174" ht="16.5" x14ac:dyDescent="0.15">
      <c r="A81" s="73">
        <v>42930</v>
      </c>
      <c r="B81" s="74" t="s">
        <v>870</v>
      </c>
      <c r="C81" s="74" t="s">
        <v>875</v>
      </c>
      <c r="D81" s="74" t="s">
        <v>549</v>
      </c>
      <c r="E81" s="69" t="s">
        <v>876</v>
      </c>
      <c r="F81" s="86">
        <v>859.27</v>
      </c>
      <c r="G81" s="39">
        <f t="shared" si="314"/>
        <v>85.927000000000007</v>
      </c>
      <c r="H81" s="39">
        <f t="shared" si="315"/>
        <v>773.34299999999996</v>
      </c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23"/>
      <c r="AD81" s="123"/>
      <c r="AE81" s="123"/>
      <c r="AF81" s="123"/>
      <c r="AG81" s="123"/>
      <c r="AH81" s="123"/>
      <c r="AI81" s="123"/>
      <c r="AJ81" s="123"/>
      <c r="AK81" s="123"/>
      <c r="AL81" s="123"/>
      <c r="AM81" s="123"/>
      <c r="AN81" s="123"/>
      <c r="AO81" s="123"/>
      <c r="AP81" s="123"/>
      <c r="AQ81" s="123"/>
      <c r="AR81" s="123"/>
      <c r="AS81" s="123"/>
      <c r="AT81" s="123"/>
      <c r="AU81" s="123"/>
      <c r="AV81" s="123"/>
      <c r="AW81" s="123"/>
      <c r="AX81" s="123"/>
      <c r="AY81" s="123"/>
      <c r="AZ81" s="123"/>
      <c r="BA81" s="123"/>
      <c r="BB81" s="123"/>
      <c r="BC81" s="123"/>
      <c r="BD81" s="123"/>
      <c r="BE81" s="123"/>
      <c r="BF81" s="123"/>
      <c r="BG81" s="123"/>
      <c r="BH81" s="123"/>
      <c r="BI81" s="123"/>
      <c r="BJ81" s="123"/>
      <c r="BK81" s="123"/>
      <c r="BL81" s="123"/>
      <c r="BM81" s="123"/>
      <c r="BN81" s="123"/>
      <c r="BO81" s="123"/>
      <c r="BP81" s="123"/>
      <c r="BQ81" s="123"/>
      <c r="BR81" s="123"/>
      <c r="BS81" s="123"/>
      <c r="BT81" s="123"/>
      <c r="BU81" s="123"/>
      <c r="BV81" s="123"/>
      <c r="BW81" s="123"/>
      <c r="BX81" s="123"/>
      <c r="BY81" s="123"/>
      <c r="BZ81" s="123"/>
      <c r="CA81" s="123"/>
      <c r="CB81" s="123"/>
      <c r="CC81" s="123"/>
      <c r="CD81" s="123"/>
      <c r="CE81" s="123"/>
      <c r="CF81" s="123"/>
      <c r="CG81" s="123"/>
      <c r="CH81" s="123"/>
      <c r="CI81" s="123"/>
      <c r="CJ81" s="123"/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39">
        <f t="shared" si="386"/>
        <v>7.2</v>
      </c>
      <c r="CV81" s="39">
        <f t="shared" si="317"/>
        <v>13.14</v>
      </c>
      <c r="CW81" s="39">
        <f t="shared" si="318"/>
        <v>12.71</v>
      </c>
      <c r="CX81" s="39">
        <f t="shared" si="319"/>
        <v>13.14</v>
      </c>
      <c r="CY81" s="39">
        <f t="shared" si="320"/>
        <v>12.71</v>
      </c>
      <c r="CZ81" s="39">
        <f t="shared" si="321"/>
        <v>13.14</v>
      </c>
      <c r="DA81" s="39">
        <f t="shared" si="322"/>
        <v>72.039999999999992</v>
      </c>
      <c r="DB81" s="39">
        <f t="shared" si="323"/>
        <v>72.040000000000006</v>
      </c>
      <c r="DC81" s="39">
        <f t="shared" si="324"/>
        <v>13.14</v>
      </c>
      <c r="DD81" s="39">
        <f t="shared" si="325"/>
        <v>11.86</v>
      </c>
      <c r="DE81" s="39">
        <f t="shared" si="326"/>
        <v>13.14</v>
      </c>
      <c r="DF81" s="39">
        <f t="shared" si="327"/>
        <v>12.71</v>
      </c>
      <c r="DG81" s="39">
        <f t="shared" si="328"/>
        <v>13.14</v>
      </c>
      <c r="DH81" s="39">
        <f t="shared" si="329"/>
        <v>12.71</v>
      </c>
      <c r="DI81" s="39">
        <f t="shared" si="330"/>
        <v>13.14</v>
      </c>
      <c r="DJ81" s="39">
        <f t="shared" si="331"/>
        <v>13.14</v>
      </c>
      <c r="DK81" s="39">
        <f t="shared" si="332"/>
        <v>12.71</v>
      </c>
      <c r="DL81" s="39">
        <f t="shared" si="333"/>
        <v>13.14</v>
      </c>
      <c r="DM81" s="39">
        <f t="shared" si="334"/>
        <v>12.71</v>
      </c>
      <c r="DN81" s="39">
        <f t="shared" si="335"/>
        <v>13.14</v>
      </c>
      <c r="DO81" s="39">
        <f t="shared" si="336"/>
        <v>154.68</v>
      </c>
      <c r="DP81" s="39">
        <f t="shared" si="337"/>
        <v>226.72</v>
      </c>
      <c r="DQ81" s="39">
        <f t="shared" si="338"/>
        <v>13.14</v>
      </c>
      <c r="DR81" s="39">
        <f t="shared" si="339"/>
        <v>11.86</v>
      </c>
      <c r="DS81" s="39">
        <f t="shared" si="340"/>
        <v>13.14</v>
      </c>
      <c r="DT81" s="39">
        <f t="shared" si="341"/>
        <v>12.71</v>
      </c>
      <c r="DU81" s="39">
        <f t="shared" si="342"/>
        <v>13.14</v>
      </c>
      <c r="DV81" s="39">
        <f t="shared" si="343"/>
        <v>12.71</v>
      </c>
      <c r="DW81" s="39">
        <f t="shared" si="344"/>
        <v>13.14</v>
      </c>
      <c r="DX81" s="39">
        <f t="shared" si="345"/>
        <v>13.14</v>
      </c>
      <c r="DY81" s="39">
        <f t="shared" si="346"/>
        <v>12.71</v>
      </c>
      <c r="DZ81" s="39">
        <f t="shared" si="347"/>
        <v>13.14</v>
      </c>
      <c r="EA81" s="39">
        <f t="shared" si="348"/>
        <v>12.71</v>
      </c>
      <c r="EB81" s="39">
        <f t="shared" si="349"/>
        <v>13.14</v>
      </c>
      <c r="EC81" s="39">
        <f t="shared" si="350"/>
        <v>154.68</v>
      </c>
      <c r="ED81" s="39">
        <f t="shared" si="351"/>
        <v>381.4</v>
      </c>
      <c r="EE81" s="39">
        <f t="shared" si="352"/>
        <v>13.14</v>
      </c>
      <c r="EF81" s="39">
        <f t="shared" si="353"/>
        <v>12.29</v>
      </c>
      <c r="EG81" s="39">
        <f t="shared" si="354"/>
        <v>13.14</v>
      </c>
      <c r="EH81" s="39">
        <f t="shared" si="355"/>
        <v>12.71</v>
      </c>
      <c r="EI81" s="39">
        <f t="shared" si="356"/>
        <v>13.14</v>
      </c>
      <c r="EJ81" s="39">
        <f t="shared" si="357"/>
        <v>12.71</v>
      </c>
      <c r="EK81" s="39">
        <f t="shared" si="358"/>
        <v>13.14</v>
      </c>
      <c r="EL81" s="39">
        <f t="shared" si="359"/>
        <v>13.14</v>
      </c>
      <c r="EM81" s="39">
        <f t="shared" si="360"/>
        <v>12.71</v>
      </c>
      <c r="EN81" s="39">
        <f t="shared" si="361"/>
        <v>13.14</v>
      </c>
      <c r="EO81" s="39">
        <f t="shared" si="362"/>
        <v>12.71</v>
      </c>
      <c r="EP81" s="39">
        <f t="shared" si="363"/>
        <v>13.14</v>
      </c>
      <c r="EQ81" s="39">
        <f t="shared" si="364"/>
        <v>155.11000000000001</v>
      </c>
      <c r="ER81" s="39">
        <f t="shared" si="365"/>
        <v>536.51</v>
      </c>
      <c r="ES81" s="39">
        <f t="shared" si="366"/>
        <v>13.14</v>
      </c>
      <c r="ET81" s="39">
        <f t="shared" si="367"/>
        <v>11.86</v>
      </c>
      <c r="EU81" s="39">
        <f t="shared" si="368"/>
        <v>13.14</v>
      </c>
      <c r="EV81" s="39">
        <f t="shared" si="369"/>
        <v>12.71</v>
      </c>
      <c r="EW81" s="219">
        <f t="shared" si="370"/>
        <v>13.14</v>
      </c>
      <c r="EX81" s="39">
        <f t="shared" si="371"/>
        <v>12.71</v>
      </c>
      <c r="EY81" s="39">
        <f t="shared" si="372"/>
        <v>13.14</v>
      </c>
      <c r="EZ81" s="39">
        <f t="shared" si="373"/>
        <v>13.14</v>
      </c>
      <c r="FA81" s="39">
        <f t="shared" si="374"/>
        <v>12.71</v>
      </c>
      <c r="FB81" s="39">
        <f t="shared" si="375"/>
        <v>13.14</v>
      </c>
      <c r="FC81" s="39">
        <f t="shared" si="376"/>
        <v>12.71</v>
      </c>
      <c r="FD81" s="39">
        <f t="shared" si="377"/>
        <v>13.14</v>
      </c>
      <c r="FE81" s="39">
        <f t="shared" si="378"/>
        <v>154.68</v>
      </c>
      <c r="FF81" s="39">
        <f t="shared" si="379"/>
        <v>691.19</v>
      </c>
      <c r="FG81" s="39">
        <f t="shared" si="380"/>
        <v>13.14</v>
      </c>
      <c r="FH81" s="39">
        <f t="shared" si="381"/>
        <v>11.86</v>
      </c>
      <c r="FI81" s="39">
        <f t="shared" si="384"/>
        <v>13.14</v>
      </c>
      <c r="FJ81" s="39">
        <f t="shared" si="385"/>
        <v>38.14</v>
      </c>
      <c r="FK81" s="39">
        <f t="shared" si="382"/>
        <v>729.33</v>
      </c>
      <c r="FL81" s="72">
        <f t="shared" si="383"/>
        <v>129.93999999999994</v>
      </c>
      <c r="FP81" s="121"/>
      <c r="FQ81" s="121"/>
      <c r="FR81" s="121"/>
    </row>
    <row r="82" spans="1:174" ht="16.5" x14ac:dyDescent="0.15">
      <c r="A82" s="73">
        <v>42930</v>
      </c>
      <c r="B82" s="74" t="s">
        <v>870</v>
      </c>
      <c r="C82" s="74" t="s">
        <v>877</v>
      </c>
      <c r="D82" s="74" t="s">
        <v>552</v>
      </c>
      <c r="E82" s="69" t="s">
        <v>878</v>
      </c>
      <c r="F82" s="86">
        <v>859.27</v>
      </c>
      <c r="G82" s="39">
        <f t="shared" si="314"/>
        <v>85.927000000000007</v>
      </c>
      <c r="H82" s="39">
        <f t="shared" si="315"/>
        <v>773.34299999999996</v>
      </c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  <c r="AE82" s="123"/>
      <c r="AF82" s="123"/>
      <c r="AG82" s="123"/>
      <c r="AH82" s="123"/>
      <c r="AI82" s="123"/>
      <c r="AJ82" s="123"/>
      <c r="AK82" s="123"/>
      <c r="AL82" s="123"/>
      <c r="AM82" s="123"/>
      <c r="AN82" s="123"/>
      <c r="AO82" s="123"/>
      <c r="AP82" s="123"/>
      <c r="AQ82" s="123"/>
      <c r="AR82" s="123"/>
      <c r="AS82" s="123"/>
      <c r="AT82" s="123"/>
      <c r="AU82" s="123"/>
      <c r="AV82" s="123"/>
      <c r="AW82" s="123"/>
      <c r="AX82" s="123"/>
      <c r="AY82" s="123"/>
      <c r="AZ82" s="123"/>
      <c r="BA82" s="123"/>
      <c r="BB82" s="123"/>
      <c r="BC82" s="123"/>
      <c r="BD82" s="123"/>
      <c r="BE82" s="123"/>
      <c r="BF82" s="123"/>
      <c r="BG82" s="123"/>
      <c r="BH82" s="123"/>
      <c r="BI82" s="123"/>
      <c r="BJ82" s="123"/>
      <c r="BK82" s="123"/>
      <c r="BL82" s="123"/>
      <c r="BM82" s="123"/>
      <c r="BN82" s="123"/>
      <c r="BO82" s="123"/>
      <c r="BP82" s="123"/>
      <c r="BQ82" s="123"/>
      <c r="BR82" s="123"/>
      <c r="BS82" s="123"/>
      <c r="BT82" s="123"/>
      <c r="BU82" s="123"/>
      <c r="BV82" s="123"/>
      <c r="BW82" s="123"/>
      <c r="BX82" s="123"/>
      <c r="BY82" s="123"/>
      <c r="BZ82" s="123"/>
      <c r="CA82" s="123"/>
      <c r="CB82" s="123"/>
      <c r="CC82" s="123"/>
      <c r="CD82" s="123"/>
      <c r="CE82" s="123"/>
      <c r="CF82" s="123"/>
      <c r="CG82" s="123"/>
      <c r="CH82" s="123"/>
      <c r="CI82" s="123"/>
      <c r="CJ82" s="123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>
        <f t="shared" si="386"/>
        <v>7.2</v>
      </c>
      <c r="CV82" s="39">
        <f t="shared" si="317"/>
        <v>13.14</v>
      </c>
      <c r="CW82" s="39">
        <f t="shared" si="318"/>
        <v>12.71</v>
      </c>
      <c r="CX82" s="39">
        <f t="shared" si="319"/>
        <v>13.14</v>
      </c>
      <c r="CY82" s="39">
        <f t="shared" si="320"/>
        <v>12.71</v>
      </c>
      <c r="CZ82" s="39">
        <f t="shared" si="321"/>
        <v>13.14</v>
      </c>
      <c r="DA82" s="39">
        <f t="shared" si="322"/>
        <v>72.039999999999992</v>
      </c>
      <c r="DB82" s="39">
        <f t="shared" si="323"/>
        <v>72.040000000000006</v>
      </c>
      <c r="DC82" s="39">
        <f t="shared" si="324"/>
        <v>13.14</v>
      </c>
      <c r="DD82" s="39">
        <f t="shared" si="325"/>
        <v>11.86</v>
      </c>
      <c r="DE82" s="39">
        <f t="shared" si="326"/>
        <v>13.14</v>
      </c>
      <c r="DF82" s="39">
        <f t="shared" si="327"/>
        <v>12.71</v>
      </c>
      <c r="DG82" s="39">
        <f t="shared" si="328"/>
        <v>13.14</v>
      </c>
      <c r="DH82" s="39">
        <f t="shared" si="329"/>
        <v>12.71</v>
      </c>
      <c r="DI82" s="39">
        <f t="shared" si="330"/>
        <v>13.14</v>
      </c>
      <c r="DJ82" s="39">
        <f t="shared" si="331"/>
        <v>13.14</v>
      </c>
      <c r="DK82" s="39">
        <f t="shared" si="332"/>
        <v>12.71</v>
      </c>
      <c r="DL82" s="39">
        <f t="shared" si="333"/>
        <v>13.14</v>
      </c>
      <c r="DM82" s="39">
        <f t="shared" si="334"/>
        <v>12.71</v>
      </c>
      <c r="DN82" s="39">
        <f t="shared" si="335"/>
        <v>13.14</v>
      </c>
      <c r="DO82" s="39">
        <f t="shared" si="336"/>
        <v>154.68</v>
      </c>
      <c r="DP82" s="39">
        <f t="shared" si="337"/>
        <v>226.72</v>
      </c>
      <c r="DQ82" s="39">
        <f t="shared" si="338"/>
        <v>13.14</v>
      </c>
      <c r="DR82" s="39">
        <f t="shared" si="339"/>
        <v>11.86</v>
      </c>
      <c r="DS82" s="39">
        <f t="shared" si="340"/>
        <v>13.14</v>
      </c>
      <c r="DT82" s="39">
        <f t="shared" si="341"/>
        <v>12.71</v>
      </c>
      <c r="DU82" s="39">
        <f t="shared" si="342"/>
        <v>13.14</v>
      </c>
      <c r="DV82" s="39">
        <f t="shared" si="343"/>
        <v>12.71</v>
      </c>
      <c r="DW82" s="39">
        <f t="shared" si="344"/>
        <v>13.14</v>
      </c>
      <c r="DX82" s="39">
        <f t="shared" si="345"/>
        <v>13.14</v>
      </c>
      <c r="DY82" s="39">
        <f t="shared" si="346"/>
        <v>12.71</v>
      </c>
      <c r="DZ82" s="39">
        <f t="shared" si="347"/>
        <v>13.14</v>
      </c>
      <c r="EA82" s="39">
        <f t="shared" si="348"/>
        <v>12.71</v>
      </c>
      <c r="EB82" s="39">
        <f t="shared" si="349"/>
        <v>13.14</v>
      </c>
      <c r="EC82" s="39">
        <f t="shared" si="350"/>
        <v>154.68</v>
      </c>
      <c r="ED82" s="39">
        <f t="shared" si="351"/>
        <v>381.4</v>
      </c>
      <c r="EE82" s="39">
        <f t="shared" si="352"/>
        <v>13.14</v>
      </c>
      <c r="EF82" s="39">
        <f t="shared" si="353"/>
        <v>12.29</v>
      </c>
      <c r="EG82" s="39">
        <f t="shared" si="354"/>
        <v>13.14</v>
      </c>
      <c r="EH82" s="39">
        <f t="shared" si="355"/>
        <v>12.71</v>
      </c>
      <c r="EI82" s="39">
        <f t="shared" si="356"/>
        <v>13.14</v>
      </c>
      <c r="EJ82" s="39">
        <f t="shared" si="357"/>
        <v>12.71</v>
      </c>
      <c r="EK82" s="39">
        <f t="shared" si="358"/>
        <v>13.14</v>
      </c>
      <c r="EL82" s="39">
        <f t="shared" si="359"/>
        <v>13.14</v>
      </c>
      <c r="EM82" s="39">
        <f t="shared" si="360"/>
        <v>12.71</v>
      </c>
      <c r="EN82" s="39">
        <f t="shared" si="361"/>
        <v>13.14</v>
      </c>
      <c r="EO82" s="39">
        <f t="shared" si="362"/>
        <v>12.71</v>
      </c>
      <c r="EP82" s="39">
        <f t="shared" si="363"/>
        <v>13.14</v>
      </c>
      <c r="EQ82" s="39">
        <f t="shared" si="364"/>
        <v>155.11000000000001</v>
      </c>
      <c r="ER82" s="39">
        <f t="shared" si="365"/>
        <v>536.51</v>
      </c>
      <c r="ES82" s="39">
        <f t="shared" si="366"/>
        <v>13.14</v>
      </c>
      <c r="ET82" s="39">
        <f t="shared" si="367"/>
        <v>11.86</v>
      </c>
      <c r="EU82" s="39">
        <f t="shared" si="368"/>
        <v>13.14</v>
      </c>
      <c r="EV82" s="39">
        <f t="shared" si="369"/>
        <v>12.71</v>
      </c>
      <c r="EW82" s="219">
        <f t="shared" si="370"/>
        <v>13.14</v>
      </c>
      <c r="EX82" s="39">
        <f t="shared" si="371"/>
        <v>12.71</v>
      </c>
      <c r="EY82" s="39">
        <f t="shared" si="372"/>
        <v>13.14</v>
      </c>
      <c r="EZ82" s="39">
        <f t="shared" si="373"/>
        <v>13.14</v>
      </c>
      <c r="FA82" s="39">
        <f t="shared" si="374"/>
        <v>12.71</v>
      </c>
      <c r="FB82" s="39">
        <f t="shared" si="375"/>
        <v>13.14</v>
      </c>
      <c r="FC82" s="39">
        <f t="shared" si="376"/>
        <v>12.71</v>
      </c>
      <c r="FD82" s="39">
        <f t="shared" si="377"/>
        <v>13.14</v>
      </c>
      <c r="FE82" s="39">
        <f t="shared" si="378"/>
        <v>154.68</v>
      </c>
      <c r="FF82" s="39">
        <f t="shared" si="379"/>
        <v>691.19</v>
      </c>
      <c r="FG82" s="39">
        <f t="shared" si="380"/>
        <v>13.14</v>
      </c>
      <c r="FH82" s="39">
        <f t="shared" si="381"/>
        <v>11.86</v>
      </c>
      <c r="FI82" s="39">
        <f t="shared" si="384"/>
        <v>13.14</v>
      </c>
      <c r="FJ82" s="39">
        <f t="shared" si="385"/>
        <v>38.14</v>
      </c>
      <c r="FK82" s="39">
        <f t="shared" si="382"/>
        <v>729.33</v>
      </c>
      <c r="FL82" s="72">
        <f t="shared" si="383"/>
        <v>129.93999999999994</v>
      </c>
      <c r="FP82" s="121"/>
      <c r="FQ82" s="121"/>
      <c r="FR82" s="121"/>
    </row>
    <row r="83" spans="1:174" ht="16.5" x14ac:dyDescent="0.15">
      <c r="A83" s="73">
        <v>42930</v>
      </c>
      <c r="B83" s="74" t="s">
        <v>870</v>
      </c>
      <c r="C83" s="74" t="s">
        <v>879</v>
      </c>
      <c r="D83" s="74" t="s">
        <v>555</v>
      </c>
      <c r="E83" s="69" t="s">
        <v>880</v>
      </c>
      <c r="F83" s="86">
        <v>859.27</v>
      </c>
      <c r="G83" s="39">
        <f t="shared" si="314"/>
        <v>85.927000000000007</v>
      </c>
      <c r="H83" s="39">
        <f t="shared" si="315"/>
        <v>773.34299999999996</v>
      </c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  <c r="AE83" s="123"/>
      <c r="AF83" s="123"/>
      <c r="AG83" s="123"/>
      <c r="AH83" s="123"/>
      <c r="AI83" s="123"/>
      <c r="AJ83" s="123"/>
      <c r="AK83" s="123"/>
      <c r="AL83" s="123"/>
      <c r="AM83" s="123"/>
      <c r="AN83" s="123"/>
      <c r="AO83" s="123"/>
      <c r="AP83" s="123"/>
      <c r="AQ83" s="123"/>
      <c r="AR83" s="123"/>
      <c r="AS83" s="123"/>
      <c r="AT83" s="123"/>
      <c r="AU83" s="123"/>
      <c r="AV83" s="123"/>
      <c r="AW83" s="123"/>
      <c r="AX83" s="123"/>
      <c r="AY83" s="123"/>
      <c r="AZ83" s="123"/>
      <c r="BA83" s="123"/>
      <c r="BB83" s="123"/>
      <c r="BC83" s="123"/>
      <c r="BD83" s="123"/>
      <c r="BE83" s="123"/>
      <c r="BF83" s="123"/>
      <c r="BG83" s="123"/>
      <c r="BH83" s="123"/>
      <c r="BI83" s="123"/>
      <c r="BJ83" s="123"/>
      <c r="BK83" s="123"/>
      <c r="BL83" s="123"/>
      <c r="BM83" s="123"/>
      <c r="BN83" s="123"/>
      <c r="BO83" s="123"/>
      <c r="BP83" s="123"/>
      <c r="BQ83" s="123"/>
      <c r="BR83" s="123"/>
      <c r="BS83" s="123"/>
      <c r="BT83" s="123"/>
      <c r="BU83" s="123"/>
      <c r="BV83" s="123"/>
      <c r="BW83" s="123"/>
      <c r="BX83" s="123"/>
      <c r="BY83" s="123"/>
      <c r="BZ83" s="123"/>
      <c r="CA83" s="123"/>
      <c r="CB83" s="123"/>
      <c r="CC83" s="123"/>
      <c r="CD83" s="123"/>
      <c r="CE83" s="123"/>
      <c r="CF83" s="123"/>
      <c r="CG83" s="123"/>
      <c r="CH83" s="123"/>
      <c r="CI83" s="123"/>
      <c r="CJ83" s="123"/>
      <c r="CK83" s="39"/>
      <c r="CL83" s="39"/>
      <c r="CM83" s="39"/>
      <c r="CN83" s="39"/>
      <c r="CO83" s="39"/>
      <c r="CP83" s="39"/>
      <c r="CQ83" s="39"/>
      <c r="CR83" s="39"/>
      <c r="CS83" s="39"/>
      <c r="CT83" s="39"/>
      <c r="CU83" s="39">
        <f t="shared" si="386"/>
        <v>7.2</v>
      </c>
      <c r="CV83" s="39">
        <f t="shared" si="317"/>
        <v>13.14</v>
      </c>
      <c r="CW83" s="39">
        <f t="shared" si="318"/>
        <v>12.71</v>
      </c>
      <c r="CX83" s="39">
        <f t="shared" si="319"/>
        <v>13.14</v>
      </c>
      <c r="CY83" s="39">
        <f t="shared" si="320"/>
        <v>12.71</v>
      </c>
      <c r="CZ83" s="39">
        <f t="shared" si="321"/>
        <v>13.14</v>
      </c>
      <c r="DA83" s="39">
        <f t="shared" si="322"/>
        <v>72.039999999999992</v>
      </c>
      <c r="DB83" s="39">
        <f t="shared" si="323"/>
        <v>72.040000000000006</v>
      </c>
      <c r="DC83" s="39">
        <f t="shared" si="324"/>
        <v>13.14</v>
      </c>
      <c r="DD83" s="39">
        <f t="shared" si="325"/>
        <v>11.86</v>
      </c>
      <c r="DE83" s="39">
        <f t="shared" si="326"/>
        <v>13.14</v>
      </c>
      <c r="DF83" s="39">
        <f t="shared" si="327"/>
        <v>12.71</v>
      </c>
      <c r="DG83" s="39">
        <f t="shared" si="328"/>
        <v>13.14</v>
      </c>
      <c r="DH83" s="39">
        <f t="shared" si="329"/>
        <v>12.71</v>
      </c>
      <c r="DI83" s="39">
        <f t="shared" si="330"/>
        <v>13.14</v>
      </c>
      <c r="DJ83" s="39">
        <f t="shared" si="331"/>
        <v>13.14</v>
      </c>
      <c r="DK83" s="39">
        <f t="shared" si="332"/>
        <v>12.71</v>
      </c>
      <c r="DL83" s="39">
        <f t="shared" si="333"/>
        <v>13.14</v>
      </c>
      <c r="DM83" s="39">
        <f t="shared" si="334"/>
        <v>12.71</v>
      </c>
      <c r="DN83" s="39">
        <f t="shared" si="335"/>
        <v>13.14</v>
      </c>
      <c r="DO83" s="39">
        <f t="shared" si="336"/>
        <v>154.68</v>
      </c>
      <c r="DP83" s="39">
        <f t="shared" si="337"/>
        <v>226.72</v>
      </c>
      <c r="DQ83" s="39">
        <f t="shared" si="338"/>
        <v>13.14</v>
      </c>
      <c r="DR83" s="39">
        <f t="shared" si="339"/>
        <v>11.86</v>
      </c>
      <c r="DS83" s="39">
        <f t="shared" si="340"/>
        <v>13.14</v>
      </c>
      <c r="DT83" s="39">
        <f t="shared" si="341"/>
        <v>12.71</v>
      </c>
      <c r="DU83" s="39">
        <f t="shared" si="342"/>
        <v>13.14</v>
      </c>
      <c r="DV83" s="39">
        <f t="shared" si="343"/>
        <v>12.71</v>
      </c>
      <c r="DW83" s="39">
        <f t="shared" si="344"/>
        <v>13.14</v>
      </c>
      <c r="DX83" s="39">
        <f t="shared" si="345"/>
        <v>13.14</v>
      </c>
      <c r="DY83" s="39">
        <f t="shared" si="346"/>
        <v>12.71</v>
      </c>
      <c r="DZ83" s="39">
        <f t="shared" si="347"/>
        <v>13.14</v>
      </c>
      <c r="EA83" s="39">
        <f t="shared" si="348"/>
        <v>12.71</v>
      </c>
      <c r="EB83" s="39">
        <f t="shared" si="349"/>
        <v>13.14</v>
      </c>
      <c r="EC83" s="39">
        <f t="shared" si="350"/>
        <v>154.68</v>
      </c>
      <c r="ED83" s="39">
        <f t="shared" si="351"/>
        <v>381.4</v>
      </c>
      <c r="EE83" s="39">
        <f t="shared" si="352"/>
        <v>13.14</v>
      </c>
      <c r="EF83" s="39">
        <f t="shared" si="353"/>
        <v>12.29</v>
      </c>
      <c r="EG83" s="39">
        <f t="shared" si="354"/>
        <v>13.14</v>
      </c>
      <c r="EH83" s="39">
        <f t="shared" si="355"/>
        <v>12.71</v>
      </c>
      <c r="EI83" s="39">
        <f t="shared" si="356"/>
        <v>13.14</v>
      </c>
      <c r="EJ83" s="39">
        <f t="shared" si="357"/>
        <v>12.71</v>
      </c>
      <c r="EK83" s="39">
        <f t="shared" si="358"/>
        <v>13.14</v>
      </c>
      <c r="EL83" s="39">
        <f t="shared" si="359"/>
        <v>13.14</v>
      </c>
      <c r="EM83" s="39">
        <f t="shared" si="360"/>
        <v>12.71</v>
      </c>
      <c r="EN83" s="39">
        <f t="shared" si="361"/>
        <v>13.14</v>
      </c>
      <c r="EO83" s="39">
        <f t="shared" si="362"/>
        <v>12.71</v>
      </c>
      <c r="EP83" s="39">
        <f t="shared" si="363"/>
        <v>13.14</v>
      </c>
      <c r="EQ83" s="39">
        <f t="shared" si="364"/>
        <v>155.11000000000001</v>
      </c>
      <c r="ER83" s="39">
        <f t="shared" si="365"/>
        <v>536.51</v>
      </c>
      <c r="ES83" s="39">
        <f t="shared" si="366"/>
        <v>13.14</v>
      </c>
      <c r="ET83" s="39">
        <f t="shared" si="367"/>
        <v>11.86</v>
      </c>
      <c r="EU83" s="39">
        <f t="shared" si="368"/>
        <v>13.14</v>
      </c>
      <c r="EV83" s="39">
        <f t="shared" si="369"/>
        <v>12.71</v>
      </c>
      <c r="EW83" s="219">
        <f t="shared" si="370"/>
        <v>13.14</v>
      </c>
      <c r="EX83" s="39">
        <f t="shared" si="371"/>
        <v>12.71</v>
      </c>
      <c r="EY83" s="39">
        <f t="shared" si="372"/>
        <v>13.14</v>
      </c>
      <c r="EZ83" s="39">
        <f t="shared" si="373"/>
        <v>13.14</v>
      </c>
      <c r="FA83" s="39">
        <f t="shared" si="374"/>
        <v>12.71</v>
      </c>
      <c r="FB83" s="39">
        <f t="shared" si="375"/>
        <v>13.14</v>
      </c>
      <c r="FC83" s="39">
        <f t="shared" si="376"/>
        <v>12.71</v>
      </c>
      <c r="FD83" s="39">
        <f t="shared" si="377"/>
        <v>13.14</v>
      </c>
      <c r="FE83" s="39">
        <f t="shared" si="378"/>
        <v>154.68</v>
      </c>
      <c r="FF83" s="39">
        <f t="shared" si="379"/>
        <v>691.19</v>
      </c>
      <c r="FG83" s="39">
        <f t="shared" si="380"/>
        <v>13.14</v>
      </c>
      <c r="FH83" s="39">
        <f t="shared" si="381"/>
        <v>11.86</v>
      </c>
      <c r="FI83" s="39">
        <f t="shared" si="384"/>
        <v>13.14</v>
      </c>
      <c r="FJ83" s="39">
        <f t="shared" si="385"/>
        <v>38.14</v>
      </c>
      <c r="FK83" s="39">
        <f t="shared" si="382"/>
        <v>729.33</v>
      </c>
      <c r="FL83" s="72">
        <f t="shared" si="383"/>
        <v>129.93999999999994</v>
      </c>
      <c r="FP83" s="121"/>
      <c r="FQ83" s="121"/>
      <c r="FR83" s="121"/>
    </row>
    <row r="84" spans="1:174" ht="16.5" x14ac:dyDescent="0.15">
      <c r="A84" s="73">
        <v>42930</v>
      </c>
      <c r="B84" s="74" t="s">
        <v>870</v>
      </c>
      <c r="C84" s="74" t="s">
        <v>881</v>
      </c>
      <c r="D84" s="74" t="s">
        <v>280</v>
      </c>
      <c r="E84" s="69" t="s">
        <v>882</v>
      </c>
      <c r="F84" s="86">
        <v>859.27</v>
      </c>
      <c r="G84" s="39">
        <f t="shared" si="314"/>
        <v>85.927000000000007</v>
      </c>
      <c r="H84" s="39">
        <f t="shared" si="315"/>
        <v>773.34299999999996</v>
      </c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  <c r="AC84" s="123"/>
      <c r="AD84" s="123"/>
      <c r="AE84" s="123"/>
      <c r="AF84" s="123"/>
      <c r="AG84" s="123"/>
      <c r="AH84" s="123"/>
      <c r="AI84" s="123"/>
      <c r="AJ84" s="123"/>
      <c r="AK84" s="123"/>
      <c r="AL84" s="123"/>
      <c r="AM84" s="123"/>
      <c r="AN84" s="123"/>
      <c r="AO84" s="123"/>
      <c r="AP84" s="123"/>
      <c r="AQ84" s="123"/>
      <c r="AR84" s="123"/>
      <c r="AS84" s="123"/>
      <c r="AT84" s="123"/>
      <c r="AU84" s="123"/>
      <c r="AV84" s="123"/>
      <c r="AW84" s="123"/>
      <c r="AX84" s="123"/>
      <c r="AY84" s="123"/>
      <c r="AZ84" s="123"/>
      <c r="BA84" s="123"/>
      <c r="BB84" s="123"/>
      <c r="BC84" s="123"/>
      <c r="BD84" s="123"/>
      <c r="BE84" s="123"/>
      <c r="BF84" s="123"/>
      <c r="BG84" s="123"/>
      <c r="BH84" s="123"/>
      <c r="BI84" s="123"/>
      <c r="BJ84" s="123"/>
      <c r="BK84" s="123"/>
      <c r="BL84" s="123"/>
      <c r="BM84" s="123"/>
      <c r="BN84" s="123"/>
      <c r="BO84" s="123"/>
      <c r="BP84" s="123"/>
      <c r="BQ84" s="123"/>
      <c r="BR84" s="123"/>
      <c r="BS84" s="123"/>
      <c r="BT84" s="123"/>
      <c r="BU84" s="123"/>
      <c r="BV84" s="123"/>
      <c r="BW84" s="123"/>
      <c r="BX84" s="123"/>
      <c r="BY84" s="123"/>
      <c r="BZ84" s="123"/>
      <c r="CA84" s="123"/>
      <c r="CB84" s="123"/>
      <c r="CC84" s="123"/>
      <c r="CD84" s="123"/>
      <c r="CE84" s="123"/>
      <c r="CF84" s="123"/>
      <c r="CG84" s="123"/>
      <c r="CH84" s="123"/>
      <c r="CI84" s="123"/>
      <c r="CJ84" s="123"/>
      <c r="CK84" s="39"/>
      <c r="CL84" s="39"/>
      <c r="CM84" s="39"/>
      <c r="CN84" s="39"/>
      <c r="CO84" s="39"/>
      <c r="CP84" s="39"/>
      <c r="CQ84" s="39"/>
      <c r="CR84" s="39"/>
      <c r="CS84" s="39"/>
      <c r="CT84" s="39"/>
      <c r="CU84" s="39">
        <f t="shared" si="386"/>
        <v>7.2</v>
      </c>
      <c r="CV84" s="39">
        <f t="shared" si="317"/>
        <v>13.14</v>
      </c>
      <c r="CW84" s="39">
        <f t="shared" si="318"/>
        <v>12.71</v>
      </c>
      <c r="CX84" s="39">
        <f t="shared" si="319"/>
        <v>13.14</v>
      </c>
      <c r="CY84" s="39">
        <f t="shared" si="320"/>
        <v>12.71</v>
      </c>
      <c r="CZ84" s="39">
        <f t="shared" si="321"/>
        <v>13.14</v>
      </c>
      <c r="DA84" s="39">
        <f t="shared" si="322"/>
        <v>72.039999999999992</v>
      </c>
      <c r="DB84" s="39">
        <f t="shared" si="323"/>
        <v>72.040000000000006</v>
      </c>
      <c r="DC84" s="39">
        <f t="shared" si="324"/>
        <v>13.14</v>
      </c>
      <c r="DD84" s="39">
        <f t="shared" si="325"/>
        <v>11.86</v>
      </c>
      <c r="DE84" s="39">
        <f t="shared" si="326"/>
        <v>13.14</v>
      </c>
      <c r="DF84" s="39">
        <f t="shared" si="327"/>
        <v>12.71</v>
      </c>
      <c r="DG84" s="39">
        <f t="shared" si="328"/>
        <v>13.14</v>
      </c>
      <c r="DH84" s="39">
        <f t="shared" si="329"/>
        <v>12.71</v>
      </c>
      <c r="DI84" s="39">
        <f t="shared" si="330"/>
        <v>13.14</v>
      </c>
      <c r="DJ84" s="39">
        <f t="shared" si="331"/>
        <v>13.14</v>
      </c>
      <c r="DK84" s="39">
        <f t="shared" si="332"/>
        <v>12.71</v>
      </c>
      <c r="DL84" s="39">
        <f t="shared" si="333"/>
        <v>13.14</v>
      </c>
      <c r="DM84" s="39">
        <f t="shared" si="334"/>
        <v>12.71</v>
      </c>
      <c r="DN84" s="39">
        <f t="shared" si="335"/>
        <v>13.14</v>
      </c>
      <c r="DO84" s="39">
        <f t="shared" si="336"/>
        <v>154.68</v>
      </c>
      <c r="DP84" s="39">
        <f t="shared" si="337"/>
        <v>226.72</v>
      </c>
      <c r="DQ84" s="39">
        <f t="shared" si="338"/>
        <v>13.14</v>
      </c>
      <c r="DR84" s="39">
        <f t="shared" si="339"/>
        <v>11.86</v>
      </c>
      <c r="DS84" s="39">
        <f t="shared" si="340"/>
        <v>13.14</v>
      </c>
      <c r="DT84" s="39">
        <f t="shared" si="341"/>
        <v>12.71</v>
      </c>
      <c r="DU84" s="39">
        <f t="shared" si="342"/>
        <v>13.14</v>
      </c>
      <c r="DV84" s="39">
        <f t="shared" si="343"/>
        <v>12.71</v>
      </c>
      <c r="DW84" s="39">
        <f t="shared" si="344"/>
        <v>13.14</v>
      </c>
      <c r="DX84" s="39">
        <f t="shared" si="345"/>
        <v>13.14</v>
      </c>
      <c r="DY84" s="39">
        <f t="shared" si="346"/>
        <v>12.71</v>
      </c>
      <c r="DZ84" s="39">
        <f t="shared" si="347"/>
        <v>13.14</v>
      </c>
      <c r="EA84" s="39">
        <f t="shared" si="348"/>
        <v>12.71</v>
      </c>
      <c r="EB84" s="39">
        <f t="shared" si="349"/>
        <v>13.14</v>
      </c>
      <c r="EC84" s="39">
        <f t="shared" si="350"/>
        <v>154.68</v>
      </c>
      <c r="ED84" s="39">
        <f t="shared" si="351"/>
        <v>381.4</v>
      </c>
      <c r="EE84" s="39">
        <f t="shared" si="352"/>
        <v>13.14</v>
      </c>
      <c r="EF84" s="39">
        <f t="shared" si="353"/>
        <v>12.29</v>
      </c>
      <c r="EG84" s="39">
        <f t="shared" si="354"/>
        <v>13.14</v>
      </c>
      <c r="EH84" s="39">
        <f t="shared" si="355"/>
        <v>12.71</v>
      </c>
      <c r="EI84" s="39">
        <f t="shared" si="356"/>
        <v>13.14</v>
      </c>
      <c r="EJ84" s="39">
        <f t="shared" si="357"/>
        <v>12.71</v>
      </c>
      <c r="EK84" s="39">
        <f t="shared" si="358"/>
        <v>13.14</v>
      </c>
      <c r="EL84" s="39">
        <f t="shared" si="359"/>
        <v>13.14</v>
      </c>
      <c r="EM84" s="39">
        <f t="shared" si="360"/>
        <v>12.71</v>
      </c>
      <c r="EN84" s="39">
        <f t="shared" si="361"/>
        <v>13.14</v>
      </c>
      <c r="EO84" s="39">
        <f t="shared" si="362"/>
        <v>12.71</v>
      </c>
      <c r="EP84" s="39">
        <f t="shared" si="363"/>
        <v>13.14</v>
      </c>
      <c r="EQ84" s="39">
        <f t="shared" si="364"/>
        <v>155.11000000000001</v>
      </c>
      <c r="ER84" s="39">
        <f t="shared" si="365"/>
        <v>536.51</v>
      </c>
      <c r="ES84" s="39">
        <f t="shared" si="366"/>
        <v>13.14</v>
      </c>
      <c r="ET84" s="39">
        <f t="shared" si="367"/>
        <v>11.86</v>
      </c>
      <c r="EU84" s="39">
        <f t="shared" si="368"/>
        <v>13.14</v>
      </c>
      <c r="EV84" s="39">
        <f t="shared" si="369"/>
        <v>12.71</v>
      </c>
      <c r="EW84" s="219">
        <f t="shared" si="370"/>
        <v>13.14</v>
      </c>
      <c r="EX84" s="39">
        <f t="shared" si="371"/>
        <v>12.71</v>
      </c>
      <c r="EY84" s="39">
        <f t="shared" si="372"/>
        <v>13.14</v>
      </c>
      <c r="EZ84" s="39">
        <f t="shared" si="373"/>
        <v>13.14</v>
      </c>
      <c r="FA84" s="39">
        <f t="shared" si="374"/>
        <v>12.71</v>
      </c>
      <c r="FB84" s="39">
        <f t="shared" si="375"/>
        <v>13.14</v>
      </c>
      <c r="FC84" s="39">
        <f t="shared" si="376"/>
        <v>12.71</v>
      </c>
      <c r="FD84" s="39">
        <f t="shared" si="377"/>
        <v>13.14</v>
      </c>
      <c r="FE84" s="39">
        <f t="shared" si="378"/>
        <v>154.68</v>
      </c>
      <c r="FF84" s="39">
        <f t="shared" si="379"/>
        <v>691.19</v>
      </c>
      <c r="FG84" s="39">
        <f t="shared" si="380"/>
        <v>13.14</v>
      </c>
      <c r="FH84" s="39">
        <f t="shared" si="381"/>
        <v>11.86</v>
      </c>
      <c r="FI84" s="39">
        <f t="shared" si="384"/>
        <v>13.14</v>
      </c>
      <c r="FJ84" s="39">
        <f t="shared" si="385"/>
        <v>38.14</v>
      </c>
      <c r="FK84" s="39">
        <f t="shared" si="382"/>
        <v>729.33</v>
      </c>
      <c r="FL84" s="72">
        <f t="shared" si="383"/>
        <v>129.93999999999994</v>
      </c>
      <c r="FP84" s="121"/>
      <c r="FQ84" s="121"/>
      <c r="FR84" s="121"/>
    </row>
    <row r="85" spans="1:174" ht="16.5" x14ac:dyDescent="0.15">
      <c r="A85" s="73">
        <v>42930</v>
      </c>
      <c r="B85" s="74" t="s">
        <v>870</v>
      </c>
      <c r="C85" s="74" t="s">
        <v>883</v>
      </c>
      <c r="D85" s="74" t="s">
        <v>49</v>
      </c>
      <c r="E85" s="69" t="s">
        <v>884</v>
      </c>
      <c r="F85" s="86">
        <v>859.27</v>
      </c>
      <c r="G85" s="39">
        <f t="shared" si="314"/>
        <v>85.927000000000007</v>
      </c>
      <c r="H85" s="39">
        <f t="shared" si="315"/>
        <v>773.34299999999996</v>
      </c>
      <c r="I85" s="123"/>
      <c r="J85" s="123"/>
      <c r="K85" s="123"/>
      <c r="L85" s="123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  <c r="AC85" s="123"/>
      <c r="AD85" s="123"/>
      <c r="AE85" s="123"/>
      <c r="AF85" s="123"/>
      <c r="AG85" s="123"/>
      <c r="AH85" s="123"/>
      <c r="AI85" s="123"/>
      <c r="AJ85" s="123"/>
      <c r="AK85" s="123"/>
      <c r="AL85" s="123"/>
      <c r="AM85" s="123"/>
      <c r="AN85" s="123"/>
      <c r="AO85" s="123"/>
      <c r="AP85" s="123"/>
      <c r="AQ85" s="123"/>
      <c r="AR85" s="123"/>
      <c r="AS85" s="123"/>
      <c r="AT85" s="123"/>
      <c r="AU85" s="123"/>
      <c r="AV85" s="123"/>
      <c r="AW85" s="123"/>
      <c r="AX85" s="123"/>
      <c r="AY85" s="123"/>
      <c r="AZ85" s="123"/>
      <c r="BA85" s="123"/>
      <c r="BB85" s="123"/>
      <c r="BC85" s="123"/>
      <c r="BD85" s="123"/>
      <c r="BE85" s="123"/>
      <c r="BF85" s="123"/>
      <c r="BG85" s="123"/>
      <c r="BH85" s="123"/>
      <c r="BI85" s="123"/>
      <c r="BJ85" s="123"/>
      <c r="BK85" s="123"/>
      <c r="BL85" s="123"/>
      <c r="BM85" s="123"/>
      <c r="BN85" s="123"/>
      <c r="BO85" s="123"/>
      <c r="BP85" s="123"/>
      <c r="BQ85" s="123"/>
      <c r="BR85" s="123"/>
      <c r="BS85" s="123"/>
      <c r="BT85" s="123"/>
      <c r="BU85" s="123"/>
      <c r="BV85" s="123"/>
      <c r="BW85" s="123"/>
      <c r="BX85" s="123"/>
      <c r="BY85" s="123"/>
      <c r="BZ85" s="123"/>
      <c r="CA85" s="123"/>
      <c r="CB85" s="123"/>
      <c r="CC85" s="123"/>
      <c r="CD85" s="123"/>
      <c r="CE85" s="123"/>
      <c r="CF85" s="123"/>
      <c r="CG85" s="123"/>
      <c r="CH85" s="123"/>
      <c r="CI85" s="123"/>
      <c r="CJ85" s="123"/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39">
        <f t="shared" si="386"/>
        <v>7.2</v>
      </c>
      <c r="CV85" s="39">
        <f t="shared" si="317"/>
        <v>13.14</v>
      </c>
      <c r="CW85" s="39">
        <f t="shared" si="318"/>
        <v>12.71</v>
      </c>
      <c r="CX85" s="39">
        <f t="shared" si="319"/>
        <v>13.14</v>
      </c>
      <c r="CY85" s="39">
        <f t="shared" si="320"/>
        <v>12.71</v>
      </c>
      <c r="CZ85" s="39">
        <f t="shared" si="321"/>
        <v>13.14</v>
      </c>
      <c r="DA85" s="39">
        <f t="shared" si="322"/>
        <v>72.039999999999992</v>
      </c>
      <c r="DB85" s="39">
        <f t="shared" si="323"/>
        <v>72.040000000000006</v>
      </c>
      <c r="DC85" s="39">
        <f t="shared" si="324"/>
        <v>13.14</v>
      </c>
      <c r="DD85" s="39">
        <f t="shared" si="325"/>
        <v>11.86</v>
      </c>
      <c r="DE85" s="39">
        <f t="shared" si="326"/>
        <v>13.14</v>
      </c>
      <c r="DF85" s="39">
        <f t="shared" si="327"/>
        <v>12.71</v>
      </c>
      <c r="DG85" s="39">
        <f t="shared" si="328"/>
        <v>13.14</v>
      </c>
      <c r="DH85" s="39">
        <f t="shared" si="329"/>
        <v>12.71</v>
      </c>
      <c r="DI85" s="39">
        <f t="shared" si="330"/>
        <v>13.14</v>
      </c>
      <c r="DJ85" s="39">
        <f t="shared" si="331"/>
        <v>13.14</v>
      </c>
      <c r="DK85" s="39">
        <f t="shared" si="332"/>
        <v>12.71</v>
      </c>
      <c r="DL85" s="39">
        <f t="shared" si="333"/>
        <v>13.14</v>
      </c>
      <c r="DM85" s="39">
        <f t="shared" si="334"/>
        <v>12.71</v>
      </c>
      <c r="DN85" s="39">
        <f t="shared" si="335"/>
        <v>13.14</v>
      </c>
      <c r="DO85" s="39">
        <f t="shared" si="336"/>
        <v>154.68</v>
      </c>
      <c r="DP85" s="39">
        <f t="shared" si="337"/>
        <v>226.72</v>
      </c>
      <c r="DQ85" s="39">
        <f t="shared" si="338"/>
        <v>13.14</v>
      </c>
      <c r="DR85" s="39">
        <f t="shared" si="339"/>
        <v>11.86</v>
      </c>
      <c r="DS85" s="39">
        <f t="shared" si="340"/>
        <v>13.14</v>
      </c>
      <c r="DT85" s="39">
        <f t="shared" si="341"/>
        <v>12.71</v>
      </c>
      <c r="DU85" s="39">
        <f t="shared" si="342"/>
        <v>13.14</v>
      </c>
      <c r="DV85" s="39">
        <f t="shared" si="343"/>
        <v>12.71</v>
      </c>
      <c r="DW85" s="39">
        <f t="shared" si="344"/>
        <v>13.14</v>
      </c>
      <c r="DX85" s="39">
        <f t="shared" si="345"/>
        <v>13.14</v>
      </c>
      <c r="DY85" s="39">
        <f t="shared" si="346"/>
        <v>12.71</v>
      </c>
      <c r="DZ85" s="39">
        <f t="shared" si="347"/>
        <v>13.14</v>
      </c>
      <c r="EA85" s="39">
        <f t="shared" si="348"/>
        <v>12.71</v>
      </c>
      <c r="EB85" s="39">
        <f t="shared" si="349"/>
        <v>13.14</v>
      </c>
      <c r="EC85" s="39">
        <f t="shared" si="350"/>
        <v>154.68</v>
      </c>
      <c r="ED85" s="39">
        <f t="shared" si="351"/>
        <v>381.4</v>
      </c>
      <c r="EE85" s="39">
        <f t="shared" si="352"/>
        <v>13.14</v>
      </c>
      <c r="EF85" s="39">
        <f t="shared" si="353"/>
        <v>12.29</v>
      </c>
      <c r="EG85" s="39">
        <f t="shared" si="354"/>
        <v>13.14</v>
      </c>
      <c r="EH85" s="39">
        <f t="shared" si="355"/>
        <v>12.71</v>
      </c>
      <c r="EI85" s="39">
        <f t="shared" si="356"/>
        <v>13.14</v>
      </c>
      <c r="EJ85" s="39">
        <f t="shared" si="357"/>
        <v>12.71</v>
      </c>
      <c r="EK85" s="39">
        <f t="shared" si="358"/>
        <v>13.14</v>
      </c>
      <c r="EL85" s="39">
        <f t="shared" si="359"/>
        <v>13.14</v>
      </c>
      <c r="EM85" s="39">
        <f t="shared" si="360"/>
        <v>12.71</v>
      </c>
      <c r="EN85" s="39">
        <f t="shared" si="361"/>
        <v>13.14</v>
      </c>
      <c r="EO85" s="39">
        <f t="shared" si="362"/>
        <v>12.71</v>
      </c>
      <c r="EP85" s="39">
        <f t="shared" si="363"/>
        <v>13.14</v>
      </c>
      <c r="EQ85" s="39">
        <f t="shared" si="364"/>
        <v>155.11000000000001</v>
      </c>
      <c r="ER85" s="39">
        <f t="shared" si="365"/>
        <v>536.51</v>
      </c>
      <c r="ES85" s="39">
        <f t="shared" si="366"/>
        <v>13.14</v>
      </c>
      <c r="ET85" s="39">
        <f t="shared" si="367"/>
        <v>11.86</v>
      </c>
      <c r="EU85" s="39">
        <f t="shared" si="368"/>
        <v>13.14</v>
      </c>
      <c r="EV85" s="39">
        <f t="shared" si="369"/>
        <v>12.71</v>
      </c>
      <c r="EW85" s="219">
        <f t="shared" si="370"/>
        <v>13.14</v>
      </c>
      <c r="EX85" s="39">
        <f t="shared" si="371"/>
        <v>12.71</v>
      </c>
      <c r="EY85" s="39">
        <f t="shared" si="372"/>
        <v>13.14</v>
      </c>
      <c r="EZ85" s="39">
        <f t="shared" si="373"/>
        <v>13.14</v>
      </c>
      <c r="FA85" s="39">
        <f t="shared" si="374"/>
        <v>12.71</v>
      </c>
      <c r="FB85" s="39">
        <f t="shared" si="375"/>
        <v>13.14</v>
      </c>
      <c r="FC85" s="39">
        <f t="shared" si="376"/>
        <v>12.71</v>
      </c>
      <c r="FD85" s="39">
        <f t="shared" si="377"/>
        <v>13.14</v>
      </c>
      <c r="FE85" s="39">
        <f t="shared" si="378"/>
        <v>154.68</v>
      </c>
      <c r="FF85" s="39">
        <f t="shared" si="379"/>
        <v>691.19</v>
      </c>
      <c r="FG85" s="39">
        <f t="shared" si="380"/>
        <v>13.14</v>
      </c>
      <c r="FH85" s="39">
        <f t="shared" si="381"/>
        <v>11.86</v>
      </c>
      <c r="FI85" s="39">
        <f t="shared" si="384"/>
        <v>13.14</v>
      </c>
      <c r="FJ85" s="39">
        <f t="shared" si="385"/>
        <v>38.14</v>
      </c>
      <c r="FK85" s="39">
        <f t="shared" si="382"/>
        <v>729.33</v>
      </c>
      <c r="FL85" s="72">
        <f t="shared" si="383"/>
        <v>129.93999999999994</v>
      </c>
      <c r="FP85" s="121"/>
      <c r="FQ85" s="121"/>
      <c r="FR85" s="121"/>
    </row>
    <row r="86" spans="1:174" ht="16.5" x14ac:dyDescent="0.15">
      <c r="A86" s="73">
        <v>42930</v>
      </c>
      <c r="B86" s="74" t="s">
        <v>870</v>
      </c>
      <c r="C86" s="74" t="s">
        <v>885</v>
      </c>
      <c r="D86" s="74" t="s">
        <v>251</v>
      </c>
      <c r="E86" s="69" t="s">
        <v>886</v>
      </c>
      <c r="F86" s="86">
        <v>859.27</v>
      </c>
      <c r="G86" s="39">
        <f t="shared" si="314"/>
        <v>85.927000000000007</v>
      </c>
      <c r="H86" s="39">
        <f t="shared" si="315"/>
        <v>773.34299999999996</v>
      </c>
      <c r="I86" s="123"/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  <c r="Z86" s="123"/>
      <c r="AA86" s="123"/>
      <c r="AB86" s="123"/>
      <c r="AC86" s="123"/>
      <c r="AD86" s="123"/>
      <c r="AE86" s="123"/>
      <c r="AF86" s="123"/>
      <c r="AG86" s="123"/>
      <c r="AH86" s="123"/>
      <c r="AI86" s="123"/>
      <c r="AJ86" s="123"/>
      <c r="AK86" s="123"/>
      <c r="AL86" s="123"/>
      <c r="AM86" s="123"/>
      <c r="AN86" s="123"/>
      <c r="AO86" s="123"/>
      <c r="AP86" s="123"/>
      <c r="AQ86" s="123"/>
      <c r="AR86" s="123"/>
      <c r="AS86" s="123"/>
      <c r="AT86" s="123"/>
      <c r="AU86" s="123"/>
      <c r="AV86" s="123"/>
      <c r="AW86" s="123"/>
      <c r="AX86" s="123"/>
      <c r="AY86" s="123"/>
      <c r="AZ86" s="123"/>
      <c r="BA86" s="123"/>
      <c r="BB86" s="123"/>
      <c r="BC86" s="123"/>
      <c r="BD86" s="123"/>
      <c r="BE86" s="123"/>
      <c r="BF86" s="123"/>
      <c r="BG86" s="123"/>
      <c r="BH86" s="123"/>
      <c r="BI86" s="123"/>
      <c r="BJ86" s="123"/>
      <c r="BK86" s="123"/>
      <c r="BL86" s="123"/>
      <c r="BM86" s="123"/>
      <c r="BN86" s="123"/>
      <c r="BO86" s="123"/>
      <c r="BP86" s="123"/>
      <c r="BQ86" s="123"/>
      <c r="BR86" s="123"/>
      <c r="BS86" s="123"/>
      <c r="BT86" s="123"/>
      <c r="BU86" s="123"/>
      <c r="BV86" s="123"/>
      <c r="BW86" s="123"/>
      <c r="BX86" s="123"/>
      <c r="BY86" s="123"/>
      <c r="BZ86" s="123"/>
      <c r="CA86" s="123"/>
      <c r="CB86" s="123"/>
      <c r="CC86" s="123"/>
      <c r="CD86" s="123"/>
      <c r="CE86" s="123"/>
      <c r="CF86" s="123"/>
      <c r="CG86" s="123"/>
      <c r="CH86" s="123"/>
      <c r="CI86" s="123"/>
      <c r="CJ86" s="123"/>
      <c r="CK86" s="39"/>
      <c r="CL86" s="39"/>
      <c r="CM86" s="39"/>
      <c r="CN86" s="39"/>
      <c r="CO86" s="39"/>
      <c r="CP86" s="39"/>
      <c r="CQ86" s="39"/>
      <c r="CR86" s="39"/>
      <c r="CS86" s="39"/>
      <c r="CT86" s="39"/>
      <c r="CU86" s="39">
        <f t="shared" si="386"/>
        <v>7.2</v>
      </c>
      <c r="CV86" s="39">
        <f t="shared" si="317"/>
        <v>13.14</v>
      </c>
      <c r="CW86" s="39">
        <f t="shared" si="318"/>
        <v>12.71</v>
      </c>
      <c r="CX86" s="39">
        <f t="shared" si="319"/>
        <v>13.14</v>
      </c>
      <c r="CY86" s="39">
        <f t="shared" si="320"/>
        <v>12.71</v>
      </c>
      <c r="CZ86" s="39">
        <f t="shared" si="321"/>
        <v>13.14</v>
      </c>
      <c r="DA86" s="39">
        <f t="shared" si="322"/>
        <v>72.039999999999992</v>
      </c>
      <c r="DB86" s="39">
        <f t="shared" si="323"/>
        <v>72.040000000000006</v>
      </c>
      <c r="DC86" s="39">
        <f t="shared" si="324"/>
        <v>13.14</v>
      </c>
      <c r="DD86" s="39">
        <f t="shared" si="325"/>
        <v>11.86</v>
      </c>
      <c r="DE86" s="39">
        <f t="shared" si="326"/>
        <v>13.14</v>
      </c>
      <c r="DF86" s="39">
        <f t="shared" si="327"/>
        <v>12.71</v>
      </c>
      <c r="DG86" s="39">
        <f t="shared" si="328"/>
        <v>13.14</v>
      </c>
      <c r="DH86" s="39">
        <f t="shared" si="329"/>
        <v>12.71</v>
      </c>
      <c r="DI86" s="39">
        <f t="shared" si="330"/>
        <v>13.14</v>
      </c>
      <c r="DJ86" s="39">
        <f t="shared" si="331"/>
        <v>13.14</v>
      </c>
      <c r="DK86" s="39">
        <f t="shared" si="332"/>
        <v>12.71</v>
      </c>
      <c r="DL86" s="39">
        <f t="shared" si="333"/>
        <v>13.14</v>
      </c>
      <c r="DM86" s="39">
        <f t="shared" si="334"/>
        <v>12.71</v>
      </c>
      <c r="DN86" s="39">
        <f t="shared" si="335"/>
        <v>13.14</v>
      </c>
      <c r="DO86" s="39">
        <f t="shared" si="336"/>
        <v>154.68</v>
      </c>
      <c r="DP86" s="39">
        <f t="shared" si="337"/>
        <v>226.72</v>
      </c>
      <c r="DQ86" s="39">
        <f t="shared" si="338"/>
        <v>13.14</v>
      </c>
      <c r="DR86" s="39">
        <f t="shared" si="339"/>
        <v>11.86</v>
      </c>
      <c r="DS86" s="39">
        <f t="shared" si="340"/>
        <v>13.14</v>
      </c>
      <c r="DT86" s="39">
        <f t="shared" si="341"/>
        <v>12.71</v>
      </c>
      <c r="DU86" s="39">
        <f t="shared" si="342"/>
        <v>13.14</v>
      </c>
      <c r="DV86" s="39">
        <f t="shared" si="343"/>
        <v>12.71</v>
      </c>
      <c r="DW86" s="39">
        <f t="shared" si="344"/>
        <v>13.14</v>
      </c>
      <c r="DX86" s="39">
        <f t="shared" si="345"/>
        <v>13.14</v>
      </c>
      <c r="DY86" s="39">
        <f t="shared" si="346"/>
        <v>12.71</v>
      </c>
      <c r="DZ86" s="39">
        <f t="shared" si="347"/>
        <v>13.14</v>
      </c>
      <c r="EA86" s="39">
        <f t="shared" si="348"/>
        <v>12.71</v>
      </c>
      <c r="EB86" s="39">
        <f t="shared" si="349"/>
        <v>13.14</v>
      </c>
      <c r="EC86" s="39">
        <f t="shared" si="350"/>
        <v>154.68</v>
      </c>
      <c r="ED86" s="39">
        <f t="shared" si="351"/>
        <v>381.4</v>
      </c>
      <c r="EE86" s="39">
        <f t="shared" si="352"/>
        <v>13.14</v>
      </c>
      <c r="EF86" s="39">
        <f t="shared" si="353"/>
        <v>12.29</v>
      </c>
      <c r="EG86" s="39">
        <f t="shared" si="354"/>
        <v>13.14</v>
      </c>
      <c r="EH86" s="39">
        <f t="shared" si="355"/>
        <v>12.71</v>
      </c>
      <c r="EI86" s="39">
        <f t="shared" si="356"/>
        <v>13.14</v>
      </c>
      <c r="EJ86" s="39">
        <f t="shared" si="357"/>
        <v>12.71</v>
      </c>
      <c r="EK86" s="39">
        <f t="shared" si="358"/>
        <v>13.14</v>
      </c>
      <c r="EL86" s="39">
        <f t="shared" si="359"/>
        <v>13.14</v>
      </c>
      <c r="EM86" s="39">
        <f t="shared" si="360"/>
        <v>12.71</v>
      </c>
      <c r="EN86" s="39">
        <f t="shared" si="361"/>
        <v>13.14</v>
      </c>
      <c r="EO86" s="39">
        <f t="shared" si="362"/>
        <v>12.71</v>
      </c>
      <c r="EP86" s="39">
        <f t="shared" si="363"/>
        <v>13.14</v>
      </c>
      <c r="EQ86" s="39">
        <f t="shared" si="364"/>
        <v>155.11000000000001</v>
      </c>
      <c r="ER86" s="39">
        <f t="shared" si="365"/>
        <v>536.51</v>
      </c>
      <c r="ES86" s="39">
        <f t="shared" si="366"/>
        <v>13.14</v>
      </c>
      <c r="ET86" s="39">
        <f t="shared" si="367"/>
        <v>11.86</v>
      </c>
      <c r="EU86" s="39">
        <f t="shared" si="368"/>
        <v>13.14</v>
      </c>
      <c r="EV86" s="39">
        <f t="shared" si="369"/>
        <v>12.71</v>
      </c>
      <c r="EW86" s="219">
        <f t="shared" si="370"/>
        <v>13.14</v>
      </c>
      <c r="EX86" s="39">
        <f t="shared" si="371"/>
        <v>12.71</v>
      </c>
      <c r="EY86" s="39">
        <f t="shared" si="372"/>
        <v>13.14</v>
      </c>
      <c r="EZ86" s="39">
        <f t="shared" si="373"/>
        <v>13.14</v>
      </c>
      <c r="FA86" s="39">
        <f t="shared" si="374"/>
        <v>12.71</v>
      </c>
      <c r="FB86" s="39">
        <f t="shared" si="375"/>
        <v>13.14</v>
      </c>
      <c r="FC86" s="39">
        <f t="shared" si="376"/>
        <v>12.71</v>
      </c>
      <c r="FD86" s="39">
        <f t="shared" si="377"/>
        <v>13.14</v>
      </c>
      <c r="FE86" s="39">
        <f t="shared" si="378"/>
        <v>154.68</v>
      </c>
      <c r="FF86" s="39">
        <f t="shared" si="379"/>
        <v>691.19</v>
      </c>
      <c r="FG86" s="39">
        <f t="shared" si="380"/>
        <v>13.14</v>
      </c>
      <c r="FH86" s="39">
        <f t="shared" si="381"/>
        <v>11.86</v>
      </c>
      <c r="FI86" s="39">
        <f t="shared" si="384"/>
        <v>13.14</v>
      </c>
      <c r="FJ86" s="39">
        <f t="shared" si="385"/>
        <v>38.14</v>
      </c>
      <c r="FK86" s="39">
        <f t="shared" si="382"/>
        <v>729.33</v>
      </c>
      <c r="FL86" s="72">
        <f t="shared" si="383"/>
        <v>129.93999999999994</v>
      </c>
      <c r="FP86" s="121"/>
      <c r="FQ86" s="121"/>
      <c r="FR86" s="121"/>
    </row>
    <row r="87" spans="1:174" ht="16.5" x14ac:dyDescent="0.15">
      <c r="A87" s="73">
        <v>42930</v>
      </c>
      <c r="B87" s="74" t="s">
        <v>870</v>
      </c>
      <c r="C87" s="74" t="s">
        <v>887</v>
      </c>
      <c r="D87" s="74" t="s">
        <v>196</v>
      </c>
      <c r="E87" s="69" t="s">
        <v>888</v>
      </c>
      <c r="F87" s="86">
        <v>859.27</v>
      </c>
      <c r="G87" s="39">
        <f t="shared" si="314"/>
        <v>85.927000000000007</v>
      </c>
      <c r="H87" s="39">
        <f t="shared" si="315"/>
        <v>773.34299999999996</v>
      </c>
      <c r="I87" s="123"/>
      <c r="J87" s="123"/>
      <c r="K87" s="123"/>
      <c r="L87" s="123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  <c r="Z87" s="123"/>
      <c r="AA87" s="123"/>
      <c r="AB87" s="123"/>
      <c r="AC87" s="123"/>
      <c r="AD87" s="123"/>
      <c r="AE87" s="123"/>
      <c r="AF87" s="123"/>
      <c r="AG87" s="123"/>
      <c r="AH87" s="123"/>
      <c r="AI87" s="123"/>
      <c r="AJ87" s="123"/>
      <c r="AK87" s="123"/>
      <c r="AL87" s="123"/>
      <c r="AM87" s="123"/>
      <c r="AN87" s="123"/>
      <c r="AO87" s="123"/>
      <c r="AP87" s="123"/>
      <c r="AQ87" s="123"/>
      <c r="AR87" s="123"/>
      <c r="AS87" s="123"/>
      <c r="AT87" s="123"/>
      <c r="AU87" s="123"/>
      <c r="AV87" s="123"/>
      <c r="AW87" s="123"/>
      <c r="AX87" s="123"/>
      <c r="AY87" s="123"/>
      <c r="AZ87" s="123"/>
      <c r="BA87" s="123"/>
      <c r="BB87" s="123"/>
      <c r="BC87" s="123"/>
      <c r="BD87" s="123"/>
      <c r="BE87" s="123"/>
      <c r="BF87" s="123"/>
      <c r="BG87" s="123"/>
      <c r="BH87" s="123"/>
      <c r="BI87" s="123"/>
      <c r="BJ87" s="123"/>
      <c r="BK87" s="123"/>
      <c r="BL87" s="123"/>
      <c r="BM87" s="123"/>
      <c r="BN87" s="123"/>
      <c r="BO87" s="123"/>
      <c r="BP87" s="123"/>
      <c r="BQ87" s="123"/>
      <c r="BR87" s="123"/>
      <c r="BS87" s="123"/>
      <c r="BT87" s="123"/>
      <c r="BU87" s="123"/>
      <c r="BV87" s="123"/>
      <c r="BW87" s="123"/>
      <c r="BX87" s="123"/>
      <c r="BY87" s="123"/>
      <c r="BZ87" s="123"/>
      <c r="CA87" s="123"/>
      <c r="CB87" s="123"/>
      <c r="CC87" s="123"/>
      <c r="CD87" s="123"/>
      <c r="CE87" s="123"/>
      <c r="CF87" s="123"/>
      <c r="CG87" s="123"/>
      <c r="CH87" s="123"/>
      <c r="CI87" s="123"/>
      <c r="CJ87" s="123"/>
      <c r="CK87" s="39"/>
      <c r="CL87" s="39"/>
      <c r="CM87" s="39"/>
      <c r="CN87" s="39"/>
      <c r="CO87" s="39"/>
      <c r="CP87" s="39"/>
      <c r="CQ87" s="39"/>
      <c r="CR87" s="39"/>
      <c r="CS87" s="39"/>
      <c r="CT87" s="39"/>
      <c r="CU87" s="39">
        <f t="shared" si="386"/>
        <v>7.2</v>
      </c>
      <c r="CV87" s="39">
        <f t="shared" si="317"/>
        <v>13.14</v>
      </c>
      <c r="CW87" s="39">
        <f t="shared" si="318"/>
        <v>12.71</v>
      </c>
      <c r="CX87" s="39">
        <f t="shared" si="319"/>
        <v>13.14</v>
      </c>
      <c r="CY87" s="39">
        <f t="shared" si="320"/>
        <v>12.71</v>
      </c>
      <c r="CZ87" s="39">
        <f t="shared" si="321"/>
        <v>13.14</v>
      </c>
      <c r="DA87" s="39">
        <f t="shared" si="322"/>
        <v>72.039999999999992</v>
      </c>
      <c r="DB87" s="39">
        <f t="shared" si="323"/>
        <v>72.040000000000006</v>
      </c>
      <c r="DC87" s="39">
        <f t="shared" si="324"/>
        <v>13.14</v>
      </c>
      <c r="DD87" s="39">
        <f t="shared" si="325"/>
        <v>11.86</v>
      </c>
      <c r="DE87" s="39">
        <f t="shared" si="326"/>
        <v>13.14</v>
      </c>
      <c r="DF87" s="39">
        <f t="shared" si="327"/>
        <v>12.71</v>
      </c>
      <c r="DG87" s="39">
        <f t="shared" si="328"/>
        <v>13.14</v>
      </c>
      <c r="DH87" s="39">
        <f t="shared" si="329"/>
        <v>12.71</v>
      </c>
      <c r="DI87" s="39">
        <f t="shared" si="330"/>
        <v>13.14</v>
      </c>
      <c r="DJ87" s="39">
        <f t="shared" si="331"/>
        <v>13.14</v>
      </c>
      <c r="DK87" s="39">
        <f t="shared" si="332"/>
        <v>12.71</v>
      </c>
      <c r="DL87" s="39">
        <f t="shared" si="333"/>
        <v>13.14</v>
      </c>
      <c r="DM87" s="39">
        <f t="shared" si="334"/>
        <v>12.71</v>
      </c>
      <c r="DN87" s="39">
        <f t="shared" si="335"/>
        <v>13.14</v>
      </c>
      <c r="DO87" s="39">
        <f t="shared" si="336"/>
        <v>154.68</v>
      </c>
      <c r="DP87" s="39">
        <f t="shared" si="337"/>
        <v>226.72</v>
      </c>
      <c r="DQ87" s="39">
        <f t="shared" si="338"/>
        <v>13.14</v>
      </c>
      <c r="DR87" s="39">
        <f t="shared" si="339"/>
        <v>11.86</v>
      </c>
      <c r="DS87" s="39">
        <f t="shared" si="340"/>
        <v>13.14</v>
      </c>
      <c r="DT87" s="39">
        <f t="shared" si="341"/>
        <v>12.71</v>
      </c>
      <c r="DU87" s="39">
        <f t="shared" si="342"/>
        <v>13.14</v>
      </c>
      <c r="DV87" s="39">
        <f t="shared" si="343"/>
        <v>12.71</v>
      </c>
      <c r="DW87" s="39">
        <f t="shared" si="344"/>
        <v>13.14</v>
      </c>
      <c r="DX87" s="39">
        <f t="shared" si="345"/>
        <v>13.14</v>
      </c>
      <c r="DY87" s="39">
        <f t="shared" si="346"/>
        <v>12.71</v>
      </c>
      <c r="DZ87" s="39">
        <f t="shared" si="347"/>
        <v>13.14</v>
      </c>
      <c r="EA87" s="39">
        <f t="shared" si="348"/>
        <v>12.71</v>
      </c>
      <c r="EB87" s="39">
        <f t="shared" si="349"/>
        <v>13.14</v>
      </c>
      <c r="EC87" s="39">
        <f t="shared" si="350"/>
        <v>154.68</v>
      </c>
      <c r="ED87" s="39">
        <f t="shared" si="351"/>
        <v>381.4</v>
      </c>
      <c r="EE87" s="39">
        <f t="shared" si="352"/>
        <v>13.14</v>
      </c>
      <c r="EF87" s="39">
        <f t="shared" si="353"/>
        <v>12.29</v>
      </c>
      <c r="EG87" s="39">
        <f t="shared" si="354"/>
        <v>13.14</v>
      </c>
      <c r="EH87" s="39">
        <f t="shared" si="355"/>
        <v>12.71</v>
      </c>
      <c r="EI87" s="39">
        <f t="shared" si="356"/>
        <v>13.14</v>
      </c>
      <c r="EJ87" s="39">
        <f t="shared" si="357"/>
        <v>12.71</v>
      </c>
      <c r="EK87" s="39">
        <f t="shared" si="358"/>
        <v>13.14</v>
      </c>
      <c r="EL87" s="39">
        <f t="shared" si="359"/>
        <v>13.14</v>
      </c>
      <c r="EM87" s="39">
        <f t="shared" si="360"/>
        <v>12.71</v>
      </c>
      <c r="EN87" s="39">
        <f t="shared" si="361"/>
        <v>13.14</v>
      </c>
      <c r="EO87" s="39">
        <f t="shared" si="362"/>
        <v>12.71</v>
      </c>
      <c r="EP87" s="39">
        <f t="shared" si="363"/>
        <v>13.14</v>
      </c>
      <c r="EQ87" s="39">
        <f t="shared" si="364"/>
        <v>155.11000000000001</v>
      </c>
      <c r="ER87" s="39">
        <f t="shared" si="365"/>
        <v>536.51</v>
      </c>
      <c r="ES87" s="39">
        <f t="shared" si="366"/>
        <v>13.14</v>
      </c>
      <c r="ET87" s="39">
        <f t="shared" si="367"/>
        <v>11.86</v>
      </c>
      <c r="EU87" s="39">
        <f t="shared" si="368"/>
        <v>13.14</v>
      </c>
      <c r="EV87" s="39">
        <f t="shared" si="369"/>
        <v>12.71</v>
      </c>
      <c r="EW87" s="219">
        <f t="shared" si="370"/>
        <v>13.14</v>
      </c>
      <c r="EX87" s="39">
        <f t="shared" si="371"/>
        <v>12.71</v>
      </c>
      <c r="EY87" s="39">
        <f t="shared" si="372"/>
        <v>13.14</v>
      </c>
      <c r="EZ87" s="39">
        <f t="shared" si="373"/>
        <v>13.14</v>
      </c>
      <c r="FA87" s="39">
        <f t="shared" si="374"/>
        <v>12.71</v>
      </c>
      <c r="FB87" s="39">
        <f t="shared" si="375"/>
        <v>13.14</v>
      </c>
      <c r="FC87" s="39">
        <f t="shared" si="376"/>
        <v>12.71</v>
      </c>
      <c r="FD87" s="39">
        <f t="shared" si="377"/>
        <v>13.14</v>
      </c>
      <c r="FE87" s="39">
        <f t="shared" si="378"/>
        <v>154.68</v>
      </c>
      <c r="FF87" s="39">
        <f t="shared" si="379"/>
        <v>691.19</v>
      </c>
      <c r="FG87" s="39">
        <f t="shared" si="380"/>
        <v>13.14</v>
      </c>
      <c r="FH87" s="39">
        <f t="shared" si="381"/>
        <v>11.86</v>
      </c>
      <c r="FI87" s="39">
        <f t="shared" si="384"/>
        <v>13.14</v>
      </c>
      <c r="FJ87" s="39">
        <f t="shared" si="385"/>
        <v>38.14</v>
      </c>
      <c r="FK87" s="39">
        <f t="shared" si="382"/>
        <v>729.33</v>
      </c>
      <c r="FL87" s="72">
        <f t="shared" si="383"/>
        <v>129.93999999999994</v>
      </c>
      <c r="FP87" s="121"/>
      <c r="FQ87" s="121"/>
      <c r="FR87" s="121"/>
    </row>
    <row r="88" spans="1:174" ht="16.5" x14ac:dyDescent="0.15">
      <c r="A88" s="73">
        <v>42930</v>
      </c>
      <c r="B88" s="74" t="s">
        <v>870</v>
      </c>
      <c r="C88" s="74" t="s">
        <v>889</v>
      </c>
      <c r="D88" s="74" t="s">
        <v>399</v>
      </c>
      <c r="E88" s="69" t="s">
        <v>890</v>
      </c>
      <c r="F88" s="86">
        <v>859.27</v>
      </c>
      <c r="G88" s="39">
        <f t="shared" si="314"/>
        <v>85.927000000000007</v>
      </c>
      <c r="H88" s="39">
        <f t="shared" si="315"/>
        <v>773.34299999999996</v>
      </c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  <c r="AA88" s="123"/>
      <c r="AB88" s="123"/>
      <c r="AC88" s="123"/>
      <c r="AD88" s="123"/>
      <c r="AE88" s="123"/>
      <c r="AF88" s="123"/>
      <c r="AG88" s="123"/>
      <c r="AH88" s="123"/>
      <c r="AI88" s="123"/>
      <c r="AJ88" s="123"/>
      <c r="AK88" s="123"/>
      <c r="AL88" s="123"/>
      <c r="AM88" s="123"/>
      <c r="AN88" s="123"/>
      <c r="AO88" s="123"/>
      <c r="AP88" s="123"/>
      <c r="AQ88" s="123"/>
      <c r="AR88" s="123"/>
      <c r="AS88" s="123"/>
      <c r="AT88" s="123"/>
      <c r="AU88" s="123"/>
      <c r="AV88" s="123"/>
      <c r="AW88" s="123"/>
      <c r="AX88" s="123"/>
      <c r="AY88" s="123"/>
      <c r="AZ88" s="123"/>
      <c r="BA88" s="123"/>
      <c r="BB88" s="123"/>
      <c r="BC88" s="123"/>
      <c r="BD88" s="123"/>
      <c r="BE88" s="123"/>
      <c r="BF88" s="123"/>
      <c r="BG88" s="123"/>
      <c r="BH88" s="123"/>
      <c r="BI88" s="123"/>
      <c r="BJ88" s="123"/>
      <c r="BK88" s="123"/>
      <c r="BL88" s="123"/>
      <c r="BM88" s="123"/>
      <c r="BN88" s="123"/>
      <c r="BO88" s="123"/>
      <c r="BP88" s="123"/>
      <c r="BQ88" s="123"/>
      <c r="BR88" s="123"/>
      <c r="BS88" s="123"/>
      <c r="BT88" s="123"/>
      <c r="BU88" s="123"/>
      <c r="BV88" s="123"/>
      <c r="BW88" s="123"/>
      <c r="BX88" s="123"/>
      <c r="BY88" s="123"/>
      <c r="BZ88" s="123"/>
      <c r="CA88" s="123"/>
      <c r="CB88" s="123"/>
      <c r="CC88" s="123"/>
      <c r="CD88" s="123"/>
      <c r="CE88" s="123"/>
      <c r="CF88" s="123"/>
      <c r="CG88" s="123"/>
      <c r="CH88" s="123"/>
      <c r="CI88" s="123"/>
      <c r="CJ88" s="123"/>
      <c r="CK88" s="39"/>
      <c r="CL88" s="39"/>
      <c r="CM88" s="39"/>
      <c r="CN88" s="39"/>
      <c r="CO88" s="39"/>
      <c r="CP88" s="39"/>
      <c r="CQ88" s="39"/>
      <c r="CR88" s="39"/>
      <c r="CS88" s="39"/>
      <c r="CT88" s="39"/>
      <c r="CU88" s="39">
        <f t="shared" si="386"/>
        <v>7.2</v>
      </c>
      <c r="CV88" s="39">
        <f t="shared" si="317"/>
        <v>13.14</v>
      </c>
      <c r="CW88" s="39">
        <f t="shared" si="318"/>
        <v>12.71</v>
      </c>
      <c r="CX88" s="39">
        <f t="shared" si="319"/>
        <v>13.14</v>
      </c>
      <c r="CY88" s="39">
        <f t="shared" si="320"/>
        <v>12.71</v>
      </c>
      <c r="CZ88" s="39">
        <f t="shared" si="321"/>
        <v>13.14</v>
      </c>
      <c r="DA88" s="39">
        <f t="shared" si="322"/>
        <v>72.039999999999992</v>
      </c>
      <c r="DB88" s="39">
        <f t="shared" si="323"/>
        <v>72.040000000000006</v>
      </c>
      <c r="DC88" s="39">
        <f t="shared" si="324"/>
        <v>13.14</v>
      </c>
      <c r="DD88" s="39">
        <f t="shared" si="325"/>
        <v>11.86</v>
      </c>
      <c r="DE88" s="39">
        <f t="shared" si="326"/>
        <v>13.14</v>
      </c>
      <c r="DF88" s="39">
        <f t="shared" si="327"/>
        <v>12.71</v>
      </c>
      <c r="DG88" s="39">
        <f t="shared" si="328"/>
        <v>13.14</v>
      </c>
      <c r="DH88" s="39">
        <f t="shared" si="329"/>
        <v>12.71</v>
      </c>
      <c r="DI88" s="39">
        <f t="shared" si="330"/>
        <v>13.14</v>
      </c>
      <c r="DJ88" s="39">
        <f t="shared" si="331"/>
        <v>13.14</v>
      </c>
      <c r="DK88" s="39">
        <f t="shared" si="332"/>
        <v>12.71</v>
      </c>
      <c r="DL88" s="39">
        <f t="shared" si="333"/>
        <v>13.14</v>
      </c>
      <c r="DM88" s="39">
        <f t="shared" si="334"/>
        <v>12.71</v>
      </c>
      <c r="DN88" s="39">
        <f t="shared" si="335"/>
        <v>13.14</v>
      </c>
      <c r="DO88" s="39">
        <f t="shared" si="336"/>
        <v>154.68</v>
      </c>
      <c r="DP88" s="39">
        <f t="shared" si="337"/>
        <v>226.72</v>
      </c>
      <c r="DQ88" s="39">
        <f t="shared" si="338"/>
        <v>13.14</v>
      </c>
      <c r="DR88" s="39">
        <f t="shared" si="339"/>
        <v>11.86</v>
      </c>
      <c r="DS88" s="39">
        <f t="shared" si="340"/>
        <v>13.14</v>
      </c>
      <c r="DT88" s="39">
        <f t="shared" si="341"/>
        <v>12.71</v>
      </c>
      <c r="DU88" s="39">
        <f t="shared" si="342"/>
        <v>13.14</v>
      </c>
      <c r="DV88" s="39">
        <f t="shared" si="343"/>
        <v>12.71</v>
      </c>
      <c r="DW88" s="39">
        <f t="shared" si="344"/>
        <v>13.14</v>
      </c>
      <c r="DX88" s="39">
        <f t="shared" si="345"/>
        <v>13.14</v>
      </c>
      <c r="DY88" s="39">
        <f t="shared" si="346"/>
        <v>12.71</v>
      </c>
      <c r="DZ88" s="39">
        <f t="shared" si="347"/>
        <v>13.14</v>
      </c>
      <c r="EA88" s="39">
        <f t="shared" si="348"/>
        <v>12.71</v>
      </c>
      <c r="EB88" s="39">
        <f t="shared" si="349"/>
        <v>13.14</v>
      </c>
      <c r="EC88" s="39">
        <f t="shared" si="350"/>
        <v>154.68</v>
      </c>
      <c r="ED88" s="39">
        <f t="shared" si="351"/>
        <v>381.4</v>
      </c>
      <c r="EE88" s="39">
        <f t="shared" si="352"/>
        <v>13.14</v>
      </c>
      <c r="EF88" s="39">
        <f t="shared" si="353"/>
        <v>12.29</v>
      </c>
      <c r="EG88" s="39">
        <f t="shared" si="354"/>
        <v>13.14</v>
      </c>
      <c r="EH88" s="39">
        <f t="shared" si="355"/>
        <v>12.71</v>
      </c>
      <c r="EI88" s="39">
        <f t="shared" si="356"/>
        <v>13.14</v>
      </c>
      <c r="EJ88" s="39">
        <f t="shared" si="357"/>
        <v>12.71</v>
      </c>
      <c r="EK88" s="39">
        <f t="shared" si="358"/>
        <v>13.14</v>
      </c>
      <c r="EL88" s="39">
        <f t="shared" si="359"/>
        <v>13.14</v>
      </c>
      <c r="EM88" s="39">
        <f t="shared" si="360"/>
        <v>12.71</v>
      </c>
      <c r="EN88" s="39">
        <f t="shared" si="361"/>
        <v>13.14</v>
      </c>
      <c r="EO88" s="39">
        <f t="shared" si="362"/>
        <v>12.71</v>
      </c>
      <c r="EP88" s="39">
        <f t="shared" si="363"/>
        <v>13.14</v>
      </c>
      <c r="EQ88" s="39">
        <f t="shared" si="364"/>
        <v>155.11000000000001</v>
      </c>
      <c r="ER88" s="39">
        <f t="shared" si="365"/>
        <v>536.51</v>
      </c>
      <c r="ES88" s="39">
        <f t="shared" si="366"/>
        <v>13.14</v>
      </c>
      <c r="ET88" s="39">
        <f t="shared" si="367"/>
        <v>11.86</v>
      </c>
      <c r="EU88" s="39">
        <f t="shared" si="368"/>
        <v>13.14</v>
      </c>
      <c r="EV88" s="39">
        <f t="shared" si="369"/>
        <v>12.71</v>
      </c>
      <c r="EW88" s="219">
        <f t="shared" si="370"/>
        <v>13.14</v>
      </c>
      <c r="EX88" s="39">
        <f t="shared" si="371"/>
        <v>12.71</v>
      </c>
      <c r="EY88" s="39">
        <f t="shared" si="372"/>
        <v>13.14</v>
      </c>
      <c r="EZ88" s="39">
        <f t="shared" si="373"/>
        <v>13.14</v>
      </c>
      <c r="FA88" s="39">
        <f t="shared" si="374"/>
        <v>12.71</v>
      </c>
      <c r="FB88" s="39">
        <f t="shared" si="375"/>
        <v>13.14</v>
      </c>
      <c r="FC88" s="39">
        <f t="shared" si="376"/>
        <v>12.71</v>
      </c>
      <c r="FD88" s="39">
        <f t="shared" si="377"/>
        <v>13.14</v>
      </c>
      <c r="FE88" s="39">
        <f t="shared" si="378"/>
        <v>154.68</v>
      </c>
      <c r="FF88" s="39">
        <f t="shared" si="379"/>
        <v>691.19</v>
      </c>
      <c r="FG88" s="39">
        <f t="shared" si="380"/>
        <v>13.14</v>
      </c>
      <c r="FH88" s="39">
        <f t="shared" si="381"/>
        <v>11.86</v>
      </c>
      <c r="FI88" s="39">
        <f t="shared" si="384"/>
        <v>13.14</v>
      </c>
      <c r="FJ88" s="39">
        <f t="shared" si="385"/>
        <v>38.14</v>
      </c>
      <c r="FK88" s="39">
        <f t="shared" si="382"/>
        <v>729.33</v>
      </c>
      <c r="FL88" s="72">
        <f t="shared" si="383"/>
        <v>129.93999999999994</v>
      </c>
      <c r="FP88" s="121"/>
      <c r="FQ88" s="121"/>
      <c r="FR88" s="121"/>
    </row>
    <row r="89" spans="1:174" ht="16.5" x14ac:dyDescent="0.15">
      <c r="A89" s="73">
        <v>42930</v>
      </c>
      <c r="B89" s="74" t="s">
        <v>870</v>
      </c>
      <c r="C89" s="74" t="s">
        <v>891</v>
      </c>
      <c r="D89" s="74" t="s">
        <v>259</v>
      </c>
      <c r="E89" s="69" t="s">
        <v>892</v>
      </c>
      <c r="F89" s="86">
        <v>859.27</v>
      </c>
      <c r="G89" s="39">
        <f t="shared" si="314"/>
        <v>85.927000000000007</v>
      </c>
      <c r="H89" s="39">
        <f t="shared" si="315"/>
        <v>773.34299999999996</v>
      </c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  <c r="AA89" s="123"/>
      <c r="AB89" s="123"/>
      <c r="AC89" s="123"/>
      <c r="AD89" s="123"/>
      <c r="AE89" s="123"/>
      <c r="AF89" s="123"/>
      <c r="AG89" s="123"/>
      <c r="AH89" s="123"/>
      <c r="AI89" s="123"/>
      <c r="AJ89" s="123"/>
      <c r="AK89" s="123"/>
      <c r="AL89" s="123"/>
      <c r="AM89" s="123"/>
      <c r="AN89" s="123"/>
      <c r="AO89" s="123"/>
      <c r="AP89" s="123"/>
      <c r="AQ89" s="123"/>
      <c r="AR89" s="123"/>
      <c r="AS89" s="123"/>
      <c r="AT89" s="123"/>
      <c r="AU89" s="123"/>
      <c r="AV89" s="123"/>
      <c r="AW89" s="123"/>
      <c r="AX89" s="123"/>
      <c r="AY89" s="123"/>
      <c r="AZ89" s="123"/>
      <c r="BA89" s="123"/>
      <c r="BB89" s="123"/>
      <c r="BC89" s="123"/>
      <c r="BD89" s="123"/>
      <c r="BE89" s="123"/>
      <c r="BF89" s="123"/>
      <c r="BG89" s="123"/>
      <c r="BH89" s="123"/>
      <c r="BI89" s="123"/>
      <c r="BJ89" s="123"/>
      <c r="BK89" s="123"/>
      <c r="BL89" s="123"/>
      <c r="BM89" s="123"/>
      <c r="BN89" s="123"/>
      <c r="BO89" s="123"/>
      <c r="BP89" s="123"/>
      <c r="BQ89" s="123"/>
      <c r="BR89" s="123"/>
      <c r="BS89" s="123"/>
      <c r="BT89" s="123"/>
      <c r="BU89" s="123"/>
      <c r="BV89" s="123"/>
      <c r="BW89" s="123"/>
      <c r="BX89" s="123"/>
      <c r="BY89" s="123"/>
      <c r="BZ89" s="123"/>
      <c r="CA89" s="123"/>
      <c r="CB89" s="123"/>
      <c r="CC89" s="123"/>
      <c r="CD89" s="123"/>
      <c r="CE89" s="123"/>
      <c r="CF89" s="123"/>
      <c r="CG89" s="123"/>
      <c r="CH89" s="123"/>
      <c r="CI89" s="123"/>
      <c r="CJ89" s="123"/>
      <c r="CK89" s="39"/>
      <c r="CL89" s="39"/>
      <c r="CM89" s="39"/>
      <c r="CN89" s="39"/>
      <c r="CO89" s="39"/>
      <c r="CP89" s="39"/>
      <c r="CQ89" s="39"/>
      <c r="CR89" s="39"/>
      <c r="CS89" s="39"/>
      <c r="CT89" s="39"/>
      <c r="CU89" s="39">
        <f t="shared" si="386"/>
        <v>7.2</v>
      </c>
      <c r="CV89" s="39">
        <f t="shared" si="317"/>
        <v>13.14</v>
      </c>
      <c r="CW89" s="39">
        <f t="shared" si="318"/>
        <v>12.71</v>
      </c>
      <c r="CX89" s="39">
        <f t="shared" si="319"/>
        <v>13.14</v>
      </c>
      <c r="CY89" s="39">
        <f t="shared" si="320"/>
        <v>12.71</v>
      </c>
      <c r="CZ89" s="39">
        <f t="shared" si="321"/>
        <v>13.14</v>
      </c>
      <c r="DA89" s="39">
        <f t="shared" si="322"/>
        <v>72.039999999999992</v>
      </c>
      <c r="DB89" s="39">
        <f t="shared" si="323"/>
        <v>72.040000000000006</v>
      </c>
      <c r="DC89" s="39">
        <f t="shared" si="324"/>
        <v>13.14</v>
      </c>
      <c r="DD89" s="39">
        <f t="shared" si="325"/>
        <v>11.86</v>
      </c>
      <c r="DE89" s="39">
        <f t="shared" si="326"/>
        <v>13.14</v>
      </c>
      <c r="DF89" s="39">
        <f t="shared" si="327"/>
        <v>12.71</v>
      </c>
      <c r="DG89" s="39">
        <f t="shared" si="328"/>
        <v>13.14</v>
      </c>
      <c r="DH89" s="39">
        <f t="shared" si="329"/>
        <v>12.71</v>
      </c>
      <c r="DI89" s="39">
        <f t="shared" si="330"/>
        <v>13.14</v>
      </c>
      <c r="DJ89" s="39">
        <f t="shared" si="331"/>
        <v>13.14</v>
      </c>
      <c r="DK89" s="39">
        <f t="shared" si="332"/>
        <v>12.71</v>
      </c>
      <c r="DL89" s="39">
        <f t="shared" si="333"/>
        <v>13.14</v>
      </c>
      <c r="DM89" s="39">
        <f t="shared" si="334"/>
        <v>12.71</v>
      </c>
      <c r="DN89" s="39">
        <f t="shared" si="335"/>
        <v>13.14</v>
      </c>
      <c r="DO89" s="39">
        <f t="shared" si="336"/>
        <v>154.68</v>
      </c>
      <c r="DP89" s="39">
        <f t="shared" si="337"/>
        <v>226.72</v>
      </c>
      <c r="DQ89" s="39">
        <f t="shared" si="338"/>
        <v>13.14</v>
      </c>
      <c r="DR89" s="39">
        <f t="shared" si="339"/>
        <v>11.86</v>
      </c>
      <c r="DS89" s="39">
        <f t="shared" si="340"/>
        <v>13.14</v>
      </c>
      <c r="DT89" s="39">
        <f t="shared" si="341"/>
        <v>12.71</v>
      </c>
      <c r="DU89" s="39">
        <f t="shared" si="342"/>
        <v>13.14</v>
      </c>
      <c r="DV89" s="39">
        <f t="shared" si="343"/>
        <v>12.71</v>
      </c>
      <c r="DW89" s="39">
        <f t="shared" si="344"/>
        <v>13.14</v>
      </c>
      <c r="DX89" s="39">
        <f t="shared" si="345"/>
        <v>13.14</v>
      </c>
      <c r="DY89" s="39">
        <f t="shared" si="346"/>
        <v>12.71</v>
      </c>
      <c r="DZ89" s="39">
        <f t="shared" si="347"/>
        <v>13.14</v>
      </c>
      <c r="EA89" s="39">
        <f t="shared" si="348"/>
        <v>12.71</v>
      </c>
      <c r="EB89" s="39">
        <f t="shared" si="349"/>
        <v>13.14</v>
      </c>
      <c r="EC89" s="39">
        <f t="shared" si="350"/>
        <v>154.68</v>
      </c>
      <c r="ED89" s="39">
        <f t="shared" si="351"/>
        <v>381.4</v>
      </c>
      <c r="EE89" s="39">
        <f t="shared" si="352"/>
        <v>13.14</v>
      </c>
      <c r="EF89" s="39">
        <f t="shared" si="353"/>
        <v>12.29</v>
      </c>
      <c r="EG89" s="39">
        <f t="shared" si="354"/>
        <v>13.14</v>
      </c>
      <c r="EH89" s="39">
        <f t="shared" si="355"/>
        <v>12.71</v>
      </c>
      <c r="EI89" s="39">
        <f t="shared" si="356"/>
        <v>13.14</v>
      </c>
      <c r="EJ89" s="39">
        <f t="shared" si="357"/>
        <v>12.71</v>
      </c>
      <c r="EK89" s="39">
        <f t="shared" si="358"/>
        <v>13.14</v>
      </c>
      <c r="EL89" s="39">
        <f t="shared" si="359"/>
        <v>13.14</v>
      </c>
      <c r="EM89" s="39">
        <f t="shared" si="360"/>
        <v>12.71</v>
      </c>
      <c r="EN89" s="39">
        <f t="shared" si="361"/>
        <v>13.14</v>
      </c>
      <c r="EO89" s="39">
        <f t="shared" si="362"/>
        <v>12.71</v>
      </c>
      <c r="EP89" s="39">
        <f t="shared" si="363"/>
        <v>13.14</v>
      </c>
      <c r="EQ89" s="39">
        <f t="shared" si="364"/>
        <v>155.11000000000001</v>
      </c>
      <c r="ER89" s="39">
        <f t="shared" si="365"/>
        <v>536.51</v>
      </c>
      <c r="ES89" s="39">
        <f t="shared" si="366"/>
        <v>13.14</v>
      </c>
      <c r="ET89" s="39">
        <f t="shared" si="367"/>
        <v>11.86</v>
      </c>
      <c r="EU89" s="39">
        <f t="shared" si="368"/>
        <v>13.14</v>
      </c>
      <c r="EV89" s="39">
        <f t="shared" si="369"/>
        <v>12.71</v>
      </c>
      <c r="EW89" s="219">
        <f t="shared" si="370"/>
        <v>13.14</v>
      </c>
      <c r="EX89" s="39">
        <f t="shared" si="371"/>
        <v>12.71</v>
      </c>
      <c r="EY89" s="39">
        <f t="shared" si="372"/>
        <v>13.14</v>
      </c>
      <c r="EZ89" s="39">
        <f t="shared" si="373"/>
        <v>13.14</v>
      </c>
      <c r="FA89" s="39">
        <f t="shared" si="374"/>
        <v>12.71</v>
      </c>
      <c r="FB89" s="39">
        <f t="shared" si="375"/>
        <v>13.14</v>
      </c>
      <c r="FC89" s="39">
        <f t="shared" si="376"/>
        <v>12.71</v>
      </c>
      <c r="FD89" s="39">
        <f t="shared" si="377"/>
        <v>13.14</v>
      </c>
      <c r="FE89" s="39">
        <f t="shared" si="378"/>
        <v>154.68</v>
      </c>
      <c r="FF89" s="39">
        <f t="shared" si="379"/>
        <v>691.19</v>
      </c>
      <c r="FG89" s="39">
        <f t="shared" si="380"/>
        <v>13.14</v>
      </c>
      <c r="FH89" s="39">
        <f t="shared" si="381"/>
        <v>11.86</v>
      </c>
      <c r="FI89" s="39">
        <f t="shared" si="384"/>
        <v>13.14</v>
      </c>
      <c r="FJ89" s="39">
        <f t="shared" si="385"/>
        <v>38.14</v>
      </c>
      <c r="FK89" s="39">
        <f t="shared" si="382"/>
        <v>729.33</v>
      </c>
      <c r="FL89" s="72">
        <f t="shared" si="383"/>
        <v>129.93999999999994</v>
      </c>
      <c r="FP89" s="121"/>
      <c r="FQ89" s="121"/>
      <c r="FR89" s="121"/>
    </row>
    <row r="90" spans="1:174" ht="16.5" x14ac:dyDescent="0.15">
      <c r="A90" s="73">
        <v>42930</v>
      </c>
      <c r="B90" s="74" t="s">
        <v>870</v>
      </c>
      <c r="C90" s="74" t="s">
        <v>893</v>
      </c>
      <c r="D90" s="74" t="s">
        <v>262</v>
      </c>
      <c r="E90" s="69" t="s">
        <v>894</v>
      </c>
      <c r="F90" s="86">
        <v>859.27</v>
      </c>
      <c r="G90" s="39">
        <f t="shared" si="314"/>
        <v>85.927000000000007</v>
      </c>
      <c r="H90" s="39">
        <f t="shared" si="315"/>
        <v>773.34299999999996</v>
      </c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  <c r="AA90" s="123"/>
      <c r="AB90" s="123"/>
      <c r="AC90" s="123"/>
      <c r="AD90" s="123"/>
      <c r="AE90" s="123"/>
      <c r="AF90" s="123"/>
      <c r="AG90" s="123"/>
      <c r="AH90" s="123"/>
      <c r="AI90" s="123"/>
      <c r="AJ90" s="123"/>
      <c r="AK90" s="123"/>
      <c r="AL90" s="123"/>
      <c r="AM90" s="123"/>
      <c r="AN90" s="123"/>
      <c r="AO90" s="123"/>
      <c r="AP90" s="123"/>
      <c r="AQ90" s="123"/>
      <c r="AR90" s="123"/>
      <c r="AS90" s="123"/>
      <c r="AT90" s="123"/>
      <c r="AU90" s="123"/>
      <c r="AV90" s="123"/>
      <c r="AW90" s="123"/>
      <c r="AX90" s="123"/>
      <c r="AY90" s="123"/>
      <c r="AZ90" s="123"/>
      <c r="BA90" s="123"/>
      <c r="BB90" s="123"/>
      <c r="BC90" s="123"/>
      <c r="BD90" s="123"/>
      <c r="BE90" s="123"/>
      <c r="BF90" s="123"/>
      <c r="BG90" s="123"/>
      <c r="BH90" s="123"/>
      <c r="BI90" s="123"/>
      <c r="BJ90" s="123"/>
      <c r="BK90" s="123"/>
      <c r="BL90" s="123"/>
      <c r="BM90" s="123"/>
      <c r="BN90" s="123"/>
      <c r="BO90" s="123"/>
      <c r="BP90" s="123"/>
      <c r="BQ90" s="123"/>
      <c r="BR90" s="123"/>
      <c r="BS90" s="123"/>
      <c r="BT90" s="123"/>
      <c r="BU90" s="123"/>
      <c r="BV90" s="123"/>
      <c r="BW90" s="123"/>
      <c r="BX90" s="123"/>
      <c r="BY90" s="123"/>
      <c r="BZ90" s="123"/>
      <c r="CA90" s="123"/>
      <c r="CB90" s="123"/>
      <c r="CC90" s="123"/>
      <c r="CD90" s="123"/>
      <c r="CE90" s="123"/>
      <c r="CF90" s="123"/>
      <c r="CG90" s="123"/>
      <c r="CH90" s="123"/>
      <c r="CI90" s="123"/>
      <c r="CJ90" s="123"/>
      <c r="CK90" s="39"/>
      <c r="CL90" s="39"/>
      <c r="CM90" s="39"/>
      <c r="CN90" s="39"/>
      <c r="CO90" s="39"/>
      <c r="CP90" s="39"/>
      <c r="CQ90" s="39"/>
      <c r="CR90" s="39"/>
      <c r="CS90" s="39"/>
      <c r="CT90" s="39"/>
      <c r="CU90" s="39">
        <f t="shared" si="386"/>
        <v>7.2</v>
      </c>
      <c r="CV90" s="39">
        <f t="shared" si="317"/>
        <v>13.14</v>
      </c>
      <c r="CW90" s="39">
        <f t="shared" si="318"/>
        <v>12.71</v>
      </c>
      <c r="CX90" s="39">
        <f t="shared" si="319"/>
        <v>13.14</v>
      </c>
      <c r="CY90" s="39">
        <f t="shared" si="320"/>
        <v>12.71</v>
      </c>
      <c r="CZ90" s="39">
        <f t="shared" si="321"/>
        <v>13.14</v>
      </c>
      <c r="DA90" s="39">
        <f t="shared" si="322"/>
        <v>72.039999999999992</v>
      </c>
      <c r="DB90" s="39">
        <f t="shared" si="323"/>
        <v>72.040000000000006</v>
      </c>
      <c r="DC90" s="39">
        <f t="shared" si="324"/>
        <v>13.14</v>
      </c>
      <c r="DD90" s="39">
        <f t="shared" si="325"/>
        <v>11.86</v>
      </c>
      <c r="DE90" s="39">
        <f t="shared" si="326"/>
        <v>13.14</v>
      </c>
      <c r="DF90" s="39">
        <f t="shared" si="327"/>
        <v>12.71</v>
      </c>
      <c r="DG90" s="39">
        <f t="shared" si="328"/>
        <v>13.14</v>
      </c>
      <c r="DH90" s="39">
        <f t="shared" si="329"/>
        <v>12.71</v>
      </c>
      <c r="DI90" s="39">
        <f t="shared" si="330"/>
        <v>13.14</v>
      </c>
      <c r="DJ90" s="39">
        <f t="shared" si="331"/>
        <v>13.14</v>
      </c>
      <c r="DK90" s="39">
        <f t="shared" si="332"/>
        <v>12.71</v>
      </c>
      <c r="DL90" s="39">
        <f t="shared" si="333"/>
        <v>13.14</v>
      </c>
      <c r="DM90" s="39">
        <f t="shared" si="334"/>
        <v>12.71</v>
      </c>
      <c r="DN90" s="39">
        <f t="shared" si="335"/>
        <v>13.14</v>
      </c>
      <c r="DO90" s="39">
        <f t="shared" si="336"/>
        <v>154.68</v>
      </c>
      <c r="DP90" s="39">
        <f t="shared" si="337"/>
        <v>226.72</v>
      </c>
      <c r="DQ90" s="39">
        <f t="shared" si="338"/>
        <v>13.14</v>
      </c>
      <c r="DR90" s="39">
        <f t="shared" si="339"/>
        <v>11.86</v>
      </c>
      <c r="DS90" s="39">
        <f t="shared" si="340"/>
        <v>13.14</v>
      </c>
      <c r="DT90" s="39">
        <f t="shared" si="341"/>
        <v>12.71</v>
      </c>
      <c r="DU90" s="39">
        <f t="shared" si="342"/>
        <v>13.14</v>
      </c>
      <c r="DV90" s="39">
        <f t="shared" si="343"/>
        <v>12.71</v>
      </c>
      <c r="DW90" s="39">
        <f t="shared" si="344"/>
        <v>13.14</v>
      </c>
      <c r="DX90" s="39">
        <f t="shared" si="345"/>
        <v>13.14</v>
      </c>
      <c r="DY90" s="39">
        <f t="shared" si="346"/>
        <v>12.71</v>
      </c>
      <c r="DZ90" s="39">
        <f t="shared" si="347"/>
        <v>13.14</v>
      </c>
      <c r="EA90" s="39">
        <f t="shared" si="348"/>
        <v>12.71</v>
      </c>
      <c r="EB90" s="39">
        <f t="shared" si="349"/>
        <v>13.14</v>
      </c>
      <c r="EC90" s="39">
        <f t="shared" si="350"/>
        <v>154.68</v>
      </c>
      <c r="ED90" s="39">
        <f t="shared" si="351"/>
        <v>381.4</v>
      </c>
      <c r="EE90" s="39">
        <f t="shared" si="352"/>
        <v>13.14</v>
      </c>
      <c r="EF90" s="39">
        <f t="shared" si="353"/>
        <v>12.29</v>
      </c>
      <c r="EG90" s="39">
        <f t="shared" si="354"/>
        <v>13.14</v>
      </c>
      <c r="EH90" s="39">
        <f t="shared" si="355"/>
        <v>12.71</v>
      </c>
      <c r="EI90" s="39">
        <f t="shared" si="356"/>
        <v>13.14</v>
      </c>
      <c r="EJ90" s="39">
        <f t="shared" si="357"/>
        <v>12.71</v>
      </c>
      <c r="EK90" s="39">
        <f t="shared" si="358"/>
        <v>13.14</v>
      </c>
      <c r="EL90" s="39">
        <f t="shared" si="359"/>
        <v>13.14</v>
      </c>
      <c r="EM90" s="39">
        <f t="shared" si="360"/>
        <v>12.71</v>
      </c>
      <c r="EN90" s="39">
        <f t="shared" si="361"/>
        <v>13.14</v>
      </c>
      <c r="EO90" s="39">
        <f t="shared" si="362"/>
        <v>12.71</v>
      </c>
      <c r="EP90" s="39">
        <f t="shared" si="363"/>
        <v>13.14</v>
      </c>
      <c r="EQ90" s="39">
        <f t="shared" si="364"/>
        <v>155.11000000000001</v>
      </c>
      <c r="ER90" s="39">
        <f t="shared" si="365"/>
        <v>536.51</v>
      </c>
      <c r="ES90" s="39">
        <f t="shared" si="366"/>
        <v>13.14</v>
      </c>
      <c r="ET90" s="39">
        <f t="shared" si="367"/>
        <v>11.86</v>
      </c>
      <c r="EU90" s="39">
        <f t="shared" si="368"/>
        <v>13.14</v>
      </c>
      <c r="EV90" s="39">
        <f t="shared" si="369"/>
        <v>12.71</v>
      </c>
      <c r="EW90" s="219">
        <f t="shared" si="370"/>
        <v>13.14</v>
      </c>
      <c r="EX90" s="39">
        <f t="shared" si="371"/>
        <v>12.71</v>
      </c>
      <c r="EY90" s="39">
        <f t="shared" si="372"/>
        <v>13.14</v>
      </c>
      <c r="EZ90" s="39">
        <f t="shared" si="373"/>
        <v>13.14</v>
      </c>
      <c r="FA90" s="39">
        <f t="shared" si="374"/>
        <v>12.71</v>
      </c>
      <c r="FB90" s="39">
        <f t="shared" si="375"/>
        <v>13.14</v>
      </c>
      <c r="FC90" s="39">
        <f t="shared" si="376"/>
        <v>12.71</v>
      </c>
      <c r="FD90" s="39">
        <f t="shared" si="377"/>
        <v>13.14</v>
      </c>
      <c r="FE90" s="39">
        <f t="shared" si="378"/>
        <v>154.68</v>
      </c>
      <c r="FF90" s="39">
        <f t="shared" si="379"/>
        <v>691.19</v>
      </c>
      <c r="FG90" s="39">
        <f t="shared" si="380"/>
        <v>13.14</v>
      </c>
      <c r="FH90" s="39">
        <f t="shared" si="381"/>
        <v>11.86</v>
      </c>
      <c r="FI90" s="39">
        <f t="shared" si="384"/>
        <v>13.14</v>
      </c>
      <c r="FJ90" s="39">
        <f t="shared" si="385"/>
        <v>38.14</v>
      </c>
      <c r="FK90" s="39">
        <f t="shared" si="382"/>
        <v>729.33</v>
      </c>
      <c r="FL90" s="72">
        <f t="shared" si="383"/>
        <v>129.93999999999994</v>
      </c>
      <c r="FP90" s="121"/>
      <c r="FQ90" s="121"/>
      <c r="FR90" s="121"/>
    </row>
    <row r="91" spans="1:174" ht="16.5" x14ac:dyDescent="0.15">
      <c r="A91" s="73">
        <v>42930</v>
      </c>
      <c r="B91" s="74" t="s">
        <v>870</v>
      </c>
      <c r="C91" s="74" t="s">
        <v>895</v>
      </c>
      <c r="D91" s="74" t="s">
        <v>52</v>
      </c>
      <c r="E91" s="69" t="s">
        <v>896</v>
      </c>
      <c r="F91" s="86">
        <v>859.27</v>
      </c>
      <c r="G91" s="39">
        <f t="shared" si="314"/>
        <v>85.927000000000007</v>
      </c>
      <c r="H91" s="39">
        <f t="shared" si="315"/>
        <v>773.34299999999996</v>
      </c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  <c r="AA91" s="123"/>
      <c r="AB91" s="123"/>
      <c r="AC91" s="123"/>
      <c r="AD91" s="123"/>
      <c r="AE91" s="123"/>
      <c r="AF91" s="123"/>
      <c r="AG91" s="123"/>
      <c r="AH91" s="123"/>
      <c r="AI91" s="123"/>
      <c r="AJ91" s="123"/>
      <c r="AK91" s="123"/>
      <c r="AL91" s="123"/>
      <c r="AM91" s="123"/>
      <c r="AN91" s="123"/>
      <c r="AO91" s="123"/>
      <c r="AP91" s="123"/>
      <c r="AQ91" s="123"/>
      <c r="AR91" s="123"/>
      <c r="AS91" s="123"/>
      <c r="AT91" s="123"/>
      <c r="AU91" s="123"/>
      <c r="AV91" s="123"/>
      <c r="AW91" s="123"/>
      <c r="AX91" s="123"/>
      <c r="AY91" s="123"/>
      <c r="AZ91" s="123"/>
      <c r="BA91" s="123"/>
      <c r="BB91" s="123"/>
      <c r="BC91" s="123"/>
      <c r="BD91" s="123"/>
      <c r="BE91" s="123"/>
      <c r="BF91" s="123"/>
      <c r="BG91" s="123"/>
      <c r="BH91" s="123"/>
      <c r="BI91" s="123"/>
      <c r="BJ91" s="123"/>
      <c r="BK91" s="123"/>
      <c r="BL91" s="123"/>
      <c r="BM91" s="123"/>
      <c r="BN91" s="123"/>
      <c r="BO91" s="123"/>
      <c r="BP91" s="123"/>
      <c r="BQ91" s="123"/>
      <c r="BR91" s="123"/>
      <c r="BS91" s="123"/>
      <c r="BT91" s="123"/>
      <c r="BU91" s="123"/>
      <c r="BV91" s="123"/>
      <c r="BW91" s="123"/>
      <c r="BX91" s="123"/>
      <c r="BY91" s="123"/>
      <c r="BZ91" s="123"/>
      <c r="CA91" s="123"/>
      <c r="CB91" s="123"/>
      <c r="CC91" s="123"/>
      <c r="CD91" s="123"/>
      <c r="CE91" s="123"/>
      <c r="CF91" s="123"/>
      <c r="CG91" s="123"/>
      <c r="CH91" s="123"/>
      <c r="CI91" s="123"/>
      <c r="CJ91" s="123"/>
      <c r="CK91" s="39"/>
      <c r="CL91" s="39"/>
      <c r="CM91" s="39"/>
      <c r="CN91" s="39"/>
      <c r="CO91" s="39"/>
      <c r="CP91" s="39"/>
      <c r="CQ91" s="39"/>
      <c r="CR91" s="39"/>
      <c r="CS91" s="39"/>
      <c r="CT91" s="39"/>
      <c r="CU91" s="39">
        <f t="shared" si="386"/>
        <v>7.2</v>
      </c>
      <c r="CV91" s="39">
        <f t="shared" si="317"/>
        <v>13.14</v>
      </c>
      <c r="CW91" s="39">
        <f t="shared" si="318"/>
        <v>12.71</v>
      </c>
      <c r="CX91" s="39">
        <f t="shared" si="319"/>
        <v>13.14</v>
      </c>
      <c r="CY91" s="39">
        <f t="shared" si="320"/>
        <v>12.71</v>
      </c>
      <c r="CZ91" s="39">
        <f t="shared" si="321"/>
        <v>13.14</v>
      </c>
      <c r="DA91" s="39">
        <f t="shared" si="322"/>
        <v>72.039999999999992</v>
      </c>
      <c r="DB91" s="39">
        <f t="shared" si="323"/>
        <v>72.040000000000006</v>
      </c>
      <c r="DC91" s="39">
        <f t="shared" si="324"/>
        <v>13.14</v>
      </c>
      <c r="DD91" s="39">
        <f t="shared" si="325"/>
        <v>11.86</v>
      </c>
      <c r="DE91" s="39">
        <f t="shared" si="326"/>
        <v>13.14</v>
      </c>
      <c r="DF91" s="39">
        <f t="shared" si="327"/>
        <v>12.71</v>
      </c>
      <c r="DG91" s="39">
        <f t="shared" si="328"/>
        <v>13.14</v>
      </c>
      <c r="DH91" s="39">
        <f t="shared" si="329"/>
        <v>12.71</v>
      </c>
      <c r="DI91" s="39">
        <f t="shared" si="330"/>
        <v>13.14</v>
      </c>
      <c r="DJ91" s="39">
        <f t="shared" si="331"/>
        <v>13.14</v>
      </c>
      <c r="DK91" s="39">
        <f t="shared" si="332"/>
        <v>12.71</v>
      </c>
      <c r="DL91" s="39">
        <f t="shared" si="333"/>
        <v>13.14</v>
      </c>
      <c r="DM91" s="39">
        <f t="shared" si="334"/>
        <v>12.71</v>
      </c>
      <c r="DN91" s="39">
        <f t="shared" si="335"/>
        <v>13.14</v>
      </c>
      <c r="DO91" s="39">
        <f t="shared" si="336"/>
        <v>154.68</v>
      </c>
      <c r="DP91" s="39">
        <f t="shared" si="337"/>
        <v>226.72</v>
      </c>
      <c r="DQ91" s="39">
        <f t="shared" si="338"/>
        <v>13.14</v>
      </c>
      <c r="DR91" s="39">
        <f t="shared" si="339"/>
        <v>11.86</v>
      </c>
      <c r="DS91" s="39">
        <f t="shared" si="340"/>
        <v>13.14</v>
      </c>
      <c r="DT91" s="39">
        <f t="shared" si="341"/>
        <v>12.71</v>
      </c>
      <c r="DU91" s="39">
        <f t="shared" si="342"/>
        <v>13.14</v>
      </c>
      <c r="DV91" s="39">
        <f t="shared" si="343"/>
        <v>12.71</v>
      </c>
      <c r="DW91" s="39">
        <f t="shared" si="344"/>
        <v>13.14</v>
      </c>
      <c r="DX91" s="39">
        <f t="shared" si="345"/>
        <v>13.14</v>
      </c>
      <c r="DY91" s="39">
        <f t="shared" si="346"/>
        <v>12.71</v>
      </c>
      <c r="DZ91" s="39">
        <f t="shared" si="347"/>
        <v>13.14</v>
      </c>
      <c r="EA91" s="39">
        <f t="shared" si="348"/>
        <v>12.71</v>
      </c>
      <c r="EB91" s="39">
        <f t="shared" si="349"/>
        <v>13.14</v>
      </c>
      <c r="EC91" s="39">
        <f t="shared" si="350"/>
        <v>154.68</v>
      </c>
      <c r="ED91" s="39">
        <f t="shared" si="351"/>
        <v>381.4</v>
      </c>
      <c r="EE91" s="39">
        <f t="shared" si="352"/>
        <v>13.14</v>
      </c>
      <c r="EF91" s="39">
        <f t="shared" si="353"/>
        <v>12.29</v>
      </c>
      <c r="EG91" s="39">
        <f t="shared" si="354"/>
        <v>13.14</v>
      </c>
      <c r="EH91" s="39">
        <f t="shared" si="355"/>
        <v>12.71</v>
      </c>
      <c r="EI91" s="39">
        <f t="shared" si="356"/>
        <v>13.14</v>
      </c>
      <c r="EJ91" s="39">
        <f t="shared" si="357"/>
        <v>12.71</v>
      </c>
      <c r="EK91" s="39">
        <f t="shared" si="358"/>
        <v>13.14</v>
      </c>
      <c r="EL91" s="39">
        <f t="shared" si="359"/>
        <v>13.14</v>
      </c>
      <c r="EM91" s="39">
        <f t="shared" si="360"/>
        <v>12.71</v>
      </c>
      <c r="EN91" s="39">
        <f t="shared" si="361"/>
        <v>13.14</v>
      </c>
      <c r="EO91" s="39">
        <f t="shared" si="362"/>
        <v>12.71</v>
      </c>
      <c r="EP91" s="39">
        <f t="shared" si="363"/>
        <v>13.14</v>
      </c>
      <c r="EQ91" s="39">
        <f t="shared" si="364"/>
        <v>155.11000000000001</v>
      </c>
      <c r="ER91" s="39">
        <f t="shared" si="365"/>
        <v>536.51</v>
      </c>
      <c r="ES91" s="39">
        <f t="shared" si="366"/>
        <v>13.14</v>
      </c>
      <c r="ET91" s="39">
        <f t="shared" si="367"/>
        <v>11.86</v>
      </c>
      <c r="EU91" s="39">
        <f t="shared" si="368"/>
        <v>13.14</v>
      </c>
      <c r="EV91" s="39">
        <f t="shared" si="369"/>
        <v>12.71</v>
      </c>
      <c r="EW91" s="219">
        <f t="shared" si="370"/>
        <v>13.14</v>
      </c>
      <c r="EX91" s="39">
        <f t="shared" si="371"/>
        <v>12.71</v>
      </c>
      <c r="EY91" s="39">
        <f t="shared" si="372"/>
        <v>13.14</v>
      </c>
      <c r="EZ91" s="39">
        <f t="shared" si="373"/>
        <v>13.14</v>
      </c>
      <c r="FA91" s="39">
        <f t="shared" si="374"/>
        <v>12.71</v>
      </c>
      <c r="FB91" s="39">
        <f t="shared" si="375"/>
        <v>13.14</v>
      </c>
      <c r="FC91" s="39">
        <f t="shared" si="376"/>
        <v>12.71</v>
      </c>
      <c r="FD91" s="39">
        <f t="shared" si="377"/>
        <v>13.14</v>
      </c>
      <c r="FE91" s="39">
        <f t="shared" si="378"/>
        <v>154.68</v>
      </c>
      <c r="FF91" s="39">
        <f t="shared" si="379"/>
        <v>691.19</v>
      </c>
      <c r="FG91" s="39">
        <f t="shared" si="380"/>
        <v>13.14</v>
      </c>
      <c r="FH91" s="39">
        <f t="shared" si="381"/>
        <v>11.86</v>
      </c>
      <c r="FI91" s="39">
        <f t="shared" si="384"/>
        <v>13.14</v>
      </c>
      <c r="FJ91" s="39">
        <f t="shared" si="385"/>
        <v>38.14</v>
      </c>
      <c r="FK91" s="39">
        <f t="shared" si="382"/>
        <v>729.33</v>
      </c>
      <c r="FL91" s="72">
        <f t="shared" si="383"/>
        <v>129.93999999999994</v>
      </c>
      <c r="FP91" s="121"/>
      <c r="FQ91" s="121"/>
      <c r="FR91" s="121"/>
    </row>
    <row r="92" spans="1:174" ht="16.5" x14ac:dyDescent="0.15">
      <c r="A92" s="73">
        <v>42930</v>
      </c>
      <c r="B92" s="74" t="s">
        <v>870</v>
      </c>
      <c r="C92" s="74" t="s">
        <v>897</v>
      </c>
      <c r="D92" s="74" t="s">
        <v>254</v>
      </c>
      <c r="E92" s="69" t="s">
        <v>898</v>
      </c>
      <c r="F92" s="86">
        <v>859.27</v>
      </c>
      <c r="G92" s="39">
        <f t="shared" si="314"/>
        <v>85.927000000000007</v>
      </c>
      <c r="H92" s="39">
        <f t="shared" si="315"/>
        <v>773.34299999999996</v>
      </c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  <c r="AA92" s="123"/>
      <c r="AB92" s="123"/>
      <c r="AC92" s="123"/>
      <c r="AD92" s="123"/>
      <c r="AE92" s="123"/>
      <c r="AF92" s="123"/>
      <c r="AG92" s="123"/>
      <c r="AH92" s="123"/>
      <c r="AI92" s="123"/>
      <c r="AJ92" s="123"/>
      <c r="AK92" s="123"/>
      <c r="AL92" s="123"/>
      <c r="AM92" s="123"/>
      <c r="AN92" s="123"/>
      <c r="AO92" s="123"/>
      <c r="AP92" s="123"/>
      <c r="AQ92" s="123"/>
      <c r="AR92" s="123"/>
      <c r="AS92" s="123"/>
      <c r="AT92" s="123"/>
      <c r="AU92" s="123"/>
      <c r="AV92" s="123"/>
      <c r="AW92" s="123"/>
      <c r="AX92" s="123"/>
      <c r="AY92" s="123"/>
      <c r="AZ92" s="123"/>
      <c r="BA92" s="123"/>
      <c r="BB92" s="123"/>
      <c r="BC92" s="123"/>
      <c r="BD92" s="123"/>
      <c r="BE92" s="123"/>
      <c r="BF92" s="123"/>
      <c r="BG92" s="123"/>
      <c r="BH92" s="123"/>
      <c r="BI92" s="123"/>
      <c r="BJ92" s="123"/>
      <c r="BK92" s="123"/>
      <c r="BL92" s="123"/>
      <c r="BM92" s="123"/>
      <c r="BN92" s="123"/>
      <c r="BO92" s="123"/>
      <c r="BP92" s="123"/>
      <c r="BQ92" s="123"/>
      <c r="BR92" s="123"/>
      <c r="BS92" s="123"/>
      <c r="BT92" s="123"/>
      <c r="BU92" s="123"/>
      <c r="BV92" s="123"/>
      <c r="BW92" s="123"/>
      <c r="BX92" s="123"/>
      <c r="BY92" s="123"/>
      <c r="BZ92" s="123"/>
      <c r="CA92" s="123"/>
      <c r="CB92" s="123"/>
      <c r="CC92" s="123"/>
      <c r="CD92" s="123"/>
      <c r="CE92" s="123"/>
      <c r="CF92" s="123"/>
      <c r="CG92" s="123"/>
      <c r="CH92" s="123"/>
      <c r="CI92" s="123"/>
      <c r="CJ92" s="123"/>
      <c r="CK92" s="39"/>
      <c r="CL92" s="39"/>
      <c r="CM92" s="39"/>
      <c r="CN92" s="39"/>
      <c r="CO92" s="39"/>
      <c r="CP92" s="39"/>
      <c r="CQ92" s="39"/>
      <c r="CR92" s="39"/>
      <c r="CS92" s="39"/>
      <c r="CT92" s="39"/>
      <c r="CU92" s="39">
        <f t="shared" si="386"/>
        <v>7.2</v>
      </c>
      <c r="CV92" s="39">
        <f t="shared" si="317"/>
        <v>13.14</v>
      </c>
      <c r="CW92" s="39">
        <f t="shared" si="318"/>
        <v>12.71</v>
      </c>
      <c r="CX92" s="39">
        <f t="shared" si="319"/>
        <v>13.14</v>
      </c>
      <c r="CY92" s="39">
        <f t="shared" si="320"/>
        <v>12.71</v>
      </c>
      <c r="CZ92" s="39">
        <f t="shared" si="321"/>
        <v>13.14</v>
      </c>
      <c r="DA92" s="39">
        <f t="shared" si="322"/>
        <v>72.039999999999992</v>
      </c>
      <c r="DB92" s="39">
        <f t="shared" si="323"/>
        <v>72.040000000000006</v>
      </c>
      <c r="DC92" s="39">
        <f t="shared" si="324"/>
        <v>13.14</v>
      </c>
      <c r="DD92" s="39">
        <f t="shared" si="325"/>
        <v>11.86</v>
      </c>
      <c r="DE92" s="39">
        <f t="shared" si="326"/>
        <v>13.14</v>
      </c>
      <c r="DF92" s="39">
        <f t="shared" si="327"/>
        <v>12.71</v>
      </c>
      <c r="DG92" s="39">
        <f t="shared" si="328"/>
        <v>13.14</v>
      </c>
      <c r="DH92" s="39">
        <f t="shared" si="329"/>
        <v>12.71</v>
      </c>
      <c r="DI92" s="39">
        <f t="shared" si="330"/>
        <v>13.14</v>
      </c>
      <c r="DJ92" s="39">
        <f t="shared" si="331"/>
        <v>13.14</v>
      </c>
      <c r="DK92" s="39">
        <f t="shared" si="332"/>
        <v>12.71</v>
      </c>
      <c r="DL92" s="39">
        <f t="shared" si="333"/>
        <v>13.14</v>
      </c>
      <c r="DM92" s="39">
        <f t="shared" si="334"/>
        <v>12.71</v>
      </c>
      <c r="DN92" s="39">
        <f t="shared" si="335"/>
        <v>13.14</v>
      </c>
      <c r="DO92" s="39">
        <f t="shared" si="336"/>
        <v>154.68</v>
      </c>
      <c r="DP92" s="39">
        <f t="shared" si="337"/>
        <v>226.72</v>
      </c>
      <c r="DQ92" s="39">
        <f t="shared" si="338"/>
        <v>13.14</v>
      </c>
      <c r="DR92" s="39">
        <f t="shared" si="339"/>
        <v>11.86</v>
      </c>
      <c r="DS92" s="39">
        <f t="shared" si="340"/>
        <v>13.14</v>
      </c>
      <c r="DT92" s="39">
        <f t="shared" si="341"/>
        <v>12.71</v>
      </c>
      <c r="DU92" s="39">
        <f t="shared" si="342"/>
        <v>13.14</v>
      </c>
      <c r="DV92" s="39">
        <f t="shared" si="343"/>
        <v>12.71</v>
      </c>
      <c r="DW92" s="39">
        <f t="shared" si="344"/>
        <v>13.14</v>
      </c>
      <c r="DX92" s="39">
        <f t="shared" si="345"/>
        <v>13.14</v>
      </c>
      <c r="DY92" s="39">
        <f t="shared" si="346"/>
        <v>12.71</v>
      </c>
      <c r="DZ92" s="39">
        <f t="shared" si="347"/>
        <v>13.14</v>
      </c>
      <c r="EA92" s="39">
        <f t="shared" si="348"/>
        <v>12.71</v>
      </c>
      <c r="EB92" s="39">
        <f t="shared" si="349"/>
        <v>13.14</v>
      </c>
      <c r="EC92" s="39">
        <f t="shared" si="350"/>
        <v>154.68</v>
      </c>
      <c r="ED92" s="39">
        <f t="shared" si="351"/>
        <v>381.4</v>
      </c>
      <c r="EE92" s="39">
        <f t="shared" si="352"/>
        <v>13.14</v>
      </c>
      <c r="EF92" s="39">
        <f t="shared" si="353"/>
        <v>12.29</v>
      </c>
      <c r="EG92" s="39">
        <f t="shared" si="354"/>
        <v>13.14</v>
      </c>
      <c r="EH92" s="39">
        <f t="shared" si="355"/>
        <v>12.71</v>
      </c>
      <c r="EI92" s="39">
        <f t="shared" si="356"/>
        <v>13.14</v>
      </c>
      <c r="EJ92" s="39">
        <f t="shared" si="357"/>
        <v>12.71</v>
      </c>
      <c r="EK92" s="39">
        <f t="shared" si="358"/>
        <v>13.14</v>
      </c>
      <c r="EL92" s="39">
        <f t="shared" si="359"/>
        <v>13.14</v>
      </c>
      <c r="EM92" s="39">
        <f t="shared" si="360"/>
        <v>12.71</v>
      </c>
      <c r="EN92" s="39">
        <f t="shared" si="361"/>
        <v>13.14</v>
      </c>
      <c r="EO92" s="39">
        <f t="shared" si="362"/>
        <v>12.71</v>
      </c>
      <c r="EP92" s="39">
        <f t="shared" si="363"/>
        <v>13.14</v>
      </c>
      <c r="EQ92" s="39">
        <f t="shared" si="364"/>
        <v>155.11000000000001</v>
      </c>
      <c r="ER92" s="39">
        <f t="shared" si="365"/>
        <v>536.51</v>
      </c>
      <c r="ES92" s="39">
        <f t="shared" si="366"/>
        <v>13.14</v>
      </c>
      <c r="ET92" s="39">
        <f t="shared" si="367"/>
        <v>11.86</v>
      </c>
      <c r="EU92" s="39">
        <f t="shared" si="368"/>
        <v>13.14</v>
      </c>
      <c r="EV92" s="39">
        <f t="shared" si="369"/>
        <v>12.71</v>
      </c>
      <c r="EW92" s="219">
        <f t="shared" si="370"/>
        <v>13.14</v>
      </c>
      <c r="EX92" s="39">
        <f t="shared" si="371"/>
        <v>12.71</v>
      </c>
      <c r="EY92" s="39">
        <f t="shared" si="372"/>
        <v>13.14</v>
      </c>
      <c r="EZ92" s="39">
        <f t="shared" si="373"/>
        <v>13.14</v>
      </c>
      <c r="FA92" s="39">
        <f t="shared" si="374"/>
        <v>12.71</v>
      </c>
      <c r="FB92" s="39">
        <f t="shared" si="375"/>
        <v>13.14</v>
      </c>
      <c r="FC92" s="39">
        <f t="shared" si="376"/>
        <v>12.71</v>
      </c>
      <c r="FD92" s="39">
        <f t="shared" si="377"/>
        <v>13.14</v>
      </c>
      <c r="FE92" s="39">
        <f t="shared" si="378"/>
        <v>154.68</v>
      </c>
      <c r="FF92" s="39">
        <f t="shared" si="379"/>
        <v>691.19</v>
      </c>
      <c r="FG92" s="39">
        <f t="shared" si="380"/>
        <v>13.14</v>
      </c>
      <c r="FH92" s="39">
        <f t="shared" si="381"/>
        <v>11.86</v>
      </c>
      <c r="FI92" s="39">
        <f t="shared" si="384"/>
        <v>13.14</v>
      </c>
      <c r="FJ92" s="39">
        <f t="shared" si="385"/>
        <v>38.14</v>
      </c>
      <c r="FK92" s="39">
        <f t="shared" si="382"/>
        <v>729.33</v>
      </c>
      <c r="FL92" s="72">
        <f t="shared" si="383"/>
        <v>129.93999999999994</v>
      </c>
      <c r="FP92" s="121"/>
      <c r="FQ92" s="121"/>
      <c r="FR92" s="121"/>
    </row>
    <row r="93" spans="1:174" ht="16.5" x14ac:dyDescent="0.15">
      <c r="A93" s="73">
        <v>42930</v>
      </c>
      <c r="B93" s="74" t="s">
        <v>870</v>
      </c>
      <c r="C93" s="74" t="s">
        <v>899</v>
      </c>
      <c r="D93" s="74" t="s">
        <v>594</v>
      </c>
      <c r="E93" s="69" t="s">
        <v>900</v>
      </c>
      <c r="F93" s="86">
        <v>859.27</v>
      </c>
      <c r="G93" s="39">
        <f t="shared" si="314"/>
        <v>85.927000000000007</v>
      </c>
      <c r="H93" s="39">
        <f t="shared" si="315"/>
        <v>773.34299999999996</v>
      </c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  <c r="AA93" s="123"/>
      <c r="AB93" s="123"/>
      <c r="AC93" s="123"/>
      <c r="AD93" s="123"/>
      <c r="AE93" s="123"/>
      <c r="AF93" s="123"/>
      <c r="AG93" s="123"/>
      <c r="AH93" s="123"/>
      <c r="AI93" s="123"/>
      <c r="AJ93" s="123"/>
      <c r="AK93" s="123"/>
      <c r="AL93" s="123"/>
      <c r="AM93" s="123"/>
      <c r="AN93" s="123"/>
      <c r="AO93" s="123"/>
      <c r="AP93" s="123"/>
      <c r="AQ93" s="123"/>
      <c r="AR93" s="123"/>
      <c r="AS93" s="123"/>
      <c r="AT93" s="123"/>
      <c r="AU93" s="123"/>
      <c r="AV93" s="123"/>
      <c r="AW93" s="123"/>
      <c r="AX93" s="123"/>
      <c r="AY93" s="123"/>
      <c r="AZ93" s="123"/>
      <c r="BA93" s="123"/>
      <c r="BB93" s="123"/>
      <c r="BC93" s="123"/>
      <c r="BD93" s="123"/>
      <c r="BE93" s="123"/>
      <c r="BF93" s="123"/>
      <c r="BG93" s="123"/>
      <c r="BH93" s="123"/>
      <c r="BI93" s="123"/>
      <c r="BJ93" s="123"/>
      <c r="BK93" s="123"/>
      <c r="BL93" s="123"/>
      <c r="BM93" s="123"/>
      <c r="BN93" s="123"/>
      <c r="BO93" s="123"/>
      <c r="BP93" s="123"/>
      <c r="BQ93" s="123"/>
      <c r="BR93" s="123"/>
      <c r="BS93" s="123"/>
      <c r="BT93" s="123"/>
      <c r="BU93" s="123"/>
      <c r="BV93" s="123"/>
      <c r="BW93" s="123"/>
      <c r="BX93" s="123"/>
      <c r="BY93" s="123"/>
      <c r="BZ93" s="123"/>
      <c r="CA93" s="123"/>
      <c r="CB93" s="123"/>
      <c r="CC93" s="123"/>
      <c r="CD93" s="123"/>
      <c r="CE93" s="123"/>
      <c r="CF93" s="123"/>
      <c r="CG93" s="123"/>
      <c r="CH93" s="123"/>
      <c r="CI93" s="123"/>
      <c r="CJ93" s="123"/>
      <c r="CK93" s="39"/>
      <c r="CL93" s="39"/>
      <c r="CM93" s="39"/>
      <c r="CN93" s="39"/>
      <c r="CO93" s="39"/>
      <c r="CP93" s="39"/>
      <c r="CQ93" s="39"/>
      <c r="CR93" s="39"/>
      <c r="CS93" s="39"/>
      <c r="CT93" s="39"/>
      <c r="CU93" s="39">
        <f t="shared" si="386"/>
        <v>7.2</v>
      </c>
      <c r="CV93" s="39">
        <f t="shared" si="317"/>
        <v>13.14</v>
      </c>
      <c r="CW93" s="39">
        <f t="shared" si="318"/>
        <v>12.71</v>
      </c>
      <c r="CX93" s="39">
        <f t="shared" si="319"/>
        <v>13.14</v>
      </c>
      <c r="CY93" s="39">
        <f t="shared" si="320"/>
        <v>12.71</v>
      </c>
      <c r="CZ93" s="39">
        <f t="shared" si="321"/>
        <v>13.14</v>
      </c>
      <c r="DA93" s="39">
        <f t="shared" si="322"/>
        <v>72.039999999999992</v>
      </c>
      <c r="DB93" s="39">
        <f t="shared" si="323"/>
        <v>72.040000000000006</v>
      </c>
      <c r="DC93" s="39">
        <f t="shared" si="324"/>
        <v>13.14</v>
      </c>
      <c r="DD93" s="39">
        <f t="shared" si="325"/>
        <v>11.86</v>
      </c>
      <c r="DE93" s="39">
        <f t="shared" si="326"/>
        <v>13.14</v>
      </c>
      <c r="DF93" s="39">
        <f t="shared" si="327"/>
        <v>12.71</v>
      </c>
      <c r="DG93" s="39">
        <f t="shared" si="328"/>
        <v>13.14</v>
      </c>
      <c r="DH93" s="39">
        <f t="shared" si="329"/>
        <v>12.71</v>
      </c>
      <c r="DI93" s="39">
        <f t="shared" si="330"/>
        <v>13.14</v>
      </c>
      <c r="DJ93" s="39">
        <f t="shared" si="331"/>
        <v>13.14</v>
      </c>
      <c r="DK93" s="39">
        <f t="shared" si="332"/>
        <v>12.71</v>
      </c>
      <c r="DL93" s="39">
        <f t="shared" si="333"/>
        <v>13.14</v>
      </c>
      <c r="DM93" s="39">
        <f t="shared" si="334"/>
        <v>12.71</v>
      </c>
      <c r="DN93" s="39">
        <f t="shared" si="335"/>
        <v>13.14</v>
      </c>
      <c r="DO93" s="39">
        <f t="shared" si="336"/>
        <v>154.68</v>
      </c>
      <c r="DP93" s="39">
        <f t="shared" si="337"/>
        <v>226.72</v>
      </c>
      <c r="DQ93" s="39">
        <f t="shared" si="338"/>
        <v>13.14</v>
      </c>
      <c r="DR93" s="39">
        <f t="shared" si="339"/>
        <v>11.86</v>
      </c>
      <c r="DS93" s="39">
        <f t="shared" si="340"/>
        <v>13.14</v>
      </c>
      <c r="DT93" s="39">
        <f t="shared" si="341"/>
        <v>12.71</v>
      </c>
      <c r="DU93" s="39">
        <f t="shared" si="342"/>
        <v>13.14</v>
      </c>
      <c r="DV93" s="39">
        <f t="shared" si="343"/>
        <v>12.71</v>
      </c>
      <c r="DW93" s="39">
        <f t="shared" si="344"/>
        <v>13.14</v>
      </c>
      <c r="DX93" s="39">
        <f t="shared" si="345"/>
        <v>13.14</v>
      </c>
      <c r="DY93" s="39">
        <f t="shared" si="346"/>
        <v>12.71</v>
      </c>
      <c r="DZ93" s="39">
        <f t="shared" si="347"/>
        <v>13.14</v>
      </c>
      <c r="EA93" s="39">
        <f t="shared" si="348"/>
        <v>12.71</v>
      </c>
      <c r="EB93" s="39">
        <f t="shared" si="349"/>
        <v>13.14</v>
      </c>
      <c r="EC93" s="39">
        <f t="shared" si="350"/>
        <v>154.68</v>
      </c>
      <c r="ED93" s="39">
        <f t="shared" si="351"/>
        <v>381.4</v>
      </c>
      <c r="EE93" s="39">
        <f t="shared" si="352"/>
        <v>13.14</v>
      </c>
      <c r="EF93" s="39">
        <f t="shared" si="353"/>
        <v>12.29</v>
      </c>
      <c r="EG93" s="39">
        <f t="shared" si="354"/>
        <v>13.14</v>
      </c>
      <c r="EH93" s="39">
        <f t="shared" si="355"/>
        <v>12.71</v>
      </c>
      <c r="EI93" s="39">
        <f t="shared" si="356"/>
        <v>13.14</v>
      </c>
      <c r="EJ93" s="39">
        <f t="shared" si="357"/>
        <v>12.71</v>
      </c>
      <c r="EK93" s="39">
        <f t="shared" si="358"/>
        <v>13.14</v>
      </c>
      <c r="EL93" s="39">
        <f t="shared" si="359"/>
        <v>13.14</v>
      </c>
      <c r="EM93" s="39">
        <f t="shared" si="360"/>
        <v>12.71</v>
      </c>
      <c r="EN93" s="39">
        <f t="shared" si="361"/>
        <v>13.14</v>
      </c>
      <c r="EO93" s="39">
        <f t="shared" si="362"/>
        <v>12.71</v>
      </c>
      <c r="EP93" s="39">
        <f t="shared" si="363"/>
        <v>13.14</v>
      </c>
      <c r="EQ93" s="39">
        <f t="shared" si="364"/>
        <v>155.11000000000001</v>
      </c>
      <c r="ER93" s="39">
        <f t="shared" si="365"/>
        <v>536.51</v>
      </c>
      <c r="ES93" s="39">
        <f t="shared" si="366"/>
        <v>13.14</v>
      </c>
      <c r="ET93" s="39">
        <f t="shared" si="367"/>
        <v>11.86</v>
      </c>
      <c r="EU93" s="39">
        <f t="shared" si="368"/>
        <v>13.14</v>
      </c>
      <c r="EV93" s="39">
        <f t="shared" si="369"/>
        <v>12.71</v>
      </c>
      <c r="EW93" s="219">
        <f t="shared" si="370"/>
        <v>13.14</v>
      </c>
      <c r="EX93" s="39">
        <f t="shared" si="371"/>
        <v>12.71</v>
      </c>
      <c r="EY93" s="39">
        <f t="shared" si="372"/>
        <v>13.14</v>
      </c>
      <c r="EZ93" s="39">
        <f t="shared" si="373"/>
        <v>13.14</v>
      </c>
      <c r="FA93" s="39">
        <f t="shared" si="374"/>
        <v>12.71</v>
      </c>
      <c r="FB93" s="39">
        <f t="shared" si="375"/>
        <v>13.14</v>
      </c>
      <c r="FC93" s="39">
        <f t="shared" si="376"/>
        <v>12.71</v>
      </c>
      <c r="FD93" s="39">
        <f t="shared" si="377"/>
        <v>13.14</v>
      </c>
      <c r="FE93" s="39">
        <f t="shared" si="378"/>
        <v>154.68</v>
      </c>
      <c r="FF93" s="39">
        <f t="shared" si="379"/>
        <v>691.19</v>
      </c>
      <c r="FG93" s="39">
        <f t="shared" si="380"/>
        <v>13.14</v>
      </c>
      <c r="FH93" s="39">
        <f t="shared" si="381"/>
        <v>11.86</v>
      </c>
      <c r="FI93" s="39">
        <f t="shared" si="384"/>
        <v>13.14</v>
      </c>
      <c r="FJ93" s="39">
        <f t="shared" si="385"/>
        <v>38.14</v>
      </c>
      <c r="FK93" s="39">
        <f t="shared" si="382"/>
        <v>729.33</v>
      </c>
      <c r="FL93" s="72">
        <f t="shared" si="383"/>
        <v>129.93999999999994</v>
      </c>
      <c r="FP93" s="121"/>
      <c r="FQ93" s="121"/>
      <c r="FR93" s="121"/>
    </row>
    <row r="94" spans="1:174" ht="33.75" customHeight="1" x14ac:dyDescent="0.15">
      <c r="A94" s="73">
        <v>42954</v>
      </c>
      <c r="B94" s="69" t="s">
        <v>470</v>
      </c>
      <c r="C94" s="69" t="s">
        <v>901</v>
      </c>
      <c r="D94" s="69" t="s">
        <v>815</v>
      </c>
      <c r="E94" s="74" t="s">
        <v>902</v>
      </c>
      <c r="F94" s="86">
        <v>1089</v>
      </c>
      <c r="G94" s="39">
        <f t="shared" si="314"/>
        <v>108.9</v>
      </c>
      <c r="H94" s="39">
        <f t="shared" si="315"/>
        <v>980.1</v>
      </c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  <c r="AA94" s="123"/>
      <c r="AB94" s="123"/>
      <c r="AC94" s="123"/>
      <c r="AD94" s="123"/>
      <c r="AE94" s="123"/>
      <c r="AF94" s="123"/>
      <c r="AG94" s="123"/>
      <c r="AH94" s="123"/>
      <c r="AI94" s="123"/>
      <c r="AJ94" s="123"/>
      <c r="AK94" s="123"/>
      <c r="AL94" s="123"/>
      <c r="AM94" s="123"/>
      <c r="AN94" s="123"/>
      <c r="AO94" s="123"/>
      <c r="AP94" s="123"/>
      <c r="AQ94" s="123"/>
      <c r="AR94" s="123"/>
      <c r="AS94" s="123"/>
      <c r="AT94" s="123"/>
      <c r="AU94" s="123"/>
      <c r="AV94" s="123"/>
      <c r="AW94" s="123"/>
      <c r="AX94" s="123"/>
      <c r="AY94" s="123"/>
      <c r="AZ94" s="123"/>
      <c r="BA94" s="123"/>
      <c r="BB94" s="123"/>
      <c r="BC94" s="123"/>
      <c r="BD94" s="123"/>
      <c r="BE94" s="123"/>
      <c r="BF94" s="123"/>
      <c r="BG94" s="123"/>
      <c r="BH94" s="123"/>
      <c r="BI94" s="123"/>
      <c r="BJ94" s="123"/>
      <c r="BK94" s="123"/>
      <c r="BL94" s="123"/>
      <c r="BM94" s="123"/>
      <c r="BN94" s="123"/>
      <c r="BO94" s="123"/>
      <c r="BP94" s="123"/>
      <c r="BQ94" s="123"/>
      <c r="BR94" s="123"/>
      <c r="BS94" s="123"/>
      <c r="BT94" s="123"/>
      <c r="BU94" s="123"/>
      <c r="BV94" s="123"/>
      <c r="BW94" s="123"/>
      <c r="BX94" s="123"/>
      <c r="BY94" s="123"/>
      <c r="BZ94" s="123"/>
      <c r="CA94" s="123"/>
      <c r="CB94" s="123"/>
      <c r="CC94" s="123"/>
      <c r="CD94" s="123"/>
      <c r="CE94" s="123"/>
      <c r="CF94" s="123"/>
      <c r="CG94" s="123"/>
      <c r="CH94" s="123"/>
      <c r="CI94" s="123"/>
      <c r="CJ94" s="123"/>
      <c r="CK94" s="39"/>
      <c r="CL94" s="39"/>
      <c r="CM94" s="39"/>
      <c r="CN94" s="39"/>
      <c r="CO94" s="39"/>
      <c r="CP94" s="39"/>
      <c r="CQ94" s="39"/>
      <c r="CR94" s="39"/>
      <c r="CS94" s="39"/>
      <c r="CT94" s="39"/>
      <c r="CU94" s="39"/>
      <c r="CV94" s="39">
        <f t="shared" ref="CV94:CV102" si="387">ROUND((H94/5/365*24),2)</f>
        <v>12.89</v>
      </c>
      <c r="CW94" s="39">
        <f t="shared" si="318"/>
        <v>16.11</v>
      </c>
      <c r="CX94" s="39">
        <f t="shared" si="319"/>
        <v>16.649999999999999</v>
      </c>
      <c r="CY94" s="39">
        <f t="shared" si="320"/>
        <v>16.11</v>
      </c>
      <c r="CZ94" s="39">
        <f t="shared" si="321"/>
        <v>16.649999999999999</v>
      </c>
      <c r="DA94" s="39">
        <f t="shared" si="322"/>
        <v>78.41</v>
      </c>
      <c r="DB94" s="39">
        <f t="shared" si="323"/>
        <v>78.41</v>
      </c>
      <c r="DC94" s="39">
        <f t="shared" si="324"/>
        <v>16.649999999999999</v>
      </c>
      <c r="DD94" s="39">
        <f t="shared" si="325"/>
        <v>15.04</v>
      </c>
      <c r="DE94" s="39">
        <f t="shared" si="326"/>
        <v>16.649999999999999</v>
      </c>
      <c r="DF94" s="39">
        <f t="shared" si="327"/>
        <v>16.11</v>
      </c>
      <c r="DG94" s="39">
        <f t="shared" si="328"/>
        <v>16.649999999999999</v>
      </c>
      <c r="DH94" s="39">
        <f t="shared" si="329"/>
        <v>16.11</v>
      </c>
      <c r="DI94" s="39">
        <f t="shared" si="330"/>
        <v>16.649999999999999</v>
      </c>
      <c r="DJ94" s="39">
        <f t="shared" si="331"/>
        <v>16.649999999999999</v>
      </c>
      <c r="DK94" s="39">
        <f t="shared" si="332"/>
        <v>16.11</v>
      </c>
      <c r="DL94" s="39">
        <f t="shared" si="333"/>
        <v>16.649999999999999</v>
      </c>
      <c r="DM94" s="39">
        <f t="shared" si="334"/>
        <v>16.11</v>
      </c>
      <c r="DN94" s="39">
        <f t="shared" si="335"/>
        <v>16.649999999999999</v>
      </c>
      <c r="DO94" s="39">
        <f t="shared" si="336"/>
        <v>196.03</v>
      </c>
      <c r="DP94" s="39">
        <f t="shared" si="337"/>
        <v>274.44</v>
      </c>
      <c r="DQ94" s="39">
        <f t="shared" si="338"/>
        <v>16.649999999999999</v>
      </c>
      <c r="DR94" s="39">
        <f t="shared" si="339"/>
        <v>15.04</v>
      </c>
      <c r="DS94" s="39">
        <f t="shared" si="340"/>
        <v>16.649999999999999</v>
      </c>
      <c r="DT94" s="39">
        <f t="shared" si="341"/>
        <v>16.11</v>
      </c>
      <c r="DU94" s="39">
        <f t="shared" si="342"/>
        <v>16.649999999999999</v>
      </c>
      <c r="DV94" s="39">
        <f t="shared" si="343"/>
        <v>16.11</v>
      </c>
      <c r="DW94" s="39">
        <f t="shared" si="344"/>
        <v>16.649999999999999</v>
      </c>
      <c r="DX94" s="39">
        <f t="shared" si="345"/>
        <v>16.649999999999999</v>
      </c>
      <c r="DY94" s="39">
        <f t="shared" si="346"/>
        <v>16.11</v>
      </c>
      <c r="DZ94" s="39">
        <f t="shared" si="347"/>
        <v>16.649999999999999</v>
      </c>
      <c r="EA94" s="39">
        <f t="shared" si="348"/>
        <v>16.11</v>
      </c>
      <c r="EB94" s="39">
        <f t="shared" si="349"/>
        <v>16.649999999999999</v>
      </c>
      <c r="EC94" s="39">
        <f t="shared" si="350"/>
        <v>196.03</v>
      </c>
      <c r="ED94" s="39">
        <f t="shared" si="351"/>
        <v>470.47</v>
      </c>
      <c r="EE94" s="39">
        <f t="shared" si="352"/>
        <v>16.649999999999999</v>
      </c>
      <c r="EF94" s="39">
        <f t="shared" si="353"/>
        <v>15.57</v>
      </c>
      <c r="EG94" s="39">
        <f t="shared" si="354"/>
        <v>16.649999999999999</v>
      </c>
      <c r="EH94" s="39">
        <f t="shared" si="355"/>
        <v>16.11</v>
      </c>
      <c r="EI94" s="39">
        <f t="shared" si="356"/>
        <v>16.649999999999999</v>
      </c>
      <c r="EJ94" s="39">
        <f t="shared" si="357"/>
        <v>16.11</v>
      </c>
      <c r="EK94" s="39">
        <f t="shared" si="358"/>
        <v>16.649999999999999</v>
      </c>
      <c r="EL94" s="39">
        <f t="shared" si="359"/>
        <v>16.649999999999999</v>
      </c>
      <c r="EM94" s="39">
        <f t="shared" si="360"/>
        <v>16.11</v>
      </c>
      <c r="EN94" s="39">
        <f t="shared" si="361"/>
        <v>16.649999999999999</v>
      </c>
      <c r="EO94" s="39">
        <f t="shared" si="362"/>
        <v>16.11</v>
      </c>
      <c r="EP94" s="39">
        <f t="shared" si="363"/>
        <v>16.649999999999999</v>
      </c>
      <c r="EQ94" s="39">
        <f t="shared" si="364"/>
        <v>196.55999999999997</v>
      </c>
      <c r="ER94" s="39">
        <f t="shared" si="365"/>
        <v>667.03</v>
      </c>
      <c r="ES94" s="39">
        <f t="shared" si="366"/>
        <v>16.649999999999999</v>
      </c>
      <c r="ET94" s="39">
        <f t="shared" si="367"/>
        <v>15.04</v>
      </c>
      <c r="EU94" s="39">
        <f t="shared" si="368"/>
        <v>16.649999999999999</v>
      </c>
      <c r="EV94" s="39">
        <f t="shared" si="369"/>
        <v>16.11</v>
      </c>
      <c r="EW94" s="219">
        <f t="shared" si="370"/>
        <v>16.649999999999999</v>
      </c>
      <c r="EX94" s="39">
        <f t="shared" si="371"/>
        <v>16.11</v>
      </c>
      <c r="EY94" s="39">
        <f t="shared" si="372"/>
        <v>16.649999999999999</v>
      </c>
      <c r="EZ94" s="39">
        <f t="shared" si="373"/>
        <v>16.649999999999999</v>
      </c>
      <c r="FA94" s="39">
        <f t="shared" si="374"/>
        <v>16.11</v>
      </c>
      <c r="FB94" s="39">
        <f t="shared" si="375"/>
        <v>16.649999999999999</v>
      </c>
      <c r="FC94" s="39">
        <f t="shared" si="376"/>
        <v>16.11</v>
      </c>
      <c r="FD94" s="39">
        <f t="shared" si="377"/>
        <v>16.649999999999999</v>
      </c>
      <c r="FE94" s="39">
        <f t="shared" si="378"/>
        <v>196.03</v>
      </c>
      <c r="FF94" s="39">
        <f t="shared" si="379"/>
        <v>863.06</v>
      </c>
      <c r="FG94" s="39">
        <f t="shared" si="380"/>
        <v>16.649999999999999</v>
      </c>
      <c r="FH94" s="39">
        <f t="shared" si="381"/>
        <v>15.04</v>
      </c>
      <c r="FI94" s="39">
        <f t="shared" si="384"/>
        <v>16.649999999999999</v>
      </c>
      <c r="FJ94" s="39">
        <f t="shared" si="385"/>
        <v>48.339999999999996</v>
      </c>
      <c r="FK94" s="39">
        <f t="shared" si="382"/>
        <v>911.4</v>
      </c>
      <c r="FL94" s="72">
        <f t="shared" si="383"/>
        <v>177.60000000000002</v>
      </c>
      <c r="FP94" s="121"/>
      <c r="FQ94" s="121"/>
      <c r="FR94" s="121"/>
    </row>
    <row r="95" spans="1:174" ht="33.75" customHeight="1" x14ac:dyDescent="0.15">
      <c r="A95" s="73">
        <v>42954</v>
      </c>
      <c r="B95" s="69" t="s">
        <v>470</v>
      </c>
      <c r="C95" s="69" t="s">
        <v>903</v>
      </c>
      <c r="D95" s="69" t="s">
        <v>815</v>
      </c>
      <c r="E95" s="74" t="s">
        <v>904</v>
      </c>
      <c r="F95" s="86">
        <v>1089</v>
      </c>
      <c r="G95" s="39">
        <f t="shared" si="314"/>
        <v>108.9</v>
      </c>
      <c r="H95" s="39">
        <f t="shared" si="315"/>
        <v>980.1</v>
      </c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3"/>
      <c r="AH95" s="123"/>
      <c r="AI95" s="123"/>
      <c r="AJ95" s="123"/>
      <c r="AK95" s="123"/>
      <c r="AL95" s="123"/>
      <c r="AM95" s="123"/>
      <c r="AN95" s="123"/>
      <c r="AO95" s="123"/>
      <c r="AP95" s="123"/>
      <c r="AQ95" s="123"/>
      <c r="AR95" s="123"/>
      <c r="AS95" s="123"/>
      <c r="AT95" s="123"/>
      <c r="AU95" s="123"/>
      <c r="AV95" s="123"/>
      <c r="AW95" s="123"/>
      <c r="AX95" s="123"/>
      <c r="AY95" s="123"/>
      <c r="AZ95" s="123"/>
      <c r="BA95" s="123"/>
      <c r="BB95" s="123"/>
      <c r="BC95" s="123"/>
      <c r="BD95" s="123"/>
      <c r="BE95" s="123"/>
      <c r="BF95" s="123"/>
      <c r="BG95" s="123"/>
      <c r="BH95" s="123"/>
      <c r="BI95" s="123"/>
      <c r="BJ95" s="123"/>
      <c r="BK95" s="123"/>
      <c r="BL95" s="123"/>
      <c r="BM95" s="123"/>
      <c r="BN95" s="123"/>
      <c r="BO95" s="123"/>
      <c r="BP95" s="123"/>
      <c r="BQ95" s="123"/>
      <c r="BR95" s="123"/>
      <c r="BS95" s="123"/>
      <c r="BT95" s="123"/>
      <c r="BU95" s="123"/>
      <c r="BV95" s="123"/>
      <c r="BW95" s="123"/>
      <c r="BX95" s="123"/>
      <c r="BY95" s="123"/>
      <c r="BZ95" s="123"/>
      <c r="CA95" s="123"/>
      <c r="CB95" s="123"/>
      <c r="CC95" s="123"/>
      <c r="CD95" s="123"/>
      <c r="CE95" s="123"/>
      <c r="CF95" s="123"/>
      <c r="CG95" s="123"/>
      <c r="CH95" s="123"/>
      <c r="CI95" s="123"/>
      <c r="CJ95" s="123"/>
      <c r="CK95" s="39"/>
      <c r="CL95" s="39"/>
      <c r="CM95" s="39"/>
      <c r="CN95" s="39"/>
      <c r="CO95" s="39"/>
      <c r="CP95" s="39"/>
      <c r="CQ95" s="39"/>
      <c r="CR95" s="39"/>
      <c r="CS95" s="39"/>
      <c r="CT95" s="39"/>
      <c r="CU95" s="39"/>
      <c r="CV95" s="39">
        <f t="shared" si="387"/>
        <v>12.89</v>
      </c>
      <c r="CW95" s="39">
        <f t="shared" si="318"/>
        <v>16.11</v>
      </c>
      <c r="CX95" s="39">
        <f t="shared" si="319"/>
        <v>16.649999999999999</v>
      </c>
      <c r="CY95" s="39">
        <f t="shared" si="320"/>
        <v>16.11</v>
      </c>
      <c r="CZ95" s="39">
        <f t="shared" si="321"/>
        <v>16.649999999999999</v>
      </c>
      <c r="DA95" s="39">
        <f t="shared" si="322"/>
        <v>78.41</v>
      </c>
      <c r="DB95" s="39">
        <f t="shared" si="323"/>
        <v>78.41</v>
      </c>
      <c r="DC95" s="39">
        <f t="shared" si="324"/>
        <v>16.649999999999999</v>
      </c>
      <c r="DD95" s="39">
        <f t="shared" si="325"/>
        <v>15.04</v>
      </c>
      <c r="DE95" s="39">
        <f t="shared" si="326"/>
        <v>16.649999999999999</v>
      </c>
      <c r="DF95" s="39">
        <f t="shared" si="327"/>
        <v>16.11</v>
      </c>
      <c r="DG95" s="39">
        <f t="shared" si="328"/>
        <v>16.649999999999999</v>
      </c>
      <c r="DH95" s="39">
        <f t="shared" si="329"/>
        <v>16.11</v>
      </c>
      <c r="DI95" s="39">
        <f t="shared" si="330"/>
        <v>16.649999999999999</v>
      </c>
      <c r="DJ95" s="39">
        <f t="shared" si="331"/>
        <v>16.649999999999999</v>
      </c>
      <c r="DK95" s="39">
        <f t="shared" si="332"/>
        <v>16.11</v>
      </c>
      <c r="DL95" s="39">
        <f t="shared" si="333"/>
        <v>16.649999999999999</v>
      </c>
      <c r="DM95" s="39">
        <f t="shared" si="334"/>
        <v>16.11</v>
      </c>
      <c r="DN95" s="39">
        <f t="shared" si="335"/>
        <v>16.649999999999999</v>
      </c>
      <c r="DO95" s="39">
        <f t="shared" si="336"/>
        <v>196.03</v>
      </c>
      <c r="DP95" s="39">
        <f t="shared" si="337"/>
        <v>274.44</v>
      </c>
      <c r="DQ95" s="39">
        <f t="shared" si="338"/>
        <v>16.649999999999999</v>
      </c>
      <c r="DR95" s="39">
        <f t="shared" si="339"/>
        <v>15.04</v>
      </c>
      <c r="DS95" s="39">
        <f t="shared" si="340"/>
        <v>16.649999999999999</v>
      </c>
      <c r="DT95" s="39">
        <f t="shared" si="341"/>
        <v>16.11</v>
      </c>
      <c r="DU95" s="39">
        <f t="shared" si="342"/>
        <v>16.649999999999999</v>
      </c>
      <c r="DV95" s="39">
        <f t="shared" si="343"/>
        <v>16.11</v>
      </c>
      <c r="DW95" s="39">
        <f t="shared" si="344"/>
        <v>16.649999999999999</v>
      </c>
      <c r="DX95" s="39">
        <f t="shared" si="345"/>
        <v>16.649999999999999</v>
      </c>
      <c r="DY95" s="39">
        <f t="shared" si="346"/>
        <v>16.11</v>
      </c>
      <c r="DZ95" s="39">
        <f t="shared" si="347"/>
        <v>16.649999999999999</v>
      </c>
      <c r="EA95" s="39">
        <f t="shared" si="348"/>
        <v>16.11</v>
      </c>
      <c r="EB95" s="39">
        <f t="shared" si="349"/>
        <v>16.649999999999999</v>
      </c>
      <c r="EC95" s="39">
        <f t="shared" si="350"/>
        <v>196.03</v>
      </c>
      <c r="ED95" s="39">
        <f t="shared" si="351"/>
        <v>470.47</v>
      </c>
      <c r="EE95" s="39">
        <f t="shared" si="352"/>
        <v>16.649999999999999</v>
      </c>
      <c r="EF95" s="39">
        <f t="shared" si="353"/>
        <v>15.57</v>
      </c>
      <c r="EG95" s="39">
        <f t="shared" si="354"/>
        <v>16.649999999999999</v>
      </c>
      <c r="EH95" s="39">
        <f t="shared" si="355"/>
        <v>16.11</v>
      </c>
      <c r="EI95" s="39">
        <f t="shared" si="356"/>
        <v>16.649999999999999</v>
      </c>
      <c r="EJ95" s="39">
        <f t="shared" si="357"/>
        <v>16.11</v>
      </c>
      <c r="EK95" s="39">
        <f t="shared" si="358"/>
        <v>16.649999999999999</v>
      </c>
      <c r="EL95" s="39">
        <f t="shared" si="359"/>
        <v>16.649999999999999</v>
      </c>
      <c r="EM95" s="39">
        <f t="shared" si="360"/>
        <v>16.11</v>
      </c>
      <c r="EN95" s="39">
        <f t="shared" si="361"/>
        <v>16.649999999999999</v>
      </c>
      <c r="EO95" s="39">
        <f t="shared" si="362"/>
        <v>16.11</v>
      </c>
      <c r="EP95" s="39">
        <f t="shared" si="363"/>
        <v>16.649999999999999</v>
      </c>
      <c r="EQ95" s="39">
        <f t="shared" si="364"/>
        <v>196.55999999999997</v>
      </c>
      <c r="ER95" s="39">
        <f t="shared" si="365"/>
        <v>667.03</v>
      </c>
      <c r="ES95" s="39">
        <f t="shared" si="366"/>
        <v>16.649999999999999</v>
      </c>
      <c r="ET95" s="39">
        <f t="shared" si="367"/>
        <v>15.04</v>
      </c>
      <c r="EU95" s="39">
        <f t="shared" si="368"/>
        <v>16.649999999999999</v>
      </c>
      <c r="EV95" s="39">
        <f t="shared" si="369"/>
        <v>16.11</v>
      </c>
      <c r="EW95" s="219">
        <f t="shared" si="370"/>
        <v>16.649999999999999</v>
      </c>
      <c r="EX95" s="39">
        <f t="shared" si="371"/>
        <v>16.11</v>
      </c>
      <c r="EY95" s="39">
        <f t="shared" si="372"/>
        <v>16.649999999999999</v>
      </c>
      <c r="EZ95" s="39">
        <f t="shared" si="373"/>
        <v>16.649999999999999</v>
      </c>
      <c r="FA95" s="39">
        <f t="shared" si="374"/>
        <v>16.11</v>
      </c>
      <c r="FB95" s="39">
        <f t="shared" si="375"/>
        <v>16.649999999999999</v>
      </c>
      <c r="FC95" s="39">
        <f t="shared" si="376"/>
        <v>16.11</v>
      </c>
      <c r="FD95" s="39">
        <f t="shared" si="377"/>
        <v>16.649999999999999</v>
      </c>
      <c r="FE95" s="39">
        <f t="shared" si="378"/>
        <v>196.03</v>
      </c>
      <c r="FF95" s="39">
        <f t="shared" si="379"/>
        <v>863.06</v>
      </c>
      <c r="FG95" s="39">
        <f t="shared" si="380"/>
        <v>16.649999999999999</v>
      </c>
      <c r="FH95" s="39">
        <f t="shared" si="381"/>
        <v>15.04</v>
      </c>
      <c r="FI95" s="39">
        <f t="shared" si="384"/>
        <v>16.649999999999999</v>
      </c>
      <c r="FJ95" s="39">
        <f t="shared" si="385"/>
        <v>48.339999999999996</v>
      </c>
      <c r="FK95" s="39">
        <f t="shared" si="382"/>
        <v>911.4</v>
      </c>
      <c r="FL95" s="72">
        <f t="shared" si="383"/>
        <v>177.60000000000002</v>
      </c>
      <c r="FP95" s="121"/>
      <c r="FQ95" s="121"/>
      <c r="FR95" s="121"/>
    </row>
    <row r="96" spans="1:174" ht="33.75" customHeight="1" x14ac:dyDescent="0.15">
      <c r="A96" s="73">
        <v>42954</v>
      </c>
      <c r="B96" s="69" t="s">
        <v>470</v>
      </c>
      <c r="C96" s="69" t="s">
        <v>905</v>
      </c>
      <c r="D96" s="69" t="s">
        <v>815</v>
      </c>
      <c r="E96" s="74" t="s">
        <v>906</v>
      </c>
      <c r="F96" s="86">
        <v>1089</v>
      </c>
      <c r="G96" s="39">
        <f t="shared" si="314"/>
        <v>108.9</v>
      </c>
      <c r="H96" s="39">
        <f t="shared" si="315"/>
        <v>980.1</v>
      </c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  <c r="AC96" s="123"/>
      <c r="AD96" s="123"/>
      <c r="AE96" s="123"/>
      <c r="AF96" s="123"/>
      <c r="AG96" s="123"/>
      <c r="AH96" s="123"/>
      <c r="AI96" s="123"/>
      <c r="AJ96" s="123"/>
      <c r="AK96" s="123"/>
      <c r="AL96" s="123"/>
      <c r="AM96" s="123"/>
      <c r="AN96" s="123"/>
      <c r="AO96" s="123"/>
      <c r="AP96" s="123"/>
      <c r="AQ96" s="123"/>
      <c r="AR96" s="123"/>
      <c r="AS96" s="123"/>
      <c r="AT96" s="123"/>
      <c r="AU96" s="123"/>
      <c r="AV96" s="123"/>
      <c r="AW96" s="123"/>
      <c r="AX96" s="123"/>
      <c r="AY96" s="123"/>
      <c r="AZ96" s="123"/>
      <c r="BA96" s="123"/>
      <c r="BB96" s="123"/>
      <c r="BC96" s="123"/>
      <c r="BD96" s="123"/>
      <c r="BE96" s="123"/>
      <c r="BF96" s="123"/>
      <c r="BG96" s="123"/>
      <c r="BH96" s="123"/>
      <c r="BI96" s="123"/>
      <c r="BJ96" s="123"/>
      <c r="BK96" s="123"/>
      <c r="BL96" s="123"/>
      <c r="BM96" s="123"/>
      <c r="BN96" s="123"/>
      <c r="BO96" s="123"/>
      <c r="BP96" s="123"/>
      <c r="BQ96" s="123"/>
      <c r="BR96" s="123"/>
      <c r="BS96" s="123"/>
      <c r="BT96" s="123"/>
      <c r="BU96" s="123"/>
      <c r="BV96" s="123"/>
      <c r="BW96" s="123"/>
      <c r="BX96" s="123"/>
      <c r="BY96" s="123"/>
      <c r="BZ96" s="123"/>
      <c r="CA96" s="123"/>
      <c r="CB96" s="123"/>
      <c r="CC96" s="123"/>
      <c r="CD96" s="123"/>
      <c r="CE96" s="123"/>
      <c r="CF96" s="123"/>
      <c r="CG96" s="123"/>
      <c r="CH96" s="123"/>
      <c r="CI96" s="123"/>
      <c r="CJ96" s="123"/>
      <c r="CK96" s="39"/>
      <c r="CL96" s="39"/>
      <c r="CM96" s="39"/>
      <c r="CN96" s="39"/>
      <c r="CO96" s="39"/>
      <c r="CP96" s="39"/>
      <c r="CQ96" s="39"/>
      <c r="CR96" s="39"/>
      <c r="CS96" s="39"/>
      <c r="CT96" s="39"/>
      <c r="CU96" s="39"/>
      <c r="CV96" s="39">
        <f t="shared" si="387"/>
        <v>12.89</v>
      </c>
      <c r="CW96" s="39">
        <f t="shared" si="318"/>
        <v>16.11</v>
      </c>
      <c r="CX96" s="39">
        <f t="shared" si="319"/>
        <v>16.649999999999999</v>
      </c>
      <c r="CY96" s="39">
        <f t="shared" si="320"/>
        <v>16.11</v>
      </c>
      <c r="CZ96" s="39">
        <f t="shared" si="321"/>
        <v>16.649999999999999</v>
      </c>
      <c r="DA96" s="39">
        <f t="shared" si="322"/>
        <v>78.41</v>
      </c>
      <c r="DB96" s="39">
        <f t="shared" si="323"/>
        <v>78.41</v>
      </c>
      <c r="DC96" s="39">
        <f t="shared" si="324"/>
        <v>16.649999999999999</v>
      </c>
      <c r="DD96" s="39">
        <f t="shared" si="325"/>
        <v>15.04</v>
      </c>
      <c r="DE96" s="39">
        <f t="shared" si="326"/>
        <v>16.649999999999999</v>
      </c>
      <c r="DF96" s="39">
        <f t="shared" si="327"/>
        <v>16.11</v>
      </c>
      <c r="DG96" s="39">
        <f t="shared" si="328"/>
        <v>16.649999999999999</v>
      </c>
      <c r="DH96" s="39">
        <f t="shared" si="329"/>
        <v>16.11</v>
      </c>
      <c r="DI96" s="39">
        <f t="shared" si="330"/>
        <v>16.649999999999999</v>
      </c>
      <c r="DJ96" s="39">
        <f t="shared" si="331"/>
        <v>16.649999999999999</v>
      </c>
      <c r="DK96" s="39">
        <f t="shared" si="332"/>
        <v>16.11</v>
      </c>
      <c r="DL96" s="39">
        <f t="shared" si="333"/>
        <v>16.649999999999999</v>
      </c>
      <c r="DM96" s="39">
        <f t="shared" si="334"/>
        <v>16.11</v>
      </c>
      <c r="DN96" s="39">
        <f t="shared" si="335"/>
        <v>16.649999999999999</v>
      </c>
      <c r="DO96" s="39">
        <f t="shared" si="336"/>
        <v>196.03</v>
      </c>
      <c r="DP96" s="39">
        <f t="shared" si="337"/>
        <v>274.44</v>
      </c>
      <c r="DQ96" s="39">
        <f t="shared" si="338"/>
        <v>16.649999999999999</v>
      </c>
      <c r="DR96" s="39">
        <f t="shared" si="339"/>
        <v>15.04</v>
      </c>
      <c r="DS96" s="39">
        <f t="shared" si="340"/>
        <v>16.649999999999999</v>
      </c>
      <c r="DT96" s="39">
        <f t="shared" si="341"/>
        <v>16.11</v>
      </c>
      <c r="DU96" s="39">
        <f t="shared" si="342"/>
        <v>16.649999999999999</v>
      </c>
      <c r="DV96" s="39">
        <f t="shared" si="343"/>
        <v>16.11</v>
      </c>
      <c r="DW96" s="39">
        <f t="shared" si="344"/>
        <v>16.649999999999999</v>
      </c>
      <c r="DX96" s="39">
        <f t="shared" si="345"/>
        <v>16.649999999999999</v>
      </c>
      <c r="DY96" s="39">
        <f t="shared" si="346"/>
        <v>16.11</v>
      </c>
      <c r="DZ96" s="39">
        <f t="shared" si="347"/>
        <v>16.649999999999999</v>
      </c>
      <c r="EA96" s="39">
        <f t="shared" si="348"/>
        <v>16.11</v>
      </c>
      <c r="EB96" s="39">
        <f t="shared" si="349"/>
        <v>16.649999999999999</v>
      </c>
      <c r="EC96" s="39">
        <f t="shared" si="350"/>
        <v>196.03</v>
      </c>
      <c r="ED96" s="39">
        <f t="shared" si="351"/>
        <v>470.47</v>
      </c>
      <c r="EE96" s="39">
        <f t="shared" si="352"/>
        <v>16.649999999999999</v>
      </c>
      <c r="EF96" s="39">
        <f t="shared" si="353"/>
        <v>15.57</v>
      </c>
      <c r="EG96" s="39">
        <f t="shared" si="354"/>
        <v>16.649999999999999</v>
      </c>
      <c r="EH96" s="39">
        <f t="shared" si="355"/>
        <v>16.11</v>
      </c>
      <c r="EI96" s="39">
        <f t="shared" si="356"/>
        <v>16.649999999999999</v>
      </c>
      <c r="EJ96" s="39">
        <f t="shared" si="357"/>
        <v>16.11</v>
      </c>
      <c r="EK96" s="39">
        <f t="shared" si="358"/>
        <v>16.649999999999999</v>
      </c>
      <c r="EL96" s="39">
        <f t="shared" si="359"/>
        <v>16.649999999999999</v>
      </c>
      <c r="EM96" s="39">
        <f t="shared" si="360"/>
        <v>16.11</v>
      </c>
      <c r="EN96" s="39">
        <f t="shared" si="361"/>
        <v>16.649999999999999</v>
      </c>
      <c r="EO96" s="39">
        <f t="shared" si="362"/>
        <v>16.11</v>
      </c>
      <c r="EP96" s="39">
        <f t="shared" si="363"/>
        <v>16.649999999999999</v>
      </c>
      <c r="EQ96" s="39">
        <f t="shared" si="364"/>
        <v>196.55999999999997</v>
      </c>
      <c r="ER96" s="39">
        <f t="shared" si="365"/>
        <v>667.03</v>
      </c>
      <c r="ES96" s="39">
        <f t="shared" si="366"/>
        <v>16.649999999999999</v>
      </c>
      <c r="ET96" s="39">
        <f t="shared" si="367"/>
        <v>15.04</v>
      </c>
      <c r="EU96" s="39">
        <f t="shared" si="368"/>
        <v>16.649999999999999</v>
      </c>
      <c r="EV96" s="39">
        <f t="shared" si="369"/>
        <v>16.11</v>
      </c>
      <c r="EW96" s="219">
        <f t="shared" si="370"/>
        <v>16.649999999999999</v>
      </c>
      <c r="EX96" s="39">
        <f t="shared" si="371"/>
        <v>16.11</v>
      </c>
      <c r="EY96" s="39">
        <f t="shared" si="372"/>
        <v>16.649999999999999</v>
      </c>
      <c r="EZ96" s="39">
        <f t="shared" si="373"/>
        <v>16.649999999999999</v>
      </c>
      <c r="FA96" s="39">
        <f t="shared" si="374"/>
        <v>16.11</v>
      </c>
      <c r="FB96" s="39">
        <f t="shared" si="375"/>
        <v>16.649999999999999</v>
      </c>
      <c r="FC96" s="39">
        <f t="shared" si="376"/>
        <v>16.11</v>
      </c>
      <c r="FD96" s="39">
        <f t="shared" si="377"/>
        <v>16.649999999999999</v>
      </c>
      <c r="FE96" s="39">
        <f t="shared" si="378"/>
        <v>196.03</v>
      </c>
      <c r="FF96" s="39">
        <f t="shared" si="379"/>
        <v>863.06</v>
      </c>
      <c r="FG96" s="39">
        <f t="shared" si="380"/>
        <v>16.649999999999999</v>
      </c>
      <c r="FH96" s="39">
        <f t="shared" si="381"/>
        <v>15.04</v>
      </c>
      <c r="FI96" s="39">
        <f t="shared" si="384"/>
        <v>16.649999999999999</v>
      </c>
      <c r="FJ96" s="39">
        <f t="shared" si="385"/>
        <v>48.339999999999996</v>
      </c>
      <c r="FK96" s="39">
        <f t="shared" si="382"/>
        <v>911.4</v>
      </c>
      <c r="FL96" s="72">
        <f t="shared" si="383"/>
        <v>177.60000000000002</v>
      </c>
      <c r="FP96" s="121"/>
      <c r="FQ96" s="121"/>
      <c r="FR96" s="121"/>
    </row>
    <row r="97" spans="1:174" ht="33.75" customHeight="1" x14ac:dyDescent="0.15">
      <c r="A97" s="73">
        <v>42954</v>
      </c>
      <c r="B97" s="69" t="s">
        <v>470</v>
      </c>
      <c r="C97" s="69" t="s">
        <v>907</v>
      </c>
      <c r="D97" s="69" t="s">
        <v>815</v>
      </c>
      <c r="E97" s="74" t="s">
        <v>908</v>
      </c>
      <c r="F97" s="86">
        <v>1089</v>
      </c>
      <c r="G97" s="39">
        <f t="shared" si="314"/>
        <v>108.9</v>
      </c>
      <c r="H97" s="39">
        <f t="shared" si="315"/>
        <v>980.1</v>
      </c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  <c r="AA97" s="123"/>
      <c r="AB97" s="123"/>
      <c r="AC97" s="123"/>
      <c r="AD97" s="123"/>
      <c r="AE97" s="123"/>
      <c r="AF97" s="123"/>
      <c r="AG97" s="123"/>
      <c r="AH97" s="123"/>
      <c r="AI97" s="123"/>
      <c r="AJ97" s="123"/>
      <c r="AK97" s="123"/>
      <c r="AL97" s="123"/>
      <c r="AM97" s="123"/>
      <c r="AN97" s="123"/>
      <c r="AO97" s="123"/>
      <c r="AP97" s="123"/>
      <c r="AQ97" s="123"/>
      <c r="AR97" s="123"/>
      <c r="AS97" s="123"/>
      <c r="AT97" s="123"/>
      <c r="AU97" s="123"/>
      <c r="AV97" s="123"/>
      <c r="AW97" s="123"/>
      <c r="AX97" s="123"/>
      <c r="AY97" s="123"/>
      <c r="AZ97" s="123"/>
      <c r="BA97" s="123"/>
      <c r="BB97" s="123"/>
      <c r="BC97" s="123"/>
      <c r="BD97" s="123"/>
      <c r="BE97" s="123"/>
      <c r="BF97" s="123"/>
      <c r="BG97" s="123"/>
      <c r="BH97" s="123"/>
      <c r="BI97" s="123"/>
      <c r="BJ97" s="123"/>
      <c r="BK97" s="123"/>
      <c r="BL97" s="123"/>
      <c r="BM97" s="123"/>
      <c r="BN97" s="123"/>
      <c r="BO97" s="123"/>
      <c r="BP97" s="123"/>
      <c r="BQ97" s="123"/>
      <c r="BR97" s="123"/>
      <c r="BS97" s="123"/>
      <c r="BT97" s="123"/>
      <c r="BU97" s="123"/>
      <c r="BV97" s="123"/>
      <c r="BW97" s="123"/>
      <c r="BX97" s="123"/>
      <c r="BY97" s="123"/>
      <c r="BZ97" s="123"/>
      <c r="CA97" s="123"/>
      <c r="CB97" s="123"/>
      <c r="CC97" s="123"/>
      <c r="CD97" s="123"/>
      <c r="CE97" s="123"/>
      <c r="CF97" s="123"/>
      <c r="CG97" s="123"/>
      <c r="CH97" s="123"/>
      <c r="CI97" s="123"/>
      <c r="CJ97" s="123"/>
      <c r="CK97" s="39"/>
      <c r="CL97" s="39"/>
      <c r="CM97" s="39"/>
      <c r="CN97" s="39"/>
      <c r="CO97" s="39"/>
      <c r="CP97" s="39"/>
      <c r="CQ97" s="39"/>
      <c r="CR97" s="39"/>
      <c r="CS97" s="39"/>
      <c r="CT97" s="39"/>
      <c r="CU97" s="39"/>
      <c r="CV97" s="39">
        <f t="shared" si="387"/>
        <v>12.89</v>
      </c>
      <c r="CW97" s="39">
        <f t="shared" si="318"/>
        <v>16.11</v>
      </c>
      <c r="CX97" s="39">
        <f t="shared" si="319"/>
        <v>16.649999999999999</v>
      </c>
      <c r="CY97" s="39">
        <f t="shared" si="320"/>
        <v>16.11</v>
      </c>
      <c r="CZ97" s="39">
        <f t="shared" si="321"/>
        <v>16.649999999999999</v>
      </c>
      <c r="DA97" s="39">
        <f t="shared" si="322"/>
        <v>78.41</v>
      </c>
      <c r="DB97" s="39">
        <f t="shared" si="323"/>
        <v>78.41</v>
      </c>
      <c r="DC97" s="39">
        <f t="shared" si="324"/>
        <v>16.649999999999999</v>
      </c>
      <c r="DD97" s="39">
        <f t="shared" si="325"/>
        <v>15.04</v>
      </c>
      <c r="DE97" s="39">
        <f t="shared" si="326"/>
        <v>16.649999999999999</v>
      </c>
      <c r="DF97" s="39">
        <f t="shared" si="327"/>
        <v>16.11</v>
      </c>
      <c r="DG97" s="39">
        <f t="shared" si="328"/>
        <v>16.649999999999999</v>
      </c>
      <c r="DH97" s="39">
        <f t="shared" si="329"/>
        <v>16.11</v>
      </c>
      <c r="DI97" s="39">
        <f t="shared" si="330"/>
        <v>16.649999999999999</v>
      </c>
      <c r="DJ97" s="39">
        <f t="shared" si="331"/>
        <v>16.649999999999999</v>
      </c>
      <c r="DK97" s="39">
        <f t="shared" si="332"/>
        <v>16.11</v>
      </c>
      <c r="DL97" s="39">
        <f t="shared" si="333"/>
        <v>16.649999999999999</v>
      </c>
      <c r="DM97" s="39">
        <f t="shared" si="334"/>
        <v>16.11</v>
      </c>
      <c r="DN97" s="39">
        <f t="shared" si="335"/>
        <v>16.649999999999999</v>
      </c>
      <c r="DO97" s="39">
        <f t="shared" si="336"/>
        <v>196.03</v>
      </c>
      <c r="DP97" s="39">
        <f t="shared" si="337"/>
        <v>274.44</v>
      </c>
      <c r="DQ97" s="39">
        <f t="shared" si="338"/>
        <v>16.649999999999999</v>
      </c>
      <c r="DR97" s="39">
        <f t="shared" si="339"/>
        <v>15.04</v>
      </c>
      <c r="DS97" s="39">
        <f t="shared" si="340"/>
        <v>16.649999999999999</v>
      </c>
      <c r="DT97" s="39">
        <f t="shared" si="341"/>
        <v>16.11</v>
      </c>
      <c r="DU97" s="39">
        <f t="shared" si="342"/>
        <v>16.649999999999999</v>
      </c>
      <c r="DV97" s="39">
        <f t="shared" si="343"/>
        <v>16.11</v>
      </c>
      <c r="DW97" s="39">
        <f t="shared" si="344"/>
        <v>16.649999999999999</v>
      </c>
      <c r="DX97" s="39">
        <f t="shared" si="345"/>
        <v>16.649999999999999</v>
      </c>
      <c r="DY97" s="39">
        <f t="shared" si="346"/>
        <v>16.11</v>
      </c>
      <c r="DZ97" s="39">
        <f t="shared" si="347"/>
        <v>16.649999999999999</v>
      </c>
      <c r="EA97" s="39">
        <f t="shared" si="348"/>
        <v>16.11</v>
      </c>
      <c r="EB97" s="39">
        <f t="shared" si="349"/>
        <v>16.649999999999999</v>
      </c>
      <c r="EC97" s="39">
        <f t="shared" si="350"/>
        <v>196.03</v>
      </c>
      <c r="ED97" s="39">
        <f t="shared" si="351"/>
        <v>470.47</v>
      </c>
      <c r="EE97" s="39">
        <f t="shared" si="352"/>
        <v>16.649999999999999</v>
      </c>
      <c r="EF97" s="39">
        <f t="shared" si="353"/>
        <v>15.57</v>
      </c>
      <c r="EG97" s="39">
        <f t="shared" si="354"/>
        <v>16.649999999999999</v>
      </c>
      <c r="EH97" s="39">
        <f t="shared" si="355"/>
        <v>16.11</v>
      </c>
      <c r="EI97" s="39">
        <f t="shared" si="356"/>
        <v>16.649999999999999</v>
      </c>
      <c r="EJ97" s="39">
        <f t="shared" si="357"/>
        <v>16.11</v>
      </c>
      <c r="EK97" s="39">
        <f t="shared" si="358"/>
        <v>16.649999999999999</v>
      </c>
      <c r="EL97" s="39">
        <f t="shared" si="359"/>
        <v>16.649999999999999</v>
      </c>
      <c r="EM97" s="39">
        <f t="shared" si="360"/>
        <v>16.11</v>
      </c>
      <c r="EN97" s="39">
        <f t="shared" si="361"/>
        <v>16.649999999999999</v>
      </c>
      <c r="EO97" s="39">
        <f t="shared" si="362"/>
        <v>16.11</v>
      </c>
      <c r="EP97" s="39">
        <f t="shared" si="363"/>
        <v>16.649999999999999</v>
      </c>
      <c r="EQ97" s="39">
        <f t="shared" si="364"/>
        <v>196.55999999999997</v>
      </c>
      <c r="ER97" s="39">
        <f t="shared" si="365"/>
        <v>667.03</v>
      </c>
      <c r="ES97" s="39">
        <f t="shared" si="366"/>
        <v>16.649999999999999</v>
      </c>
      <c r="ET97" s="39">
        <f t="shared" si="367"/>
        <v>15.04</v>
      </c>
      <c r="EU97" s="39">
        <f t="shared" si="368"/>
        <v>16.649999999999999</v>
      </c>
      <c r="EV97" s="39">
        <f t="shared" si="369"/>
        <v>16.11</v>
      </c>
      <c r="EW97" s="219">
        <f t="shared" si="370"/>
        <v>16.649999999999999</v>
      </c>
      <c r="EX97" s="39">
        <f t="shared" si="371"/>
        <v>16.11</v>
      </c>
      <c r="EY97" s="39">
        <f t="shared" si="372"/>
        <v>16.649999999999999</v>
      </c>
      <c r="EZ97" s="39">
        <f t="shared" si="373"/>
        <v>16.649999999999999</v>
      </c>
      <c r="FA97" s="39">
        <f t="shared" si="374"/>
        <v>16.11</v>
      </c>
      <c r="FB97" s="39">
        <f t="shared" si="375"/>
        <v>16.649999999999999</v>
      </c>
      <c r="FC97" s="39">
        <f t="shared" si="376"/>
        <v>16.11</v>
      </c>
      <c r="FD97" s="39">
        <f t="shared" si="377"/>
        <v>16.649999999999999</v>
      </c>
      <c r="FE97" s="39">
        <f t="shared" si="378"/>
        <v>196.03</v>
      </c>
      <c r="FF97" s="39">
        <f t="shared" si="379"/>
        <v>863.06</v>
      </c>
      <c r="FG97" s="39">
        <f t="shared" si="380"/>
        <v>16.649999999999999</v>
      </c>
      <c r="FH97" s="39">
        <f t="shared" si="381"/>
        <v>15.04</v>
      </c>
      <c r="FI97" s="39">
        <f t="shared" si="384"/>
        <v>16.649999999999999</v>
      </c>
      <c r="FJ97" s="39">
        <f t="shared" si="385"/>
        <v>48.339999999999996</v>
      </c>
      <c r="FK97" s="39">
        <f t="shared" si="382"/>
        <v>911.4</v>
      </c>
      <c r="FL97" s="72">
        <f t="shared" si="383"/>
        <v>177.60000000000002</v>
      </c>
      <c r="FP97" s="121"/>
      <c r="FQ97" s="121"/>
      <c r="FR97" s="121"/>
    </row>
    <row r="98" spans="1:174" ht="33.75" customHeight="1" x14ac:dyDescent="0.15">
      <c r="A98" s="73">
        <v>42954</v>
      </c>
      <c r="B98" s="69" t="s">
        <v>470</v>
      </c>
      <c r="C98" s="69" t="s">
        <v>909</v>
      </c>
      <c r="D98" s="69" t="s">
        <v>815</v>
      </c>
      <c r="E98" s="74" t="s">
        <v>910</v>
      </c>
      <c r="F98" s="86">
        <v>1089</v>
      </c>
      <c r="G98" s="39">
        <f t="shared" si="314"/>
        <v>108.9</v>
      </c>
      <c r="H98" s="39">
        <f t="shared" si="315"/>
        <v>980.1</v>
      </c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  <c r="AA98" s="123"/>
      <c r="AB98" s="123"/>
      <c r="AC98" s="123"/>
      <c r="AD98" s="123"/>
      <c r="AE98" s="123"/>
      <c r="AF98" s="123"/>
      <c r="AG98" s="123"/>
      <c r="AH98" s="123"/>
      <c r="AI98" s="123"/>
      <c r="AJ98" s="123"/>
      <c r="AK98" s="123"/>
      <c r="AL98" s="123"/>
      <c r="AM98" s="123"/>
      <c r="AN98" s="123"/>
      <c r="AO98" s="123"/>
      <c r="AP98" s="123"/>
      <c r="AQ98" s="123"/>
      <c r="AR98" s="123"/>
      <c r="AS98" s="123"/>
      <c r="AT98" s="123"/>
      <c r="AU98" s="123"/>
      <c r="AV98" s="123"/>
      <c r="AW98" s="123"/>
      <c r="AX98" s="123"/>
      <c r="AY98" s="123"/>
      <c r="AZ98" s="123"/>
      <c r="BA98" s="123"/>
      <c r="BB98" s="123"/>
      <c r="BC98" s="123"/>
      <c r="BD98" s="123"/>
      <c r="BE98" s="123"/>
      <c r="BF98" s="123"/>
      <c r="BG98" s="123"/>
      <c r="BH98" s="123"/>
      <c r="BI98" s="123"/>
      <c r="BJ98" s="123"/>
      <c r="BK98" s="123"/>
      <c r="BL98" s="123"/>
      <c r="BM98" s="123"/>
      <c r="BN98" s="123"/>
      <c r="BO98" s="123"/>
      <c r="BP98" s="123"/>
      <c r="BQ98" s="123"/>
      <c r="BR98" s="123"/>
      <c r="BS98" s="123"/>
      <c r="BT98" s="123"/>
      <c r="BU98" s="123"/>
      <c r="BV98" s="123"/>
      <c r="BW98" s="123"/>
      <c r="BX98" s="123"/>
      <c r="BY98" s="123"/>
      <c r="BZ98" s="123"/>
      <c r="CA98" s="123"/>
      <c r="CB98" s="123"/>
      <c r="CC98" s="123"/>
      <c r="CD98" s="123"/>
      <c r="CE98" s="123"/>
      <c r="CF98" s="123"/>
      <c r="CG98" s="123"/>
      <c r="CH98" s="123"/>
      <c r="CI98" s="123"/>
      <c r="CJ98" s="123"/>
      <c r="CK98" s="39"/>
      <c r="CL98" s="39"/>
      <c r="CM98" s="39"/>
      <c r="CN98" s="39"/>
      <c r="CO98" s="39"/>
      <c r="CP98" s="39"/>
      <c r="CQ98" s="39"/>
      <c r="CR98" s="39"/>
      <c r="CS98" s="39"/>
      <c r="CT98" s="39"/>
      <c r="CU98" s="39"/>
      <c r="CV98" s="39">
        <f t="shared" si="387"/>
        <v>12.89</v>
      </c>
      <c r="CW98" s="39">
        <f t="shared" si="318"/>
        <v>16.11</v>
      </c>
      <c r="CX98" s="39">
        <f t="shared" si="319"/>
        <v>16.649999999999999</v>
      </c>
      <c r="CY98" s="39">
        <f t="shared" si="320"/>
        <v>16.11</v>
      </c>
      <c r="CZ98" s="39">
        <f t="shared" si="321"/>
        <v>16.649999999999999</v>
      </c>
      <c r="DA98" s="39">
        <f t="shared" si="322"/>
        <v>78.41</v>
      </c>
      <c r="DB98" s="39">
        <f t="shared" si="323"/>
        <v>78.41</v>
      </c>
      <c r="DC98" s="39">
        <f t="shared" si="324"/>
        <v>16.649999999999999</v>
      </c>
      <c r="DD98" s="39">
        <f t="shared" si="325"/>
        <v>15.04</v>
      </c>
      <c r="DE98" s="39">
        <f t="shared" si="326"/>
        <v>16.649999999999999</v>
      </c>
      <c r="DF98" s="39">
        <f t="shared" si="327"/>
        <v>16.11</v>
      </c>
      <c r="DG98" s="39">
        <f t="shared" si="328"/>
        <v>16.649999999999999</v>
      </c>
      <c r="DH98" s="39">
        <f t="shared" si="329"/>
        <v>16.11</v>
      </c>
      <c r="DI98" s="39">
        <f t="shared" si="330"/>
        <v>16.649999999999999</v>
      </c>
      <c r="DJ98" s="39">
        <f t="shared" si="331"/>
        <v>16.649999999999999</v>
      </c>
      <c r="DK98" s="39">
        <f t="shared" si="332"/>
        <v>16.11</v>
      </c>
      <c r="DL98" s="39">
        <f t="shared" si="333"/>
        <v>16.649999999999999</v>
      </c>
      <c r="DM98" s="39">
        <f t="shared" si="334"/>
        <v>16.11</v>
      </c>
      <c r="DN98" s="39">
        <f t="shared" si="335"/>
        <v>16.649999999999999</v>
      </c>
      <c r="DO98" s="39">
        <f t="shared" si="336"/>
        <v>196.03</v>
      </c>
      <c r="DP98" s="39">
        <f t="shared" si="337"/>
        <v>274.44</v>
      </c>
      <c r="DQ98" s="39">
        <f t="shared" si="338"/>
        <v>16.649999999999999</v>
      </c>
      <c r="DR98" s="39">
        <f t="shared" si="339"/>
        <v>15.04</v>
      </c>
      <c r="DS98" s="39">
        <f t="shared" si="340"/>
        <v>16.649999999999999</v>
      </c>
      <c r="DT98" s="39">
        <f t="shared" si="341"/>
        <v>16.11</v>
      </c>
      <c r="DU98" s="39">
        <f t="shared" si="342"/>
        <v>16.649999999999999</v>
      </c>
      <c r="DV98" s="39">
        <f t="shared" si="343"/>
        <v>16.11</v>
      </c>
      <c r="DW98" s="39">
        <f t="shared" si="344"/>
        <v>16.649999999999999</v>
      </c>
      <c r="DX98" s="39">
        <f t="shared" si="345"/>
        <v>16.649999999999999</v>
      </c>
      <c r="DY98" s="39">
        <f t="shared" si="346"/>
        <v>16.11</v>
      </c>
      <c r="DZ98" s="39">
        <f t="shared" si="347"/>
        <v>16.649999999999999</v>
      </c>
      <c r="EA98" s="39">
        <f t="shared" si="348"/>
        <v>16.11</v>
      </c>
      <c r="EB98" s="39">
        <f t="shared" si="349"/>
        <v>16.649999999999999</v>
      </c>
      <c r="EC98" s="39">
        <f t="shared" si="350"/>
        <v>196.03</v>
      </c>
      <c r="ED98" s="39">
        <f t="shared" si="351"/>
        <v>470.47</v>
      </c>
      <c r="EE98" s="39">
        <f t="shared" si="352"/>
        <v>16.649999999999999</v>
      </c>
      <c r="EF98" s="39">
        <f t="shared" si="353"/>
        <v>15.57</v>
      </c>
      <c r="EG98" s="39">
        <f t="shared" si="354"/>
        <v>16.649999999999999</v>
      </c>
      <c r="EH98" s="39">
        <f t="shared" si="355"/>
        <v>16.11</v>
      </c>
      <c r="EI98" s="39">
        <f t="shared" si="356"/>
        <v>16.649999999999999</v>
      </c>
      <c r="EJ98" s="39">
        <f t="shared" si="357"/>
        <v>16.11</v>
      </c>
      <c r="EK98" s="39">
        <f t="shared" si="358"/>
        <v>16.649999999999999</v>
      </c>
      <c r="EL98" s="39">
        <f t="shared" si="359"/>
        <v>16.649999999999999</v>
      </c>
      <c r="EM98" s="39">
        <f t="shared" si="360"/>
        <v>16.11</v>
      </c>
      <c r="EN98" s="39">
        <f t="shared" si="361"/>
        <v>16.649999999999999</v>
      </c>
      <c r="EO98" s="39">
        <f t="shared" si="362"/>
        <v>16.11</v>
      </c>
      <c r="EP98" s="39">
        <f t="shared" si="363"/>
        <v>16.649999999999999</v>
      </c>
      <c r="EQ98" s="39">
        <f t="shared" si="364"/>
        <v>196.55999999999997</v>
      </c>
      <c r="ER98" s="39">
        <f t="shared" si="365"/>
        <v>667.03</v>
      </c>
      <c r="ES98" s="39">
        <f t="shared" si="366"/>
        <v>16.649999999999999</v>
      </c>
      <c r="ET98" s="39">
        <f t="shared" si="367"/>
        <v>15.04</v>
      </c>
      <c r="EU98" s="39">
        <f t="shared" si="368"/>
        <v>16.649999999999999</v>
      </c>
      <c r="EV98" s="39">
        <f t="shared" si="369"/>
        <v>16.11</v>
      </c>
      <c r="EW98" s="219">
        <f t="shared" si="370"/>
        <v>16.649999999999999</v>
      </c>
      <c r="EX98" s="39">
        <f t="shared" si="371"/>
        <v>16.11</v>
      </c>
      <c r="EY98" s="39">
        <f t="shared" si="372"/>
        <v>16.649999999999999</v>
      </c>
      <c r="EZ98" s="39">
        <f t="shared" si="373"/>
        <v>16.649999999999999</v>
      </c>
      <c r="FA98" s="39">
        <f t="shared" si="374"/>
        <v>16.11</v>
      </c>
      <c r="FB98" s="39">
        <f t="shared" si="375"/>
        <v>16.649999999999999</v>
      </c>
      <c r="FC98" s="39">
        <f t="shared" si="376"/>
        <v>16.11</v>
      </c>
      <c r="FD98" s="39">
        <f t="shared" si="377"/>
        <v>16.649999999999999</v>
      </c>
      <c r="FE98" s="39">
        <f t="shared" si="378"/>
        <v>196.03</v>
      </c>
      <c r="FF98" s="39">
        <f t="shared" si="379"/>
        <v>863.06</v>
      </c>
      <c r="FG98" s="39">
        <f t="shared" si="380"/>
        <v>16.649999999999999</v>
      </c>
      <c r="FH98" s="39">
        <f t="shared" si="381"/>
        <v>15.04</v>
      </c>
      <c r="FI98" s="39">
        <f t="shared" si="384"/>
        <v>16.649999999999999</v>
      </c>
      <c r="FJ98" s="39">
        <f t="shared" si="385"/>
        <v>48.339999999999996</v>
      </c>
      <c r="FK98" s="39">
        <f t="shared" si="382"/>
        <v>911.4</v>
      </c>
      <c r="FL98" s="72">
        <f t="shared" si="383"/>
        <v>177.60000000000002</v>
      </c>
      <c r="FP98" s="121"/>
      <c r="FQ98" s="121"/>
      <c r="FR98" s="121"/>
    </row>
    <row r="99" spans="1:174" ht="33" customHeight="1" x14ac:dyDescent="0.15">
      <c r="A99" s="73">
        <v>42954</v>
      </c>
      <c r="B99" s="69" t="s">
        <v>470</v>
      </c>
      <c r="C99" s="69" t="s">
        <v>911</v>
      </c>
      <c r="D99" s="69" t="s">
        <v>815</v>
      </c>
      <c r="E99" s="74" t="s">
        <v>912</v>
      </c>
      <c r="F99" s="86">
        <v>1089</v>
      </c>
      <c r="G99" s="39">
        <f t="shared" si="314"/>
        <v>108.9</v>
      </c>
      <c r="H99" s="39">
        <f t="shared" si="315"/>
        <v>980.1</v>
      </c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23"/>
      <c r="AB99" s="123"/>
      <c r="AC99" s="123"/>
      <c r="AD99" s="123"/>
      <c r="AE99" s="123"/>
      <c r="AF99" s="123"/>
      <c r="AG99" s="123"/>
      <c r="AH99" s="123"/>
      <c r="AI99" s="123"/>
      <c r="AJ99" s="123"/>
      <c r="AK99" s="123"/>
      <c r="AL99" s="123"/>
      <c r="AM99" s="123"/>
      <c r="AN99" s="123"/>
      <c r="AO99" s="123"/>
      <c r="AP99" s="123"/>
      <c r="AQ99" s="123"/>
      <c r="AR99" s="123"/>
      <c r="AS99" s="123"/>
      <c r="AT99" s="123"/>
      <c r="AU99" s="123"/>
      <c r="AV99" s="123"/>
      <c r="AW99" s="123"/>
      <c r="AX99" s="123"/>
      <c r="AY99" s="123"/>
      <c r="AZ99" s="123"/>
      <c r="BA99" s="123"/>
      <c r="BB99" s="123"/>
      <c r="BC99" s="123"/>
      <c r="BD99" s="123"/>
      <c r="BE99" s="123"/>
      <c r="BF99" s="123"/>
      <c r="BG99" s="123"/>
      <c r="BH99" s="123"/>
      <c r="BI99" s="123"/>
      <c r="BJ99" s="123"/>
      <c r="BK99" s="123"/>
      <c r="BL99" s="123"/>
      <c r="BM99" s="123"/>
      <c r="BN99" s="123"/>
      <c r="BO99" s="123"/>
      <c r="BP99" s="123"/>
      <c r="BQ99" s="123"/>
      <c r="BR99" s="123"/>
      <c r="BS99" s="123"/>
      <c r="BT99" s="123"/>
      <c r="BU99" s="123"/>
      <c r="BV99" s="123"/>
      <c r="BW99" s="123"/>
      <c r="BX99" s="123"/>
      <c r="BY99" s="123"/>
      <c r="BZ99" s="123"/>
      <c r="CA99" s="123"/>
      <c r="CB99" s="123"/>
      <c r="CC99" s="123"/>
      <c r="CD99" s="123"/>
      <c r="CE99" s="123"/>
      <c r="CF99" s="123"/>
      <c r="CG99" s="123"/>
      <c r="CH99" s="123"/>
      <c r="CI99" s="123"/>
      <c r="CJ99" s="123"/>
      <c r="CK99" s="39"/>
      <c r="CL99" s="39"/>
      <c r="CM99" s="39"/>
      <c r="CN99" s="39"/>
      <c r="CO99" s="39"/>
      <c r="CP99" s="39"/>
      <c r="CQ99" s="39"/>
      <c r="CR99" s="39"/>
      <c r="CS99" s="39"/>
      <c r="CT99" s="39"/>
      <c r="CU99" s="39"/>
      <c r="CV99" s="39">
        <f t="shared" si="387"/>
        <v>12.89</v>
      </c>
      <c r="CW99" s="39">
        <f t="shared" si="318"/>
        <v>16.11</v>
      </c>
      <c r="CX99" s="39">
        <f t="shared" si="319"/>
        <v>16.649999999999999</v>
      </c>
      <c r="CY99" s="39">
        <f t="shared" si="320"/>
        <v>16.11</v>
      </c>
      <c r="CZ99" s="39">
        <f t="shared" si="321"/>
        <v>16.649999999999999</v>
      </c>
      <c r="DA99" s="39">
        <f t="shared" si="322"/>
        <v>78.41</v>
      </c>
      <c r="DB99" s="39">
        <f t="shared" si="323"/>
        <v>78.41</v>
      </c>
      <c r="DC99" s="39">
        <f t="shared" si="324"/>
        <v>16.649999999999999</v>
      </c>
      <c r="DD99" s="39">
        <f t="shared" si="325"/>
        <v>15.04</v>
      </c>
      <c r="DE99" s="39">
        <f t="shared" si="326"/>
        <v>16.649999999999999</v>
      </c>
      <c r="DF99" s="39">
        <f t="shared" si="327"/>
        <v>16.11</v>
      </c>
      <c r="DG99" s="39">
        <f t="shared" si="328"/>
        <v>16.649999999999999</v>
      </c>
      <c r="DH99" s="39">
        <f t="shared" si="329"/>
        <v>16.11</v>
      </c>
      <c r="DI99" s="39">
        <f t="shared" si="330"/>
        <v>16.649999999999999</v>
      </c>
      <c r="DJ99" s="39">
        <f t="shared" si="331"/>
        <v>16.649999999999999</v>
      </c>
      <c r="DK99" s="39">
        <f t="shared" si="332"/>
        <v>16.11</v>
      </c>
      <c r="DL99" s="39">
        <f t="shared" si="333"/>
        <v>16.649999999999999</v>
      </c>
      <c r="DM99" s="39">
        <f t="shared" si="334"/>
        <v>16.11</v>
      </c>
      <c r="DN99" s="39">
        <f t="shared" si="335"/>
        <v>16.649999999999999</v>
      </c>
      <c r="DO99" s="39">
        <f t="shared" si="336"/>
        <v>196.03</v>
      </c>
      <c r="DP99" s="39">
        <f t="shared" si="337"/>
        <v>274.44</v>
      </c>
      <c r="DQ99" s="39">
        <f t="shared" si="338"/>
        <v>16.649999999999999</v>
      </c>
      <c r="DR99" s="39">
        <f t="shared" si="339"/>
        <v>15.04</v>
      </c>
      <c r="DS99" s="39">
        <f t="shared" si="340"/>
        <v>16.649999999999999</v>
      </c>
      <c r="DT99" s="39">
        <f t="shared" si="341"/>
        <v>16.11</v>
      </c>
      <c r="DU99" s="39">
        <f t="shared" si="342"/>
        <v>16.649999999999999</v>
      </c>
      <c r="DV99" s="39">
        <f t="shared" si="343"/>
        <v>16.11</v>
      </c>
      <c r="DW99" s="39">
        <f t="shared" si="344"/>
        <v>16.649999999999999</v>
      </c>
      <c r="DX99" s="39">
        <f t="shared" si="345"/>
        <v>16.649999999999999</v>
      </c>
      <c r="DY99" s="39">
        <f t="shared" si="346"/>
        <v>16.11</v>
      </c>
      <c r="DZ99" s="39">
        <f t="shared" si="347"/>
        <v>16.649999999999999</v>
      </c>
      <c r="EA99" s="39">
        <f t="shared" si="348"/>
        <v>16.11</v>
      </c>
      <c r="EB99" s="39">
        <f t="shared" si="349"/>
        <v>16.649999999999999</v>
      </c>
      <c r="EC99" s="39">
        <f t="shared" si="350"/>
        <v>196.03</v>
      </c>
      <c r="ED99" s="39">
        <f t="shared" si="351"/>
        <v>470.47</v>
      </c>
      <c r="EE99" s="39">
        <f t="shared" si="352"/>
        <v>16.649999999999999</v>
      </c>
      <c r="EF99" s="39">
        <f t="shared" si="353"/>
        <v>15.57</v>
      </c>
      <c r="EG99" s="39">
        <f t="shared" si="354"/>
        <v>16.649999999999999</v>
      </c>
      <c r="EH99" s="39">
        <f t="shared" si="355"/>
        <v>16.11</v>
      </c>
      <c r="EI99" s="39">
        <f t="shared" si="356"/>
        <v>16.649999999999999</v>
      </c>
      <c r="EJ99" s="39">
        <f t="shared" si="357"/>
        <v>16.11</v>
      </c>
      <c r="EK99" s="39">
        <f t="shared" si="358"/>
        <v>16.649999999999999</v>
      </c>
      <c r="EL99" s="39">
        <f t="shared" si="359"/>
        <v>16.649999999999999</v>
      </c>
      <c r="EM99" s="39">
        <f t="shared" si="360"/>
        <v>16.11</v>
      </c>
      <c r="EN99" s="39">
        <f t="shared" si="361"/>
        <v>16.649999999999999</v>
      </c>
      <c r="EO99" s="39">
        <f t="shared" si="362"/>
        <v>16.11</v>
      </c>
      <c r="EP99" s="39">
        <f t="shared" si="363"/>
        <v>16.649999999999999</v>
      </c>
      <c r="EQ99" s="39">
        <f t="shared" si="364"/>
        <v>196.55999999999997</v>
      </c>
      <c r="ER99" s="39">
        <f t="shared" si="365"/>
        <v>667.03</v>
      </c>
      <c r="ES99" s="39">
        <f t="shared" si="366"/>
        <v>16.649999999999999</v>
      </c>
      <c r="ET99" s="39">
        <f t="shared" si="367"/>
        <v>15.04</v>
      </c>
      <c r="EU99" s="39">
        <f t="shared" si="368"/>
        <v>16.649999999999999</v>
      </c>
      <c r="EV99" s="39">
        <f t="shared" si="369"/>
        <v>16.11</v>
      </c>
      <c r="EW99" s="219">
        <f t="shared" si="370"/>
        <v>16.649999999999999</v>
      </c>
      <c r="EX99" s="39">
        <f t="shared" si="371"/>
        <v>16.11</v>
      </c>
      <c r="EY99" s="39">
        <f t="shared" si="372"/>
        <v>16.649999999999999</v>
      </c>
      <c r="EZ99" s="39">
        <f t="shared" si="373"/>
        <v>16.649999999999999</v>
      </c>
      <c r="FA99" s="39">
        <f t="shared" si="374"/>
        <v>16.11</v>
      </c>
      <c r="FB99" s="39">
        <f t="shared" si="375"/>
        <v>16.649999999999999</v>
      </c>
      <c r="FC99" s="39">
        <f t="shared" si="376"/>
        <v>16.11</v>
      </c>
      <c r="FD99" s="39">
        <f t="shared" si="377"/>
        <v>16.649999999999999</v>
      </c>
      <c r="FE99" s="39">
        <f t="shared" si="378"/>
        <v>196.03</v>
      </c>
      <c r="FF99" s="39">
        <f t="shared" si="379"/>
        <v>863.06</v>
      </c>
      <c r="FG99" s="39">
        <f t="shared" si="380"/>
        <v>16.649999999999999</v>
      </c>
      <c r="FH99" s="39">
        <f t="shared" si="381"/>
        <v>15.04</v>
      </c>
      <c r="FI99" s="39">
        <f t="shared" si="384"/>
        <v>16.649999999999999</v>
      </c>
      <c r="FJ99" s="39">
        <f t="shared" si="385"/>
        <v>48.339999999999996</v>
      </c>
      <c r="FK99" s="39">
        <f t="shared" si="382"/>
        <v>911.4</v>
      </c>
      <c r="FL99" s="72">
        <f t="shared" si="383"/>
        <v>177.60000000000002</v>
      </c>
      <c r="FP99" s="121"/>
      <c r="FQ99" s="121"/>
      <c r="FR99" s="121"/>
    </row>
    <row r="100" spans="1:174" ht="33" customHeight="1" x14ac:dyDescent="0.15">
      <c r="A100" s="73">
        <v>42954</v>
      </c>
      <c r="B100" s="69" t="s">
        <v>470</v>
      </c>
      <c r="C100" s="69" t="s">
        <v>913</v>
      </c>
      <c r="D100" s="69" t="s">
        <v>815</v>
      </c>
      <c r="E100" s="74" t="s">
        <v>914</v>
      </c>
      <c r="F100" s="86">
        <v>1089</v>
      </c>
      <c r="G100" s="39">
        <f t="shared" si="314"/>
        <v>108.9</v>
      </c>
      <c r="H100" s="39">
        <f t="shared" si="315"/>
        <v>980.1</v>
      </c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  <c r="AA100" s="123"/>
      <c r="AB100" s="123"/>
      <c r="AC100" s="123"/>
      <c r="AD100" s="123"/>
      <c r="AE100" s="123"/>
      <c r="AF100" s="123"/>
      <c r="AG100" s="123"/>
      <c r="AH100" s="123"/>
      <c r="AI100" s="123"/>
      <c r="AJ100" s="123"/>
      <c r="AK100" s="123"/>
      <c r="AL100" s="123"/>
      <c r="AM100" s="123"/>
      <c r="AN100" s="123"/>
      <c r="AO100" s="123"/>
      <c r="AP100" s="123"/>
      <c r="AQ100" s="123"/>
      <c r="AR100" s="123"/>
      <c r="AS100" s="123"/>
      <c r="AT100" s="123"/>
      <c r="AU100" s="123"/>
      <c r="AV100" s="123"/>
      <c r="AW100" s="123"/>
      <c r="AX100" s="123"/>
      <c r="AY100" s="123"/>
      <c r="AZ100" s="123"/>
      <c r="BA100" s="123"/>
      <c r="BB100" s="123"/>
      <c r="BC100" s="123"/>
      <c r="BD100" s="123"/>
      <c r="BE100" s="123"/>
      <c r="BF100" s="123"/>
      <c r="BG100" s="123"/>
      <c r="BH100" s="123"/>
      <c r="BI100" s="123"/>
      <c r="BJ100" s="123"/>
      <c r="BK100" s="123"/>
      <c r="BL100" s="123"/>
      <c r="BM100" s="123"/>
      <c r="BN100" s="123"/>
      <c r="BO100" s="123"/>
      <c r="BP100" s="123"/>
      <c r="BQ100" s="123"/>
      <c r="BR100" s="123"/>
      <c r="BS100" s="123"/>
      <c r="BT100" s="123"/>
      <c r="BU100" s="123"/>
      <c r="BV100" s="123"/>
      <c r="BW100" s="123"/>
      <c r="BX100" s="123"/>
      <c r="BY100" s="123"/>
      <c r="BZ100" s="123"/>
      <c r="CA100" s="123"/>
      <c r="CB100" s="123"/>
      <c r="CC100" s="123"/>
      <c r="CD100" s="123"/>
      <c r="CE100" s="123"/>
      <c r="CF100" s="123"/>
      <c r="CG100" s="123"/>
      <c r="CH100" s="123"/>
      <c r="CI100" s="123"/>
      <c r="CJ100" s="123"/>
      <c r="CK100" s="39"/>
      <c r="CL100" s="39"/>
      <c r="CM100" s="39"/>
      <c r="CN100" s="39"/>
      <c r="CO100" s="39"/>
      <c r="CP100" s="39"/>
      <c r="CQ100" s="39"/>
      <c r="CR100" s="39"/>
      <c r="CS100" s="39"/>
      <c r="CT100" s="39"/>
      <c r="CU100" s="39"/>
      <c r="CV100" s="39">
        <f t="shared" si="387"/>
        <v>12.89</v>
      </c>
      <c r="CW100" s="39">
        <f t="shared" si="318"/>
        <v>16.11</v>
      </c>
      <c r="CX100" s="39">
        <f t="shared" si="319"/>
        <v>16.649999999999999</v>
      </c>
      <c r="CY100" s="39">
        <f t="shared" si="320"/>
        <v>16.11</v>
      </c>
      <c r="CZ100" s="39">
        <f t="shared" si="321"/>
        <v>16.649999999999999</v>
      </c>
      <c r="DA100" s="39">
        <f t="shared" si="322"/>
        <v>78.41</v>
      </c>
      <c r="DB100" s="39">
        <f t="shared" si="323"/>
        <v>78.41</v>
      </c>
      <c r="DC100" s="39">
        <f t="shared" si="324"/>
        <v>16.649999999999999</v>
      </c>
      <c r="DD100" s="39">
        <f t="shared" si="325"/>
        <v>15.04</v>
      </c>
      <c r="DE100" s="39">
        <f t="shared" si="326"/>
        <v>16.649999999999999</v>
      </c>
      <c r="DF100" s="39">
        <f t="shared" si="327"/>
        <v>16.11</v>
      </c>
      <c r="DG100" s="39">
        <f t="shared" si="328"/>
        <v>16.649999999999999</v>
      </c>
      <c r="DH100" s="39">
        <f t="shared" si="329"/>
        <v>16.11</v>
      </c>
      <c r="DI100" s="39">
        <f t="shared" si="330"/>
        <v>16.649999999999999</v>
      </c>
      <c r="DJ100" s="39">
        <f t="shared" si="331"/>
        <v>16.649999999999999</v>
      </c>
      <c r="DK100" s="39">
        <f t="shared" si="332"/>
        <v>16.11</v>
      </c>
      <c r="DL100" s="39">
        <f t="shared" si="333"/>
        <v>16.649999999999999</v>
      </c>
      <c r="DM100" s="39">
        <f t="shared" si="334"/>
        <v>16.11</v>
      </c>
      <c r="DN100" s="39">
        <f t="shared" si="335"/>
        <v>16.649999999999999</v>
      </c>
      <c r="DO100" s="39">
        <f t="shared" si="336"/>
        <v>196.03</v>
      </c>
      <c r="DP100" s="39">
        <f t="shared" si="337"/>
        <v>274.44</v>
      </c>
      <c r="DQ100" s="39">
        <f t="shared" si="338"/>
        <v>16.649999999999999</v>
      </c>
      <c r="DR100" s="39">
        <f t="shared" si="339"/>
        <v>15.04</v>
      </c>
      <c r="DS100" s="39">
        <f t="shared" si="340"/>
        <v>16.649999999999999</v>
      </c>
      <c r="DT100" s="39">
        <f t="shared" si="341"/>
        <v>16.11</v>
      </c>
      <c r="DU100" s="39">
        <f t="shared" si="342"/>
        <v>16.649999999999999</v>
      </c>
      <c r="DV100" s="39">
        <f t="shared" si="343"/>
        <v>16.11</v>
      </c>
      <c r="DW100" s="39">
        <f t="shared" si="344"/>
        <v>16.649999999999999</v>
      </c>
      <c r="DX100" s="39">
        <f t="shared" si="345"/>
        <v>16.649999999999999</v>
      </c>
      <c r="DY100" s="39">
        <f t="shared" si="346"/>
        <v>16.11</v>
      </c>
      <c r="DZ100" s="39">
        <f t="shared" si="347"/>
        <v>16.649999999999999</v>
      </c>
      <c r="EA100" s="39">
        <f t="shared" si="348"/>
        <v>16.11</v>
      </c>
      <c r="EB100" s="39">
        <f t="shared" si="349"/>
        <v>16.649999999999999</v>
      </c>
      <c r="EC100" s="39">
        <f t="shared" si="350"/>
        <v>196.03</v>
      </c>
      <c r="ED100" s="39">
        <f t="shared" si="351"/>
        <v>470.47</v>
      </c>
      <c r="EE100" s="39">
        <f t="shared" si="352"/>
        <v>16.649999999999999</v>
      </c>
      <c r="EF100" s="39">
        <f t="shared" si="353"/>
        <v>15.57</v>
      </c>
      <c r="EG100" s="39">
        <f t="shared" si="354"/>
        <v>16.649999999999999</v>
      </c>
      <c r="EH100" s="39">
        <f t="shared" si="355"/>
        <v>16.11</v>
      </c>
      <c r="EI100" s="39">
        <f t="shared" si="356"/>
        <v>16.649999999999999</v>
      </c>
      <c r="EJ100" s="39">
        <f t="shared" si="357"/>
        <v>16.11</v>
      </c>
      <c r="EK100" s="39">
        <f t="shared" si="358"/>
        <v>16.649999999999999</v>
      </c>
      <c r="EL100" s="39">
        <f t="shared" si="359"/>
        <v>16.649999999999999</v>
      </c>
      <c r="EM100" s="39">
        <f t="shared" si="360"/>
        <v>16.11</v>
      </c>
      <c r="EN100" s="39">
        <f t="shared" si="361"/>
        <v>16.649999999999999</v>
      </c>
      <c r="EO100" s="39">
        <f t="shared" si="362"/>
        <v>16.11</v>
      </c>
      <c r="EP100" s="39">
        <f t="shared" si="363"/>
        <v>16.649999999999999</v>
      </c>
      <c r="EQ100" s="39">
        <f t="shared" si="364"/>
        <v>196.55999999999997</v>
      </c>
      <c r="ER100" s="39">
        <f t="shared" si="365"/>
        <v>667.03</v>
      </c>
      <c r="ES100" s="39">
        <f t="shared" si="366"/>
        <v>16.649999999999999</v>
      </c>
      <c r="ET100" s="39">
        <f t="shared" si="367"/>
        <v>15.04</v>
      </c>
      <c r="EU100" s="39">
        <f t="shared" si="368"/>
        <v>16.649999999999999</v>
      </c>
      <c r="EV100" s="39">
        <f t="shared" si="369"/>
        <v>16.11</v>
      </c>
      <c r="EW100" s="219">
        <f t="shared" si="370"/>
        <v>16.649999999999999</v>
      </c>
      <c r="EX100" s="39">
        <f t="shared" si="371"/>
        <v>16.11</v>
      </c>
      <c r="EY100" s="39">
        <f t="shared" si="372"/>
        <v>16.649999999999999</v>
      </c>
      <c r="EZ100" s="39">
        <f t="shared" si="373"/>
        <v>16.649999999999999</v>
      </c>
      <c r="FA100" s="39">
        <f t="shared" si="374"/>
        <v>16.11</v>
      </c>
      <c r="FB100" s="39">
        <f t="shared" si="375"/>
        <v>16.649999999999999</v>
      </c>
      <c r="FC100" s="39">
        <f t="shared" si="376"/>
        <v>16.11</v>
      </c>
      <c r="FD100" s="39">
        <f t="shared" si="377"/>
        <v>16.649999999999999</v>
      </c>
      <c r="FE100" s="39">
        <f t="shared" si="378"/>
        <v>196.03</v>
      </c>
      <c r="FF100" s="39">
        <f t="shared" si="379"/>
        <v>863.06</v>
      </c>
      <c r="FG100" s="39">
        <f t="shared" si="380"/>
        <v>16.649999999999999</v>
      </c>
      <c r="FH100" s="39">
        <f t="shared" si="381"/>
        <v>15.04</v>
      </c>
      <c r="FI100" s="39">
        <f t="shared" si="384"/>
        <v>16.649999999999999</v>
      </c>
      <c r="FJ100" s="39">
        <f t="shared" si="385"/>
        <v>48.339999999999996</v>
      </c>
      <c r="FK100" s="39">
        <f t="shared" si="382"/>
        <v>911.4</v>
      </c>
      <c r="FL100" s="72">
        <f t="shared" si="383"/>
        <v>177.60000000000002</v>
      </c>
      <c r="FP100" s="121"/>
      <c r="FQ100" s="121"/>
      <c r="FR100" s="121"/>
    </row>
    <row r="101" spans="1:174" ht="33.75" customHeight="1" x14ac:dyDescent="0.15">
      <c r="A101" s="73">
        <v>42954</v>
      </c>
      <c r="B101" s="69" t="s">
        <v>470</v>
      </c>
      <c r="C101" s="69" t="s">
        <v>915</v>
      </c>
      <c r="D101" s="69" t="s">
        <v>815</v>
      </c>
      <c r="E101" s="74" t="s">
        <v>916</v>
      </c>
      <c r="F101" s="86">
        <v>1089</v>
      </c>
      <c r="G101" s="39">
        <f t="shared" si="314"/>
        <v>108.9</v>
      </c>
      <c r="H101" s="39">
        <f t="shared" si="315"/>
        <v>980.1</v>
      </c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  <c r="AA101" s="123"/>
      <c r="AB101" s="123"/>
      <c r="AC101" s="123"/>
      <c r="AD101" s="123"/>
      <c r="AE101" s="123"/>
      <c r="AF101" s="123"/>
      <c r="AG101" s="123"/>
      <c r="AH101" s="123"/>
      <c r="AI101" s="123"/>
      <c r="AJ101" s="123"/>
      <c r="AK101" s="123"/>
      <c r="AL101" s="123"/>
      <c r="AM101" s="123"/>
      <c r="AN101" s="123"/>
      <c r="AO101" s="123"/>
      <c r="AP101" s="123"/>
      <c r="AQ101" s="123"/>
      <c r="AR101" s="123"/>
      <c r="AS101" s="123"/>
      <c r="AT101" s="123"/>
      <c r="AU101" s="123"/>
      <c r="AV101" s="123"/>
      <c r="AW101" s="123"/>
      <c r="AX101" s="123"/>
      <c r="AY101" s="123"/>
      <c r="AZ101" s="123"/>
      <c r="BA101" s="123"/>
      <c r="BB101" s="123"/>
      <c r="BC101" s="123"/>
      <c r="BD101" s="123"/>
      <c r="BE101" s="123"/>
      <c r="BF101" s="123"/>
      <c r="BG101" s="123"/>
      <c r="BH101" s="123"/>
      <c r="BI101" s="123"/>
      <c r="BJ101" s="123"/>
      <c r="BK101" s="123"/>
      <c r="BL101" s="123"/>
      <c r="BM101" s="123"/>
      <c r="BN101" s="123"/>
      <c r="BO101" s="123"/>
      <c r="BP101" s="123"/>
      <c r="BQ101" s="123"/>
      <c r="BR101" s="123"/>
      <c r="BS101" s="123"/>
      <c r="BT101" s="123"/>
      <c r="BU101" s="123"/>
      <c r="BV101" s="123"/>
      <c r="BW101" s="123"/>
      <c r="BX101" s="123"/>
      <c r="BY101" s="123"/>
      <c r="BZ101" s="123"/>
      <c r="CA101" s="123"/>
      <c r="CB101" s="123"/>
      <c r="CC101" s="123"/>
      <c r="CD101" s="123"/>
      <c r="CE101" s="123"/>
      <c r="CF101" s="123"/>
      <c r="CG101" s="123"/>
      <c r="CH101" s="123"/>
      <c r="CI101" s="123"/>
      <c r="CJ101" s="123"/>
      <c r="CK101" s="39"/>
      <c r="CL101" s="39"/>
      <c r="CM101" s="39"/>
      <c r="CN101" s="39"/>
      <c r="CO101" s="39"/>
      <c r="CP101" s="39"/>
      <c r="CQ101" s="39"/>
      <c r="CR101" s="39"/>
      <c r="CS101" s="39"/>
      <c r="CT101" s="39"/>
      <c r="CU101" s="39"/>
      <c r="CV101" s="39">
        <f t="shared" si="387"/>
        <v>12.89</v>
      </c>
      <c r="CW101" s="39">
        <f t="shared" si="318"/>
        <v>16.11</v>
      </c>
      <c r="CX101" s="39">
        <f t="shared" si="319"/>
        <v>16.649999999999999</v>
      </c>
      <c r="CY101" s="39">
        <f t="shared" si="320"/>
        <v>16.11</v>
      </c>
      <c r="CZ101" s="39">
        <f t="shared" si="321"/>
        <v>16.649999999999999</v>
      </c>
      <c r="DA101" s="39">
        <f t="shared" si="322"/>
        <v>78.41</v>
      </c>
      <c r="DB101" s="39">
        <f t="shared" si="323"/>
        <v>78.41</v>
      </c>
      <c r="DC101" s="39">
        <f t="shared" si="324"/>
        <v>16.649999999999999</v>
      </c>
      <c r="DD101" s="39">
        <f t="shared" si="325"/>
        <v>15.04</v>
      </c>
      <c r="DE101" s="39">
        <f t="shared" si="326"/>
        <v>16.649999999999999</v>
      </c>
      <c r="DF101" s="39">
        <f t="shared" si="327"/>
        <v>16.11</v>
      </c>
      <c r="DG101" s="39">
        <f t="shared" si="328"/>
        <v>16.649999999999999</v>
      </c>
      <c r="DH101" s="39">
        <f t="shared" si="329"/>
        <v>16.11</v>
      </c>
      <c r="DI101" s="39">
        <f t="shared" si="330"/>
        <v>16.649999999999999</v>
      </c>
      <c r="DJ101" s="39">
        <f t="shared" si="331"/>
        <v>16.649999999999999</v>
      </c>
      <c r="DK101" s="39">
        <f t="shared" si="332"/>
        <v>16.11</v>
      </c>
      <c r="DL101" s="39">
        <f t="shared" si="333"/>
        <v>16.649999999999999</v>
      </c>
      <c r="DM101" s="39">
        <f t="shared" si="334"/>
        <v>16.11</v>
      </c>
      <c r="DN101" s="39">
        <f t="shared" si="335"/>
        <v>16.649999999999999</v>
      </c>
      <c r="DO101" s="39">
        <f t="shared" si="336"/>
        <v>196.03</v>
      </c>
      <c r="DP101" s="39">
        <f t="shared" si="337"/>
        <v>274.44</v>
      </c>
      <c r="DQ101" s="39">
        <f t="shared" si="338"/>
        <v>16.649999999999999</v>
      </c>
      <c r="DR101" s="39">
        <f t="shared" si="339"/>
        <v>15.04</v>
      </c>
      <c r="DS101" s="39">
        <f t="shared" si="340"/>
        <v>16.649999999999999</v>
      </c>
      <c r="DT101" s="39">
        <f t="shared" si="341"/>
        <v>16.11</v>
      </c>
      <c r="DU101" s="39">
        <f t="shared" si="342"/>
        <v>16.649999999999999</v>
      </c>
      <c r="DV101" s="39">
        <f t="shared" si="343"/>
        <v>16.11</v>
      </c>
      <c r="DW101" s="39">
        <f t="shared" si="344"/>
        <v>16.649999999999999</v>
      </c>
      <c r="DX101" s="39">
        <f t="shared" si="345"/>
        <v>16.649999999999999</v>
      </c>
      <c r="DY101" s="39">
        <f t="shared" si="346"/>
        <v>16.11</v>
      </c>
      <c r="DZ101" s="39">
        <f t="shared" si="347"/>
        <v>16.649999999999999</v>
      </c>
      <c r="EA101" s="39">
        <f t="shared" si="348"/>
        <v>16.11</v>
      </c>
      <c r="EB101" s="39">
        <f t="shared" si="349"/>
        <v>16.649999999999999</v>
      </c>
      <c r="EC101" s="39">
        <f t="shared" si="350"/>
        <v>196.03</v>
      </c>
      <c r="ED101" s="39">
        <f t="shared" si="351"/>
        <v>470.47</v>
      </c>
      <c r="EE101" s="39">
        <f t="shared" si="352"/>
        <v>16.649999999999999</v>
      </c>
      <c r="EF101" s="39">
        <f t="shared" si="353"/>
        <v>15.57</v>
      </c>
      <c r="EG101" s="39">
        <f t="shared" si="354"/>
        <v>16.649999999999999</v>
      </c>
      <c r="EH101" s="39">
        <f t="shared" si="355"/>
        <v>16.11</v>
      </c>
      <c r="EI101" s="39">
        <f t="shared" si="356"/>
        <v>16.649999999999999</v>
      </c>
      <c r="EJ101" s="39">
        <f t="shared" si="357"/>
        <v>16.11</v>
      </c>
      <c r="EK101" s="39">
        <f t="shared" si="358"/>
        <v>16.649999999999999</v>
      </c>
      <c r="EL101" s="39">
        <f t="shared" si="359"/>
        <v>16.649999999999999</v>
      </c>
      <c r="EM101" s="39">
        <f t="shared" si="360"/>
        <v>16.11</v>
      </c>
      <c r="EN101" s="39">
        <f t="shared" si="361"/>
        <v>16.649999999999999</v>
      </c>
      <c r="EO101" s="39">
        <f t="shared" si="362"/>
        <v>16.11</v>
      </c>
      <c r="EP101" s="39">
        <f t="shared" si="363"/>
        <v>16.649999999999999</v>
      </c>
      <c r="EQ101" s="39">
        <f t="shared" si="364"/>
        <v>196.55999999999997</v>
      </c>
      <c r="ER101" s="39">
        <f t="shared" si="365"/>
        <v>667.03</v>
      </c>
      <c r="ES101" s="39">
        <f t="shared" si="366"/>
        <v>16.649999999999999</v>
      </c>
      <c r="ET101" s="39">
        <f t="shared" si="367"/>
        <v>15.04</v>
      </c>
      <c r="EU101" s="39">
        <f t="shared" si="368"/>
        <v>16.649999999999999</v>
      </c>
      <c r="EV101" s="39">
        <f t="shared" si="369"/>
        <v>16.11</v>
      </c>
      <c r="EW101" s="219">
        <f t="shared" si="370"/>
        <v>16.649999999999999</v>
      </c>
      <c r="EX101" s="39">
        <f t="shared" si="371"/>
        <v>16.11</v>
      </c>
      <c r="EY101" s="39">
        <f t="shared" si="372"/>
        <v>16.649999999999999</v>
      </c>
      <c r="EZ101" s="39">
        <f t="shared" si="373"/>
        <v>16.649999999999999</v>
      </c>
      <c r="FA101" s="39">
        <f t="shared" si="374"/>
        <v>16.11</v>
      </c>
      <c r="FB101" s="39">
        <f t="shared" si="375"/>
        <v>16.649999999999999</v>
      </c>
      <c r="FC101" s="39">
        <f t="shared" si="376"/>
        <v>16.11</v>
      </c>
      <c r="FD101" s="39">
        <f t="shared" si="377"/>
        <v>16.649999999999999</v>
      </c>
      <c r="FE101" s="39">
        <f t="shared" si="378"/>
        <v>196.03</v>
      </c>
      <c r="FF101" s="39">
        <f t="shared" si="379"/>
        <v>863.06</v>
      </c>
      <c r="FG101" s="39">
        <f t="shared" si="380"/>
        <v>16.649999999999999</v>
      </c>
      <c r="FH101" s="39">
        <f t="shared" si="381"/>
        <v>15.04</v>
      </c>
      <c r="FI101" s="39">
        <f t="shared" si="384"/>
        <v>16.649999999999999</v>
      </c>
      <c r="FJ101" s="39">
        <f t="shared" si="385"/>
        <v>48.339999999999996</v>
      </c>
      <c r="FK101" s="39">
        <f t="shared" si="382"/>
        <v>911.4</v>
      </c>
      <c r="FL101" s="72">
        <f t="shared" si="383"/>
        <v>177.60000000000002</v>
      </c>
      <c r="FP101" s="121"/>
      <c r="FQ101" s="121"/>
      <c r="FR101" s="121"/>
    </row>
    <row r="102" spans="1:174" ht="66" x14ac:dyDescent="0.15">
      <c r="A102" s="73">
        <v>42954</v>
      </c>
      <c r="B102" s="69" t="s">
        <v>488</v>
      </c>
      <c r="C102" s="69" t="s">
        <v>917</v>
      </c>
      <c r="D102" s="69" t="s">
        <v>815</v>
      </c>
      <c r="E102" s="74" t="s">
        <v>918</v>
      </c>
      <c r="F102" s="86">
        <v>1366</v>
      </c>
      <c r="G102" s="39">
        <f t="shared" si="314"/>
        <v>136.6</v>
      </c>
      <c r="H102" s="39">
        <f t="shared" si="315"/>
        <v>1229.4000000000001</v>
      </c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  <c r="AE102" s="123"/>
      <c r="AF102" s="123"/>
      <c r="AG102" s="123"/>
      <c r="AH102" s="123"/>
      <c r="AI102" s="123"/>
      <c r="AJ102" s="123"/>
      <c r="AK102" s="123"/>
      <c r="AL102" s="123"/>
      <c r="AM102" s="123"/>
      <c r="AN102" s="123"/>
      <c r="AO102" s="123"/>
      <c r="AP102" s="123"/>
      <c r="AQ102" s="123"/>
      <c r="AR102" s="123"/>
      <c r="AS102" s="123"/>
      <c r="AT102" s="123"/>
      <c r="AU102" s="123"/>
      <c r="AV102" s="123"/>
      <c r="AW102" s="123"/>
      <c r="AX102" s="123"/>
      <c r="AY102" s="123"/>
      <c r="AZ102" s="123"/>
      <c r="BA102" s="123"/>
      <c r="BB102" s="123"/>
      <c r="BC102" s="123"/>
      <c r="BD102" s="123"/>
      <c r="BE102" s="123"/>
      <c r="BF102" s="123"/>
      <c r="BG102" s="123"/>
      <c r="BH102" s="123"/>
      <c r="BI102" s="123"/>
      <c r="BJ102" s="123"/>
      <c r="BK102" s="123"/>
      <c r="BL102" s="123"/>
      <c r="BM102" s="123"/>
      <c r="BN102" s="123"/>
      <c r="BO102" s="123"/>
      <c r="BP102" s="123"/>
      <c r="BQ102" s="123"/>
      <c r="BR102" s="123"/>
      <c r="BS102" s="123"/>
      <c r="BT102" s="123"/>
      <c r="BU102" s="123"/>
      <c r="BV102" s="123"/>
      <c r="BW102" s="123"/>
      <c r="BX102" s="123"/>
      <c r="BY102" s="123"/>
      <c r="BZ102" s="123"/>
      <c r="CA102" s="123"/>
      <c r="CB102" s="123"/>
      <c r="CC102" s="123"/>
      <c r="CD102" s="123"/>
      <c r="CE102" s="123"/>
      <c r="CF102" s="123"/>
      <c r="CG102" s="123"/>
      <c r="CH102" s="123"/>
      <c r="CI102" s="123"/>
      <c r="CJ102" s="123"/>
      <c r="CK102" s="39"/>
      <c r="CL102" s="39"/>
      <c r="CM102" s="39"/>
      <c r="CN102" s="39"/>
      <c r="CO102" s="39"/>
      <c r="CP102" s="39"/>
      <c r="CQ102" s="39"/>
      <c r="CR102" s="39"/>
      <c r="CS102" s="39"/>
      <c r="CT102" s="39"/>
      <c r="CU102" s="39"/>
      <c r="CV102" s="39">
        <f t="shared" si="387"/>
        <v>16.170000000000002</v>
      </c>
      <c r="CW102" s="39">
        <f t="shared" si="318"/>
        <v>20.21</v>
      </c>
      <c r="CX102" s="39">
        <f t="shared" si="319"/>
        <v>20.88</v>
      </c>
      <c r="CY102" s="39">
        <f t="shared" si="320"/>
        <v>20.21</v>
      </c>
      <c r="CZ102" s="39">
        <f t="shared" si="321"/>
        <v>20.88</v>
      </c>
      <c r="DA102" s="39">
        <f t="shared" si="322"/>
        <v>98.35</v>
      </c>
      <c r="DB102" s="39">
        <f t="shared" si="323"/>
        <v>98.35</v>
      </c>
      <c r="DC102" s="39">
        <f t="shared" si="324"/>
        <v>20.88</v>
      </c>
      <c r="DD102" s="39">
        <f t="shared" si="325"/>
        <v>18.86</v>
      </c>
      <c r="DE102" s="39">
        <f t="shared" si="326"/>
        <v>20.88</v>
      </c>
      <c r="DF102" s="39">
        <f t="shared" si="327"/>
        <v>20.21</v>
      </c>
      <c r="DG102" s="39">
        <f t="shared" si="328"/>
        <v>20.88</v>
      </c>
      <c r="DH102" s="39">
        <f t="shared" si="329"/>
        <v>20.21</v>
      </c>
      <c r="DI102" s="39">
        <f t="shared" si="330"/>
        <v>20.88</v>
      </c>
      <c r="DJ102" s="39">
        <f t="shared" si="331"/>
        <v>20.88</v>
      </c>
      <c r="DK102" s="39">
        <f t="shared" si="332"/>
        <v>20.21</v>
      </c>
      <c r="DL102" s="39">
        <f t="shared" si="333"/>
        <v>20.88</v>
      </c>
      <c r="DM102" s="39">
        <f t="shared" si="334"/>
        <v>20.21</v>
      </c>
      <c r="DN102" s="39">
        <f t="shared" si="335"/>
        <v>20.88</v>
      </c>
      <c r="DO102" s="39">
        <f t="shared" si="336"/>
        <v>245.85999999999999</v>
      </c>
      <c r="DP102" s="39">
        <f t="shared" si="337"/>
        <v>344.21</v>
      </c>
      <c r="DQ102" s="39">
        <f t="shared" si="338"/>
        <v>20.88</v>
      </c>
      <c r="DR102" s="39">
        <f t="shared" si="339"/>
        <v>18.86</v>
      </c>
      <c r="DS102" s="39">
        <f t="shared" si="340"/>
        <v>20.88</v>
      </c>
      <c r="DT102" s="39">
        <f t="shared" si="341"/>
        <v>20.21</v>
      </c>
      <c r="DU102" s="39">
        <f t="shared" si="342"/>
        <v>20.88</v>
      </c>
      <c r="DV102" s="39">
        <f t="shared" si="343"/>
        <v>20.21</v>
      </c>
      <c r="DW102" s="39">
        <f t="shared" si="344"/>
        <v>20.88</v>
      </c>
      <c r="DX102" s="39">
        <f t="shared" si="345"/>
        <v>20.88</v>
      </c>
      <c r="DY102" s="39">
        <f t="shared" si="346"/>
        <v>20.21</v>
      </c>
      <c r="DZ102" s="39">
        <f t="shared" si="347"/>
        <v>20.88</v>
      </c>
      <c r="EA102" s="39">
        <f t="shared" si="348"/>
        <v>20.21</v>
      </c>
      <c r="EB102" s="39">
        <f t="shared" si="349"/>
        <v>20.88</v>
      </c>
      <c r="EC102" s="39">
        <f t="shared" si="350"/>
        <v>245.85999999999999</v>
      </c>
      <c r="ED102" s="39">
        <f t="shared" si="351"/>
        <v>590.07000000000005</v>
      </c>
      <c r="EE102" s="39">
        <f t="shared" si="352"/>
        <v>20.88</v>
      </c>
      <c r="EF102" s="39">
        <f t="shared" si="353"/>
        <v>19.54</v>
      </c>
      <c r="EG102" s="39">
        <f t="shared" si="354"/>
        <v>20.88</v>
      </c>
      <c r="EH102" s="39">
        <f t="shared" si="355"/>
        <v>20.21</v>
      </c>
      <c r="EI102" s="39">
        <f t="shared" si="356"/>
        <v>20.88</v>
      </c>
      <c r="EJ102" s="39">
        <f t="shared" si="357"/>
        <v>20.21</v>
      </c>
      <c r="EK102" s="39">
        <f t="shared" si="358"/>
        <v>20.88</v>
      </c>
      <c r="EL102" s="39">
        <f t="shared" si="359"/>
        <v>20.88</v>
      </c>
      <c r="EM102" s="39">
        <f t="shared" si="360"/>
        <v>20.21</v>
      </c>
      <c r="EN102" s="39">
        <f t="shared" si="361"/>
        <v>20.88</v>
      </c>
      <c r="EO102" s="39">
        <f t="shared" si="362"/>
        <v>20.21</v>
      </c>
      <c r="EP102" s="39">
        <f t="shared" si="363"/>
        <v>20.88</v>
      </c>
      <c r="EQ102" s="39">
        <f t="shared" si="364"/>
        <v>246.54</v>
      </c>
      <c r="ER102" s="39">
        <f t="shared" si="365"/>
        <v>836.61</v>
      </c>
      <c r="ES102" s="39">
        <f t="shared" si="366"/>
        <v>20.88</v>
      </c>
      <c r="ET102" s="39">
        <f t="shared" si="367"/>
        <v>18.86</v>
      </c>
      <c r="EU102" s="39">
        <f t="shared" si="368"/>
        <v>20.88</v>
      </c>
      <c r="EV102" s="39">
        <f t="shared" si="369"/>
        <v>20.21</v>
      </c>
      <c r="EW102" s="219">
        <f t="shared" si="370"/>
        <v>20.88</v>
      </c>
      <c r="EX102" s="39">
        <f t="shared" si="371"/>
        <v>20.21</v>
      </c>
      <c r="EY102" s="39">
        <f t="shared" si="372"/>
        <v>20.88</v>
      </c>
      <c r="EZ102" s="39">
        <f t="shared" si="373"/>
        <v>20.88</v>
      </c>
      <c r="FA102" s="39">
        <f t="shared" si="374"/>
        <v>20.21</v>
      </c>
      <c r="FB102" s="39">
        <f t="shared" si="375"/>
        <v>20.88</v>
      </c>
      <c r="FC102" s="39">
        <f t="shared" si="376"/>
        <v>20.21</v>
      </c>
      <c r="FD102" s="39">
        <f t="shared" si="377"/>
        <v>20.88</v>
      </c>
      <c r="FE102" s="39">
        <f t="shared" si="378"/>
        <v>245.85999999999999</v>
      </c>
      <c r="FF102" s="39">
        <f t="shared" si="379"/>
        <v>1082.47</v>
      </c>
      <c r="FG102" s="39">
        <f t="shared" si="380"/>
        <v>20.88</v>
      </c>
      <c r="FH102" s="39">
        <f t="shared" si="381"/>
        <v>18.86</v>
      </c>
      <c r="FI102" s="39">
        <f t="shared" si="384"/>
        <v>20.88</v>
      </c>
      <c r="FJ102" s="39">
        <f t="shared" si="385"/>
        <v>60.61999999999999</v>
      </c>
      <c r="FK102" s="39">
        <f t="shared" si="382"/>
        <v>1143.0899999999999</v>
      </c>
      <c r="FL102" s="72">
        <f t="shared" si="383"/>
        <v>222.91000000000008</v>
      </c>
      <c r="FP102" s="121"/>
      <c r="FQ102" s="121"/>
      <c r="FR102" s="121"/>
    </row>
    <row r="103" spans="1:174" ht="24.75" x14ac:dyDescent="0.15">
      <c r="A103" s="73">
        <v>42986</v>
      </c>
      <c r="B103" s="69" t="s">
        <v>919</v>
      </c>
      <c r="C103" s="69" t="s">
        <v>920</v>
      </c>
      <c r="D103" s="69" t="s">
        <v>86</v>
      </c>
      <c r="E103" s="74" t="s">
        <v>921</v>
      </c>
      <c r="F103" s="86">
        <v>9435.17</v>
      </c>
      <c r="G103" s="39">
        <f t="shared" si="314"/>
        <v>943.51700000000005</v>
      </c>
      <c r="H103" s="39">
        <f t="shared" si="315"/>
        <v>8491.6530000000002</v>
      </c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  <c r="AB103" s="123"/>
      <c r="AC103" s="123"/>
      <c r="AD103" s="123"/>
      <c r="AE103" s="123"/>
      <c r="AF103" s="123"/>
      <c r="AG103" s="123"/>
      <c r="AH103" s="123"/>
      <c r="AI103" s="123"/>
      <c r="AJ103" s="123"/>
      <c r="AK103" s="123"/>
      <c r="AL103" s="123"/>
      <c r="AM103" s="123"/>
      <c r="AN103" s="123"/>
      <c r="AO103" s="123"/>
      <c r="AP103" s="123"/>
      <c r="AQ103" s="123"/>
      <c r="AR103" s="123"/>
      <c r="AS103" s="123"/>
      <c r="AT103" s="123"/>
      <c r="AU103" s="123"/>
      <c r="AV103" s="123"/>
      <c r="AW103" s="123"/>
      <c r="AX103" s="123"/>
      <c r="AY103" s="123"/>
      <c r="AZ103" s="123"/>
      <c r="BA103" s="123"/>
      <c r="BB103" s="123"/>
      <c r="BC103" s="123"/>
      <c r="BD103" s="123"/>
      <c r="BE103" s="123"/>
      <c r="BF103" s="123"/>
      <c r="BG103" s="123"/>
      <c r="BH103" s="123"/>
      <c r="BI103" s="123"/>
      <c r="BJ103" s="123"/>
      <c r="BK103" s="123"/>
      <c r="BL103" s="123"/>
      <c r="BM103" s="123"/>
      <c r="BN103" s="123"/>
      <c r="BO103" s="123"/>
      <c r="BP103" s="123"/>
      <c r="BQ103" s="123"/>
      <c r="BR103" s="123"/>
      <c r="BS103" s="123"/>
      <c r="BT103" s="123"/>
      <c r="BU103" s="123"/>
      <c r="BV103" s="123"/>
      <c r="BW103" s="123"/>
      <c r="BX103" s="123"/>
      <c r="BY103" s="123"/>
      <c r="BZ103" s="123"/>
      <c r="CA103" s="123"/>
      <c r="CB103" s="123"/>
      <c r="CC103" s="123"/>
      <c r="CD103" s="123"/>
      <c r="CE103" s="123"/>
      <c r="CF103" s="123"/>
      <c r="CG103" s="123"/>
      <c r="CH103" s="123"/>
      <c r="CI103" s="123"/>
      <c r="CJ103" s="123"/>
      <c r="CK103" s="39"/>
      <c r="CL103" s="39"/>
      <c r="CM103" s="39"/>
      <c r="CN103" s="39"/>
      <c r="CO103" s="39"/>
      <c r="CP103" s="39"/>
      <c r="CQ103" s="39"/>
      <c r="CR103" s="39"/>
      <c r="CS103" s="39"/>
      <c r="CT103" s="39"/>
      <c r="CU103" s="39"/>
      <c r="CV103" s="39"/>
      <c r="CW103" s="39">
        <f>ROUND((H103/5/365*22),2)</f>
        <v>102.37</v>
      </c>
      <c r="CX103" s="39">
        <f t="shared" si="319"/>
        <v>144.24</v>
      </c>
      <c r="CY103" s="39">
        <f t="shared" si="320"/>
        <v>139.59</v>
      </c>
      <c r="CZ103" s="39">
        <f t="shared" si="321"/>
        <v>144.24</v>
      </c>
      <c r="DA103" s="39">
        <f t="shared" si="322"/>
        <v>530.44000000000005</v>
      </c>
      <c r="DB103" s="39">
        <f t="shared" si="323"/>
        <v>530.44000000000005</v>
      </c>
      <c r="DC103" s="39">
        <f t="shared" si="324"/>
        <v>144.24</v>
      </c>
      <c r="DD103" s="39">
        <f t="shared" si="325"/>
        <v>130.28</v>
      </c>
      <c r="DE103" s="39">
        <f t="shared" si="326"/>
        <v>144.24</v>
      </c>
      <c r="DF103" s="39">
        <f t="shared" si="327"/>
        <v>139.59</v>
      </c>
      <c r="DG103" s="39">
        <f t="shared" si="328"/>
        <v>144.24</v>
      </c>
      <c r="DH103" s="39">
        <f t="shared" si="329"/>
        <v>139.59</v>
      </c>
      <c r="DI103" s="39">
        <f t="shared" si="330"/>
        <v>144.24</v>
      </c>
      <c r="DJ103" s="39">
        <f t="shared" si="331"/>
        <v>144.24</v>
      </c>
      <c r="DK103" s="39">
        <f t="shared" si="332"/>
        <v>139.59</v>
      </c>
      <c r="DL103" s="39">
        <f t="shared" si="333"/>
        <v>144.24</v>
      </c>
      <c r="DM103" s="39">
        <f t="shared" si="334"/>
        <v>139.59</v>
      </c>
      <c r="DN103" s="39">
        <f t="shared" si="335"/>
        <v>144.24</v>
      </c>
      <c r="DO103" s="39">
        <f t="shared" si="336"/>
        <v>1698.32</v>
      </c>
      <c r="DP103" s="39">
        <f t="shared" si="337"/>
        <v>2228.7600000000002</v>
      </c>
      <c r="DQ103" s="39">
        <f t="shared" si="338"/>
        <v>144.24</v>
      </c>
      <c r="DR103" s="39">
        <f t="shared" si="339"/>
        <v>130.28</v>
      </c>
      <c r="DS103" s="39">
        <f t="shared" si="340"/>
        <v>144.24</v>
      </c>
      <c r="DT103" s="39">
        <f t="shared" si="341"/>
        <v>139.59</v>
      </c>
      <c r="DU103" s="39">
        <f t="shared" si="342"/>
        <v>144.24</v>
      </c>
      <c r="DV103" s="39">
        <f t="shared" si="343"/>
        <v>139.59</v>
      </c>
      <c r="DW103" s="39">
        <f t="shared" si="344"/>
        <v>144.24</v>
      </c>
      <c r="DX103" s="39">
        <f t="shared" si="345"/>
        <v>144.24</v>
      </c>
      <c r="DY103" s="39">
        <f t="shared" si="346"/>
        <v>139.59</v>
      </c>
      <c r="DZ103" s="39">
        <f t="shared" si="347"/>
        <v>144.24</v>
      </c>
      <c r="EA103" s="39">
        <f t="shared" si="348"/>
        <v>139.59</v>
      </c>
      <c r="EB103" s="39">
        <f t="shared" si="349"/>
        <v>144.24</v>
      </c>
      <c r="EC103" s="39">
        <f t="shared" si="350"/>
        <v>1698.32</v>
      </c>
      <c r="ED103" s="39">
        <f t="shared" si="351"/>
        <v>3927.08</v>
      </c>
      <c r="EE103" s="39">
        <f t="shared" si="352"/>
        <v>144.24</v>
      </c>
      <c r="EF103" s="39">
        <f t="shared" si="353"/>
        <v>134.94</v>
      </c>
      <c r="EG103" s="39">
        <f t="shared" si="354"/>
        <v>144.24</v>
      </c>
      <c r="EH103" s="39">
        <f t="shared" si="355"/>
        <v>139.59</v>
      </c>
      <c r="EI103" s="39">
        <f t="shared" si="356"/>
        <v>144.24</v>
      </c>
      <c r="EJ103" s="39">
        <f t="shared" si="357"/>
        <v>139.59</v>
      </c>
      <c r="EK103" s="39">
        <f t="shared" si="358"/>
        <v>144.24</v>
      </c>
      <c r="EL103" s="39">
        <f t="shared" si="359"/>
        <v>144.24</v>
      </c>
      <c r="EM103" s="39">
        <f t="shared" si="360"/>
        <v>139.59</v>
      </c>
      <c r="EN103" s="39">
        <f t="shared" si="361"/>
        <v>144.24</v>
      </c>
      <c r="EO103" s="39">
        <f t="shared" si="362"/>
        <v>139.59</v>
      </c>
      <c r="EP103" s="39">
        <f t="shared" si="363"/>
        <v>144.24</v>
      </c>
      <c r="EQ103" s="39">
        <f t="shared" si="364"/>
        <v>1702.98</v>
      </c>
      <c r="ER103" s="39">
        <f t="shared" si="365"/>
        <v>5630.06</v>
      </c>
      <c r="ES103" s="39">
        <f t="shared" si="366"/>
        <v>144.24</v>
      </c>
      <c r="ET103" s="39">
        <f t="shared" si="367"/>
        <v>130.28</v>
      </c>
      <c r="EU103" s="39">
        <f t="shared" si="368"/>
        <v>144.24</v>
      </c>
      <c r="EV103" s="39">
        <f t="shared" si="369"/>
        <v>139.59</v>
      </c>
      <c r="EW103" s="219">
        <f t="shared" si="370"/>
        <v>144.24</v>
      </c>
      <c r="EX103" s="39">
        <f t="shared" si="371"/>
        <v>139.59</v>
      </c>
      <c r="EY103" s="39">
        <f t="shared" si="372"/>
        <v>144.24</v>
      </c>
      <c r="EZ103" s="39">
        <f t="shared" si="373"/>
        <v>144.24</v>
      </c>
      <c r="FA103" s="39">
        <f t="shared" si="374"/>
        <v>139.59</v>
      </c>
      <c r="FB103" s="39">
        <f t="shared" si="375"/>
        <v>144.24</v>
      </c>
      <c r="FC103" s="39">
        <f t="shared" si="376"/>
        <v>139.59</v>
      </c>
      <c r="FD103" s="39">
        <f t="shared" si="377"/>
        <v>144.24</v>
      </c>
      <c r="FE103" s="39">
        <f t="shared" si="378"/>
        <v>1698.32</v>
      </c>
      <c r="FF103" s="39">
        <f t="shared" si="379"/>
        <v>7328.38</v>
      </c>
      <c r="FG103" s="39">
        <f t="shared" si="380"/>
        <v>144.24</v>
      </c>
      <c r="FH103" s="39">
        <f t="shared" si="381"/>
        <v>130.28</v>
      </c>
      <c r="FI103" s="39">
        <f t="shared" si="384"/>
        <v>144.24</v>
      </c>
      <c r="FJ103" s="39">
        <f t="shared" si="385"/>
        <v>418.76</v>
      </c>
      <c r="FK103" s="39">
        <f t="shared" si="382"/>
        <v>7747.14</v>
      </c>
      <c r="FL103" s="72">
        <f t="shared" si="383"/>
        <v>1688.0299999999997</v>
      </c>
      <c r="FP103" s="121"/>
      <c r="FQ103" s="121"/>
      <c r="FR103" s="121"/>
    </row>
    <row r="104" spans="1:174" ht="84" customHeight="1" x14ac:dyDescent="0.15">
      <c r="A104" s="73">
        <v>43003</v>
      </c>
      <c r="B104" s="69" t="s">
        <v>922</v>
      </c>
      <c r="C104" s="69" t="s">
        <v>923</v>
      </c>
      <c r="D104" s="69" t="s">
        <v>86</v>
      </c>
      <c r="E104" s="74" t="s">
        <v>924</v>
      </c>
      <c r="F104" s="86">
        <v>7849.6</v>
      </c>
      <c r="G104" s="39">
        <f t="shared" si="314"/>
        <v>784.96</v>
      </c>
      <c r="H104" s="39">
        <f t="shared" si="315"/>
        <v>7064.64</v>
      </c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  <c r="AB104" s="123"/>
      <c r="AC104" s="123"/>
      <c r="AD104" s="123"/>
      <c r="AE104" s="123"/>
      <c r="AF104" s="123"/>
      <c r="AG104" s="123"/>
      <c r="AH104" s="123"/>
      <c r="AI104" s="123"/>
      <c r="AJ104" s="123"/>
      <c r="AK104" s="123"/>
      <c r="AL104" s="123"/>
      <c r="AM104" s="123"/>
      <c r="AN104" s="123"/>
      <c r="AO104" s="123"/>
      <c r="AP104" s="123"/>
      <c r="AQ104" s="123"/>
      <c r="AR104" s="123"/>
      <c r="AS104" s="123"/>
      <c r="AT104" s="123"/>
      <c r="AU104" s="123"/>
      <c r="AV104" s="123"/>
      <c r="AW104" s="123"/>
      <c r="AX104" s="123"/>
      <c r="AY104" s="123"/>
      <c r="AZ104" s="123"/>
      <c r="BA104" s="123"/>
      <c r="BB104" s="123"/>
      <c r="BC104" s="123"/>
      <c r="BD104" s="123"/>
      <c r="BE104" s="123"/>
      <c r="BF104" s="123"/>
      <c r="BG104" s="123"/>
      <c r="BH104" s="123"/>
      <c r="BI104" s="123"/>
      <c r="BJ104" s="123"/>
      <c r="BK104" s="123"/>
      <c r="BL104" s="123"/>
      <c r="BM104" s="123"/>
      <c r="BN104" s="123"/>
      <c r="BO104" s="123"/>
      <c r="BP104" s="123"/>
      <c r="BQ104" s="123"/>
      <c r="BR104" s="123"/>
      <c r="BS104" s="123"/>
      <c r="BT104" s="123"/>
      <c r="BU104" s="123"/>
      <c r="BV104" s="123"/>
      <c r="BW104" s="123"/>
      <c r="BX104" s="123"/>
      <c r="BY104" s="123"/>
      <c r="BZ104" s="123"/>
      <c r="CA104" s="123"/>
      <c r="CB104" s="123"/>
      <c r="CC104" s="123"/>
      <c r="CD104" s="123"/>
      <c r="CE104" s="123"/>
      <c r="CF104" s="123"/>
      <c r="CG104" s="123"/>
      <c r="CH104" s="123"/>
      <c r="CI104" s="123"/>
      <c r="CJ104" s="123"/>
      <c r="CK104" s="39"/>
      <c r="CL104" s="39"/>
      <c r="CM104" s="39"/>
      <c r="CN104" s="39"/>
      <c r="CO104" s="39"/>
      <c r="CP104" s="39"/>
      <c r="CQ104" s="39"/>
      <c r="CR104" s="39"/>
      <c r="CS104" s="39"/>
      <c r="CT104" s="39"/>
      <c r="CU104" s="39"/>
      <c r="CV104" s="39"/>
      <c r="CW104" s="39">
        <f>ROUND((H104/5/365*5),2)</f>
        <v>19.36</v>
      </c>
      <c r="CX104" s="39">
        <f t="shared" si="319"/>
        <v>120</v>
      </c>
      <c r="CY104" s="39">
        <f t="shared" si="320"/>
        <v>116.13</v>
      </c>
      <c r="CZ104" s="39">
        <f t="shared" si="321"/>
        <v>120</v>
      </c>
      <c r="DA104" s="39">
        <f t="shared" si="322"/>
        <v>375.49</v>
      </c>
      <c r="DB104" s="39">
        <f t="shared" si="323"/>
        <v>375.49</v>
      </c>
      <c r="DC104" s="39">
        <f t="shared" si="324"/>
        <v>120</v>
      </c>
      <c r="DD104" s="39">
        <f t="shared" si="325"/>
        <v>108.39</v>
      </c>
      <c r="DE104" s="39">
        <f t="shared" si="326"/>
        <v>120</v>
      </c>
      <c r="DF104" s="39">
        <f t="shared" si="327"/>
        <v>116.13</v>
      </c>
      <c r="DG104" s="39">
        <f t="shared" si="328"/>
        <v>120</v>
      </c>
      <c r="DH104" s="39">
        <f t="shared" si="329"/>
        <v>116.13</v>
      </c>
      <c r="DI104" s="39">
        <f t="shared" si="330"/>
        <v>120</v>
      </c>
      <c r="DJ104" s="39">
        <f t="shared" si="331"/>
        <v>120</v>
      </c>
      <c r="DK104" s="39">
        <f t="shared" si="332"/>
        <v>116.13</v>
      </c>
      <c r="DL104" s="39">
        <f t="shared" si="333"/>
        <v>120</v>
      </c>
      <c r="DM104" s="39">
        <f t="shared" si="334"/>
        <v>116.13</v>
      </c>
      <c r="DN104" s="39">
        <f t="shared" si="335"/>
        <v>120</v>
      </c>
      <c r="DO104" s="39">
        <f t="shared" si="336"/>
        <v>1412.9099999999999</v>
      </c>
      <c r="DP104" s="39">
        <f t="shared" si="337"/>
        <v>1788.4</v>
      </c>
      <c r="DQ104" s="39">
        <f t="shared" si="338"/>
        <v>120</v>
      </c>
      <c r="DR104" s="39">
        <f t="shared" si="339"/>
        <v>108.39</v>
      </c>
      <c r="DS104" s="39">
        <f t="shared" si="340"/>
        <v>120</v>
      </c>
      <c r="DT104" s="39">
        <f t="shared" si="341"/>
        <v>116.13</v>
      </c>
      <c r="DU104" s="39">
        <f t="shared" si="342"/>
        <v>120</v>
      </c>
      <c r="DV104" s="39">
        <f t="shared" si="343"/>
        <v>116.13</v>
      </c>
      <c r="DW104" s="39">
        <f t="shared" si="344"/>
        <v>120</v>
      </c>
      <c r="DX104" s="39">
        <f t="shared" si="345"/>
        <v>120</v>
      </c>
      <c r="DY104" s="39">
        <f t="shared" si="346"/>
        <v>116.13</v>
      </c>
      <c r="DZ104" s="39">
        <f t="shared" si="347"/>
        <v>120</v>
      </c>
      <c r="EA104" s="39">
        <f t="shared" si="348"/>
        <v>116.13</v>
      </c>
      <c r="EB104" s="39">
        <f t="shared" si="349"/>
        <v>120</v>
      </c>
      <c r="EC104" s="39">
        <f t="shared" si="350"/>
        <v>1412.9099999999999</v>
      </c>
      <c r="ED104" s="39">
        <f t="shared" si="351"/>
        <v>3201.31</v>
      </c>
      <c r="EE104" s="39">
        <f t="shared" si="352"/>
        <v>120</v>
      </c>
      <c r="EF104" s="39">
        <f t="shared" si="353"/>
        <v>112.26</v>
      </c>
      <c r="EG104" s="39">
        <f t="shared" si="354"/>
        <v>120</v>
      </c>
      <c r="EH104" s="39">
        <f t="shared" si="355"/>
        <v>116.13</v>
      </c>
      <c r="EI104" s="39">
        <f t="shared" si="356"/>
        <v>120</v>
      </c>
      <c r="EJ104" s="39">
        <f t="shared" si="357"/>
        <v>116.13</v>
      </c>
      <c r="EK104" s="39">
        <f t="shared" si="358"/>
        <v>120</v>
      </c>
      <c r="EL104" s="39">
        <f t="shared" si="359"/>
        <v>120</v>
      </c>
      <c r="EM104" s="39">
        <f t="shared" si="360"/>
        <v>116.13</v>
      </c>
      <c r="EN104" s="39">
        <f t="shared" si="361"/>
        <v>120</v>
      </c>
      <c r="EO104" s="39">
        <f t="shared" si="362"/>
        <v>116.13</v>
      </c>
      <c r="EP104" s="39">
        <f t="shared" si="363"/>
        <v>120</v>
      </c>
      <c r="EQ104" s="39">
        <f t="shared" si="364"/>
        <v>1416.7800000000002</v>
      </c>
      <c r="ER104" s="39">
        <f t="shared" si="365"/>
        <v>4618.09</v>
      </c>
      <c r="ES104" s="39">
        <f t="shared" si="366"/>
        <v>120</v>
      </c>
      <c r="ET104" s="39">
        <f t="shared" si="367"/>
        <v>108.39</v>
      </c>
      <c r="EU104" s="39">
        <f t="shared" si="368"/>
        <v>120</v>
      </c>
      <c r="EV104" s="39">
        <f t="shared" si="369"/>
        <v>116.13</v>
      </c>
      <c r="EW104" s="219">
        <f t="shared" si="370"/>
        <v>120</v>
      </c>
      <c r="EX104" s="39">
        <f t="shared" si="371"/>
        <v>116.13</v>
      </c>
      <c r="EY104" s="39">
        <f t="shared" si="372"/>
        <v>120</v>
      </c>
      <c r="EZ104" s="39">
        <f t="shared" si="373"/>
        <v>120</v>
      </c>
      <c r="FA104" s="39">
        <f t="shared" si="374"/>
        <v>116.13</v>
      </c>
      <c r="FB104" s="39">
        <f t="shared" si="375"/>
        <v>120</v>
      </c>
      <c r="FC104" s="39">
        <f t="shared" si="376"/>
        <v>116.13</v>
      </c>
      <c r="FD104" s="39">
        <f t="shared" si="377"/>
        <v>120</v>
      </c>
      <c r="FE104" s="39">
        <f t="shared" si="378"/>
        <v>1412.9099999999999</v>
      </c>
      <c r="FF104" s="39">
        <f t="shared" si="379"/>
        <v>6031</v>
      </c>
      <c r="FG104" s="39">
        <f t="shared" si="380"/>
        <v>120</v>
      </c>
      <c r="FH104" s="39">
        <f t="shared" si="381"/>
        <v>108.39</v>
      </c>
      <c r="FI104" s="39">
        <f t="shared" si="384"/>
        <v>120</v>
      </c>
      <c r="FJ104" s="39">
        <f t="shared" si="385"/>
        <v>348.39</v>
      </c>
      <c r="FK104" s="39">
        <f t="shared" si="382"/>
        <v>6379.39</v>
      </c>
      <c r="FL104" s="72">
        <f t="shared" si="383"/>
        <v>1470.21</v>
      </c>
      <c r="FP104" s="121"/>
      <c r="FQ104" s="121"/>
      <c r="FR104" s="121"/>
    </row>
    <row r="105" spans="1:174" ht="27.75" customHeight="1" x14ac:dyDescent="0.15">
      <c r="A105" s="73">
        <v>43090</v>
      </c>
      <c r="B105" s="69" t="s">
        <v>925</v>
      </c>
      <c r="C105" s="69" t="s">
        <v>925</v>
      </c>
      <c r="D105" s="69" t="s">
        <v>100</v>
      </c>
      <c r="E105" s="69" t="s">
        <v>926</v>
      </c>
      <c r="F105" s="86">
        <v>795</v>
      </c>
      <c r="G105" s="39">
        <f t="shared" si="314"/>
        <v>79.5</v>
      </c>
      <c r="H105" s="39">
        <f t="shared" si="315"/>
        <v>715.5</v>
      </c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  <c r="AA105" s="123"/>
      <c r="AB105" s="123"/>
      <c r="AC105" s="123"/>
      <c r="AD105" s="123"/>
      <c r="AE105" s="123"/>
      <c r="AF105" s="123"/>
      <c r="AG105" s="123"/>
      <c r="AH105" s="123"/>
      <c r="AI105" s="123"/>
      <c r="AJ105" s="123"/>
      <c r="AK105" s="123"/>
      <c r="AL105" s="123"/>
      <c r="AM105" s="123"/>
      <c r="AN105" s="123"/>
      <c r="AO105" s="123"/>
      <c r="AP105" s="123"/>
      <c r="AQ105" s="123"/>
      <c r="AR105" s="123"/>
      <c r="AS105" s="123"/>
      <c r="AT105" s="123"/>
      <c r="AU105" s="123"/>
      <c r="AV105" s="123"/>
      <c r="AW105" s="123"/>
      <c r="AX105" s="123"/>
      <c r="AY105" s="123"/>
      <c r="AZ105" s="123"/>
      <c r="BA105" s="123"/>
      <c r="BB105" s="123"/>
      <c r="BC105" s="123"/>
      <c r="BD105" s="123"/>
      <c r="BE105" s="123"/>
      <c r="BF105" s="123"/>
      <c r="BG105" s="123"/>
      <c r="BH105" s="123"/>
      <c r="BI105" s="123"/>
      <c r="BJ105" s="123"/>
      <c r="BK105" s="123"/>
      <c r="BL105" s="123"/>
      <c r="BM105" s="123"/>
      <c r="BN105" s="123"/>
      <c r="BO105" s="123"/>
      <c r="BP105" s="123"/>
      <c r="BQ105" s="123"/>
      <c r="BR105" s="123"/>
      <c r="BS105" s="123"/>
      <c r="BT105" s="123"/>
      <c r="BU105" s="123"/>
      <c r="BV105" s="123"/>
      <c r="BW105" s="123"/>
      <c r="BX105" s="123"/>
      <c r="BY105" s="123"/>
      <c r="BZ105" s="123"/>
      <c r="CA105" s="123"/>
      <c r="CB105" s="123"/>
      <c r="CC105" s="123"/>
      <c r="CD105" s="123"/>
      <c r="CE105" s="123"/>
      <c r="CF105" s="123"/>
      <c r="CG105" s="123"/>
      <c r="CH105" s="123"/>
      <c r="CI105" s="123"/>
      <c r="CJ105" s="123"/>
      <c r="CK105" s="39"/>
      <c r="CL105" s="39"/>
      <c r="CM105" s="39"/>
      <c r="CN105" s="39"/>
      <c r="CO105" s="39"/>
      <c r="CP105" s="39"/>
      <c r="CQ105" s="39"/>
      <c r="CR105" s="39"/>
      <c r="CS105" s="39"/>
      <c r="CT105" s="39"/>
      <c r="CU105" s="39"/>
      <c r="CV105" s="39"/>
      <c r="CW105" s="39"/>
      <c r="CX105" s="39"/>
      <c r="CY105" s="39"/>
      <c r="CZ105" s="39">
        <f>ROUND((H105/5/365*10),2)</f>
        <v>3.92</v>
      </c>
      <c r="DA105" s="39">
        <f t="shared" si="322"/>
        <v>3.92</v>
      </c>
      <c r="DB105" s="39">
        <f t="shared" si="323"/>
        <v>3.92</v>
      </c>
      <c r="DC105" s="39">
        <f t="shared" si="324"/>
        <v>12.15</v>
      </c>
      <c r="DD105" s="39">
        <f t="shared" si="325"/>
        <v>10.98</v>
      </c>
      <c r="DE105" s="39">
        <f t="shared" si="326"/>
        <v>12.15</v>
      </c>
      <c r="DF105" s="39">
        <f t="shared" si="327"/>
        <v>11.76</v>
      </c>
      <c r="DG105" s="39">
        <f t="shared" si="328"/>
        <v>12.15</v>
      </c>
      <c r="DH105" s="39">
        <f t="shared" si="329"/>
        <v>11.76</v>
      </c>
      <c r="DI105" s="39">
        <f t="shared" si="330"/>
        <v>12.15</v>
      </c>
      <c r="DJ105" s="39">
        <f t="shared" si="331"/>
        <v>12.15</v>
      </c>
      <c r="DK105" s="39">
        <f t="shared" si="332"/>
        <v>11.76</v>
      </c>
      <c r="DL105" s="39">
        <f t="shared" si="333"/>
        <v>12.15</v>
      </c>
      <c r="DM105" s="39">
        <f t="shared" si="334"/>
        <v>11.76</v>
      </c>
      <c r="DN105" s="39">
        <f t="shared" si="335"/>
        <v>12.15</v>
      </c>
      <c r="DO105" s="39">
        <f t="shared" si="336"/>
        <v>143.07000000000002</v>
      </c>
      <c r="DP105" s="39">
        <f t="shared" si="337"/>
        <v>146.99</v>
      </c>
      <c r="DQ105" s="39">
        <f t="shared" si="338"/>
        <v>12.15</v>
      </c>
      <c r="DR105" s="39">
        <f t="shared" si="339"/>
        <v>10.98</v>
      </c>
      <c r="DS105" s="39">
        <f t="shared" si="340"/>
        <v>12.15</v>
      </c>
      <c r="DT105" s="39">
        <f t="shared" si="341"/>
        <v>11.76</v>
      </c>
      <c r="DU105" s="39">
        <f t="shared" si="342"/>
        <v>12.15</v>
      </c>
      <c r="DV105" s="39">
        <f t="shared" si="343"/>
        <v>11.76</v>
      </c>
      <c r="DW105" s="39">
        <f t="shared" si="344"/>
        <v>12.15</v>
      </c>
      <c r="DX105" s="39">
        <f t="shared" si="345"/>
        <v>12.15</v>
      </c>
      <c r="DY105" s="39">
        <f t="shared" si="346"/>
        <v>11.76</v>
      </c>
      <c r="DZ105" s="39">
        <f t="shared" si="347"/>
        <v>12.15</v>
      </c>
      <c r="EA105" s="39">
        <f t="shared" si="348"/>
        <v>11.76</v>
      </c>
      <c r="EB105" s="39">
        <f t="shared" si="349"/>
        <v>12.15</v>
      </c>
      <c r="EC105" s="39">
        <f t="shared" si="350"/>
        <v>143.07000000000002</v>
      </c>
      <c r="ED105" s="39">
        <f t="shared" si="351"/>
        <v>290.06</v>
      </c>
      <c r="EE105" s="39">
        <f t="shared" si="352"/>
        <v>12.15</v>
      </c>
      <c r="EF105" s="39">
        <f t="shared" si="353"/>
        <v>11.37</v>
      </c>
      <c r="EG105" s="39">
        <f t="shared" si="354"/>
        <v>12.15</v>
      </c>
      <c r="EH105" s="39">
        <f t="shared" si="355"/>
        <v>11.76</v>
      </c>
      <c r="EI105" s="39">
        <f t="shared" si="356"/>
        <v>12.15</v>
      </c>
      <c r="EJ105" s="39">
        <f t="shared" si="357"/>
        <v>11.76</v>
      </c>
      <c r="EK105" s="39">
        <f t="shared" si="358"/>
        <v>12.15</v>
      </c>
      <c r="EL105" s="39">
        <f t="shared" si="359"/>
        <v>12.15</v>
      </c>
      <c r="EM105" s="39">
        <f t="shared" si="360"/>
        <v>11.76</v>
      </c>
      <c r="EN105" s="39">
        <f t="shared" si="361"/>
        <v>12.15</v>
      </c>
      <c r="EO105" s="39">
        <f t="shared" si="362"/>
        <v>11.76</v>
      </c>
      <c r="EP105" s="39">
        <f t="shared" si="363"/>
        <v>12.15</v>
      </c>
      <c r="EQ105" s="39">
        <f t="shared" si="364"/>
        <v>143.46000000000004</v>
      </c>
      <c r="ER105" s="39">
        <f t="shared" si="365"/>
        <v>433.52</v>
      </c>
      <c r="ES105" s="39">
        <f t="shared" si="366"/>
        <v>12.15</v>
      </c>
      <c r="ET105" s="39">
        <f t="shared" si="367"/>
        <v>10.98</v>
      </c>
      <c r="EU105" s="39">
        <f t="shared" si="368"/>
        <v>12.15</v>
      </c>
      <c r="EV105" s="39">
        <f t="shared" si="369"/>
        <v>11.76</v>
      </c>
      <c r="EW105" s="219">
        <f t="shared" si="370"/>
        <v>12.15</v>
      </c>
      <c r="EX105" s="39">
        <f t="shared" si="371"/>
        <v>11.76</v>
      </c>
      <c r="EY105" s="39">
        <f t="shared" si="372"/>
        <v>12.15</v>
      </c>
      <c r="EZ105" s="39">
        <f t="shared" si="373"/>
        <v>12.15</v>
      </c>
      <c r="FA105" s="39">
        <f t="shared" si="374"/>
        <v>11.76</v>
      </c>
      <c r="FB105" s="39">
        <f t="shared" si="375"/>
        <v>12.15</v>
      </c>
      <c r="FC105" s="39">
        <f t="shared" si="376"/>
        <v>11.76</v>
      </c>
      <c r="FD105" s="39">
        <f t="shared" si="377"/>
        <v>12.15</v>
      </c>
      <c r="FE105" s="39">
        <f t="shared" si="378"/>
        <v>143.07000000000002</v>
      </c>
      <c r="FF105" s="39">
        <f t="shared" si="379"/>
        <v>576.59</v>
      </c>
      <c r="FG105" s="39">
        <f t="shared" si="380"/>
        <v>12.15</v>
      </c>
      <c r="FH105" s="39">
        <f t="shared" si="381"/>
        <v>10.98</v>
      </c>
      <c r="FI105" s="39">
        <f t="shared" si="384"/>
        <v>12.15</v>
      </c>
      <c r="FJ105" s="39">
        <f t="shared" si="385"/>
        <v>35.28</v>
      </c>
      <c r="FK105" s="39">
        <f t="shared" si="382"/>
        <v>611.87</v>
      </c>
      <c r="FL105" s="72">
        <f t="shared" si="383"/>
        <v>183.13</v>
      </c>
      <c r="FP105" s="121"/>
      <c r="FQ105" s="121"/>
      <c r="FR105" s="121"/>
    </row>
    <row r="106" spans="1:174" ht="74.25" x14ac:dyDescent="0.15">
      <c r="A106" s="73">
        <v>43291</v>
      </c>
      <c r="B106" s="69" t="s">
        <v>470</v>
      </c>
      <c r="C106" s="69" t="s">
        <v>927</v>
      </c>
      <c r="D106" s="69" t="s">
        <v>815</v>
      </c>
      <c r="E106" s="74" t="s">
        <v>928</v>
      </c>
      <c r="F106" s="86">
        <v>988</v>
      </c>
      <c r="G106" s="39">
        <f t="shared" si="314"/>
        <v>98.800000000000011</v>
      </c>
      <c r="H106" s="39">
        <f t="shared" si="315"/>
        <v>889.2</v>
      </c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  <c r="AB106" s="123"/>
      <c r="AC106" s="123"/>
      <c r="AD106" s="123"/>
      <c r="AE106" s="123"/>
      <c r="AF106" s="123"/>
      <c r="AG106" s="123"/>
      <c r="AH106" s="123"/>
      <c r="AI106" s="123"/>
      <c r="AJ106" s="123"/>
      <c r="AK106" s="123"/>
      <c r="AL106" s="123"/>
      <c r="AM106" s="123"/>
      <c r="AN106" s="123"/>
      <c r="AO106" s="123"/>
      <c r="AP106" s="123"/>
      <c r="AQ106" s="123"/>
      <c r="AR106" s="123"/>
      <c r="AS106" s="123"/>
      <c r="AT106" s="123"/>
      <c r="AU106" s="123"/>
      <c r="AV106" s="123"/>
      <c r="AW106" s="123"/>
      <c r="AX106" s="123"/>
      <c r="AY106" s="123"/>
      <c r="AZ106" s="123"/>
      <c r="BA106" s="123"/>
      <c r="BB106" s="123"/>
      <c r="BC106" s="123"/>
      <c r="BD106" s="123"/>
      <c r="BE106" s="123"/>
      <c r="BF106" s="123"/>
      <c r="BG106" s="123"/>
      <c r="BH106" s="123"/>
      <c r="BI106" s="123"/>
      <c r="BJ106" s="123"/>
      <c r="BK106" s="123"/>
      <c r="BL106" s="123"/>
      <c r="BM106" s="123"/>
      <c r="BN106" s="123"/>
      <c r="BO106" s="123"/>
      <c r="BP106" s="123"/>
      <c r="BQ106" s="123"/>
      <c r="BR106" s="123"/>
      <c r="BS106" s="123"/>
      <c r="BT106" s="123"/>
      <c r="BU106" s="123"/>
      <c r="BV106" s="123"/>
      <c r="BW106" s="123"/>
      <c r="BX106" s="123"/>
      <c r="BY106" s="123"/>
      <c r="BZ106" s="123"/>
      <c r="CA106" s="123"/>
      <c r="CB106" s="123"/>
      <c r="CC106" s="123"/>
      <c r="CD106" s="123"/>
      <c r="CE106" s="123"/>
      <c r="CF106" s="123"/>
      <c r="CG106" s="123"/>
      <c r="CH106" s="123"/>
      <c r="CI106" s="123"/>
      <c r="CJ106" s="123"/>
      <c r="CK106" s="39"/>
      <c r="CL106" s="39"/>
      <c r="CM106" s="39"/>
      <c r="CN106" s="39"/>
      <c r="CO106" s="39"/>
      <c r="CP106" s="39"/>
      <c r="CQ106" s="39"/>
      <c r="CR106" s="39"/>
      <c r="CS106" s="39"/>
      <c r="CT106" s="39"/>
      <c r="CU106" s="39"/>
      <c r="CV106" s="39"/>
      <c r="CW106" s="39"/>
      <c r="CX106" s="39"/>
      <c r="CY106" s="39"/>
      <c r="CZ106" s="39"/>
      <c r="DA106" s="39"/>
      <c r="DB106" s="39"/>
      <c r="DC106" s="39"/>
      <c r="DD106" s="39"/>
      <c r="DE106" s="39"/>
      <c r="DF106" s="39"/>
      <c r="DG106" s="39"/>
      <c r="DH106" s="39"/>
      <c r="DI106" s="39">
        <f t="shared" ref="DI106:DI115" si="388">ROUND((H106/5/365*21),2)</f>
        <v>10.23</v>
      </c>
      <c r="DJ106" s="39">
        <f t="shared" si="331"/>
        <v>15.1</v>
      </c>
      <c r="DK106" s="39">
        <f t="shared" si="332"/>
        <v>14.62</v>
      </c>
      <c r="DL106" s="39">
        <f t="shared" si="333"/>
        <v>15.1</v>
      </c>
      <c r="DM106" s="39">
        <f t="shared" si="334"/>
        <v>14.62</v>
      </c>
      <c r="DN106" s="39">
        <f t="shared" si="335"/>
        <v>15.1</v>
      </c>
      <c r="DO106" s="39">
        <f t="shared" si="336"/>
        <v>84.77</v>
      </c>
      <c r="DP106" s="39">
        <f t="shared" si="337"/>
        <v>84.77</v>
      </c>
      <c r="DQ106" s="39">
        <f t="shared" si="338"/>
        <v>15.1</v>
      </c>
      <c r="DR106" s="39">
        <f t="shared" si="339"/>
        <v>13.64</v>
      </c>
      <c r="DS106" s="39">
        <f t="shared" si="340"/>
        <v>15.1</v>
      </c>
      <c r="DT106" s="39">
        <f t="shared" si="341"/>
        <v>14.62</v>
      </c>
      <c r="DU106" s="39">
        <f t="shared" si="342"/>
        <v>15.1</v>
      </c>
      <c r="DV106" s="39">
        <f t="shared" si="343"/>
        <v>14.62</v>
      </c>
      <c r="DW106" s="39">
        <f t="shared" si="344"/>
        <v>15.1</v>
      </c>
      <c r="DX106" s="39">
        <f t="shared" si="345"/>
        <v>15.1</v>
      </c>
      <c r="DY106" s="39">
        <f t="shared" si="346"/>
        <v>14.62</v>
      </c>
      <c r="DZ106" s="39">
        <f t="shared" si="347"/>
        <v>15.1</v>
      </c>
      <c r="EA106" s="39">
        <f t="shared" si="348"/>
        <v>14.62</v>
      </c>
      <c r="EB106" s="39">
        <f t="shared" si="349"/>
        <v>15.1</v>
      </c>
      <c r="EC106" s="39">
        <f t="shared" si="350"/>
        <v>177.82</v>
      </c>
      <c r="ED106" s="39">
        <f t="shared" si="351"/>
        <v>262.58999999999997</v>
      </c>
      <c r="EE106" s="39">
        <f t="shared" si="352"/>
        <v>15.1</v>
      </c>
      <c r="EF106" s="39">
        <f t="shared" si="353"/>
        <v>14.13</v>
      </c>
      <c r="EG106" s="39">
        <f t="shared" si="354"/>
        <v>15.1</v>
      </c>
      <c r="EH106" s="39">
        <f t="shared" si="355"/>
        <v>14.62</v>
      </c>
      <c r="EI106" s="39">
        <f t="shared" si="356"/>
        <v>15.1</v>
      </c>
      <c r="EJ106" s="39">
        <f t="shared" si="357"/>
        <v>14.62</v>
      </c>
      <c r="EK106" s="39">
        <f t="shared" si="358"/>
        <v>15.1</v>
      </c>
      <c r="EL106" s="39">
        <f t="shared" si="359"/>
        <v>15.1</v>
      </c>
      <c r="EM106" s="39">
        <f t="shared" si="360"/>
        <v>14.62</v>
      </c>
      <c r="EN106" s="39">
        <f t="shared" si="361"/>
        <v>15.1</v>
      </c>
      <c r="EO106" s="39">
        <f t="shared" si="362"/>
        <v>14.62</v>
      </c>
      <c r="EP106" s="39">
        <f t="shared" si="363"/>
        <v>15.1</v>
      </c>
      <c r="EQ106" s="39">
        <f t="shared" si="364"/>
        <v>178.30999999999997</v>
      </c>
      <c r="ER106" s="39">
        <f t="shared" si="365"/>
        <v>440.9</v>
      </c>
      <c r="ES106" s="39">
        <f t="shared" si="366"/>
        <v>15.1</v>
      </c>
      <c r="ET106" s="39">
        <f t="shared" si="367"/>
        <v>13.64</v>
      </c>
      <c r="EU106" s="39">
        <f t="shared" si="368"/>
        <v>15.1</v>
      </c>
      <c r="EV106" s="39">
        <f t="shared" si="369"/>
        <v>14.62</v>
      </c>
      <c r="EW106" s="219">
        <f t="shared" si="370"/>
        <v>15.1</v>
      </c>
      <c r="EX106" s="39">
        <f t="shared" si="371"/>
        <v>14.62</v>
      </c>
      <c r="EY106" s="39">
        <f t="shared" si="372"/>
        <v>15.1</v>
      </c>
      <c r="EZ106" s="39">
        <f t="shared" si="373"/>
        <v>15.1</v>
      </c>
      <c r="FA106" s="39">
        <f t="shared" si="374"/>
        <v>14.62</v>
      </c>
      <c r="FB106" s="39">
        <f t="shared" si="375"/>
        <v>15.1</v>
      </c>
      <c r="FC106" s="39">
        <f t="shared" si="376"/>
        <v>14.62</v>
      </c>
      <c r="FD106" s="39">
        <f t="shared" si="377"/>
        <v>15.1</v>
      </c>
      <c r="FE106" s="39">
        <f t="shared" si="378"/>
        <v>177.82</v>
      </c>
      <c r="FF106" s="39">
        <f t="shared" si="379"/>
        <v>618.72</v>
      </c>
      <c r="FG106" s="39">
        <f t="shared" si="380"/>
        <v>15.1</v>
      </c>
      <c r="FH106" s="39">
        <f t="shared" si="381"/>
        <v>13.64</v>
      </c>
      <c r="FI106" s="39">
        <f t="shared" si="384"/>
        <v>15.1</v>
      </c>
      <c r="FJ106" s="39">
        <f t="shared" si="385"/>
        <v>43.84</v>
      </c>
      <c r="FK106" s="39">
        <f t="shared" si="382"/>
        <v>662.56</v>
      </c>
      <c r="FL106" s="72">
        <f t="shared" si="383"/>
        <v>325.44000000000005</v>
      </c>
      <c r="FP106" s="121"/>
      <c r="FQ106" s="121"/>
      <c r="FR106" s="121"/>
    </row>
    <row r="107" spans="1:174" ht="74.25" x14ac:dyDescent="0.15">
      <c r="A107" s="73">
        <v>43291</v>
      </c>
      <c r="B107" s="69" t="s">
        <v>470</v>
      </c>
      <c r="C107" s="69" t="s">
        <v>929</v>
      </c>
      <c r="D107" s="69" t="s">
        <v>815</v>
      </c>
      <c r="E107" s="74" t="s">
        <v>930</v>
      </c>
      <c r="F107" s="86">
        <v>988</v>
      </c>
      <c r="G107" s="39">
        <f t="shared" si="314"/>
        <v>98.800000000000011</v>
      </c>
      <c r="H107" s="39">
        <f t="shared" si="315"/>
        <v>889.2</v>
      </c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  <c r="AC107" s="123"/>
      <c r="AD107" s="123"/>
      <c r="AE107" s="123"/>
      <c r="AF107" s="123"/>
      <c r="AG107" s="123"/>
      <c r="AH107" s="123"/>
      <c r="AI107" s="123"/>
      <c r="AJ107" s="123"/>
      <c r="AK107" s="123"/>
      <c r="AL107" s="123"/>
      <c r="AM107" s="123"/>
      <c r="AN107" s="123"/>
      <c r="AO107" s="123"/>
      <c r="AP107" s="123"/>
      <c r="AQ107" s="123"/>
      <c r="AR107" s="123"/>
      <c r="AS107" s="123"/>
      <c r="AT107" s="123"/>
      <c r="AU107" s="123"/>
      <c r="AV107" s="123"/>
      <c r="AW107" s="123"/>
      <c r="AX107" s="123"/>
      <c r="AY107" s="123"/>
      <c r="AZ107" s="123"/>
      <c r="BA107" s="123"/>
      <c r="BB107" s="123"/>
      <c r="BC107" s="123"/>
      <c r="BD107" s="123"/>
      <c r="BE107" s="123"/>
      <c r="BF107" s="123"/>
      <c r="BG107" s="123"/>
      <c r="BH107" s="123"/>
      <c r="BI107" s="123"/>
      <c r="BJ107" s="123"/>
      <c r="BK107" s="123"/>
      <c r="BL107" s="123"/>
      <c r="BM107" s="123"/>
      <c r="BN107" s="123"/>
      <c r="BO107" s="123"/>
      <c r="BP107" s="123"/>
      <c r="BQ107" s="123"/>
      <c r="BR107" s="123"/>
      <c r="BS107" s="123"/>
      <c r="BT107" s="123"/>
      <c r="BU107" s="123"/>
      <c r="BV107" s="123"/>
      <c r="BW107" s="123"/>
      <c r="BX107" s="123"/>
      <c r="BY107" s="123"/>
      <c r="BZ107" s="123"/>
      <c r="CA107" s="123"/>
      <c r="CB107" s="123"/>
      <c r="CC107" s="123"/>
      <c r="CD107" s="123"/>
      <c r="CE107" s="123"/>
      <c r="CF107" s="123"/>
      <c r="CG107" s="123"/>
      <c r="CH107" s="123"/>
      <c r="CI107" s="123"/>
      <c r="CJ107" s="123"/>
      <c r="CK107" s="39"/>
      <c r="CL107" s="39"/>
      <c r="CM107" s="39"/>
      <c r="CN107" s="39"/>
      <c r="CO107" s="39"/>
      <c r="CP107" s="39"/>
      <c r="CQ107" s="39"/>
      <c r="CR107" s="39"/>
      <c r="CS107" s="39"/>
      <c r="CT107" s="39"/>
      <c r="CU107" s="39"/>
      <c r="CV107" s="39"/>
      <c r="CW107" s="39"/>
      <c r="CX107" s="39"/>
      <c r="CY107" s="39"/>
      <c r="CZ107" s="39"/>
      <c r="DA107" s="39"/>
      <c r="DB107" s="39"/>
      <c r="DC107" s="39"/>
      <c r="DD107" s="39"/>
      <c r="DE107" s="39"/>
      <c r="DF107" s="39"/>
      <c r="DG107" s="39"/>
      <c r="DH107" s="39"/>
      <c r="DI107" s="39">
        <f t="shared" si="388"/>
        <v>10.23</v>
      </c>
      <c r="DJ107" s="39">
        <f t="shared" si="331"/>
        <v>15.1</v>
      </c>
      <c r="DK107" s="39">
        <f t="shared" si="332"/>
        <v>14.62</v>
      </c>
      <c r="DL107" s="39">
        <f t="shared" si="333"/>
        <v>15.1</v>
      </c>
      <c r="DM107" s="39">
        <f t="shared" si="334"/>
        <v>14.62</v>
      </c>
      <c r="DN107" s="39">
        <f t="shared" si="335"/>
        <v>15.1</v>
      </c>
      <c r="DO107" s="39">
        <f t="shared" si="336"/>
        <v>84.77</v>
      </c>
      <c r="DP107" s="39">
        <f t="shared" si="337"/>
        <v>84.77</v>
      </c>
      <c r="DQ107" s="39">
        <f t="shared" si="338"/>
        <v>15.1</v>
      </c>
      <c r="DR107" s="39">
        <f t="shared" si="339"/>
        <v>13.64</v>
      </c>
      <c r="DS107" s="39">
        <f t="shared" si="340"/>
        <v>15.1</v>
      </c>
      <c r="DT107" s="39">
        <f t="shared" si="341"/>
        <v>14.62</v>
      </c>
      <c r="DU107" s="39">
        <f t="shared" si="342"/>
        <v>15.1</v>
      </c>
      <c r="DV107" s="39">
        <f t="shared" si="343"/>
        <v>14.62</v>
      </c>
      <c r="DW107" s="39">
        <f t="shared" si="344"/>
        <v>15.1</v>
      </c>
      <c r="DX107" s="39">
        <f t="shared" si="345"/>
        <v>15.1</v>
      </c>
      <c r="DY107" s="39">
        <f t="shared" si="346"/>
        <v>14.62</v>
      </c>
      <c r="DZ107" s="39">
        <f t="shared" si="347"/>
        <v>15.1</v>
      </c>
      <c r="EA107" s="39">
        <f t="shared" si="348"/>
        <v>14.62</v>
      </c>
      <c r="EB107" s="39">
        <f t="shared" si="349"/>
        <v>15.1</v>
      </c>
      <c r="EC107" s="39">
        <f t="shared" si="350"/>
        <v>177.82</v>
      </c>
      <c r="ED107" s="39">
        <f t="shared" si="351"/>
        <v>262.58999999999997</v>
      </c>
      <c r="EE107" s="39">
        <f t="shared" si="352"/>
        <v>15.1</v>
      </c>
      <c r="EF107" s="39">
        <f t="shared" si="353"/>
        <v>14.13</v>
      </c>
      <c r="EG107" s="39">
        <f t="shared" si="354"/>
        <v>15.1</v>
      </c>
      <c r="EH107" s="39">
        <f t="shared" si="355"/>
        <v>14.62</v>
      </c>
      <c r="EI107" s="39">
        <f t="shared" si="356"/>
        <v>15.1</v>
      </c>
      <c r="EJ107" s="39">
        <f t="shared" si="357"/>
        <v>14.62</v>
      </c>
      <c r="EK107" s="39">
        <f t="shared" si="358"/>
        <v>15.1</v>
      </c>
      <c r="EL107" s="39">
        <f t="shared" si="359"/>
        <v>15.1</v>
      </c>
      <c r="EM107" s="39">
        <f t="shared" si="360"/>
        <v>14.62</v>
      </c>
      <c r="EN107" s="39">
        <f t="shared" si="361"/>
        <v>15.1</v>
      </c>
      <c r="EO107" s="39">
        <f t="shared" si="362"/>
        <v>14.62</v>
      </c>
      <c r="EP107" s="39">
        <f t="shared" si="363"/>
        <v>15.1</v>
      </c>
      <c r="EQ107" s="39">
        <f t="shared" si="364"/>
        <v>178.30999999999997</v>
      </c>
      <c r="ER107" s="39">
        <f t="shared" si="365"/>
        <v>440.9</v>
      </c>
      <c r="ES107" s="39">
        <f t="shared" si="366"/>
        <v>15.1</v>
      </c>
      <c r="ET107" s="39">
        <f t="shared" si="367"/>
        <v>13.64</v>
      </c>
      <c r="EU107" s="39">
        <f t="shared" si="368"/>
        <v>15.1</v>
      </c>
      <c r="EV107" s="39">
        <f t="shared" si="369"/>
        <v>14.62</v>
      </c>
      <c r="EW107" s="219">
        <f t="shared" si="370"/>
        <v>15.1</v>
      </c>
      <c r="EX107" s="39">
        <f t="shared" si="371"/>
        <v>14.62</v>
      </c>
      <c r="EY107" s="39">
        <f t="shared" si="372"/>
        <v>15.1</v>
      </c>
      <c r="EZ107" s="39">
        <f t="shared" si="373"/>
        <v>15.1</v>
      </c>
      <c r="FA107" s="39">
        <f t="shared" si="374"/>
        <v>14.62</v>
      </c>
      <c r="FB107" s="39">
        <f t="shared" si="375"/>
        <v>15.1</v>
      </c>
      <c r="FC107" s="39">
        <f t="shared" si="376"/>
        <v>14.62</v>
      </c>
      <c r="FD107" s="39">
        <f t="shared" si="377"/>
        <v>15.1</v>
      </c>
      <c r="FE107" s="39">
        <f t="shared" si="378"/>
        <v>177.82</v>
      </c>
      <c r="FF107" s="39">
        <f t="shared" si="379"/>
        <v>618.72</v>
      </c>
      <c r="FG107" s="39">
        <f t="shared" si="380"/>
        <v>15.1</v>
      </c>
      <c r="FH107" s="39">
        <f t="shared" si="381"/>
        <v>13.64</v>
      </c>
      <c r="FI107" s="39">
        <f t="shared" si="384"/>
        <v>15.1</v>
      </c>
      <c r="FJ107" s="39">
        <f t="shared" si="385"/>
        <v>43.84</v>
      </c>
      <c r="FK107" s="39">
        <f t="shared" si="382"/>
        <v>662.56</v>
      </c>
      <c r="FL107" s="72">
        <f t="shared" si="383"/>
        <v>325.44000000000005</v>
      </c>
      <c r="FP107" s="121"/>
      <c r="FQ107" s="121"/>
      <c r="FR107" s="121"/>
    </row>
    <row r="108" spans="1:174" ht="74.25" x14ac:dyDescent="0.15">
      <c r="A108" s="73">
        <v>43291</v>
      </c>
      <c r="B108" s="69" t="s">
        <v>470</v>
      </c>
      <c r="C108" s="69" t="s">
        <v>931</v>
      </c>
      <c r="D108" s="69" t="s">
        <v>118</v>
      </c>
      <c r="E108" s="74" t="s">
        <v>932</v>
      </c>
      <c r="F108" s="86">
        <v>988</v>
      </c>
      <c r="G108" s="39">
        <f t="shared" si="314"/>
        <v>98.800000000000011</v>
      </c>
      <c r="H108" s="39">
        <f t="shared" si="315"/>
        <v>889.2</v>
      </c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  <c r="AA108" s="123"/>
      <c r="AB108" s="123"/>
      <c r="AC108" s="123"/>
      <c r="AD108" s="123"/>
      <c r="AE108" s="123"/>
      <c r="AF108" s="123"/>
      <c r="AG108" s="123"/>
      <c r="AH108" s="123"/>
      <c r="AI108" s="123"/>
      <c r="AJ108" s="123"/>
      <c r="AK108" s="123"/>
      <c r="AL108" s="123"/>
      <c r="AM108" s="123"/>
      <c r="AN108" s="123"/>
      <c r="AO108" s="123"/>
      <c r="AP108" s="123"/>
      <c r="AQ108" s="123"/>
      <c r="AR108" s="123"/>
      <c r="AS108" s="123"/>
      <c r="AT108" s="123"/>
      <c r="AU108" s="123"/>
      <c r="AV108" s="123"/>
      <c r="AW108" s="123"/>
      <c r="AX108" s="123"/>
      <c r="AY108" s="123"/>
      <c r="AZ108" s="123"/>
      <c r="BA108" s="123"/>
      <c r="BB108" s="123"/>
      <c r="BC108" s="123"/>
      <c r="BD108" s="123"/>
      <c r="BE108" s="123"/>
      <c r="BF108" s="123"/>
      <c r="BG108" s="123"/>
      <c r="BH108" s="123"/>
      <c r="BI108" s="123"/>
      <c r="BJ108" s="123"/>
      <c r="BK108" s="123"/>
      <c r="BL108" s="123"/>
      <c r="BM108" s="123"/>
      <c r="BN108" s="123"/>
      <c r="BO108" s="123"/>
      <c r="BP108" s="123"/>
      <c r="BQ108" s="123"/>
      <c r="BR108" s="123"/>
      <c r="BS108" s="123"/>
      <c r="BT108" s="123"/>
      <c r="BU108" s="123"/>
      <c r="BV108" s="123"/>
      <c r="BW108" s="123"/>
      <c r="BX108" s="123"/>
      <c r="BY108" s="123"/>
      <c r="BZ108" s="123"/>
      <c r="CA108" s="123"/>
      <c r="CB108" s="123"/>
      <c r="CC108" s="123"/>
      <c r="CD108" s="123"/>
      <c r="CE108" s="123"/>
      <c r="CF108" s="123"/>
      <c r="CG108" s="123"/>
      <c r="CH108" s="123"/>
      <c r="CI108" s="123"/>
      <c r="CJ108" s="123"/>
      <c r="CK108" s="39"/>
      <c r="CL108" s="39"/>
      <c r="CM108" s="39"/>
      <c r="CN108" s="39"/>
      <c r="CO108" s="39"/>
      <c r="CP108" s="39"/>
      <c r="CQ108" s="39"/>
      <c r="CR108" s="39"/>
      <c r="CS108" s="39"/>
      <c r="CT108" s="39"/>
      <c r="CU108" s="39"/>
      <c r="CV108" s="39"/>
      <c r="CW108" s="39"/>
      <c r="CX108" s="39"/>
      <c r="CY108" s="39"/>
      <c r="CZ108" s="39"/>
      <c r="DA108" s="39"/>
      <c r="DB108" s="39"/>
      <c r="DC108" s="39"/>
      <c r="DD108" s="39"/>
      <c r="DE108" s="39"/>
      <c r="DF108" s="39"/>
      <c r="DG108" s="39"/>
      <c r="DH108" s="39"/>
      <c r="DI108" s="39">
        <f t="shared" si="388"/>
        <v>10.23</v>
      </c>
      <c r="DJ108" s="39">
        <f t="shared" si="331"/>
        <v>15.1</v>
      </c>
      <c r="DK108" s="39">
        <f t="shared" si="332"/>
        <v>14.62</v>
      </c>
      <c r="DL108" s="39">
        <f t="shared" si="333"/>
        <v>15.1</v>
      </c>
      <c r="DM108" s="39">
        <f t="shared" si="334"/>
        <v>14.62</v>
      </c>
      <c r="DN108" s="39">
        <f t="shared" si="335"/>
        <v>15.1</v>
      </c>
      <c r="DO108" s="39">
        <f t="shared" si="336"/>
        <v>84.77</v>
      </c>
      <c r="DP108" s="39">
        <f t="shared" si="337"/>
        <v>84.77</v>
      </c>
      <c r="DQ108" s="39">
        <f t="shared" si="338"/>
        <v>15.1</v>
      </c>
      <c r="DR108" s="39">
        <f t="shared" si="339"/>
        <v>13.64</v>
      </c>
      <c r="DS108" s="39">
        <f t="shared" si="340"/>
        <v>15.1</v>
      </c>
      <c r="DT108" s="39">
        <f t="shared" si="341"/>
        <v>14.62</v>
      </c>
      <c r="DU108" s="39">
        <f t="shared" si="342"/>
        <v>15.1</v>
      </c>
      <c r="DV108" s="39">
        <f t="shared" si="343"/>
        <v>14.62</v>
      </c>
      <c r="DW108" s="39">
        <f t="shared" si="344"/>
        <v>15.1</v>
      </c>
      <c r="DX108" s="39">
        <f t="shared" si="345"/>
        <v>15.1</v>
      </c>
      <c r="DY108" s="39">
        <f t="shared" si="346"/>
        <v>14.62</v>
      </c>
      <c r="DZ108" s="39">
        <f t="shared" si="347"/>
        <v>15.1</v>
      </c>
      <c r="EA108" s="39">
        <f t="shared" si="348"/>
        <v>14.62</v>
      </c>
      <c r="EB108" s="39">
        <f t="shared" si="349"/>
        <v>15.1</v>
      </c>
      <c r="EC108" s="39">
        <f t="shared" si="350"/>
        <v>177.82</v>
      </c>
      <c r="ED108" s="39">
        <f t="shared" si="351"/>
        <v>262.58999999999997</v>
      </c>
      <c r="EE108" s="39">
        <f t="shared" si="352"/>
        <v>15.1</v>
      </c>
      <c r="EF108" s="39">
        <f t="shared" si="353"/>
        <v>14.13</v>
      </c>
      <c r="EG108" s="39">
        <f t="shared" si="354"/>
        <v>15.1</v>
      </c>
      <c r="EH108" s="39">
        <f t="shared" si="355"/>
        <v>14.62</v>
      </c>
      <c r="EI108" s="39">
        <f t="shared" si="356"/>
        <v>15.1</v>
      </c>
      <c r="EJ108" s="39">
        <f t="shared" si="357"/>
        <v>14.62</v>
      </c>
      <c r="EK108" s="39">
        <f t="shared" si="358"/>
        <v>15.1</v>
      </c>
      <c r="EL108" s="39">
        <f t="shared" si="359"/>
        <v>15.1</v>
      </c>
      <c r="EM108" s="39">
        <f t="shared" si="360"/>
        <v>14.62</v>
      </c>
      <c r="EN108" s="39">
        <f t="shared" si="361"/>
        <v>15.1</v>
      </c>
      <c r="EO108" s="39">
        <f t="shared" si="362"/>
        <v>14.62</v>
      </c>
      <c r="EP108" s="39">
        <f t="shared" si="363"/>
        <v>15.1</v>
      </c>
      <c r="EQ108" s="39">
        <f t="shared" si="364"/>
        <v>178.30999999999997</v>
      </c>
      <c r="ER108" s="39">
        <f t="shared" si="365"/>
        <v>440.9</v>
      </c>
      <c r="ES108" s="39">
        <f t="shared" si="366"/>
        <v>15.1</v>
      </c>
      <c r="ET108" s="39">
        <f t="shared" si="367"/>
        <v>13.64</v>
      </c>
      <c r="EU108" s="39">
        <f t="shared" si="368"/>
        <v>15.1</v>
      </c>
      <c r="EV108" s="39">
        <f t="shared" si="369"/>
        <v>14.62</v>
      </c>
      <c r="EW108" s="219">
        <f t="shared" si="370"/>
        <v>15.1</v>
      </c>
      <c r="EX108" s="39">
        <f t="shared" si="371"/>
        <v>14.62</v>
      </c>
      <c r="EY108" s="39">
        <f t="shared" si="372"/>
        <v>15.1</v>
      </c>
      <c r="EZ108" s="39">
        <f t="shared" si="373"/>
        <v>15.1</v>
      </c>
      <c r="FA108" s="39">
        <f t="shared" si="374"/>
        <v>14.62</v>
      </c>
      <c r="FB108" s="39">
        <f t="shared" si="375"/>
        <v>15.1</v>
      </c>
      <c r="FC108" s="39">
        <f t="shared" si="376"/>
        <v>14.62</v>
      </c>
      <c r="FD108" s="39">
        <f t="shared" si="377"/>
        <v>15.1</v>
      </c>
      <c r="FE108" s="39">
        <f t="shared" si="378"/>
        <v>177.82</v>
      </c>
      <c r="FF108" s="39">
        <f t="shared" si="379"/>
        <v>618.72</v>
      </c>
      <c r="FG108" s="39">
        <f t="shared" si="380"/>
        <v>15.1</v>
      </c>
      <c r="FH108" s="39">
        <f t="shared" si="381"/>
        <v>13.64</v>
      </c>
      <c r="FI108" s="39">
        <f t="shared" si="384"/>
        <v>15.1</v>
      </c>
      <c r="FJ108" s="39">
        <f t="shared" si="385"/>
        <v>43.84</v>
      </c>
      <c r="FK108" s="39">
        <f t="shared" si="382"/>
        <v>662.56</v>
      </c>
      <c r="FL108" s="72">
        <f t="shared" si="383"/>
        <v>325.44000000000005</v>
      </c>
      <c r="FP108" s="121"/>
      <c r="FQ108" s="121"/>
      <c r="FR108" s="121"/>
    </row>
    <row r="109" spans="1:174" ht="74.25" x14ac:dyDescent="0.15">
      <c r="A109" s="73">
        <v>43291</v>
      </c>
      <c r="B109" s="69" t="s">
        <v>470</v>
      </c>
      <c r="C109" s="69" t="s">
        <v>933</v>
      </c>
      <c r="D109" s="69" t="s">
        <v>168</v>
      </c>
      <c r="E109" s="74" t="s">
        <v>934</v>
      </c>
      <c r="F109" s="86">
        <v>988</v>
      </c>
      <c r="G109" s="39">
        <f t="shared" si="314"/>
        <v>98.800000000000011</v>
      </c>
      <c r="H109" s="39">
        <f t="shared" si="315"/>
        <v>889.2</v>
      </c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23"/>
      <c r="AF109" s="123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23"/>
      <c r="AR109" s="123"/>
      <c r="AS109" s="123"/>
      <c r="AT109" s="123"/>
      <c r="AU109" s="123"/>
      <c r="AV109" s="123"/>
      <c r="AW109" s="123"/>
      <c r="AX109" s="123"/>
      <c r="AY109" s="123"/>
      <c r="AZ109" s="123"/>
      <c r="BA109" s="123"/>
      <c r="BB109" s="123"/>
      <c r="BC109" s="123"/>
      <c r="BD109" s="123"/>
      <c r="BE109" s="123"/>
      <c r="BF109" s="123"/>
      <c r="BG109" s="123"/>
      <c r="BH109" s="123"/>
      <c r="BI109" s="123"/>
      <c r="BJ109" s="123"/>
      <c r="BK109" s="123"/>
      <c r="BL109" s="123"/>
      <c r="BM109" s="123"/>
      <c r="BN109" s="123"/>
      <c r="BO109" s="123"/>
      <c r="BP109" s="123"/>
      <c r="BQ109" s="123"/>
      <c r="BR109" s="123"/>
      <c r="BS109" s="123"/>
      <c r="BT109" s="123"/>
      <c r="BU109" s="123"/>
      <c r="BV109" s="123"/>
      <c r="BW109" s="123"/>
      <c r="BX109" s="123"/>
      <c r="BY109" s="123"/>
      <c r="BZ109" s="123"/>
      <c r="CA109" s="123"/>
      <c r="CB109" s="123"/>
      <c r="CC109" s="123"/>
      <c r="CD109" s="123"/>
      <c r="CE109" s="123"/>
      <c r="CF109" s="123"/>
      <c r="CG109" s="123"/>
      <c r="CH109" s="123"/>
      <c r="CI109" s="123"/>
      <c r="CJ109" s="123"/>
      <c r="CK109" s="39"/>
      <c r="CL109" s="39"/>
      <c r="CM109" s="39"/>
      <c r="CN109" s="39"/>
      <c r="CO109" s="39"/>
      <c r="CP109" s="39"/>
      <c r="CQ109" s="39"/>
      <c r="CR109" s="39"/>
      <c r="CS109" s="39"/>
      <c r="CT109" s="39"/>
      <c r="CU109" s="39"/>
      <c r="CV109" s="39"/>
      <c r="CW109" s="39"/>
      <c r="CX109" s="39"/>
      <c r="CY109" s="39"/>
      <c r="CZ109" s="39"/>
      <c r="DA109" s="39"/>
      <c r="DB109" s="39"/>
      <c r="DC109" s="39"/>
      <c r="DD109" s="39"/>
      <c r="DE109" s="39"/>
      <c r="DF109" s="39"/>
      <c r="DG109" s="39"/>
      <c r="DH109" s="39"/>
      <c r="DI109" s="39">
        <f t="shared" si="388"/>
        <v>10.23</v>
      </c>
      <c r="DJ109" s="39">
        <f t="shared" si="331"/>
        <v>15.1</v>
      </c>
      <c r="DK109" s="39">
        <f t="shared" si="332"/>
        <v>14.62</v>
      </c>
      <c r="DL109" s="39">
        <f t="shared" si="333"/>
        <v>15.1</v>
      </c>
      <c r="DM109" s="39">
        <f t="shared" si="334"/>
        <v>14.62</v>
      </c>
      <c r="DN109" s="39">
        <f t="shared" si="335"/>
        <v>15.1</v>
      </c>
      <c r="DO109" s="39">
        <f t="shared" si="336"/>
        <v>84.77</v>
      </c>
      <c r="DP109" s="39">
        <f t="shared" si="337"/>
        <v>84.77</v>
      </c>
      <c r="DQ109" s="39">
        <f t="shared" si="338"/>
        <v>15.1</v>
      </c>
      <c r="DR109" s="39">
        <f t="shared" si="339"/>
        <v>13.64</v>
      </c>
      <c r="DS109" s="39">
        <f t="shared" si="340"/>
        <v>15.1</v>
      </c>
      <c r="DT109" s="39">
        <f t="shared" si="341"/>
        <v>14.62</v>
      </c>
      <c r="DU109" s="39">
        <f t="shared" si="342"/>
        <v>15.1</v>
      </c>
      <c r="DV109" s="39">
        <f t="shared" si="343"/>
        <v>14.62</v>
      </c>
      <c r="DW109" s="39">
        <f t="shared" si="344"/>
        <v>15.1</v>
      </c>
      <c r="DX109" s="39">
        <f t="shared" si="345"/>
        <v>15.1</v>
      </c>
      <c r="DY109" s="39">
        <f t="shared" si="346"/>
        <v>14.62</v>
      </c>
      <c r="DZ109" s="39">
        <f t="shared" si="347"/>
        <v>15.1</v>
      </c>
      <c r="EA109" s="39">
        <f t="shared" si="348"/>
        <v>14.62</v>
      </c>
      <c r="EB109" s="39">
        <f t="shared" si="349"/>
        <v>15.1</v>
      </c>
      <c r="EC109" s="39">
        <f t="shared" si="350"/>
        <v>177.82</v>
      </c>
      <c r="ED109" s="39">
        <f t="shared" si="351"/>
        <v>262.58999999999997</v>
      </c>
      <c r="EE109" s="39">
        <f t="shared" si="352"/>
        <v>15.1</v>
      </c>
      <c r="EF109" s="39">
        <f t="shared" si="353"/>
        <v>14.13</v>
      </c>
      <c r="EG109" s="39">
        <f t="shared" si="354"/>
        <v>15.1</v>
      </c>
      <c r="EH109" s="39">
        <f t="shared" si="355"/>
        <v>14.62</v>
      </c>
      <c r="EI109" s="39">
        <f t="shared" si="356"/>
        <v>15.1</v>
      </c>
      <c r="EJ109" s="39">
        <f t="shared" si="357"/>
        <v>14.62</v>
      </c>
      <c r="EK109" s="39">
        <f t="shared" si="358"/>
        <v>15.1</v>
      </c>
      <c r="EL109" s="39">
        <f t="shared" si="359"/>
        <v>15.1</v>
      </c>
      <c r="EM109" s="39">
        <f t="shared" si="360"/>
        <v>14.62</v>
      </c>
      <c r="EN109" s="39">
        <f t="shared" si="361"/>
        <v>15.1</v>
      </c>
      <c r="EO109" s="39">
        <f t="shared" si="362"/>
        <v>14.62</v>
      </c>
      <c r="EP109" s="39">
        <f t="shared" si="363"/>
        <v>15.1</v>
      </c>
      <c r="EQ109" s="39">
        <f t="shared" si="364"/>
        <v>178.30999999999997</v>
      </c>
      <c r="ER109" s="39">
        <f t="shared" si="365"/>
        <v>440.9</v>
      </c>
      <c r="ES109" s="39">
        <f t="shared" si="366"/>
        <v>15.1</v>
      </c>
      <c r="ET109" s="39">
        <f t="shared" si="367"/>
        <v>13.64</v>
      </c>
      <c r="EU109" s="39">
        <f t="shared" si="368"/>
        <v>15.1</v>
      </c>
      <c r="EV109" s="39">
        <f t="shared" si="369"/>
        <v>14.62</v>
      </c>
      <c r="EW109" s="219">
        <f t="shared" si="370"/>
        <v>15.1</v>
      </c>
      <c r="EX109" s="39">
        <f t="shared" si="371"/>
        <v>14.62</v>
      </c>
      <c r="EY109" s="39">
        <f t="shared" si="372"/>
        <v>15.1</v>
      </c>
      <c r="EZ109" s="39">
        <f t="shared" si="373"/>
        <v>15.1</v>
      </c>
      <c r="FA109" s="39">
        <f t="shared" si="374"/>
        <v>14.62</v>
      </c>
      <c r="FB109" s="39">
        <f t="shared" si="375"/>
        <v>15.1</v>
      </c>
      <c r="FC109" s="39">
        <f t="shared" si="376"/>
        <v>14.62</v>
      </c>
      <c r="FD109" s="39">
        <f t="shared" si="377"/>
        <v>15.1</v>
      </c>
      <c r="FE109" s="39">
        <f t="shared" si="378"/>
        <v>177.82</v>
      </c>
      <c r="FF109" s="39">
        <f t="shared" si="379"/>
        <v>618.72</v>
      </c>
      <c r="FG109" s="39">
        <f t="shared" si="380"/>
        <v>15.1</v>
      </c>
      <c r="FH109" s="39">
        <f t="shared" si="381"/>
        <v>13.64</v>
      </c>
      <c r="FI109" s="39">
        <f t="shared" si="384"/>
        <v>15.1</v>
      </c>
      <c r="FJ109" s="39">
        <f t="shared" si="385"/>
        <v>43.84</v>
      </c>
      <c r="FK109" s="39">
        <f t="shared" si="382"/>
        <v>662.56</v>
      </c>
      <c r="FL109" s="72">
        <f t="shared" si="383"/>
        <v>325.44000000000005</v>
      </c>
      <c r="FP109" s="121"/>
      <c r="FQ109" s="121"/>
      <c r="FR109" s="121"/>
    </row>
    <row r="110" spans="1:174" ht="74.25" x14ac:dyDescent="0.15">
      <c r="A110" s="73">
        <v>43291</v>
      </c>
      <c r="B110" s="69" t="s">
        <v>470</v>
      </c>
      <c r="C110" s="69" t="s">
        <v>935</v>
      </c>
      <c r="D110" s="69" t="s">
        <v>168</v>
      </c>
      <c r="E110" s="74" t="s">
        <v>936</v>
      </c>
      <c r="F110" s="86">
        <v>988</v>
      </c>
      <c r="G110" s="39">
        <f t="shared" si="314"/>
        <v>98.800000000000011</v>
      </c>
      <c r="H110" s="39">
        <f t="shared" si="315"/>
        <v>889.2</v>
      </c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  <c r="AA110" s="123"/>
      <c r="AB110" s="123"/>
      <c r="AC110" s="123"/>
      <c r="AD110" s="123"/>
      <c r="AE110" s="123"/>
      <c r="AF110" s="123"/>
      <c r="AG110" s="123"/>
      <c r="AH110" s="123"/>
      <c r="AI110" s="123"/>
      <c r="AJ110" s="123"/>
      <c r="AK110" s="123"/>
      <c r="AL110" s="123"/>
      <c r="AM110" s="123"/>
      <c r="AN110" s="123"/>
      <c r="AO110" s="123"/>
      <c r="AP110" s="123"/>
      <c r="AQ110" s="123"/>
      <c r="AR110" s="123"/>
      <c r="AS110" s="123"/>
      <c r="AT110" s="123"/>
      <c r="AU110" s="123"/>
      <c r="AV110" s="123"/>
      <c r="AW110" s="123"/>
      <c r="AX110" s="123"/>
      <c r="AY110" s="123"/>
      <c r="AZ110" s="123"/>
      <c r="BA110" s="123"/>
      <c r="BB110" s="123"/>
      <c r="BC110" s="123"/>
      <c r="BD110" s="123"/>
      <c r="BE110" s="123"/>
      <c r="BF110" s="123"/>
      <c r="BG110" s="123"/>
      <c r="BH110" s="123"/>
      <c r="BI110" s="123"/>
      <c r="BJ110" s="123"/>
      <c r="BK110" s="123"/>
      <c r="BL110" s="123"/>
      <c r="BM110" s="123"/>
      <c r="BN110" s="123"/>
      <c r="BO110" s="123"/>
      <c r="BP110" s="123"/>
      <c r="BQ110" s="123"/>
      <c r="BR110" s="123"/>
      <c r="BS110" s="123"/>
      <c r="BT110" s="123"/>
      <c r="BU110" s="123"/>
      <c r="BV110" s="123"/>
      <c r="BW110" s="123"/>
      <c r="BX110" s="123"/>
      <c r="BY110" s="123"/>
      <c r="BZ110" s="123"/>
      <c r="CA110" s="123"/>
      <c r="CB110" s="123"/>
      <c r="CC110" s="123"/>
      <c r="CD110" s="123"/>
      <c r="CE110" s="123"/>
      <c r="CF110" s="123"/>
      <c r="CG110" s="123"/>
      <c r="CH110" s="123"/>
      <c r="CI110" s="123"/>
      <c r="CJ110" s="123"/>
      <c r="CK110" s="39"/>
      <c r="CL110" s="39"/>
      <c r="CM110" s="39"/>
      <c r="CN110" s="39"/>
      <c r="CO110" s="39"/>
      <c r="CP110" s="39"/>
      <c r="CQ110" s="39"/>
      <c r="CR110" s="39"/>
      <c r="CS110" s="39"/>
      <c r="CT110" s="39"/>
      <c r="CU110" s="39"/>
      <c r="CV110" s="39"/>
      <c r="CW110" s="39"/>
      <c r="CX110" s="39"/>
      <c r="CY110" s="39"/>
      <c r="CZ110" s="39"/>
      <c r="DA110" s="39"/>
      <c r="DB110" s="39"/>
      <c r="DC110" s="39"/>
      <c r="DD110" s="39"/>
      <c r="DE110" s="39"/>
      <c r="DF110" s="39"/>
      <c r="DG110" s="39"/>
      <c r="DH110" s="39"/>
      <c r="DI110" s="39">
        <f t="shared" si="388"/>
        <v>10.23</v>
      </c>
      <c r="DJ110" s="39">
        <f t="shared" si="331"/>
        <v>15.1</v>
      </c>
      <c r="DK110" s="39">
        <f t="shared" si="332"/>
        <v>14.62</v>
      </c>
      <c r="DL110" s="39">
        <f t="shared" si="333"/>
        <v>15.1</v>
      </c>
      <c r="DM110" s="39">
        <f t="shared" si="334"/>
        <v>14.62</v>
      </c>
      <c r="DN110" s="39">
        <f t="shared" si="335"/>
        <v>15.1</v>
      </c>
      <c r="DO110" s="39">
        <f t="shared" si="336"/>
        <v>84.77</v>
      </c>
      <c r="DP110" s="39">
        <f t="shared" si="337"/>
        <v>84.77</v>
      </c>
      <c r="DQ110" s="39">
        <f t="shared" si="338"/>
        <v>15.1</v>
      </c>
      <c r="DR110" s="39">
        <f t="shared" si="339"/>
        <v>13.64</v>
      </c>
      <c r="DS110" s="39">
        <f t="shared" si="340"/>
        <v>15.1</v>
      </c>
      <c r="DT110" s="39">
        <f t="shared" si="341"/>
        <v>14.62</v>
      </c>
      <c r="DU110" s="39">
        <f t="shared" si="342"/>
        <v>15.1</v>
      </c>
      <c r="DV110" s="39">
        <f t="shared" si="343"/>
        <v>14.62</v>
      </c>
      <c r="DW110" s="39">
        <f t="shared" si="344"/>
        <v>15.1</v>
      </c>
      <c r="DX110" s="39">
        <f t="shared" si="345"/>
        <v>15.1</v>
      </c>
      <c r="DY110" s="39">
        <f t="shared" si="346"/>
        <v>14.62</v>
      </c>
      <c r="DZ110" s="39">
        <f t="shared" si="347"/>
        <v>15.1</v>
      </c>
      <c r="EA110" s="39">
        <f t="shared" si="348"/>
        <v>14.62</v>
      </c>
      <c r="EB110" s="39">
        <f t="shared" si="349"/>
        <v>15.1</v>
      </c>
      <c r="EC110" s="39">
        <f t="shared" si="350"/>
        <v>177.82</v>
      </c>
      <c r="ED110" s="39">
        <f t="shared" si="351"/>
        <v>262.58999999999997</v>
      </c>
      <c r="EE110" s="39">
        <f t="shared" si="352"/>
        <v>15.1</v>
      </c>
      <c r="EF110" s="39">
        <f t="shared" si="353"/>
        <v>14.13</v>
      </c>
      <c r="EG110" s="39">
        <f t="shared" si="354"/>
        <v>15.1</v>
      </c>
      <c r="EH110" s="39">
        <f t="shared" si="355"/>
        <v>14.62</v>
      </c>
      <c r="EI110" s="39">
        <f t="shared" si="356"/>
        <v>15.1</v>
      </c>
      <c r="EJ110" s="39">
        <f t="shared" si="357"/>
        <v>14.62</v>
      </c>
      <c r="EK110" s="39">
        <f t="shared" si="358"/>
        <v>15.1</v>
      </c>
      <c r="EL110" s="39">
        <f t="shared" si="359"/>
        <v>15.1</v>
      </c>
      <c r="EM110" s="39">
        <f t="shared" si="360"/>
        <v>14.62</v>
      </c>
      <c r="EN110" s="39">
        <f t="shared" si="361"/>
        <v>15.1</v>
      </c>
      <c r="EO110" s="39">
        <f t="shared" si="362"/>
        <v>14.62</v>
      </c>
      <c r="EP110" s="39">
        <f t="shared" si="363"/>
        <v>15.1</v>
      </c>
      <c r="EQ110" s="39">
        <f t="shared" si="364"/>
        <v>178.30999999999997</v>
      </c>
      <c r="ER110" s="39">
        <f t="shared" si="365"/>
        <v>440.9</v>
      </c>
      <c r="ES110" s="39">
        <f t="shared" si="366"/>
        <v>15.1</v>
      </c>
      <c r="ET110" s="39">
        <f t="shared" si="367"/>
        <v>13.64</v>
      </c>
      <c r="EU110" s="39">
        <f t="shared" si="368"/>
        <v>15.1</v>
      </c>
      <c r="EV110" s="39">
        <f t="shared" si="369"/>
        <v>14.62</v>
      </c>
      <c r="EW110" s="219">
        <f t="shared" si="370"/>
        <v>15.1</v>
      </c>
      <c r="EX110" s="39">
        <f t="shared" si="371"/>
        <v>14.62</v>
      </c>
      <c r="EY110" s="39">
        <f t="shared" si="372"/>
        <v>15.1</v>
      </c>
      <c r="EZ110" s="39">
        <f t="shared" si="373"/>
        <v>15.1</v>
      </c>
      <c r="FA110" s="39">
        <f t="shared" si="374"/>
        <v>14.62</v>
      </c>
      <c r="FB110" s="39">
        <f t="shared" si="375"/>
        <v>15.1</v>
      </c>
      <c r="FC110" s="39">
        <f t="shared" si="376"/>
        <v>14.62</v>
      </c>
      <c r="FD110" s="39">
        <f t="shared" si="377"/>
        <v>15.1</v>
      </c>
      <c r="FE110" s="39">
        <f t="shared" si="378"/>
        <v>177.82</v>
      </c>
      <c r="FF110" s="39">
        <f t="shared" si="379"/>
        <v>618.72</v>
      </c>
      <c r="FG110" s="39">
        <f t="shared" si="380"/>
        <v>15.1</v>
      </c>
      <c r="FH110" s="39">
        <f t="shared" si="381"/>
        <v>13.64</v>
      </c>
      <c r="FI110" s="39">
        <f t="shared" si="384"/>
        <v>15.1</v>
      </c>
      <c r="FJ110" s="39">
        <f t="shared" si="385"/>
        <v>43.84</v>
      </c>
      <c r="FK110" s="39">
        <f t="shared" si="382"/>
        <v>662.56</v>
      </c>
      <c r="FL110" s="72">
        <f t="shared" si="383"/>
        <v>325.44000000000005</v>
      </c>
      <c r="FP110" s="121"/>
      <c r="FQ110" s="121"/>
      <c r="FR110" s="121"/>
    </row>
    <row r="111" spans="1:174" ht="74.25" x14ac:dyDescent="0.15">
      <c r="A111" s="73">
        <v>43291</v>
      </c>
      <c r="B111" s="69" t="s">
        <v>470</v>
      </c>
      <c r="C111" s="69" t="s">
        <v>937</v>
      </c>
      <c r="D111" s="69" t="s">
        <v>815</v>
      </c>
      <c r="E111" s="74" t="s">
        <v>938</v>
      </c>
      <c r="F111" s="86">
        <v>988</v>
      </c>
      <c r="G111" s="39">
        <f t="shared" si="314"/>
        <v>98.800000000000011</v>
      </c>
      <c r="H111" s="39">
        <f t="shared" si="315"/>
        <v>889.2</v>
      </c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  <c r="AA111" s="123"/>
      <c r="AB111" s="123"/>
      <c r="AC111" s="123"/>
      <c r="AD111" s="123"/>
      <c r="AE111" s="123"/>
      <c r="AF111" s="123"/>
      <c r="AG111" s="123"/>
      <c r="AH111" s="123"/>
      <c r="AI111" s="123"/>
      <c r="AJ111" s="123"/>
      <c r="AK111" s="123"/>
      <c r="AL111" s="123"/>
      <c r="AM111" s="123"/>
      <c r="AN111" s="123"/>
      <c r="AO111" s="123"/>
      <c r="AP111" s="123"/>
      <c r="AQ111" s="123"/>
      <c r="AR111" s="123"/>
      <c r="AS111" s="123"/>
      <c r="AT111" s="123"/>
      <c r="AU111" s="123"/>
      <c r="AV111" s="123"/>
      <c r="AW111" s="123"/>
      <c r="AX111" s="123"/>
      <c r="AY111" s="123"/>
      <c r="AZ111" s="123"/>
      <c r="BA111" s="123"/>
      <c r="BB111" s="123"/>
      <c r="BC111" s="123"/>
      <c r="BD111" s="123"/>
      <c r="BE111" s="123"/>
      <c r="BF111" s="123"/>
      <c r="BG111" s="123"/>
      <c r="BH111" s="123"/>
      <c r="BI111" s="123"/>
      <c r="BJ111" s="123"/>
      <c r="BK111" s="123"/>
      <c r="BL111" s="123"/>
      <c r="BM111" s="123"/>
      <c r="BN111" s="123"/>
      <c r="BO111" s="123"/>
      <c r="BP111" s="123"/>
      <c r="BQ111" s="123"/>
      <c r="BR111" s="123"/>
      <c r="BS111" s="123"/>
      <c r="BT111" s="123"/>
      <c r="BU111" s="123"/>
      <c r="BV111" s="123"/>
      <c r="BW111" s="123"/>
      <c r="BX111" s="123"/>
      <c r="BY111" s="123"/>
      <c r="BZ111" s="123"/>
      <c r="CA111" s="123"/>
      <c r="CB111" s="123"/>
      <c r="CC111" s="123"/>
      <c r="CD111" s="123"/>
      <c r="CE111" s="123"/>
      <c r="CF111" s="123"/>
      <c r="CG111" s="123"/>
      <c r="CH111" s="123"/>
      <c r="CI111" s="123"/>
      <c r="CJ111" s="123"/>
      <c r="CK111" s="39"/>
      <c r="CL111" s="39"/>
      <c r="CM111" s="39"/>
      <c r="CN111" s="39"/>
      <c r="CO111" s="39"/>
      <c r="CP111" s="39"/>
      <c r="CQ111" s="39"/>
      <c r="CR111" s="39"/>
      <c r="CS111" s="39"/>
      <c r="CT111" s="39"/>
      <c r="CU111" s="39"/>
      <c r="CV111" s="39"/>
      <c r="CW111" s="39"/>
      <c r="CX111" s="39"/>
      <c r="CY111" s="39"/>
      <c r="CZ111" s="39"/>
      <c r="DA111" s="39"/>
      <c r="DB111" s="39"/>
      <c r="DC111" s="39"/>
      <c r="DD111" s="39"/>
      <c r="DE111" s="39"/>
      <c r="DF111" s="39"/>
      <c r="DG111" s="39"/>
      <c r="DH111" s="39"/>
      <c r="DI111" s="39">
        <f t="shared" si="388"/>
        <v>10.23</v>
      </c>
      <c r="DJ111" s="39">
        <f t="shared" si="331"/>
        <v>15.1</v>
      </c>
      <c r="DK111" s="39">
        <f t="shared" si="332"/>
        <v>14.62</v>
      </c>
      <c r="DL111" s="39">
        <f t="shared" si="333"/>
        <v>15.1</v>
      </c>
      <c r="DM111" s="39">
        <f t="shared" si="334"/>
        <v>14.62</v>
      </c>
      <c r="DN111" s="39">
        <f t="shared" si="335"/>
        <v>15.1</v>
      </c>
      <c r="DO111" s="39">
        <f t="shared" si="336"/>
        <v>84.77</v>
      </c>
      <c r="DP111" s="39">
        <f t="shared" si="337"/>
        <v>84.77</v>
      </c>
      <c r="DQ111" s="39">
        <f t="shared" si="338"/>
        <v>15.1</v>
      </c>
      <c r="DR111" s="39">
        <f t="shared" si="339"/>
        <v>13.64</v>
      </c>
      <c r="DS111" s="39">
        <f t="shared" si="340"/>
        <v>15.1</v>
      </c>
      <c r="DT111" s="39">
        <f t="shared" si="341"/>
        <v>14.62</v>
      </c>
      <c r="DU111" s="39">
        <f t="shared" si="342"/>
        <v>15.1</v>
      </c>
      <c r="DV111" s="39">
        <f t="shared" si="343"/>
        <v>14.62</v>
      </c>
      <c r="DW111" s="39">
        <f t="shared" si="344"/>
        <v>15.1</v>
      </c>
      <c r="DX111" s="39">
        <f t="shared" si="345"/>
        <v>15.1</v>
      </c>
      <c r="DY111" s="39">
        <f t="shared" si="346"/>
        <v>14.62</v>
      </c>
      <c r="DZ111" s="39">
        <f t="shared" si="347"/>
        <v>15.1</v>
      </c>
      <c r="EA111" s="39">
        <f t="shared" si="348"/>
        <v>14.62</v>
      </c>
      <c r="EB111" s="39">
        <f t="shared" si="349"/>
        <v>15.1</v>
      </c>
      <c r="EC111" s="39">
        <f t="shared" si="350"/>
        <v>177.82</v>
      </c>
      <c r="ED111" s="39">
        <f t="shared" si="351"/>
        <v>262.58999999999997</v>
      </c>
      <c r="EE111" s="39">
        <f t="shared" si="352"/>
        <v>15.1</v>
      </c>
      <c r="EF111" s="39">
        <f t="shared" si="353"/>
        <v>14.13</v>
      </c>
      <c r="EG111" s="39">
        <f t="shared" si="354"/>
        <v>15.1</v>
      </c>
      <c r="EH111" s="39">
        <f t="shared" si="355"/>
        <v>14.62</v>
      </c>
      <c r="EI111" s="39">
        <f t="shared" si="356"/>
        <v>15.1</v>
      </c>
      <c r="EJ111" s="39">
        <f t="shared" si="357"/>
        <v>14.62</v>
      </c>
      <c r="EK111" s="39">
        <f t="shared" si="358"/>
        <v>15.1</v>
      </c>
      <c r="EL111" s="39">
        <f t="shared" si="359"/>
        <v>15.1</v>
      </c>
      <c r="EM111" s="39">
        <f t="shared" si="360"/>
        <v>14.62</v>
      </c>
      <c r="EN111" s="39">
        <f t="shared" si="361"/>
        <v>15.1</v>
      </c>
      <c r="EO111" s="39">
        <f t="shared" si="362"/>
        <v>14.62</v>
      </c>
      <c r="EP111" s="39">
        <f t="shared" si="363"/>
        <v>15.1</v>
      </c>
      <c r="EQ111" s="39">
        <f t="shared" si="364"/>
        <v>178.30999999999997</v>
      </c>
      <c r="ER111" s="39">
        <f t="shared" si="365"/>
        <v>440.9</v>
      </c>
      <c r="ES111" s="39">
        <f t="shared" si="366"/>
        <v>15.1</v>
      </c>
      <c r="ET111" s="39">
        <f t="shared" si="367"/>
        <v>13.64</v>
      </c>
      <c r="EU111" s="39">
        <f t="shared" si="368"/>
        <v>15.1</v>
      </c>
      <c r="EV111" s="39">
        <f t="shared" si="369"/>
        <v>14.62</v>
      </c>
      <c r="EW111" s="219">
        <f t="shared" si="370"/>
        <v>15.1</v>
      </c>
      <c r="EX111" s="39">
        <f t="shared" si="371"/>
        <v>14.62</v>
      </c>
      <c r="EY111" s="39">
        <f t="shared" si="372"/>
        <v>15.1</v>
      </c>
      <c r="EZ111" s="39">
        <f t="shared" si="373"/>
        <v>15.1</v>
      </c>
      <c r="FA111" s="39">
        <f t="shared" si="374"/>
        <v>14.62</v>
      </c>
      <c r="FB111" s="39">
        <f t="shared" si="375"/>
        <v>15.1</v>
      </c>
      <c r="FC111" s="39">
        <f t="shared" si="376"/>
        <v>14.62</v>
      </c>
      <c r="FD111" s="39">
        <f t="shared" si="377"/>
        <v>15.1</v>
      </c>
      <c r="FE111" s="39">
        <f t="shared" si="378"/>
        <v>177.82</v>
      </c>
      <c r="FF111" s="39">
        <f t="shared" si="379"/>
        <v>618.72</v>
      </c>
      <c r="FG111" s="39">
        <f t="shared" si="380"/>
        <v>15.1</v>
      </c>
      <c r="FH111" s="39">
        <f t="shared" si="381"/>
        <v>13.64</v>
      </c>
      <c r="FI111" s="39">
        <f t="shared" si="384"/>
        <v>15.1</v>
      </c>
      <c r="FJ111" s="39">
        <f t="shared" si="385"/>
        <v>43.84</v>
      </c>
      <c r="FK111" s="39">
        <f t="shared" si="382"/>
        <v>662.56</v>
      </c>
      <c r="FL111" s="72">
        <f t="shared" si="383"/>
        <v>325.44000000000005</v>
      </c>
      <c r="FP111" s="121"/>
      <c r="FQ111" s="121"/>
      <c r="FR111" s="121"/>
    </row>
    <row r="112" spans="1:174" ht="74.25" x14ac:dyDescent="0.15">
      <c r="A112" s="73">
        <v>43291</v>
      </c>
      <c r="B112" s="69" t="s">
        <v>470</v>
      </c>
      <c r="C112" s="69" t="s">
        <v>939</v>
      </c>
      <c r="D112" s="69" t="s">
        <v>168</v>
      </c>
      <c r="E112" s="74" t="s">
        <v>940</v>
      </c>
      <c r="F112" s="86">
        <v>988</v>
      </c>
      <c r="G112" s="39">
        <f t="shared" si="314"/>
        <v>98.800000000000011</v>
      </c>
      <c r="H112" s="39">
        <f t="shared" si="315"/>
        <v>889.2</v>
      </c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  <c r="AB112" s="123"/>
      <c r="AC112" s="123"/>
      <c r="AD112" s="123"/>
      <c r="AE112" s="123"/>
      <c r="AF112" s="123"/>
      <c r="AG112" s="123"/>
      <c r="AH112" s="123"/>
      <c r="AI112" s="123"/>
      <c r="AJ112" s="123"/>
      <c r="AK112" s="123"/>
      <c r="AL112" s="123"/>
      <c r="AM112" s="123"/>
      <c r="AN112" s="123"/>
      <c r="AO112" s="123"/>
      <c r="AP112" s="123"/>
      <c r="AQ112" s="123"/>
      <c r="AR112" s="123"/>
      <c r="AS112" s="123"/>
      <c r="AT112" s="123"/>
      <c r="AU112" s="123"/>
      <c r="AV112" s="123"/>
      <c r="AW112" s="123"/>
      <c r="AX112" s="123"/>
      <c r="AY112" s="123"/>
      <c r="AZ112" s="123"/>
      <c r="BA112" s="123"/>
      <c r="BB112" s="123"/>
      <c r="BC112" s="123"/>
      <c r="BD112" s="123"/>
      <c r="BE112" s="123"/>
      <c r="BF112" s="123"/>
      <c r="BG112" s="123"/>
      <c r="BH112" s="123"/>
      <c r="BI112" s="123"/>
      <c r="BJ112" s="123"/>
      <c r="BK112" s="123"/>
      <c r="BL112" s="123"/>
      <c r="BM112" s="123"/>
      <c r="BN112" s="123"/>
      <c r="BO112" s="123"/>
      <c r="BP112" s="123"/>
      <c r="BQ112" s="123"/>
      <c r="BR112" s="123"/>
      <c r="BS112" s="123"/>
      <c r="BT112" s="123"/>
      <c r="BU112" s="123"/>
      <c r="BV112" s="123"/>
      <c r="BW112" s="123"/>
      <c r="BX112" s="123"/>
      <c r="BY112" s="123"/>
      <c r="BZ112" s="123"/>
      <c r="CA112" s="123"/>
      <c r="CB112" s="123"/>
      <c r="CC112" s="123"/>
      <c r="CD112" s="123"/>
      <c r="CE112" s="123"/>
      <c r="CF112" s="123"/>
      <c r="CG112" s="123"/>
      <c r="CH112" s="123"/>
      <c r="CI112" s="123"/>
      <c r="CJ112" s="123"/>
      <c r="CK112" s="39"/>
      <c r="CL112" s="39"/>
      <c r="CM112" s="39"/>
      <c r="CN112" s="39"/>
      <c r="CO112" s="39"/>
      <c r="CP112" s="39"/>
      <c r="CQ112" s="39"/>
      <c r="CR112" s="39"/>
      <c r="CS112" s="39"/>
      <c r="CT112" s="39"/>
      <c r="CU112" s="39"/>
      <c r="CV112" s="39"/>
      <c r="CW112" s="39"/>
      <c r="CX112" s="39"/>
      <c r="CY112" s="39"/>
      <c r="CZ112" s="39"/>
      <c r="DA112" s="39"/>
      <c r="DB112" s="39"/>
      <c r="DC112" s="39"/>
      <c r="DD112" s="39"/>
      <c r="DE112" s="39"/>
      <c r="DF112" s="39"/>
      <c r="DG112" s="39"/>
      <c r="DH112" s="39"/>
      <c r="DI112" s="39">
        <f t="shared" si="388"/>
        <v>10.23</v>
      </c>
      <c r="DJ112" s="39">
        <f t="shared" si="331"/>
        <v>15.1</v>
      </c>
      <c r="DK112" s="39">
        <f t="shared" si="332"/>
        <v>14.62</v>
      </c>
      <c r="DL112" s="39">
        <f t="shared" si="333"/>
        <v>15.1</v>
      </c>
      <c r="DM112" s="39">
        <f t="shared" si="334"/>
        <v>14.62</v>
      </c>
      <c r="DN112" s="39">
        <f t="shared" si="335"/>
        <v>15.1</v>
      </c>
      <c r="DO112" s="39">
        <f t="shared" si="336"/>
        <v>84.77</v>
      </c>
      <c r="DP112" s="39">
        <f t="shared" si="337"/>
        <v>84.77</v>
      </c>
      <c r="DQ112" s="39">
        <f t="shared" si="338"/>
        <v>15.1</v>
      </c>
      <c r="DR112" s="39">
        <f t="shared" si="339"/>
        <v>13.64</v>
      </c>
      <c r="DS112" s="39">
        <f t="shared" si="340"/>
        <v>15.1</v>
      </c>
      <c r="DT112" s="39">
        <f t="shared" si="341"/>
        <v>14.62</v>
      </c>
      <c r="DU112" s="39">
        <f t="shared" si="342"/>
        <v>15.1</v>
      </c>
      <c r="DV112" s="39">
        <f t="shared" si="343"/>
        <v>14.62</v>
      </c>
      <c r="DW112" s="39">
        <f t="shared" si="344"/>
        <v>15.1</v>
      </c>
      <c r="DX112" s="39">
        <f t="shared" si="345"/>
        <v>15.1</v>
      </c>
      <c r="DY112" s="39">
        <f t="shared" si="346"/>
        <v>14.62</v>
      </c>
      <c r="DZ112" s="39">
        <f t="shared" si="347"/>
        <v>15.1</v>
      </c>
      <c r="EA112" s="39">
        <f t="shared" si="348"/>
        <v>14.62</v>
      </c>
      <c r="EB112" s="39">
        <f t="shared" si="349"/>
        <v>15.1</v>
      </c>
      <c r="EC112" s="39">
        <f t="shared" si="350"/>
        <v>177.82</v>
      </c>
      <c r="ED112" s="39">
        <f t="shared" si="351"/>
        <v>262.58999999999997</v>
      </c>
      <c r="EE112" s="39">
        <f t="shared" si="352"/>
        <v>15.1</v>
      </c>
      <c r="EF112" s="39">
        <f t="shared" si="353"/>
        <v>14.13</v>
      </c>
      <c r="EG112" s="39">
        <f t="shared" si="354"/>
        <v>15.1</v>
      </c>
      <c r="EH112" s="39">
        <f t="shared" si="355"/>
        <v>14.62</v>
      </c>
      <c r="EI112" s="39">
        <f t="shared" si="356"/>
        <v>15.1</v>
      </c>
      <c r="EJ112" s="39">
        <f t="shared" si="357"/>
        <v>14.62</v>
      </c>
      <c r="EK112" s="39">
        <f t="shared" si="358"/>
        <v>15.1</v>
      </c>
      <c r="EL112" s="39">
        <f t="shared" si="359"/>
        <v>15.1</v>
      </c>
      <c r="EM112" s="39">
        <f t="shared" si="360"/>
        <v>14.62</v>
      </c>
      <c r="EN112" s="39">
        <f t="shared" si="361"/>
        <v>15.1</v>
      </c>
      <c r="EO112" s="39">
        <f t="shared" si="362"/>
        <v>14.62</v>
      </c>
      <c r="EP112" s="39">
        <f t="shared" si="363"/>
        <v>15.1</v>
      </c>
      <c r="EQ112" s="39">
        <f t="shared" si="364"/>
        <v>178.30999999999997</v>
      </c>
      <c r="ER112" s="39">
        <f t="shared" si="365"/>
        <v>440.9</v>
      </c>
      <c r="ES112" s="39">
        <f t="shared" si="366"/>
        <v>15.1</v>
      </c>
      <c r="ET112" s="39">
        <f t="shared" si="367"/>
        <v>13.64</v>
      </c>
      <c r="EU112" s="39">
        <f t="shared" si="368"/>
        <v>15.1</v>
      </c>
      <c r="EV112" s="39">
        <f t="shared" si="369"/>
        <v>14.62</v>
      </c>
      <c r="EW112" s="219">
        <f t="shared" si="370"/>
        <v>15.1</v>
      </c>
      <c r="EX112" s="39">
        <f t="shared" si="371"/>
        <v>14.62</v>
      </c>
      <c r="EY112" s="39">
        <f t="shared" si="372"/>
        <v>15.1</v>
      </c>
      <c r="EZ112" s="39">
        <f t="shared" si="373"/>
        <v>15.1</v>
      </c>
      <c r="FA112" s="39">
        <f t="shared" si="374"/>
        <v>14.62</v>
      </c>
      <c r="FB112" s="39">
        <f t="shared" si="375"/>
        <v>15.1</v>
      </c>
      <c r="FC112" s="39">
        <f t="shared" si="376"/>
        <v>14.62</v>
      </c>
      <c r="FD112" s="39">
        <f t="shared" si="377"/>
        <v>15.1</v>
      </c>
      <c r="FE112" s="39">
        <f t="shared" si="378"/>
        <v>177.82</v>
      </c>
      <c r="FF112" s="39">
        <f t="shared" si="379"/>
        <v>618.72</v>
      </c>
      <c r="FG112" s="39">
        <f t="shared" si="380"/>
        <v>15.1</v>
      </c>
      <c r="FH112" s="39">
        <f t="shared" si="381"/>
        <v>13.64</v>
      </c>
      <c r="FI112" s="39">
        <f t="shared" si="384"/>
        <v>15.1</v>
      </c>
      <c r="FJ112" s="39">
        <f t="shared" si="385"/>
        <v>43.84</v>
      </c>
      <c r="FK112" s="39">
        <f t="shared" si="382"/>
        <v>662.56</v>
      </c>
      <c r="FL112" s="72">
        <f t="shared" si="383"/>
        <v>325.44000000000005</v>
      </c>
      <c r="FP112" s="121"/>
      <c r="FQ112" s="121"/>
      <c r="FR112" s="121"/>
    </row>
    <row r="113" spans="1:174" ht="74.25" x14ac:dyDescent="0.15">
      <c r="A113" s="73">
        <v>43291</v>
      </c>
      <c r="B113" s="69" t="s">
        <v>470</v>
      </c>
      <c r="C113" s="69" t="s">
        <v>941</v>
      </c>
      <c r="D113" s="97" t="s">
        <v>494</v>
      </c>
      <c r="E113" s="74" t="s">
        <v>942</v>
      </c>
      <c r="F113" s="86">
        <v>988</v>
      </c>
      <c r="G113" s="39">
        <f t="shared" si="314"/>
        <v>98.800000000000011</v>
      </c>
      <c r="H113" s="39">
        <f t="shared" si="315"/>
        <v>889.2</v>
      </c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3"/>
      <c r="AU113" s="123"/>
      <c r="AV113" s="123"/>
      <c r="AW113" s="123"/>
      <c r="AX113" s="123"/>
      <c r="AY113" s="123"/>
      <c r="AZ113" s="123"/>
      <c r="BA113" s="123"/>
      <c r="BB113" s="123"/>
      <c r="BC113" s="123"/>
      <c r="BD113" s="123"/>
      <c r="BE113" s="123"/>
      <c r="BF113" s="123"/>
      <c r="BG113" s="123"/>
      <c r="BH113" s="123"/>
      <c r="BI113" s="123"/>
      <c r="BJ113" s="123"/>
      <c r="BK113" s="123"/>
      <c r="BL113" s="123"/>
      <c r="BM113" s="123"/>
      <c r="BN113" s="123"/>
      <c r="BO113" s="123"/>
      <c r="BP113" s="123"/>
      <c r="BQ113" s="123"/>
      <c r="BR113" s="123"/>
      <c r="BS113" s="123"/>
      <c r="BT113" s="123"/>
      <c r="BU113" s="123"/>
      <c r="BV113" s="123"/>
      <c r="BW113" s="123"/>
      <c r="BX113" s="123"/>
      <c r="BY113" s="123"/>
      <c r="BZ113" s="123"/>
      <c r="CA113" s="123"/>
      <c r="CB113" s="123"/>
      <c r="CC113" s="123"/>
      <c r="CD113" s="123"/>
      <c r="CE113" s="123"/>
      <c r="CF113" s="123"/>
      <c r="CG113" s="123"/>
      <c r="CH113" s="123"/>
      <c r="CI113" s="123"/>
      <c r="CJ113" s="123"/>
      <c r="CK113" s="39"/>
      <c r="CL113" s="39"/>
      <c r="CM113" s="39"/>
      <c r="CN113" s="39"/>
      <c r="CO113" s="39"/>
      <c r="CP113" s="39"/>
      <c r="CQ113" s="39"/>
      <c r="CR113" s="39"/>
      <c r="CS113" s="39"/>
      <c r="CT113" s="39"/>
      <c r="CU113" s="39"/>
      <c r="CV113" s="39"/>
      <c r="CW113" s="39"/>
      <c r="CX113" s="39"/>
      <c r="CY113" s="39"/>
      <c r="CZ113" s="39"/>
      <c r="DA113" s="39"/>
      <c r="DB113" s="39"/>
      <c r="DC113" s="39"/>
      <c r="DD113" s="39"/>
      <c r="DE113" s="39"/>
      <c r="DF113" s="39"/>
      <c r="DG113" s="39"/>
      <c r="DH113" s="39"/>
      <c r="DI113" s="39">
        <f t="shared" si="388"/>
        <v>10.23</v>
      </c>
      <c r="DJ113" s="39">
        <f t="shared" si="331"/>
        <v>15.1</v>
      </c>
      <c r="DK113" s="39">
        <f t="shared" si="332"/>
        <v>14.62</v>
      </c>
      <c r="DL113" s="39">
        <f t="shared" si="333"/>
        <v>15.1</v>
      </c>
      <c r="DM113" s="39">
        <f t="shared" si="334"/>
        <v>14.62</v>
      </c>
      <c r="DN113" s="39">
        <f t="shared" si="335"/>
        <v>15.1</v>
      </c>
      <c r="DO113" s="39">
        <f t="shared" si="336"/>
        <v>84.77</v>
      </c>
      <c r="DP113" s="39">
        <f t="shared" si="337"/>
        <v>84.77</v>
      </c>
      <c r="DQ113" s="39">
        <f t="shared" si="338"/>
        <v>15.1</v>
      </c>
      <c r="DR113" s="39">
        <f t="shared" si="339"/>
        <v>13.64</v>
      </c>
      <c r="DS113" s="39">
        <f t="shared" si="340"/>
        <v>15.1</v>
      </c>
      <c r="DT113" s="39">
        <f t="shared" si="341"/>
        <v>14.62</v>
      </c>
      <c r="DU113" s="39">
        <f t="shared" si="342"/>
        <v>15.1</v>
      </c>
      <c r="DV113" s="39">
        <f t="shared" si="343"/>
        <v>14.62</v>
      </c>
      <c r="DW113" s="39">
        <f t="shared" si="344"/>
        <v>15.1</v>
      </c>
      <c r="DX113" s="39">
        <f t="shared" si="345"/>
        <v>15.1</v>
      </c>
      <c r="DY113" s="39">
        <f t="shared" si="346"/>
        <v>14.62</v>
      </c>
      <c r="DZ113" s="39">
        <f t="shared" si="347"/>
        <v>15.1</v>
      </c>
      <c r="EA113" s="39">
        <f t="shared" si="348"/>
        <v>14.62</v>
      </c>
      <c r="EB113" s="39">
        <f t="shared" si="349"/>
        <v>15.1</v>
      </c>
      <c r="EC113" s="39">
        <f t="shared" si="350"/>
        <v>177.82</v>
      </c>
      <c r="ED113" s="39">
        <f t="shared" si="351"/>
        <v>262.58999999999997</v>
      </c>
      <c r="EE113" s="39">
        <f t="shared" si="352"/>
        <v>15.1</v>
      </c>
      <c r="EF113" s="39">
        <f t="shared" si="353"/>
        <v>14.13</v>
      </c>
      <c r="EG113" s="39">
        <f t="shared" si="354"/>
        <v>15.1</v>
      </c>
      <c r="EH113" s="39">
        <f t="shared" si="355"/>
        <v>14.62</v>
      </c>
      <c r="EI113" s="39">
        <f t="shared" si="356"/>
        <v>15.1</v>
      </c>
      <c r="EJ113" s="39">
        <f t="shared" si="357"/>
        <v>14.62</v>
      </c>
      <c r="EK113" s="39">
        <f t="shared" si="358"/>
        <v>15.1</v>
      </c>
      <c r="EL113" s="39">
        <f t="shared" si="359"/>
        <v>15.1</v>
      </c>
      <c r="EM113" s="39">
        <f t="shared" si="360"/>
        <v>14.62</v>
      </c>
      <c r="EN113" s="39">
        <f t="shared" si="361"/>
        <v>15.1</v>
      </c>
      <c r="EO113" s="39">
        <f t="shared" si="362"/>
        <v>14.62</v>
      </c>
      <c r="EP113" s="39">
        <f t="shared" si="363"/>
        <v>15.1</v>
      </c>
      <c r="EQ113" s="39">
        <f t="shared" si="364"/>
        <v>178.30999999999997</v>
      </c>
      <c r="ER113" s="39">
        <f t="shared" si="365"/>
        <v>440.9</v>
      </c>
      <c r="ES113" s="39">
        <f t="shared" si="366"/>
        <v>15.1</v>
      </c>
      <c r="ET113" s="39">
        <f t="shared" si="367"/>
        <v>13.64</v>
      </c>
      <c r="EU113" s="39">
        <f t="shared" si="368"/>
        <v>15.1</v>
      </c>
      <c r="EV113" s="39">
        <f t="shared" si="369"/>
        <v>14.62</v>
      </c>
      <c r="EW113" s="219">
        <f t="shared" si="370"/>
        <v>15.1</v>
      </c>
      <c r="EX113" s="39">
        <f t="shared" si="371"/>
        <v>14.62</v>
      </c>
      <c r="EY113" s="39">
        <f t="shared" si="372"/>
        <v>15.1</v>
      </c>
      <c r="EZ113" s="39">
        <f t="shared" si="373"/>
        <v>15.1</v>
      </c>
      <c r="FA113" s="39">
        <f t="shared" si="374"/>
        <v>14.62</v>
      </c>
      <c r="FB113" s="39">
        <f t="shared" si="375"/>
        <v>15.1</v>
      </c>
      <c r="FC113" s="39">
        <f t="shared" si="376"/>
        <v>14.62</v>
      </c>
      <c r="FD113" s="39">
        <f t="shared" si="377"/>
        <v>15.1</v>
      </c>
      <c r="FE113" s="39">
        <f t="shared" si="378"/>
        <v>177.82</v>
      </c>
      <c r="FF113" s="39">
        <f t="shared" si="379"/>
        <v>618.72</v>
      </c>
      <c r="FG113" s="39">
        <f t="shared" si="380"/>
        <v>15.1</v>
      </c>
      <c r="FH113" s="39">
        <f t="shared" si="381"/>
        <v>13.64</v>
      </c>
      <c r="FI113" s="39">
        <f t="shared" si="384"/>
        <v>15.1</v>
      </c>
      <c r="FJ113" s="39">
        <f t="shared" si="385"/>
        <v>43.84</v>
      </c>
      <c r="FK113" s="39">
        <f t="shared" si="382"/>
        <v>662.56</v>
      </c>
      <c r="FL113" s="72">
        <f t="shared" si="383"/>
        <v>325.44000000000005</v>
      </c>
      <c r="FP113" s="121"/>
      <c r="FQ113" s="121"/>
      <c r="FR113" s="121"/>
    </row>
    <row r="114" spans="1:174" ht="74.25" x14ac:dyDescent="0.15">
      <c r="A114" s="73">
        <v>43291</v>
      </c>
      <c r="B114" s="69" t="s">
        <v>470</v>
      </c>
      <c r="C114" s="69" t="s">
        <v>943</v>
      </c>
      <c r="D114" s="97" t="s">
        <v>89</v>
      </c>
      <c r="E114" s="74" t="s">
        <v>944</v>
      </c>
      <c r="F114" s="86">
        <v>988</v>
      </c>
      <c r="G114" s="39">
        <f t="shared" si="314"/>
        <v>98.800000000000011</v>
      </c>
      <c r="H114" s="39">
        <f t="shared" si="315"/>
        <v>889.2</v>
      </c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3"/>
      <c r="AU114" s="123"/>
      <c r="AV114" s="123"/>
      <c r="AW114" s="123"/>
      <c r="AX114" s="123"/>
      <c r="AY114" s="123"/>
      <c r="AZ114" s="123"/>
      <c r="BA114" s="123"/>
      <c r="BB114" s="123"/>
      <c r="BC114" s="123"/>
      <c r="BD114" s="123"/>
      <c r="BE114" s="123"/>
      <c r="BF114" s="123"/>
      <c r="BG114" s="123"/>
      <c r="BH114" s="123"/>
      <c r="BI114" s="123"/>
      <c r="BJ114" s="123"/>
      <c r="BK114" s="123"/>
      <c r="BL114" s="123"/>
      <c r="BM114" s="123"/>
      <c r="BN114" s="123"/>
      <c r="BO114" s="123"/>
      <c r="BP114" s="123"/>
      <c r="BQ114" s="123"/>
      <c r="BR114" s="123"/>
      <c r="BS114" s="123"/>
      <c r="BT114" s="123"/>
      <c r="BU114" s="123"/>
      <c r="BV114" s="123"/>
      <c r="BW114" s="123"/>
      <c r="BX114" s="123"/>
      <c r="BY114" s="123"/>
      <c r="BZ114" s="123"/>
      <c r="CA114" s="123"/>
      <c r="CB114" s="123"/>
      <c r="CC114" s="123"/>
      <c r="CD114" s="123"/>
      <c r="CE114" s="123"/>
      <c r="CF114" s="123"/>
      <c r="CG114" s="123"/>
      <c r="CH114" s="123"/>
      <c r="CI114" s="123"/>
      <c r="CJ114" s="123"/>
      <c r="CK114" s="39"/>
      <c r="CL114" s="39"/>
      <c r="CM114" s="39"/>
      <c r="CN114" s="39"/>
      <c r="CO114" s="39"/>
      <c r="CP114" s="39"/>
      <c r="CQ114" s="39"/>
      <c r="CR114" s="39"/>
      <c r="CS114" s="39"/>
      <c r="CT114" s="39"/>
      <c r="CU114" s="39"/>
      <c r="CV114" s="39"/>
      <c r="CW114" s="39"/>
      <c r="CX114" s="39"/>
      <c r="CY114" s="39"/>
      <c r="CZ114" s="39"/>
      <c r="DA114" s="39"/>
      <c r="DB114" s="39"/>
      <c r="DC114" s="39"/>
      <c r="DD114" s="39"/>
      <c r="DE114" s="39"/>
      <c r="DF114" s="39"/>
      <c r="DG114" s="39"/>
      <c r="DH114" s="39"/>
      <c r="DI114" s="39">
        <f t="shared" si="388"/>
        <v>10.23</v>
      </c>
      <c r="DJ114" s="39">
        <f t="shared" si="331"/>
        <v>15.1</v>
      </c>
      <c r="DK114" s="39">
        <f t="shared" si="332"/>
        <v>14.62</v>
      </c>
      <c r="DL114" s="39">
        <f t="shared" si="333"/>
        <v>15.1</v>
      </c>
      <c r="DM114" s="39">
        <f t="shared" si="334"/>
        <v>14.62</v>
      </c>
      <c r="DN114" s="39">
        <f t="shared" si="335"/>
        <v>15.1</v>
      </c>
      <c r="DO114" s="39">
        <f t="shared" si="336"/>
        <v>84.77</v>
      </c>
      <c r="DP114" s="39">
        <f t="shared" si="337"/>
        <v>84.77</v>
      </c>
      <c r="DQ114" s="39">
        <f t="shared" si="338"/>
        <v>15.1</v>
      </c>
      <c r="DR114" s="39">
        <f t="shared" si="339"/>
        <v>13.64</v>
      </c>
      <c r="DS114" s="39">
        <f t="shared" si="340"/>
        <v>15.1</v>
      </c>
      <c r="DT114" s="39">
        <f t="shared" si="341"/>
        <v>14.62</v>
      </c>
      <c r="DU114" s="39">
        <f t="shared" si="342"/>
        <v>15.1</v>
      </c>
      <c r="DV114" s="39">
        <f t="shared" si="343"/>
        <v>14.62</v>
      </c>
      <c r="DW114" s="39">
        <f t="shared" si="344"/>
        <v>15.1</v>
      </c>
      <c r="DX114" s="39">
        <f t="shared" si="345"/>
        <v>15.1</v>
      </c>
      <c r="DY114" s="39">
        <f t="shared" si="346"/>
        <v>14.62</v>
      </c>
      <c r="DZ114" s="39">
        <f t="shared" si="347"/>
        <v>15.1</v>
      </c>
      <c r="EA114" s="39">
        <f t="shared" si="348"/>
        <v>14.62</v>
      </c>
      <c r="EB114" s="39">
        <f t="shared" si="349"/>
        <v>15.1</v>
      </c>
      <c r="EC114" s="39">
        <f t="shared" si="350"/>
        <v>177.82</v>
      </c>
      <c r="ED114" s="39">
        <f t="shared" si="351"/>
        <v>262.58999999999997</v>
      </c>
      <c r="EE114" s="39">
        <f t="shared" si="352"/>
        <v>15.1</v>
      </c>
      <c r="EF114" s="39">
        <f t="shared" si="353"/>
        <v>14.13</v>
      </c>
      <c r="EG114" s="39">
        <f t="shared" si="354"/>
        <v>15.1</v>
      </c>
      <c r="EH114" s="39">
        <f t="shared" si="355"/>
        <v>14.62</v>
      </c>
      <c r="EI114" s="39">
        <f t="shared" si="356"/>
        <v>15.1</v>
      </c>
      <c r="EJ114" s="39">
        <f t="shared" si="357"/>
        <v>14.62</v>
      </c>
      <c r="EK114" s="39">
        <f t="shared" si="358"/>
        <v>15.1</v>
      </c>
      <c r="EL114" s="39">
        <f t="shared" si="359"/>
        <v>15.1</v>
      </c>
      <c r="EM114" s="39">
        <f t="shared" si="360"/>
        <v>14.62</v>
      </c>
      <c r="EN114" s="39">
        <f t="shared" si="361"/>
        <v>15.1</v>
      </c>
      <c r="EO114" s="39">
        <f t="shared" si="362"/>
        <v>14.62</v>
      </c>
      <c r="EP114" s="39">
        <f t="shared" si="363"/>
        <v>15.1</v>
      </c>
      <c r="EQ114" s="39">
        <f t="shared" si="364"/>
        <v>178.30999999999997</v>
      </c>
      <c r="ER114" s="39">
        <f t="shared" si="365"/>
        <v>440.9</v>
      </c>
      <c r="ES114" s="39">
        <f t="shared" si="366"/>
        <v>15.1</v>
      </c>
      <c r="ET114" s="39">
        <f t="shared" si="367"/>
        <v>13.64</v>
      </c>
      <c r="EU114" s="39">
        <f t="shared" si="368"/>
        <v>15.1</v>
      </c>
      <c r="EV114" s="39">
        <f t="shared" si="369"/>
        <v>14.62</v>
      </c>
      <c r="EW114" s="219">
        <f t="shared" si="370"/>
        <v>15.1</v>
      </c>
      <c r="EX114" s="39">
        <f t="shared" si="371"/>
        <v>14.62</v>
      </c>
      <c r="EY114" s="39">
        <f t="shared" si="372"/>
        <v>15.1</v>
      </c>
      <c r="EZ114" s="39">
        <f t="shared" si="373"/>
        <v>15.1</v>
      </c>
      <c r="FA114" s="39">
        <f t="shared" si="374"/>
        <v>14.62</v>
      </c>
      <c r="FB114" s="39">
        <f t="shared" si="375"/>
        <v>15.1</v>
      </c>
      <c r="FC114" s="39">
        <f t="shared" si="376"/>
        <v>14.62</v>
      </c>
      <c r="FD114" s="39">
        <f t="shared" si="377"/>
        <v>15.1</v>
      </c>
      <c r="FE114" s="39">
        <f t="shared" si="378"/>
        <v>177.82</v>
      </c>
      <c r="FF114" s="39">
        <f t="shared" si="379"/>
        <v>618.72</v>
      </c>
      <c r="FG114" s="39">
        <f t="shared" si="380"/>
        <v>15.1</v>
      </c>
      <c r="FH114" s="39">
        <f t="shared" si="381"/>
        <v>13.64</v>
      </c>
      <c r="FI114" s="39">
        <f t="shared" si="384"/>
        <v>15.1</v>
      </c>
      <c r="FJ114" s="39">
        <f t="shared" si="385"/>
        <v>43.84</v>
      </c>
      <c r="FK114" s="39">
        <f t="shared" si="382"/>
        <v>662.56</v>
      </c>
      <c r="FL114" s="72">
        <f t="shared" si="383"/>
        <v>325.44000000000005</v>
      </c>
      <c r="FP114" s="121"/>
      <c r="FQ114" s="121"/>
      <c r="FR114" s="121"/>
    </row>
    <row r="115" spans="1:174" ht="74.25" x14ac:dyDescent="0.15">
      <c r="A115" s="73">
        <v>43291</v>
      </c>
      <c r="B115" s="69" t="s">
        <v>470</v>
      </c>
      <c r="C115" s="69" t="s">
        <v>945</v>
      </c>
      <c r="D115" s="97" t="s">
        <v>815</v>
      </c>
      <c r="E115" s="74" t="s">
        <v>946</v>
      </c>
      <c r="F115" s="86">
        <v>988</v>
      </c>
      <c r="G115" s="39">
        <f t="shared" si="314"/>
        <v>98.800000000000011</v>
      </c>
      <c r="H115" s="39">
        <f t="shared" si="315"/>
        <v>889.2</v>
      </c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3"/>
      <c r="AU115" s="123"/>
      <c r="AV115" s="123"/>
      <c r="AW115" s="123"/>
      <c r="AX115" s="123"/>
      <c r="AY115" s="123"/>
      <c r="AZ115" s="123"/>
      <c r="BA115" s="123"/>
      <c r="BB115" s="123"/>
      <c r="BC115" s="123"/>
      <c r="BD115" s="123"/>
      <c r="BE115" s="123"/>
      <c r="BF115" s="123"/>
      <c r="BG115" s="123"/>
      <c r="BH115" s="123"/>
      <c r="BI115" s="123"/>
      <c r="BJ115" s="123"/>
      <c r="BK115" s="123"/>
      <c r="BL115" s="123"/>
      <c r="BM115" s="123"/>
      <c r="BN115" s="123"/>
      <c r="BO115" s="123"/>
      <c r="BP115" s="123"/>
      <c r="BQ115" s="123"/>
      <c r="BR115" s="123"/>
      <c r="BS115" s="123"/>
      <c r="BT115" s="123"/>
      <c r="BU115" s="123"/>
      <c r="BV115" s="123"/>
      <c r="BW115" s="123"/>
      <c r="BX115" s="123"/>
      <c r="BY115" s="123"/>
      <c r="BZ115" s="123"/>
      <c r="CA115" s="123"/>
      <c r="CB115" s="123"/>
      <c r="CC115" s="123"/>
      <c r="CD115" s="123"/>
      <c r="CE115" s="123"/>
      <c r="CF115" s="123"/>
      <c r="CG115" s="123"/>
      <c r="CH115" s="123"/>
      <c r="CI115" s="123"/>
      <c r="CJ115" s="123"/>
      <c r="CK115" s="39"/>
      <c r="CL115" s="39"/>
      <c r="CM115" s="39"/>
      <c r="CN115" s="39"/>
      <c r="CO115" s="39"/>
      <c r="CP115" s="39"/>
      <c r="CQ115" s="39"/>
      <c r="CR115" s="39"/>
      <c r="CS115" s="39"/>
      <c r="CT115" s="39"/>
      <c r="CU115" s="39"/>
      <c r="CV115" s="39"/>
      <c r="CW115" s="39"/>
      <c r="CX115" s="39"/>
      <c r="CY115" s="39"/>
      <c r="CZ115" s="39"/>
      <c r="DA115" s="39"/>
      <c r="DB115" s="39"/>
      <c r="DC115" s="39"/>
      <c r="DD115" s="39"/>
      <c r="DE115" s="39"/>
      <c r="DF115" s="39"/>
      <c r="DG115" s="39"/>
      <c r="DH115" s="39"/>
      <c r="DI115" s="39">
        <f t="shared" si="388"/>
        <v>10.23</v>
      </c>
      <c r="DJ115" s="39">
        <f t="shared" si="331"/>
        <v>15.1</v>
      </c>
      <c r="DK115" s="39">
        <f t="shared" si="332"/>
        <v>14.62</v>
      </c>
      <c r="DL115" s="39">
        <f t="shared" si="333"/>
        <v>15.1</v>
      </c>
      <c r="DM115" s="39">
        <f t="shared" si="334"/>
        <v>14.62</v>
      </c>
      <c r="DN115" s="39">
        <f t="shared" si="335"/>
        <v>15.1</v>
      </c>
      <c r="DO115" s="39">
        <f t="shared" si="336"/>
        <v>84.77</v>
      </c>
      <c r="DP115" s="39">
        <f t="shared" si="337"/>
        <v>84.77</v>
      </c>
      <c r="DQ115" s="39">
        <f t="shared" si="338"/>
        <v>15.1</v>
      </c>
      <c r="DR115" s="39">
        <f t="shared" si="339"/>
        <v>13.64</v>
      </c>
      <c r="DS115" s="39">
        <f t="shared" si="340"/>
        <v>15.1</v>
      </c>
      <c r="DT115" s="39">
        <f t="shared" si="341"/>
        <v>14.62</v>
      </c>
      <c r="DU115" s="39">
        <f t="shared" si="342"/>
        <v>15.1</v>
      </c>
      <c r="DV115" s="39">
        <f t="shared" si="343"/>
        <v>14.62</v>
      </c>
      <c r="DW115" s="39">
        <f t="shared" si="344"/>
        <v>15.1</v>
      </c>
      <c r="DX115" s="39">
        <f t="shared" si="345"/>
        <v>15.1</v>
      </c>
      <c r="DY115" s="39">
        <f t="shared" si="346"/>
        <v>14.62</v>
      </c>
      <c r="DZ115" s="39">
        <f t="shared" si="347"/>
        <v>15.1</v>
      </c>
      <c r="EA115" s="39">
        <f t="shared" si="348"/>
        <v>14.62</v>
      </c>
      <c r="EB115" s="39">
        <f t="shared" si="349"/>
        <v>15.1</v>
      </c>
      <c r="EC115" s="39">
        <f t="shared" si="350"/>
        <v>177.82</v>
      </c>
      <c r="ED115" s="39">
        <f t="shared" si="351"/>
        <v>262.58999999999997</v>
      </c>
      <c r="EE115" s="39">
        <f t="shared" si="352"/>
        <v>15.1</v>
      </c>
      <c r="EF115" s="39">
        <f t="shared" si="353"/>
        <v>14.13</v>
      </c>
      <c r="EG115" s="39">
        <f t="shared" si="354"/>
        <v>15.1</v>
      </c>
      <c r="EH115" s="39">
        <f t="shared" si="355"/>
        <v>14.62</v>
      </c>
      <c r="EI115" s="39">
        <f t="shared" si="356"/>
        <v>15.1</v>
      </c>
      <c r="EJ115" s="39">
        <f t="shared" si="357"/>
        <v>14.62</v>
      </c>
      <c r="EK115" s="39">
        <f t="shared" si="358"/>
        <v>15.1</v>
      </c>
      <c r="EL115" s="39">
        <f t="shared" si="359"/>
        <v>15.1</v>
      </c>
      <c r="EM115" s="39">
        <f t="shared" si="360"/>
        <v>14.62</v>
      </c>
      <c r="EN115" s="39">
        <f t="shared" si="361"/>
        <v>15.1</v>
      </c>
      <c r="EO115" s="39">
        <f t="shared" si="362"/>
        <v>14.62</v>
      </c>
      <c r="EP115" s="39">
        <f t="shared" si="363"/>
        <v>15.1</v>
      </c>
      <c r="EQ115" s="39">
        <f t="shared" si="364"/>
        <v>178.30999999999997</v>
      </c>
      <c r="ER115" s="39">
        <f t="shared" si="365"/>
        <v>440.9</v>
      </c>
      <c r="ES115" s="39">
        <f t="shared" si="366"/>
        <v>15.1</v>
      </c>
      <c r="ET115" s="39">
        <f t="shared" si="367"/>
        <v>13.64</v>
      </c>
      <c r="EU115" s="39">
        <f t="shared" si="368"/>
        <v>15.1</v>
      </c>
      <c r="EV115" s="39">
        <f t="shared" si="369"/>
        <v>14.62</v>
      </c>
      <c r="EW115" s="219">
        <f t="shared" si="370"/>
        <v>15.1</v>
      </c>
      <c r="EX115" s="39">
        <f t="shared" si="371"/>
        <v>14.62</v>
      </c>
      <c r="EY115" s="39">
        <f t="shared" si="372"/>
        <v>15.1</v>
      </c>
      <c r="EZ115" s="39">
        <f t="shared" si="373"/>
        <v>15.1</v>
      </c>
      <c r="FA115" s="39">
        <f t="shared" si="374"/>
        <v>14.62</v>
      </c>
      <c r="FB115" s="39">
        <f t="shared" si="375"/>
        <v>15.1</v>
      </c>
      <c r="FC115" s="39">
        <f t="shared" si="376"/>
        <v>14.62</v>
      </c>
      <c r="FD115" s="39">
        <f t="shared" si="377"/>
        <v>15.1</v>
      </c>
      <c r="FE115" s="39">
        <f t="shared" si="378"/>
        <v>177.82</v>
      </c>
      <c r="FF115" s="39">
        <f t="shared" si="379"/>
        <v>618.72</v>
      </c>
      <c r="FG115" s="39">
        <f t="shared" si="380"/>
        <v>15.1</v>
      </c>
      <c r="FH115" s="39">
        <f t="shared" si="381"/>
        <v>13.64</v>
      </c>
      <c r="FI115" s="39">
        <f t="shared" si="384"/>
        <v>15.1</v>
      </c>
      <c r="FJ115" s="39">
        <f t="shared" si="385"/>
        <v>43.84</v>
      </c>
      <c r="FK115" s="39">
        <f t="shared" si="382"/>
        <v>662.56</v>
      </c>
      <c r="FL115" s="72">
        <f t="shared" si="383"/>
        <v>325.44000000000005</v>
      </c>
      <c r="FP115" s="121"/>
      <c r="FQ115" s="121"/>
      <c r="FR115" s="121"/>
    </row>
    <row r="116" spans="1:174" ht="24.75" x14ac:dyDescent="0.15">
      <c r="A116" s="73">
        <v>43320</v>
      </c>
      <c r="B116" s="69" t="s">
        <v>947</v>
      </c>
      <c r="C116" s="69" t="s">
        <v>948</v>
      </c>
      <c r="D116" s="97" t="s">
        <v>86</v>
      </c>
      <c r="E116" s="69" t="s">
        <v>949</v>
      </c>
      <c r="F116" s="86">
        <v>715.69</v>
      </c>
      <c r="G116" s="39">
        <f t="shared" si="314"/>
        <v>71.569000000000003</v>
      </c>
      <c r="H116" s="39">
        <f t="shared" si="315"/>
        <v>644.12100000000009</v>
      </c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3"/>
      <c r="AU116" s="123"/>
      <c r="AV116" s="123"/>
      <c r="AW116" s="123"/>
      <c r="AX116" s="123"/>
      <c r="AY116" s="123"/>
      <c r="AZ116" s="123"/>
      <c r="BA116" s="123"/>
      <c r="BB116" s="123"/>
      <c r="BC116" s="123"/>
      <c r="BD116" s="123"/>
      <c r="BE116" s="123"/>
      <c r="BF116" s="123"/>
      <c r="BG116" s="123"/>
      <c r="BH116" s="123"/>
      <c r="BI116" s="123"/>
      <c r="BJ116" s="123"/>
      <c r="BK116" s="123"/>
      <c r="BL116" s="123"/>
      <c r="BM116" s="123"/>
      <c r="BN116" s="123"/>
      <c r="BO116" s="123"/>
      <c r="BP116" s="123"/>
      <c r="BQ116" s="123"/>
      <c r="BR116" s="123"/>
      <c r="BS116" s="123"/>
      <c r="BT116" s="123"/>
      <c r="BU116" s="123"/>
      <c r="BV116" s="123"/>
      <c r="BW116" s="123"/>
      <c r="BX116" s="123"/>
      <c r="BY116" s="123"/>
      <c r="BZ116" s="123"/>
      <c r="CA116" s="123"/>
      <c r="CB116" s="123"/>
      <c r="CC116" s="123"/>
      <c r="CD116" s="123"/>
      <c r="CE116" s="123"/>
      <c r="CF116" s="123"/>
      <c r="CG116" s="123"/>
      <c r="CH116" s="123"/>
      <c r="CI116" s="123"/>
      <c r="CJ116" s="123"/>
      <c r="CK116" s="39"/>
      <c r="CL116" s="39"/>
      <c r="CM116" s="39"/>
      <c r="CN116" s="39"/>
      <c r="CO116" s="39"/>
      <c r="CP116" s="39"/>
      <c r="CQ116" s="39"/>
      <c r="CR116" s="39"/>
      <c r="CS116" s="39"/>
      <c r="CT116" s="39"/>
      <c r="CU116" s="39"/>
      <c r="CV116" s="39"/>
      <c r="CW116" s="39"/>
      <c r="CX116" s="39"/>
      <c r="CY116" s="39"/>
      <c r="CZ116" s="39"/>
      <c r="DA116" s="39"/>
      <c r="DB116" s="39"/>
      <c r="DC116" s="39"/>
      <c r="DD116" s="39"/>
      <c r="DE116" s="39"/>
      <c r="DF116" s="39"/>
      <c r="DG116" s="39"/>
      <c r="DH116" s="39"/>
      <c r="DI116" s="39"/>
      <c r="DJ116" s="39">
        <f>ROUND((H116/5/365*23),2)</f>
        <v>8.1199999999999992</v>
      </c>
      <c r="DK116" s="39">
        <f t="shared" si="332"/>
        <v>10.59</v>
      </c>
      <c r="DL116" s="39">
        <f t="shared" si="333"/>
        <v>10.94</v>
      </c>
      <c r="DM116" s="39">
        <f t="shared" si="334"/>
        <v>10.59</v>
      </c>
      <c r="DN116" s="39">
        <f t="shared" si="335"/>
        <v>10.94</v>
      </c>
      <c r="DO116" s="39">
        <f t="shared" si="336"/>
        <v>51.179999999999993</v>
      </c>
      <c r="DP116" s="39">
        <f t="shared" si="337"/>
        <v>51.18</v>
      </c>
      <c r="DQ116" s="39">
        <f t="shared" si="338"/>
        <v>10.94</v>
      </c>
      <c r="DR116" s="39">
        <f t="shared" si="339"/>
        <v>9.8800000000000008</v>
      </c>
      <c r="DS116" s="39">
        <f t="shared" si="340"/>
        <v>10.94</v>
      </c>
      <c r="DT116" s="39">
        <f t="shared" si="341"/>
        <v>10.59</v>
      </c>
      <c r="DU116" s="39">
        <f t="shared" si="342"/>
        <v>10.94</v>
      </c>
      <c r="DV116" s="39">
        <f t="shared" si="343"/>
        <v>10.59</v>
      </c>
      <c r="DW116" s="39">
        <f t="shared" si="344"/>
        <v>10.94</v>
      </c>
      <c r="DX116" s="39">
        <f t="shared" si="345"/>
        <v>10.94</v>
      </c>
      <c r="DY116" s="39">
        <f t="shared" si="346"/>
        <v>10.59</v>
      </c>
      <c r="DZ116" s="39">
        <f t="shared" si="347"/>
        <v>10.94</v>
      </c>
      <c r="EA116" s="39">
        <f t="shared" si="348"/>
        <v>10.59</v>
      </c>
      <c r="EB116" s="39">
        <f t="shared" si="349"/>
        <v>10.94</v>
      </c>
      <c r="EC116" s="39">
        <f t="shared" si="350"/>
        <v>128.82</v>
      </c>
      <c r="ED116" s="39">
        <f t="shared" si="351"/>
        <v>180</v>
      </c>
      <c r="EE116" s="39">
        <f t="shared" si="352"/>
        <v>10.94</v>
      </c>
      <c r="EF116" s="39">
        <f t="shared" si="353"/>
        <v>10.24</v>
      </c>
      <c r="EG116" s="39">
        <f t="shared" si="354"/>
        <v>10.94</v>
      </c>
      <c r="EH116" s="39">
        <f t="shared" si="355"/>
        <v>10.59</v>
      </c>
      <c r="EI116" s="39">
        <f t="shared" si="356"/>
        <v>10.94</v>
      </c>
      <c r="EJ116" s="39">
        <f t="shared" si="357"/>
        <v>10.59</v>
      </c>
      <c r="EK116" s="39">
        <f t="shared" si="358"/>
        <v>10.94</v>
      </c>
      <c r="EL116" s="39">
        <f t="shared" si="359"/>
        <v>10.94</v>
      </c>
      <c r="EM116" s="39">
        <f t="shared" si="360"/>
        <v>10.59</v>
      </c>
      <c r="EN116" s="39">
        <f t="shared" si="361"/>
        <v>10.94</v>
      </c>
      <c r="EO116" s="39">
        <f t="shared" si="362"/>
        <v>10.59</v>
      </c>
      <c r="EP116" s="39">
        <f t="shared" si="363"/>
        <v>10.94</v>
      </c>
      <c r="EQ116" s="39">
        <f t="shared" si="364"/>
        <v>129.18</v>
      </c>
      <c r="ER116" s="39">
        <f t="shared" si="365"/>
        <v>309.18</v>
      </c>
      <c r="ES116" s="39">
        <f t="shared" si="366"/>
        <v>10.94</v>
      </c>
      <c r="ET116" s="39">
        <f t="shared" si="367"/>
        <v>9.8800000000000008</v>
      </c>
      <c r="EU116" s="39">
        <f t="shared" si="368"/>
        <v>10.94</v>
      </c>
      <c r="EV116" s="39">
        <f t="shared" si="369"/>
        <v>10.59</v>
      </c>
      <c r="EW116" s="219">
        <f t="shared" si="370"/>
        <v>10.94</v>
      </c>
      <c r="EX116" s="39">
        <f t="shared" si="371"/>
        <v>10.59</v>
      </c>
      <c r="EY116" s="39">
        <f t="shared" si="372"/>
        <v>10.94</v>
      </c>
      <c r="EZ116" s="39">
        <f t="shared" si="373"/>
        <v>10.94</v>
      </c>
      <c r="FA116" s="39">
        <f t="shared" si="374"/>
        <v>10.59</v>
      </c>
      <c r="FB116" s="39">
        <f t="shared" si="375"/>
        <v>10.94</v>
      </c>
      <c r="FC116" s="39">
        <f t="shared" si="376"/>
        <v>10.59</v>
      </c>
      <c r="FD116" s="39">
        <f t="shared" si="377"/>
        <v>10.94</v>
      </c>
      <c r="FE116" s="39">
        <f t="shared" si="378"/>
        <v>128.82</v>
      </c>
      <c r="FF116" s="39">
        <f t="shared" si="379"/>
        <v>438</v>
      </c>
      <c r="FG116" s="39">
        <f t="shared" si="380"/>
        <v>10.94</v>
      </c>
      <c r="FH116" s="39">
        <f t="shared" si="381"/>
        <v>9.8800000000000008</v>
      </c>
      <c r="FI116" s="39">
        <f t="shared" si="384"/>
        <v>10.94</v>
      </c>
      <c r="FJ116" s="39">
        <f t="shared" si="385"/>
        <v>31.759999999999998</v>
      </c>
      <c r="FK116" s="39">
        <f t="shared" si="382"/>
        <v>469.76</v>
      </c>
      <c r="FL116" s="72">
        <f t="shared" si="383"/>
        <v>245.93000000000006</v>
      </c>
      <c r="FP116" s="121"/>
      <c r="FQ116" s="121"/>
      <c r="FR116" s="121"/>
    </row>
    <row r="117" spans="1:174" ht="24.75" x14ac:dyDescent="0.15">
      <c r="A117" s="73">
        <v>43320</v>
      </c>
      <c r="B117" s="69" t="s">
        <v>947</v>
      </c>
      <c r="C117" s="69" t="s">
        <v>950</v>
      </c>
      <c r="D117" s="97" t="s">
        <v>86</v>
      </c>
      <c r="E117" s="69" t="s">
        <v>951</v>
      </c>
      <c r="F117" s="86">
        <v>715.69</v>
      </c>
      <c r="G117" s="39">
        <f t="shared" si="314"/>
        <v>71.569000000000003</v>
      </c>
      <c r="H117" s="39">
        <f t="shared" si="315"/>
        <v>644.12100000000009</v>
      </c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3"/>
      <c r="AU117" s="123"/>
      <c r="AV117" s="123"/>
      <c r="AW117" s="123"/>
      <c r="AX117" s="123"/>
      <c r="AY117" s="123"/>
      <c r="AZ117" s="123"/>
      <c r="BA117" s="123"/>
      <c r="BB117" s="123"/>
      <c r="BC117" s="123"/>
      <c r="BD117" s="123"/>
      <c r="BE117" s="123"/>
      <c r="BF117" s="123"/>
      <c r="BG117" s="123"/>
      <c r="BH117" s="123"/>
      <c r="BI117" s="123"/>
      <c r="BJ117" s="123"/>
      <c r="BK117" s="123"/>
      <c r="BL117" s="123"/>
      <c r="BM117" s="123"/>
      <c r="BN117" s="123"/>
      <c r="BO117" s="123"/>
      <c r="BP117" s="123"/>
      <c r="BQ117" s="123"/>
      <c r="BR117" s="123"/>
      <c r="BS117" s="123"/>
      <c r="BT117" s="123"/>
      <c r="BU117" s="123"/>
      <c r="BV117" s="123"/>
      <c r="BW117" s="123"/>
      <c r="BX117" s="123"/>
      <c r="BY117" s="123"/>
      <c r="BZ117" s="123"/>
      <c r="CA117" s="123"/>
      <c r="CB117" s="123"/>
      <c r="CC117" s="123"/>
      <c r="CD117" s="123"/>
      <c r="CE117" s="123"/>
      <c r="CF117" s="123"/>
      <c r="CG117" s="123"/>
      <c r="CH117" s="123"/>
      <c r="CI117" s="123"/>
      <c r="CJ117" s="123"/>
      <c r="CK117" s="39"/>
      <c r="CL117" s="39"/>
      <c r="CM117" s="39"/>
      <c r="CN117" s="39"/>
      <c r="CO117" s="39"/>
      <c r="CP117" s="39"/>
      <c r="CQ117" s="39"/>
      <c r="CR117" s="39"/>
      <c r="CS117" s="39"/>
      <c r="CT117" s="39"/>
      <c r="CU117" s="39"/>
      <c r="CV117" s="39"/>
      <c r="CW117" s="39"/>
      <c r="CX117" s="39"/>
      <c r="CY117" s="39"/>
      <c r="CZ117" s="39"/>
      <c r="DA117" s="39"/>
      <c r="DB117" s="39"/>
      <c r="DC117" s="39"/>
      <c r="DD117" s="39"/>
      <c r="DE117" s="39"/>
      <c r="DF117" s="39"/>
      <c r="DG117" s="39"/>
      <c r="DH117" s="39"/>
      <c r="DI117" s="39"/>
      <c r="DJ117" s="39">
        <f>ROUND((H117/5/365*23),2)</f>
        <v>8.1199999999999992</v>
      </c>
      <c r="DK117" s="39">
        <f t="shared" si="332"/>
        <v>10.59</v>
      </c>
      <c r="DL117" s="39">
        <f t="shared" si="333"/>
        <v>10.94</v>
      </c>
      <c r="DM117" s="39">
        <f t="shared" si="334"/>
        <v>10.59</v>
      </c>
      <c r="DN117" s="39">
        <f t="shared" si="335"/>
        <v>10.94</v>
      </c>
      <c r="DO117" s="39">
        <f t="shared" si="336"/>
        <v>51.179999999999993</v>
      </c>
      <c r="DP117" s="39">
        <f t="shared" si="337"/>
        <v>51.18</v>
      </c>
      <c r="DQ117" s="39">
        <f t="shared" si="338"/>
        <v>10.94</v>
      </c>
      <c r="DR117" s="39">
        <f t="shared" si="339"/>
        <v>9.8800000000000008</v>
      </c>
      <c r="DS117" s="39">
        <f t="shared" si="340"/>
        <v>10.94</v>
      </c>
      <c r="DT117" s="39">
        <f t="shared" si="341"/>
        <v>10.59</v>
      </c>
      <c r="DU117" s="39">
        <f t="shared" si="342"/>
        <v>10.94</v>
      </c>
      <c r="DV117" s="39">
        <f t="shared" si="343"/>
        <v>10.59</v>
      </c>
      <c r="DW117" s="39">
        <f t="shared" si="344"/>
        <v>10.94</v>
      </c>
      <c r="DX117" s="39">
        <f t="shared" si="345"/>
        <v>10.94</v>
      </c>
      <c r="DY117" s="39">
        <f t="shared" si="346"/>
        <v>10.59</v>
      </c>
      <c r="DZ117" s="39">
        <f t="shared" si="347"/>
        <v>10.94</v>
      </c>
      <c r="EA117" s="39">
        <f t="shared" si="348"/>
        <v>10.59</v>
      </c>
      <c r="EB117" s="39">
        <f t="shared" si="349"/>
        <v>10.94</v>
      </c>
      <c r="EC117" s="39">
        <f t="shared" si="350"/>
        <v>128.82</v>
      </c>
      <c r="ED117" s="39">
        <f t="shared" si="351"/>
        <v>180</v>
      </c>
      <c r="EE117" s="39">
        <f t="shared" si="352"/>
        <v>10.94</v>
      </c>
      <c r="EF117" s="39">
        <f t="shared" si="353"/>
        <v>10.24</v>
      </c>
      <c r="EG117" s="39">
        <f t="shared" si="354"/>
        <v>10.94</v>
      </c>
      <c r="EH117" s="39">
        <f t="shared" si="355"/>
        <v>10.59</v>
      </c>
      <c r="EI117" s="39">
        <f t="shared" si="356"/>
        <v>10.94</v>
      </c>
      <c r="EJ117" s="39">
        <f t="shared" si="357"/>
        <v>10.59</v>
      </c>
      <c r="EK117" s="39">
        <f t="shared" si="358"/>
        <v>10.94</v>
      </c>
      <c r="EL117" s="39">
        <f t="shared" si="359"/>
        <v>10.94</v>
      </c>
      <c r="EM117" s="39">
        <f t="shared" si="360"/>
        <v>10.59</v>
      </c>
      <c r="EN117" s="39">
        <f t="shared" si="361"/>
        <v>10.94</v>
      </c>
      <c r="EO117" s="39">
        <f t="shared" si="362"/>
        <v>10.59</v>
      </c>
      <c r="EP117" s="39">
        <f t="shared" si="363"/>
        <v>10.94</v>
      </c>
      <c r="EQ117" s="39">
        <f t="shared" si="364"/>
        <v>129.18</v>
      </c>
      <c r="ER117" s="39">
        <f t="shared" si="365"/>
        <v>309.18</v>
      </c>
      <c r="ES117" s="39">
        <f t="shared" si="366"/>
        <v>10.94</v>
      </c>
      <c r="ET117" s="39">
        <f t="shared" si="367"/>
        <v>9.8800000000000008</v>
      </c>
      <c r="EU117" s="39">
        <f t="shared" si="368"/>
        <v>10.94</v>
      </c>
      <c r="EV117" s="39">
        <f t="shared" si="369"/>
        <v>10.59</v>
      </c>
      <c r="EW117" s="219">
        <f t="shared" si="370"/>
        <v>10.94</v>
      </c>
      <c r="EX117" s="39">
        <f t="shared" si="371"/>
        <v>10.59</v>
      </c>
      <c r="EY117" s="39">
        <f t="shared" si="372"/>
        <v>10.94</v>
      </c>
      <c r="EZ117" s="39">
        <f t="shared" si="373"/>
        <v>10.94</v>
      </c>
      <c r="FA117" s="39">
        <f t="shared" si="374"/>
        <v>10.59</v>
      </c>
      <c r="FB117" s="39">
        <f t="shared" si="375"/>
        <v>10.94</v>
      </c>
      <c r="FC117" s="39">
        <f t="shared" si="376"/>
        <v>10.59</v>
      </c>
      <c r="FD117" s="39">
        <f t="shared" si="377"/>
        <v>10.94</v>
      </c>
      <c r="FE117" s="39">
        <f t="shared" si="378"/>
        <v>128.82</v>
      </c>
      <c r="FF117" s="39">
        <f t="shared" si="379"/>
        <v>438</v>
      </c>
      <c r="FG117" s="39">
        <f t="shared" si="380"/>
        <v>10.94</v>
      </c>
      <c r="FH117" s="39">
        <f t="shared" si="381"/>
        <v>9.8800000000000008</v>
      </c>
      <c r="FI117" s="39">
        <f t="shared" si="384"/>
        <v>10.94</v>
      </c>
      <c r="FJ117" s="39">
        <f t="shared" si="385"/>
        <v>31.759999999999998</v>
      </c>
      <c r="FK117" s="39">
        <f t="shared" si="382"/>
        <v>469.76</v>
      </c>
      <c r="FL117" s="72">
        <f t="shared" si="383"/>
        <v>245.93000000000006</v>
      </c>
      <c r="FP117" s="121"/>
      <c r="FQ117" s="121"/>
      <c r="FR117" s="121"/>
    </row>
    <row r="118" spans="1:174" ht="16.5" x14ac:dyDescent="0.15">
      <c r="A118" s="73">
        <v>43367</v>
      </c>
      <c r="B118" s="69" t="s">
        <v>952</v>
      </c>
      <c r="C118" s="69" t="s">
        <v>953</v>
      </c>
      <c r="D118" s="97" t="s">
        <v>549</v>
      </c>
      <c r="E118" s="74" t="s">
        <v>954</v>
      </c>
      <c r="F118" s="86">
        <v>1691</v>
      </c>
      <c r="G118" s="39">
        <f t="shared" si="314"/>
        <v>169.10000000000002</v>
      </c>
      <c r="H118" s="39">
        <f t="shared" si="315"/>
        <v>1521.9</v>
      </c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3"/>
      <c r="AU118" s="123"/>
      <c r="AV118" s="123"/>
      <c r="AW118" s="123"/>
      <c r="AX118" s="123"/>
      <c r="AY118" s="123"/>
      <c r="AZ118" s="123"/>
      <c r="BA118" s="123"/>
      <c r="BB118" s="123"/>
      <c r="BC118" s="123"/>
      <c r="BD118" s="123"/>
      <c r="BE118" s="123"/>
      <c r="BF118" s="123"/>
      <c r="BG118" s="123"/>
      <c r="BH118" s="123"/>
      <c r="BI118" s="123"/>
      <c r="BJ118" s="123"/>
      <c r="BK118" s="123"/>
      <c r="BL118" s="123"/>
      <c r="BM118" s="123"/>
      <c r="BN118" s="123"/>
      <c r="BO118" s="123"/>
      <c r="BP118" s="123"/>
      <c r="BQ118" s="123"/>
      <c r="BR118" s="123"/>
      <c r="BS118" s="123"/>
      <c r="BT118" s="123"/>
      <c r="BU118" s="123"/>
      <c r="BV118" s="123"/>
      <c r="BW118" s="123"/>
      <c r="BX118" s="123"/>
      <c r="BY118" s="123"/>
      <c r="BZ118" s="123"/>
      <c r="CA118" s="123"/>
      <c r="CB118" s="123"/>
      <c r="CC118" s="123"/>
      <c r="CD118" s="123"/>
      <c r="CE118" s="123"/>
      <c r="CF118" s="123"/>
      <c r="CG118" s="123"/>
      <c r="CH118" s="123"/>
      <c r="CI118" s="123"/>
      <c r="CJ118" s="123"/>
      <c r="CK118" s="39"/>
      <c r="CL118" s="39"/>
      <c r="CM118" s="39"/>
      <c r="CN118" s="39"/>
      <c r="CO118" s="39"/>
      <c r="CP118" s="39"/>
      <c r="CQ118" s="39"/>
      <c r="CR118" s="39"/>
      <c r="CS118" s="39"/>
      <c r="CT118" s="39"/>
      <c r="CU118" s="39"/>
      <c r="CV118" s="39"/>
      <c r="CW118" s="39"/>
      <c r="CX118" s="39"/>
      <c r="CY118" s="39"/>
      <c r="CZ118" s="39"/>
      <c r="DA118" s="39"/>
      <c r="DB118" s="39"/>
      <c r="DC118" s="39"/>
      <c r="DD118" s="39"/>
      <c r="DE118" s="39"/>
      <c r="DF118" s="39"/>
      <c r="DG118" s="39"/>
      <c r="DH118" s="39"/>
      <c r="DI118" s="39"/>
      <c r="DJ118" s="39"/>
      <c r="DK118" s="39">
        <f>ROUND((H118/5/365*6),2)</f>
        <v>5</v>
      </c>
      <c r="DL118" s="39">
        <f t="shared" si="333"/>
        <v>25.85</v>
      </c>
      <c r="DM118" s="39">
        <f t="shared" si="334"/>
        <v>25.02</v>
      </c>
      <c r="DN118" s="39">
        <f t="shared" si="335"/>
        <v>25.85</v>
      </c>
      <c r="DO118" s="39">
        <f t="shared" si="336"/>
        <v>81.72</v>
      </c>
      <c r="DP118" s="39">
        <f t="shared" si="337"/>
        <v>81.72</v>
      </c>
      <c r="DQ118" s="39">
        <f t="shared" si="338"/>
        <v>25.85</v>
      </c>
      <c r="DR118" s="39">
        <f t="shared" si="339"/>
        <v>23.35</v>
      </c>
      <c r="DS118" s="39">
        <f t="shared" si="340"/>
        <v>25.85</v>
      </c>
      <c r="DT118" s="39">
        <f t="shared" si="341"/>
        <v>25.02</v>
      </c>
      <c r="DU118" s="39">
        <f t="shared" si="342"/>
        <v>25.85</v>
      </c>
      <c r="DV118" s="39">
        <f t="shared" si="343"/>
        <v>25.02</v>
      </c>
      <c r="DW118" s="39">
        <f t="shared" si="344"/>
        <v>25.85</v>
      </c>
      <c r="DX118" s="39">
        <f t="shared" si="345"/>
        <v>25.85</v>
      </c>
      <c r="DY118" s="39">
        <f t="shared" si="346"/>
        <v>25.02</v>
      </c>
      <c r="DZ118" s="39">
        <f t="shared" si="347"/>
        <v>25.85</v>
      </c>
      <c r="EA118" s="39">
        <f t="shared" si="348"/>
        <v>25.02</v>
      </c>
      <c r="EB118" s="39">
        <f t="shared" si="349"/>
        <v>25.85</v>
      </c>
      <c r="EC118" s="39">
        <f t="shared" si="350"/>
        <v>304.38000000000005</v>
      </c>
      <c r="ED118" s="39">
        <f t="shared" si="351"/>
        <v>386.1</v>
      </c>
      <c r="EE118" s="39">
        <f t="shared" si="352"/>
        <v>25.85</v>
      </c>
      <c r="EF118" s="39">
        <f t="shared" si="353"/>
        <v>24.18</v>
      </c>
      <c r="EG118" s="39">
        <f t="shared" si="354"/>
        <v>25.85</v>
      </c>
      <c r="EH118" s="39">
        <f t="shared" si="355"/>
        <v>25.02</v>
      </c>
      <c r="EI118" s="39">
        <f t="shared" si="356"/>
        <v>25.85</v>
      </c>
      <c r="EJ118" s="39">
        <f t="shared" si="357"/>
        <v>25.02</v>
      </c>
      <c r="EK118" s="39">
        <f t="shared" si="358"/>
        <v>25.85</v>
      </c>
      <c r="EL118" s="39">
        <f t="shared" si="359"/>
        <v>25.85</v>
      </c>
      <c r="EM118" s="39">
        <f t="shared" si="360"/>
        <v>25.02</v>
      </c>
      <c r="EN118" s="39">
        <f t="shared" si="361"/>
        <v>25.85</v>
      </c>
      <c r="EO118" s="39">
        <f t="shared" si="362"/>
        <v>25.02</v>
      </c>
      <c r="EP118" s="39">
        <f t="shared" si="363"/>
        <v>25.85</v>
      </c>
      <c r="EQ118" s="39">
        <f t="shared" si="364"/>
        <v>305.21000000000004</v>
      </c>
      <c r="ER118" s="39">
        <f t="shared" si="365"/>
        <v>691.31</v>
      </c>
      <c r="ES118" s="39">
        <f t="shared" si="366"/>
        <v>25.85</v>
      </c>
      <c r="ET118" s="39">
        <f t="shared" si="367"/>
        <v>23.35</v>
      </c>
      <c r="EU118" s="39">
        <f t="shared" si="368"/>
        <v>25.85</v>
      </c>
      <c r="EV118" s="39">
        <f t="shared" si="369"/>
        <v>25.02</v>
      </c>
      <c r="EW118" s="219">
        <f t="shared" si="370"/>
        <v>25.85</v>
      </c>
      <c r="EX118" s="39">
        <f t="shared" si="371"/>
        <v>25.02</v>
      </c>
      <c r="EY118" s="39">
        <f t="shared" si="372"/>
        <v>25.85</v>
      </c>
      <c r="EZ118" s="39">
        <f t="shared" si="373"/>
        <v>25.85</v>
      </c>
      <c r="FA118" s="39">
        <f t="shared" si="374"/>
        <v>25.02</v>
      </c>
      <c r="FB118" s="39">
        <f t="shared" si="375"/>
        <v>25.85</v>
      </c>
      <c r="FC118" s="39">
        <f t="shared" si="376"/>
        <v>25.02</v>
      </c>
      <c r="FD118" s="39">
        <f t="shared" si="377"/>
        <v>25.85</v>
      </c>
      <c r="FE118" s="39">
        <f t="shared" si="378"/>
        <v>304.38000000000005</v>
      </c>
      <c r="FF118" s="39">
        <f t="shared" si="379"/>
        <v>995.69</v>
      </c>
      <c r="FG118" s="39">
        <f t="shared" si="380"/>
        <v>25.85</v>
      </c>
      <c r="FH118" s="39">
        <f t="shared" si="381"/>
        <v>23.35</v>
      </c>
      <c r="FI118" s="39">
        <f t="shared" si="384"/>
        <v>25.85</v>
      </c>
      <c r="FJ118" s="39">
        <f t="shared" si="385"/>
        <v>75.050000000000011</v>
      </c>
      <c r="FK118" s="39">
        <f t="shared" si="382"/>
        <v>1070.74</v>
      </c>
      <c r="FL118" s="72">
        <f t="shared" si="383"/>
        <v>620.26</v>
      </c>
      <c r="FP118" s="121"/>
      <c r="FQ118" s="121"/>
      <c r="FR118" s="121"/>
    </row>
    <row r="119" spans="1:174" ht="16.5" x14ac:dyDescent="0.15">
      <c r="A119" s="73">
        <v>43367</v>
      </c>
      <c r="B119" s="69" t="s">
        <v>952</v>
      </c>
      <c r="C119" s="69" t="s">
        <v>955</v>
      </c>
      <c r="D119" s="97" t="s">
        <v>280</v>
      </c>
      <c r="E119" s="74" t="s">
        <v>956</v>
      </c>
      <c r="F119" s="86">
        <v>1691</v>
      </c>
      <c r="G119" s="39">
        <f t="shared" si="314"/>
        <v>169.10000000000002</v>
      </c>
      <c r="H119" s="39">
        <f t="shared" si="315"/>
        <v>1521.9</v>
      </c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3"/>
      <c r="AU119" s="123"/>
      <c r="AV119" s="123"/>
      <c r="AW119" s="123"/>
      <c r="AX119" s="123"/>
      <c r="AY119" s="123"/>
      <c r="AZ119" s="123"/>
      <c r="BA119" s="123"/>
      <c r="BB119" s="123"/>
      <c r="BC119" s="123"/>
      <c r="BD119" s="123"/>
      <c r="BE119" s="123"/>
      <c r="BF119" s="123"/>
      <c r="BG119" s="123"/>
      <c r="BH119" s="123"/>
      <c r="BI119" s="123"/>
      <c r="BJ119" s="123"/>
      <c r="BK119" s="123"/>
      <c r="BL119" s="123"/>
      <c r="BM119" s="123"/>
      <c r="BN119" s="123"/>
      <c r="BO119" s="123"/>
      <c r="BP119" s="123"/>
      <c r="BQ119" s="123"/>
      <c r="BR119" s="123"/>
      <c r="BS119" s="123"/>
      <c r="BT119" s="123"/>
      <c r="BU119" s="123"/>
      <c r="BV119" s="123"/>
      <c r="BW119" s="123"/>
      <c r="BX119" s="123"/>
      <c r="BY119" s="123"/>
      <c r="BZ119" s="123"/>
      <c r="CA119" s="123"/>
      <c r="CB119" s="123"/>
      <c r="CC119" s="123"/>
      <c r="CD119" s="123"/>
      <c r="CE119" s="123"/>
      <c r="CF119" s="123"/>
      <c r="CG119" s="123"/>
      <c r="CH119" s="123"/>
      <c r="CI119" s="123"/>
      <c r="CJ119" s="123"/>
      <c r="CK119" s="39"/>
      <c r="CL119" s="39"/>
      <c r="CM119" s="39"/>
      <c r="CN119" s="39"/>
      <c r="CO119" s="39"/>
      <c r="CP119" s="39"/>
      <c r="CQ119" s="39"/>
      <c r="CR119" s="39"/>
      <c r="CS119" s="39"/>
      <c r="CT119" s="39"/>
      <c r="CU119" s="39"/>
      <c r="CV119" s="39"/>
      <c r="CW119" s="39"/>
      <c r="CX119" s="39"/>
      <c r="CY119" s="39"/>
      <c r="CZ119" s="39"/>
      <c r="DA119" s="39"/>
      <c r="DB119" s="39"/>
      <c r="DC119" s="39"/>
      <c r="DD119" s="39"/>
      <c r="DE119" s="39"/>
      <c r="DF119" s="39"/>
      <c r="DG119" s="39"/>
      <c r="DH119" s="39"/>
      <c r="DI119" s="39"/>
      <c r="DJ119" s="39"/>
      <c r="DK119" s="39">
        <f>ROUND((H119/5/365*6),2)</f>
        <v>5</v>
      </c>
      <c r="DL119" s="39">
        <f t="shared" si="333"/>
        <v>25.85</v>
      </c>
      <c r="DM119" s="39">
        <f t="shared" si="334"/>
        <v>25.02</v>
      </c>
      <c r="DN119" s="39">
        <f t="shared" si="335"/>
        <v>25.85</v>
      </c>
      <c r="DO119" s="39">
        <f t="shared" si="336"/>
        <v>81.72</v>
      </c>
      <c r="DP119" s="39">
        <f t="shared" si="337"/>
        <v>81.72</v>
      </c>
      <c r="DQ119" s="39">
        <f t="shared" si="338"/>
        <v>25.85</v>
      </c>
      <c r="DR119" s="39">
        <f t="shared" si="339"/>
        <v>23.35</v>
      </c>
      <c r="DS119" s="39">
        <f t="shared" si="340"/>
        <v>25.85</v>
      </c>
      <c r="DT119" s="39">
        <f t="shared" si="341"/>
        <v>25.02</v>
      </c>
      <c r="DU119" s="39">
        <f t="shared" si="342"/>
        <v>25.85</v>
      </c>
      <c r="DV119" s="39">
        <f t="shared" si="343"/>
        <v>25.02</v>
      </c>
      <c r="DW119" s="39">
        <f t="shared" si="344"/>
        <v>25.85</v>
      </c>
      <c r="DX119" s="39">
        <f t="shared" si="345"/>
        <v>25.85</v>
      </c>
      <c r="DY119" s="39">
        <f t="shared" si="346"/>
        <v>25.02</v>
      </c>
      <c r="DZ119" s="39">
        <f t="shared" si="347"/>
        <v>25.85</v>
      </c>
      <c r="EA119" s="39">
        <f t="shared" si="348"/>
        <v>25.02</v>
      </c>
      <c r="EB119" s="39">
        <f t="shared" si="349"/>
        <v>25.85</v>
      </c>
      <c r="EC119" s="39">
        <f t="shared" si="350"/>
        <v>304.38000000000005</v>
      </c>
      <c r="ED119" s="39">
        <f t="shared" si="351"/>
        <v>386.1</v>
      </c>
      <c r="EE119" s="39">
        <f t="shared" si="352"/>
        <v>25.85</v>
      </c>
      <c r="EF119" s="39">
        <f t="shared" si="353"/>
        <v>24.18</v>
      </c>
      <c r="EG119" s="39">
        <f t="shared" si="354"/>
        <v>25.85</v>
      </c>
      <c r="EH119" s="39">
        <f t="shared" si="355"/>
        <v>25.02</v>
      </c>
      <c r="EI119" s="39">
        <f t="shared" si="356"/>
        <v>25.85</v>
      </c>
      <c r="EJ119" s="39">
        <f t="shared" si="357"/>
        <v>25.02</v>
      </c>
      <c r="EK119" s="39">
        <f t="shared" si="358"/>
        <v>25.85</v>
      </c>
      <c r="EL119" s="39">
        <f t="shared" si="359"/>
        <v>25.85</v>
      </c>
      <c r="EM119" s="39">
        <f t="shared" si="360"/>
        <v>25.02</v>
      </c>
      <c r="EN119" s="39">
        <f t="shared" si="361"/>
        <v>25.85</v>
      </c>
      <c r="EO119" s="39">
        <f t="shared" si="362"/>
        <v>25.02</v>
      </c>
      <c r="EP119" s="39">
        <f t="shared" si="363"/>
        <v>25.85</v>
      </c>
      <c r="EQ119" s="39">
        <f t="shared" si="364"/>
        <v>305.21000000000004</v>
      </c>
      <c r="ER119" s="39">
        <f t="shared" si="365"/>
        <v>691.31</v>
      </c>
      <c r="ES119" s="39">
        <f t="shared" si="366"/>
        <v>25.85</v>
      </c>
      <c r="ET119" s="39">
        <f t="shared" si="367"/>
        <v>23.35</v>
      </c>
      <c r="EU119" s="39">
        <f t="shared" si="368"/>
        <v>25.85</v>
      </c>
      <c r="EV119" s="39">
        <f t="shared" si="369"/>
        <v>25.02</v>
      </c>
      <c r="EW119" s="219">
        <f t="shared" si="370"/>
        <v>25.85</v>
      </c>
      <c r="EX119" s="39">
        <f t="shared" si="371"/>
        <v>25.02</v>
      </c>
      <c r="EY119" s="39">
        <f t="shared" si="372"/>
        <v>25.85</v>
      </c>
      <c r="EZ119" s="39">
        <f t="shared" si="373"/>
        <v>25.85</v>
      </c>
      <c r="FA119" s="39">
        <f t="shared" si="374"/>
        <v>25.02</v>
      </c>
      <c r="FB119" s="39">
        <f t="shared" si="375"/>
        <v>25.85</v>
      </c>
      <c r="FC119" s="39">
        <f t="shared" si="376"/>
        <v>25.02</v>
      </c>
      <c r="FD119" s="39">
        <f t="shared" si="377"/>
        <v>25.85</v>
      </c>
      <c r="FE119" s="39">
        <f t="shared" si="378"/>
        <v>304.38000000000005</v>
      </c>
      <c r="FF119" s="39">
        <f t="shared" si="379"/>
        <v>995.69</v>
      </c>
      <c r="FG119" s="39">
        <f t="shared" si="380"/>
        <v>25.85</v>
      </c>
      <c r="FH119" s="39">
        <f t="shared" si="381"/>
        <v>23.35</v>
      </c>
      <c r="FI119" s="39">
        <f t="shared" si="384"/>
        <v>25.85</v>
      </c>
      <c r="FJ119" s="39">
        <f t="shared" si="385"/>
        <v>75.050000000000011</v>
      </c>
      <c r="FK119" s="39">
        <f t="shared" si="382"/>
        <v>1070.74</v>
      </c>
      <c r="FL119" s="72">
        <f t="shared" si="383"/>
        <v>620.26</v>
      </c>
      <c r="FP119" s="121"/>
      <c r="FQ119" s="121"/>
      <c r="FR119" s="121"/>
    </row>
    <row r="120" spans="1:174" ht="16.5" x14ac:dyDescent="0.15">
      <c r="A120" s="73">
        <v>43367</v>
      </c>
      <c r="B120" s="69" t="s">
        <v>952</v>
      </c>
      <c r="C120" s="69" t="s">
        <v>957</v>
      </c>
      <c r="D120" s="97" t="s">
        <v>49</v>
      </c>
      <c r="E120" s="74" t="s">
        <v>958</v>
      </c>
      <c r="F120" s="86">
        <v>1691</v>
      </c>
      <c r="G120" s="39">
        <f t="shared" si="314"/>
        <v>169.10000000000002</v>
      </c>
      <c r="H120" s="39">
        <f t="shared" si="315"/>
        <v>1521.9</v>
      </c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3"/>
      <c r="AU120" s="123"/>
      <c r="AV120" s="123"/>
      <c r="AW120" s="123"/>
      <c r="AX120" s="123"/>
      <c r="AY120" s="123"/>
      <c r="AZ120" s="123"/>
      <c r="BA120" s="123"/>
      <c r="BB120" s="123"/>
      <c r="BC120" s="123"/>
      <c r="BD120" s="123"/>
      <c r="BE120" s="123"/>
      <c r="BF120" s="123"/>
      <c r="BG120" s="123"/>
      <c r="BH120" s="123"/>
      <c r="BI120" s="123"/>
      <c r="BJ120" s="123"/>
      <c r="BK120" s="123"/>
      <c r="BL120" s="123"/>
      <c r="BM120" s="123"/>
      <c r="BN120" s="123"/>
      <c r="BO120" s="123"/>
      <c r="BP120" s="123"/>
      <c r="BQ120" s="123"/>
      <c r="BR120" s="123"/>
      <c r="BS120" s="123"/>
      <c r="BT120" s="123"/>
      <c r="BU120" s="123"/>
      <c r="BV120" s="123"/>
      <c r="BW120" s="123"/>
      <c r="BX120" s="123"/>
      <c r="BY120" s="123"/>
      <c r="BZ120" s="123"/>
      <c r="CA120" s="123"/>
      <c r="CB120" s="123"/>
      <c r="CC120" s="123"/>
      <c r="CD120" s="123"/>
      <c r="CE120" s="123"/>
      <c r="CF120" s="123"/>
      <c r="CG120" s="123"/>
      <c r="CH120" s="123"/>
      <c r="CI120" s="123"/>
      <c r="CJ120" s="123"/>
      <c r="CK120" s="39"/>
      <c r="CL120" s="39"/>
      <c r="CM120" s="39"/>
      <c r="CN120" s="39"/>
      <c r="CO120" s="39"/>
      <c r="CP120" s="39"/>
      <c r="CQ120" s="39"/>
      <c r="CR120" s="39"/>
      <c r="CS120" s="39"/>
      <c r="CT120" s="39"/>
      <c r="CU120" s="39"/>
      <c r="CV120" s="39"/>
      <c r="CW120" s="39"/>
      <c r="CX120" s="39"/>
      <c r="CY120" s="39"/>
      <c r="CZ120" s="39"/>
      <c r="DA120" s="39"/>
      <c r="DB120" s="39"/>
      <c r="DC120" s="39"/>
      <c r="DD120" s="39"/>
      <c r="DE120" s="39"/>
      <c r="DF120" s="39"/>
      <c r="DG120" s="39"/>
      <c r="DH120" s="39"/>
      <c r="DI120" s="39"/>
      <c r="DJ120" s="39"/>
      <c r="DK120" s="39">
        <f>ROUND((H120/5/365*6),2)</f>
        <v>5</v>
      </c>
      <c r="DL120" s="39">
        <f t="shared" si="333"/>
        <v>25.85</v>
      </c>
      <c r="DM120" s="39">
        <f t="shared" si="334"/>
        <v>25.02</v>
      </c>
      <c r="DN120" s="39">
        <f t="shared" si="335"/>
        <v>25.85</v>
      </c>
      <c r="DO120" s="39">
        <f t="shared" si="336"/>
        <v>81.72</v>
      </c>
      <c r="DP120" s="39">
        <f t="shared" si="337"/>
        <v>81.72</v>
      </c>
      <c r="DQ120" s="39">
        <f t="shared" si="338"/>
        <v>25.85</v>
      </c>
      <c r="DR120" s="39">
        <f t="shared" si="339"/>
        <v>23.35</v>
      </c>
      <c r="DS120" s="39">
        <f t="shared" si="340"/>
        <v>25.85</v>
      </c>
      <c r="DT120" s="39">
        <f t="shared" si="341"/>
        <v>25.02</v>
      </c>
      <c r="DU120" s="39">
        <f t="shared" si="342"/>
        <v>25.85</v>
      </c>
      <c r="DV120" s="39">
        <f t="shared" si="343"/>
        <v>25.02</v>
      </c>
      <c r="DW120" s="39">
        <f t="shared" si="344"/>
        <v>25.85</v>
      </c>
      <c r="DX120" s="39">
        <f t="shared" si="345"/>
        <v>25.85</v>
      </c>
      <c r="DY120" s="39">
        <f t="shared" si="346"/>
        <v>25.02</v>
      </c>
      <c r="DZ120" s="39">
        <f t="shared" si="347"/>
        <v>25.85</v>
      </c>
      <c r="EA120" s="39">
        <f t="shared" si="348"/>
        <v>25.02</v>
      </c>
      <c r="EB120" s="39">
        <f t="shared" si="349"/>
        <v>25.85</v>
      </c>
      <c r="EC120" s="39">
        <f t="shared" si="350"/>
        <v>304.38000000000005</v>
      </c>
      <c r="ED120" s="39">
        <f t="shared" si="351"/>
        <v>386.1</v>
      </c>
      <c r="EE120" s="39">
        <f t="shared" si="352"/>
        <v>25.85</v>
      </c>
      <c r="EF120" s="39">
        <f t="shared" si="353"/>
        <v>24.18</v>
      </c>
      <c r="EG120" s="39">
        <f t="shared" si="354"/>
        <v>25.85</v>
      </c>
      <c r="EH120" s="39">
        <f t="shared" si="355"/>
        <v>25.02</v>
      </c>
      <c r="EI120" s="39">
        <f t="shared" si="356"/>
        <v>25.85</v>
      </c>
      <c r="EJ120" s="39">
        <f t="shared" si="357"/>
        <v>25.02</v>
      </c>
      <c r="EK120" s="39">
        <f t="shared" si="358"/>
        <v>25.85</v>
      </c>
      <c r="EL120" s="39">
        <f t="shared" si="359"/>
        <v>25.85</v>
      </c>
      <c r="EM120" s="39">
        <f t="shared" si="360"/>
        <v>25.02</v>
      </c>
      <c r="EN120" s="39">
        <f t="shared" si="361"/>
        <v>25.85</v>
      </c>
      <c r="EO120" s="39">
        <f t="shared" si="362"/>
        <v>25.02</v>
      </c>
      <c r="EP120" s="39">
        <f t="shared" si="363"/>
        <v>25.85</v>
      </c>
      <c r="EQ120" s="39">
        <f t="shared" si="364"/>
        <v>305.21000000000004</v>
      </c>
      <c r="ER120" s="39">
        <f t="shared" si="365"/>
        <v>691.31</v>
      </c>
      <c r="ES120" s="39">
        <f t="shared" si="366"/>
        <v>25.85</v>
      </c>
      <c r="ET120" s="39">
        <f t="shared" si="367"/>
        <v>23.35</v>
      </c>
      <c r="EU120" s="39">
        <f t="shared" si="368"/>
        <v>25.85</v>
      </c>
      <c r="EV120" s="39">
        <f t="shared" si="369"/>
        <v>25.02</v>
      </c>
      <c r="EW120" s="219">
        <f t="shared" si="370"/>
        <v>25.85</v>
      </c>
      <c r="EX120" s="39">
        <f t="shared" si="371"/>
        <v>25.02</v>
      </c>
      <c r="EY120" s="39">
        <f t="shared" si="372"/>
        <v>25.85</v>
      </c>
      <c r="EZ120" s="39">
        <f t="shared" si="373"/>
        <v>25.85</v>
      </c>
      <c r="FA120" s="39">
        <f t="shared" si="374"/>
        <v>25.02</v>
      </c>
      <c r="FB120" s="39">
        <f t="shared" si="375"/>
        <v>25.85</v>
      </c>
      <c r="FC120" s="39">
        <f t="shared" si="376"/>
        <v>25.02</v>
      </c>
      <c r="FD120" s="39">
        <f t="shared" si="377"/>
        <v>25.85</v>
      </c>
      <c r="FE120" s="39">
        <f t="shared" si="378"/>
        <v>304.38000000000005</v>
      </c>
      <c r="FF120" s="39">
        <f t="shared" si="379"/>
        <v>995.69</v>
      </c>
      <c r="FG120" s="39">
        <f t="shared" si="380"/>
        <v>25.85</v>
      </c>
      <c r="FH120" s="39">
        <f t="shared" si="381"/>
        <v>23.35</v>
      </c>
      <c r="FI120" s="39">
        <f t="shared" si="384"/>
        <v>25.85</v>
      </c>
      <c r="FJ120" s="39">
        <f t="shared" si="385"/>
        <v>75.050000000000011</v>
      </c>
      <c r="FK120" s="39">
        <f t="shared" si="382"/>
        <v>1070.74</v>
      </c>
      <c r="FL120" s="72">
        <f t="shared" si="383"/>
        <v>620.26</v>
      </c>
      <c r="FP120" s="121"/>
      <c r="FQ120" s="121"/>
      <c r="FR120" s="121"/>
    </row>
    <row r="121" spans="1:174" ht="16.5" x14ac:dyDescent="0.15">
      <c r="A121" s="73">
        <v>43367</v>
      </c>
      <c r="B121" s="69" t="s">
        <v>952</v>
      </c>
      <c r="C121" s="69" t="s">
        <v>959</v>
      </c>
      <c r="D121" s="97" t="s">
        <v>571</v>
      </c>
      <c r="E121" s="74" t="s">
        <v>960</v>
      </c>
      <c r="F121" s="86">
        <v>1691</v>
      </c>
      <c r="G121" s="39">
        <f t="shared" si="314"/>
        <v>169.10000000000002</v>
      </c>
      <c r="H121" s="39">
        <f t="shared" si="315"/>
        <v>1521.9</v>
      </c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  <c r="Z121" s="123"/>
      <c r="AA121" s="123"/>
      <c r="AB121" s="123"/>
      <c r="AC121" s="123"/>
      <c r="AD121" s="123"/>
      <c r="AE121" s="123"/>
      <c r="AF121" s="123"/>
      <c r="AG121" s="123"/>
      <c r="AH121" s="123"/>
      <c r="AI121" s="123"/>
      <c r="AJ121" s="123"/>
      <c r="AK121" s="123"/>
      <c r="AL121" s="123"/>
      <c r="AM121" s="123"/>
      <c r="AN121" s="123"/>
      <c r="AO121" s="123"/>
      <c r="AP121" s="123"/>
      <c r="AQ121" s="123"/>
      <c r="AR121" s="123"/>
      <c r="AS121" s="123"/>
      <c r="AT121" s="123"/>
      <c r="AU121" s="123"/>
      <c r="AV121" s="123"/>
      <c r="AW121" s="123"/>
      <c r="AX121" s="123"/>
      <c r="AY121" s="123"/>
      <c r="AZ121" s="123"/>
      <c r="BA121" s="123"/>
      <c r="BB121" s="123"/>
      <c r="BC121" s="123"/>
      <c r="BD121" s="123"/>
      <c r="BE121" s="123"/>
      <c r="BF121" s="123"/>
      <c r="BG121" s="123"/>
      <c r="BH121" s="123"/>
      <c r="BI121" s="123"/>
      <c r="BJ121" s="123"/>
      <c r="BK121" s="123"/>
      <c r="BL121" s="123"/>
      <c r="BM121" s="123"/>
      <c r="BN121" s="123"/>
      <c r="BO121" s="123"/>
      <c r="BP121" s="123"/>
      <c r="BQ121" s="123"/>
      <c r="BR121" s="123"/>
      <c r="BS121" s="123"/>
      <c r="BT121" s="123"/>
      <c r="BU121" s="123"/>
      <c r="BV121" s="123"/>
      <c r="BW121" s="123"/>
      <c r="BX121" s="123"/>
      <c r="BY121" s="123"/>
      <c r="BZ121" s="123"/>
      <c r="CA121" s="123"/>
      <c r="CB121" s="123"/>
      <c r="CC121" s="123"/>
      <c r="CD121" s="123"/>
      <c r="CE121" s="123"/>
      <c r="CF121" s="123"/>
      <c r="CG121" s="123"/>
      <c r="CH121" s="123"/>
      <c r="CI121" s="123"/>
      <c r="CJ121" s="123"/>
      <c r="CK121" s="39"/>
      <c r="CL121" s="39"/>
      <c r="CM121" s="39"/>
      <c r="CN121" s="39"/>
      <c r="CO121" s="39"/>
      <c r="CP121" s="39"/>
      <c r="CQ121" s="39"/>
      <c r="CR121" s="39"/>
      <c r="CS121" s="39"/>
      <c r="CT121" s="39"/>
      <c r="CU121" s="39"/>
      <c r="CV121" s="39"/>
      <c r="CW121" s="39"/>
      <c r="CX121" s="39"/>
      <c r="CY121" s="39"/>
      <c r="CZ121" s="39"/>
      <c r="DA121" s="39"/>
      <c r="DB121" s="39"/>
      <c r="DC121" s="39"/>
      <c r="DD121" s="39"/>
      <c r="DE121" s="39"/>
      <c r="DF121" s="39"/>
      <c r="DG121" s="39"/>
      <c r="DH121" s="39"/>
      <c r="DI121" s="39"/>
      <c r="DJ121" s="39"/>
      <c r="DK121" s="39">
        <f>ROUND((H121/5/365*6),2)</f>
        <v>5</v>
      </c>
      <c r="DL121" s="39">
        <f t="shared" si="333"/>
        <v>25.85</v>
      </c>
      <c r="DM121" s="39">
        <f t="shared" si="334"/>
        <v>25.02</v>
      </c>
      <c r="DN121" s="39">
        <f t="shared" si="335"/>
        <v>25.85</v>
      </c>
      <c r="DO121" s="39">
        <f t="shared" si="336"/>
        <v>81.72</v>
      </c>
      <c r="DP121" s="39">
        <f t="shared" si="337"/>
        <v>81.72</v>
      </c>
      <c r="DQ121" s="39">
        <f t="shared" si="338"/>
        <v>25.85</v>
      </c>
      <c r="DR121" s="39">
        <f t="shared" si="339"/>
        <v>23.35</v>
      </c>
      <c r="DS121" s="39">
        <f t="shared" si="340"/>
        <v>25.85</v>
      </c>
      <c r="DT121" s="39">
        <f t="shared" si="341"/>
        <v>25.02</v>
      </c>
      <c r="DU121" s="39">
        <f t="shared" si="342"/>
        <v>25.85</v>
      </c>
      <c r="DV121" s="39">
        <f t="shared" si="343"/>
        <v>25.02</v>
      </c>
      <c r="DW121" s="39">
        <f t="shared" si="344"/>
        <v>25.85</v>
      </c>
      <c r="DX121" s="39">
        <f t="shared" si="345"/>
        <v>25.85</v>
      </c>
      <c r="DY121" s="39">
        <f t="shared" si="346"/>
        <v>25.02</v>
      </c>
      <c r="DZ121" s="39">
        <f t="shared" si="347"/>
        <v>25.85</v>
      </c>
      <c r="EA121" s="39">
        <f t="shared" si="348"/>
        <v>25.02</v>
      </c>
      <c r="EB121" s="39">
        <f t="shared" si="349"/>
        <v>25.85</v>
      </c>
      <c r="EC121" s="39">
        <f t="shared" si="350"/>
        <v>304.38000000000005</v>
      </c>
      <c r="ED121" s="39">
        <f t="shared" si="351"/>
        <v>386.1</v>
      </c>
      <c r="EE121" s="39">
        <f t="shared" si="352"/>
        <v>25.85</v>
      </c>
      <c r="EF121" s="39">
        <f t="shared" si="353"/>
        <v>24.18</v>
      </c>
      <c r="EG121" s="39">
        <f t="shared" si="354"/>
        <v>25.85</v>
      </c>
      <c r="EH121" s="39">
        <f t="shared" si="355"/>
        <v>25.02</v>
      </c>
      <c r="EI121" s="39">
        <f t="shared" si="356"/>
        <v>25.85</v>
      </c>
      <c r="EJ121" s="39">
        <f t="shared" si="357"/>
        <v>25.02</v>
      </c>
      <c r="EK121" s="39">
        <f t="shared" si="358"/>
        <v>25.85</v>
      </c>
      <c r="EL121" s="39">
        <f t="shared" si="359"/>
        <v>25.85</v>
      </c>
      <c r="EM121" s="39">
        <f t="shared" si="360"/>
        <v>25.02</v>
      </c>
      <c r="EN121" s="39">
        <f t="shared" si="361"/>
        <v>25.85</v>
      </c>
      <c r="EO121" s="39">
        <f t="shared" si="362"/>
        <v>25.02</v>
      </c>
      <c r="EP121" s="39">
        <f t="shared" si="363"/>
        <v>25.85</v>
      </c>
      <c r="EQ121" s="39">
        <f t="shared" si="364"/>
        <v>305.21000000000004</v>
      </c>
      <c r="ER121" s="39">
        <f t="shared" si="365"/>
        <v>691.31</v>
      </c>
      <c r="ES121" s="39">
        <f t="shared" si="366"/>
        <v>25.85</v>
      </c>
      <c r="ET121" s="39">
        <f t="shared" si="367"/>
        <v>23.35</v>
      </c>
      <c r="EU121" s="39">
        <f t="shared" si="368"/>
        <v>25.85</v>
      </c>
      <c r="EV121" s="39">
        <f t="shared" si="369"/>
        <v>25.02</v>
      </c>
      <c r="EW121" s="219">
        <f t="shared" si="370"/>
        <v>25.85</v>
      </c>
      <c r="EX121" s="39">
        <f t="shared" si="371"/>
        <v>25.02</v>
      </c>
      <c r="EY121" s="39">
        <f t="shared" si="372"/>
        <v>25.85</v>
      </c>
      <c r="EZ121" s="39">
        <f t="shared" si="373"/>
        <v>25.85</v>
      </c>
      <c r="FA121" s="39">
        <f t="shared" si="374"/>
        <v>25.02</v>
      </c>
      <c r="FB121" s="39">
        <f t="shared" si="375"/>
        <v>25.85</v>
      </c>
      <c r="FC121" s="39">
        <f t="shared" si="376"/>
        <v>25.02</v>
      </c>
      <c r="FD121" s="39">
        <f t="shared" si="377"/>
        <v>25.85</v>
      </c>
      <c r="FE121" s="39">
        <f t="shared" si="378"/>
        <v>304.38000000000005</v>
      </c>
      <c r="FF121" s="39">
        <f t="shared" si="379"/>
        <v>995.69</v>
      </c>
      <c r="FG121" s="39">
        <f t="shared" si="380"/>
        <v>25.85</v>
      </c>
      <c r="FH121" s="39">
        <f t="shared" si="381"/>
        <v>23.35</v>
      </c>
      <c r="FI121" s="39">
        <f t="shared" si="384"/>
        <v>25.85</v>
      </c>
      <c r="FJ121" s="39">
        <f t="shared" si="385"/>
        <v>75.050000000000011</v>
      </c>
      <c r="FK121" s="39">
        <f t="shared" si="382"/>
        <v>1070.74</v>
      </c>
      <c r="FL121" s="72">
        <f t="shared" si="383"/>
        <v>620.26</v>
      </c>
      <c r="FP121" s="121"/>
      <c r="FQ121" s="121"/>
      <c r="FR121" s="121"/>
    </row>
    <row r="122" spans="1:174" ht="41.25" x14ac:dyDescent="0.15">
      <c r="A122" s="73">
        <v>43563</v>
      </c>
      <c r="B122" s="69" t="s">
        <v>961</v>
      </c>
      <c r="C122" s="69" t="s">
        <v>962</v>
      </c>
      <c r="D122" s="74" t="s">
        <v>86</v>
      </c>
      <c r="E122" s="74" t="s">
        <v>963</v>
      </c>
      <c r="F122" s="86">
        <v>1046.8800000000001</v>
      </c>
      <c r="G122" s="39">
        <f t="shared" si="314"/>
        <v>104.68800000000002</v>
      </c>
      <c r="H122" s="39">
        <f t="shared" si="315"/>
        <v>942.19200000000012</v>
      </c>
      <c r="I122" s="123"/>
      <c r="J122" s="123"/>
      <c r="K122" s="123"/>
      <c r="L122" s="123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  <c r="Z122" s="123"/>
      <c r="AA122" s="123"/>
      <c r="AB122" s="123"/>
      <c r="AC122" s="123"/>
      <c r="AD122" s="123"/>
      <c r="AE122" s="123"/>
      <c r="AF122" s="123"/>
      <c r="AG122" s="123"/>
      <c r="AH122" s="123"/>
      <c r="AI122" s="123"/>
      <c r="AJ122" s="123"/>
      <c r="AK122" s="123"/>
      <c r="AL122" s="123"/>
      <c r="AM122" s="123"/>
      <c r="AN122" s="123"/>
      <c r="AO122" s="123"/>
      <c r="AP122" s="123"/>
      <c r="AQ122" s="123"/>
      <c r="AR122" s="123"/>
      <c r="AS122" s="123"/>
      <c r="AT122" s="123"/>
      <c r="AU122" s="123"/>
      <c r="AV122" s="123"/>
      <c r="AW122" s="123"/>
      <c r="AX122" s="123"/>
      <c r="AY122" s="123"/>
      <c r="AZ122" s="123"/>
      <c r="BA122" s="123"/>
      <c r="BB122" s="123"/>
      <c r="BC122" s="123"/>
      <c r="BD122" s="123"/>
      <c r="BE122" s="123"/>
      <c r="BF122" s="123"/>
      <c r="BG122" s="123"/>
      <c r="BH122" s="123"/>
      <c r="BI122" s="123"/>
      <c r="BJ122" s="123"/>
      <c r="BK122" s="123"/>
      <c r="BL122" s="123"/>
      <c r="BM122" s="123"/>
      <c r="BN122" s="123"/>
      <c r="BO122" s="123"/>
      <c r="BP122" s="123"/>
      <c r="BQ122" s="123"/>
      <c r="BR122" s="123"/>
      <c r="BS122" s="123"/>
      <c r="BT122" s="123"/>
      <c r="BU122" s="123"/>
      <c r="BV122" s="123"/>
      <c r="BW122" s="123"/>
      <c r="BX122" s="123"/>
      <c r="BY122" s="123"/>
      <c r="BZ122" s="123"/>
      <c r="CA122" s="123"/>
      <c r="CB122" s="123"/>
      <c r="CC122" s="123"/>
      <c r="CD122" s="123"/>
      <c r="CE122" s="123"/>
      <c r="CF122" s="123"/>
      <c r="CG122" s="123"/>
      <c r="CH122" s="123"/>
      <c r="CI122" s="123"/>
      <c r="CJ122" s="123"/>
      <c r="CK122" s="39"/>
      <c r="CL122" s="39"/>
      <c r="CM122" s="39"/>
      <c r="CN122" s="39"/>
      <c r="CO122" s="39"/>
      <c r="CP122" s="39"/>
      <c r="CQ122" s="39"/>
      <c r="CR122" s="39"/>
      <c r="CS122" s="39"/>
      <c r="CT122" s="39"/>
      <c r="CU122" s="39"/>
      <c r="CV122" s="39"/>
      <c r="CW122" s="39"/>
      <c r="CX122" s="39"/>
      <c r="CY122" s="39"/>
      <c r="CZ122" s="39"/>
      <c r="DA122" s="39"/>
      <c r="DB122" s="39"/>
      <c r="DC122" s="39"/>
      <c r="DD122" s="39"/>
      <c r="DE122" s="39"/>
      <c r="DF122" s="39"/>
      <c r="DG122" s="39"/>
      <c r="DH122" s="39"/>
      <c r="DI122" s="39"/>
      <c r="DJ122" s="39"/>
      <c r="DK122" s="39"/>
      <c r="DL122" s="39"/>
      <c r="DM122" s="39"/>
      <c r="DN122" s="39"/>
      <c r="DO122" s="39"/>
      <c r="DP122" s="39"/>
      <c r="DQ122" s="39"/>
      <c r="DR122" s="39"/>
      <c r="DS122" s="39"/>
      <c r="DT122" s="39">
        <f t="shared" ref="DT122:DT127" si="389">ROUND((H122/5/365*22),2)</f>
        <v>11.36</v>
      </c>
      <c r="DU122" s="39">
        <f t="shared" si="342"/>
        <v>16</v>
      </c>
      <c r="DV122" s="39">
        <f t="shared" si="343"/>
        <v>15.49</v>
      </c>
      <c r="DW122" s="39">
        <f t="shared" si="344"/>
        <v>16</v>
      </c>
      <c r="DX122" s="39">
        <f t="shared" si="345"/>
        <v>16</v>
      </c>
      <c r="DY122" s="39">
        <f t="shared" si="346"/>
        <v>15.49</v>
      </c>
      <c r="DZ122" s="39">
        <f t="shared" si="347"/>
        <v>16</v>
      </c>
      <c r="EA122" s="39">
        <f t="shared" si="348"/>
        <v>15.49</v>
      </c>
      <c r="EB122" s="39">
        <f t="shared" si="349"/>
        <v>16</v>
      </c>
      <c r="EC122" s="39">
        <f t="shared" si="350"/>
        <v>137.82999999999998</v>
      </c>
      <c r="ED122" s="39">
        <f t="shared" si="351"/>
        <v>137.83000000000001</v>
      </c>
      <c r="EE122" s="39">
        <f t="shared" si="352"/>
        <v>16</v>
      </c>
      <c r="EF122" s="39">
        <f t="shared" si="353"/>
        <v>14.97</v>
      </c>
      <c r="EG122" s="39">
        <f t="shared" si="354"/>
        <v>16</v>
      </c>
      <c r="EH122" s="39">
        <f t="shared" si="355"/>
        <v>15.49</v>
      </c>
      <c r="EI122" s="39">
        <f t="shared" si="356"/>
        <v>16</v>
      </c>
      <c r="EJ122" s="39">
        <f t="shared" si="357"/>
        <v>15.49</v>
      </c>
      <c r="EK122" s="39">
        <f t="shared" si="358"/>
        <v>16</v>
      </c>
      <c r="EL122" s="39">
        <f t="shared" si="359"/>
        <v>16</v>
      </c>
      <c r="EM122" s="39">
        <f t="shared" si="360"/>
        <v>15.49</v>
      </c>
      <c r="EN122" s="39">
        <f t="shared" si="361"/>
        <v>16</v>
      </c>
      <c r="EO122" s="39">
        <f t="shared" si="362"/>
        <v>15.49</v>
      </c>
      <c r="EP122" s="39">
        <f t="shared" si="363"/>
        <v>16</v>
      </c>
      <c r="EQ122" s="39">
        <f t="shared" si="364"/>
        <v>188.93</v>
      </c>
      <c r="ER122" s="39">
        <f t="shared" si="365"/>
        <v>326.76</v>
      </c>
      <c r="ES122" s="39">
        <f t="shared" si="366"/>
        <v>16</v>
      </c>
      <c r="ET122" s="39">
        <f t="shared" si="367"/>
        <v>14.46</v>
      </c>
      <c r="EU122" s="39">
        <f t="shared" si="368"/>
        <v>16</v>
      </c>
      <c r="EV122" s="39">
        <f t="shared" si="369"/>
        <v>15.49</v>
      </c>
      <c r="EW122" s="219">
        <f t="shared" si="370"/>
        <v>16</v>
      </c>
      <c r="EX122" s="39">
        <f t="shared" si="371"/>
        <v>15.49</v>
      </c>
      <c r="EY122" s="39">
        <f t="shared" si="372"/>
        <v>16</v>
      </c>
      <c r="EZ122" s="39">
        <f t="shared" si="373"/>
        <v>16</v>
      </c>
      <c r="FA122" s="39">
        <f t="shared" si="374"/>
        <v>15.49</v>
      </c>
      <c r="FB122" s="39">
        <f t="shared" si="375"/>
        <v>16</v>
      </c>
      <c r="FC122" s="39">
        <f t="shared" si="376"/>
        <v>15.49</v>
      </c>
      <c r="FD122" s="39">
        <f t="shared" si="377"/>
        <v>16</v>
      </c>
      <c r="FE122" s="39">
        <f t="shared" si="378"/>
        <v>188.42000000000002</v>
      </c>
      <c r="FF122" s="39">
        <f t="shared" si="379"/>
        <v>515.18000000000006</v>
      </c>
      <c r="FG122" s="39">
        <f t="shared" si="380"/>
        <v>16</v>
      </c>
      <c r="FH122" s="39">
        <f t="shared" si="381"/>
        <v>14.46</v>
      </c>
      <c r="FI122" s="39">
        <f t="shared" si="384"/>
        <v>16</v>
      </c>
      <c r="FJ122" s="39">
        <f t="shared" si="385"/>
        <v>46.46</v>
      </c>
      <c r="FK122" s="39">
        <f t="shared" si="382"/>
        <v>561.64</v>
      </c>
      <c r="FL122" s="72">
        <f t="shared" si="383"/>
        <v>485.24000000000012</v>
      </c>
      <c r="FP122" s="121"/>
      <c r="FQ122" s="121"/>
      <c r="FR122" s="121"/>
    </row>
    <row r="123" spans="1:174" ht="41.25" x14ac:dyDescent="0.15">
      <c r="A123" s="73">
        <v>43563</v>
      </c>
      <c r="B123" s="69" t="s">
        <v>964</v>
      </c>
      <c r="C123" s="69" t="s">
        <v>965</v>
      </c>
      <c r="D123" s="74" t="s">
        <v>86</v>
      </c>
      <c r="E123" s="74" t="s">
        <v>966</v>
      </c>
      <c r="F123" s="86">
        <v>1046.8800000000001</v>
      </c>
      <c r="G123" s="39">
        <f t="shared" si="314"/>
        <v>104.68800000000002</v>
      </c>
      <c r="H123" s="39">
        <f t="shared" si="315"/>
        <v>942.19200000000012</v>
      </c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  <c r="Z123" s="123"/>
      <c r="AA123" s="123"/>
      <c r="AB123" s="123"/>
      <c r="AC123" s="123"/>
      <c r="AD123" s="123"/>
      <c r="AE123" s="123"/>
      <c r="AF123" s="123"/>
      <c r="AG123" s="123"/>
      <c r="AH123" s="123"/>
      <c r="AI123" s="123"/>
      <c r="AJ123" s="123"/>
      <c r="AK123" s="123"/>
      <c r="AL123" s="123"/>
      <c r="AM123" s="123"/>
      <c r="AN123" s="123"/>
      <c r="AO123" s="123"/>
      <c r="AP123" s="123"/>
      <c r="AQ123" s="123"/>
      <c r="AR123" s="123"/>
      <c r="AS123" s="123"/>
      <c r="AT123" s="123"/>
      <c r="AU123" s="123"/>
      <c r="AV123" s="123"/>
      <c r="AW123" s="123"/>
      <c r="AX123" s="123"/>
      <c r="AY123" s="123"/>
      <c r="AZ123" s="123"/>
      <c r="BA123" s="123"/>
      <c r="BB123" s="123"/>
      <c r="BC123" s="123"/>
      <c r="BD123" s="123"/>
      <c r="BE123" s="123"/>
      <c r="BF123" s="123"/>
      <c r="BG123" s="123"/>
      <c r="BH123" s="123"/>
      <c r="BI123" s="123"/>
      <c r="BJ123" s="123"/>
      <c r="BK123" s="123"/>
      <c r="BL123" s="123"/>
      <c r="BM123" s="123"/>
      <c r="BN123" s="123"/>
      <c r="BO123" s="123"/>
      <c r="BP123" s="123"/>
      <c r="BQ123" s="123"/>
      <c r="BR123" s="123"/>
      <c r="BS123" s="123"/>
      <c r="BT123" s="123"/>
      <c r="BU123" s="123"/>
      <c r="BV123" s="123"/>
      <c r="BW123" s="123"/>
      <c r="BX123" s="123"/>
      <c r="BY123" s="123"/>
      <c r="BZ123" s="123"/>
      <c r="CA123" s="123"/>
      <c r="CB123" s="123"/>
      <c r="CC123" s="123"/>
      <c r="CD123" s="123"/>
      <c r="CE123" s="123"/>
      <c r="CF123" s="123"/>
      <c r="CG123" s="123"/>
      <c r="CH123" s="123"/>
      <c r="CI123" s="123"/>
      <c r="CJ123" s="123"/>
      <c r="CK123" s="39"/>
      <c r="CL123" s="39"/>
      <c r="CM123" s="39"/>
      <c r="CN123" s="39"/>
      <c r="CO123" s="39"/>
      <c r="CP123" s="39"/>
      <c r="CQ123" s="39"/>
      <c r="CR123" s="39"/>
      <c r="CS123" s="39"/>
      <c r="CT123" s="39"/>
      <c r="CU123" s="39"/>
      <c r="CV123" s="39"/>
      <c r="CW123" s="39"/>
      <c r="CX123" s="39"/>
      <c r="CY123" s="39"/>
      <c r="CZ123" s="39"/>
      <c r="DA123" s="39"/>
      <c r="DB123" s="39"/>
      <c r="DC123" s="39"/>
      <c r="DD123" s="39"/>
      <c r="DE123" s="39"/>
      <c r="DF123" s="39"/>
      <c r="DG123" s="39"/>
      <c r="DH123" s="39"/>
      <c r="DI123" s="39"/>
      <c r="DJ123" s="39"/>
      <c r="DK123" s="39"/>
      <c r="DL123" s="39"/>
      <c r="DM123" s="39"/>
      <c r="DN123" s="39"/>
      <c r="DO123" s="39"/>
      <c r="DP123" s="39"/>
      <c r="DQ123" s="39"/>
      <c r="DR123" s="39"/>
      <c r="DS123" s="39"/>
      <c r="DT123" s="39">
        <f t="shared" si="389"/>
        <v>11.36</v>
      </c>
      <c r="DU123" s="39">
        <f t="shared" si="342"/>
        <v>16</v>
      </c>
      <c r="DV123" s="39">
        <f t="shared" si="343"/>
        <v>15.49</v>
      </c>
      <c r="DW123" s="39">
        <f t="shared" si="344"/>
        <v>16</v>
      </c>
      <c r="DX123" s="39">
        <f t="shared" si="345"/>
        <v>16</v>
      </c>
      <c r="DY123" s="39">
        <f t="shared" si="346"/>
        <v>15.49</v>
      </c>
      <c r="DZ123" s="39">
        <f t="shared" si="347"/>
        <v>16</v>
      </c>
      <c r="EA123" s="39">
        <f t="shared" si="348"/>
        <v>15.49</v>
      </c>
      <c r="EB123" s="39">
        <f t="shared" si="349"/>
        <v>16</v>
      </c>
      <c r="EC123" s="39">
        <f t="shared" si="350"/>
        <v>137.82999999999998</v>
      </c>
      <c r="ED123" s="39">
        <f t="shared" si="351"/>
        <v>137.83000000000001</v>
      </c>
      <c r="EE123" s="39">
        <f t="shared" si="352"/>
        <v>16</v>
      </c>
      <c r="EF123" s="39">
        <f t="shared" si="353"/>
        <v>14.97</v>
      </c>
      <c r="EG123" s="39">
        <f t="shared" si="354"/>
        <v>16</v>
      </c>
      <c r="EH123" s="39">
        <f t="shared" si="355"/>
        <v>15.49</v>
      </c>
      <c r="EI123" s="39">
        <f t="shared" si="356"/>
        <v>16</v>
      </c>
      <c r="EJ123" s="39">
        <f t="shared" si="357"/>
        <v>15.49</v>
      </c>
      <c r="EK123" s="39">
        <f t="shared" si="358"/>
        <v>16</v>
      </c>
      <c r="EL123" s="39">
        <f t="shared" si="359"/>
        <v>16</v>
      </c>
      <c r="EM123" s="39">
        <f t="shared" si="360"/>
        <v>15.49</v>
      </c>
      <c r="EN123" s="39">
        <f t="shared" si="361"/>
        <v>16</v>
      </c>
      <c r="EO123" s="39">
        <f t="shared" si="362"/>
        <v>15.49</v>
      </c>
      <c r="EP123" s="39">
        <f t="shared" si="363"/>
        <v>16</v>
      </c>
      <c r="EQ123" s="39">
        <f t="shared" si="364"/>
        <v>188.93</v>
      </c>
      <c r="ER123" s="39">
        <f t="shared" si="365"/>
        <v>326.76</v>
      </c>
      <c r="ES123" s="39">
        <f t="shared" si="366"/>
        <v>16</v>
      </c>
      <c r="ET123" s="39">
        <f t="shared" si="367"/>
        <v>14.46</v>
      </c>
      <c r="EU123" s="39">
        <f t="shared" si="368"/>
        <v>16</v>
      </c>
      <c r="EV123" s="39">
        <f t="shared" si="369"/>
        <v>15.49</v>
      </c>
      <c r="EW123" s="219">
        <f t="shared" si="370"/>
        <v>16</v>
      </c>
      <c r="EX123" s="39">
        <f t="shared" si="371"/>
        <v>15.49</v>
      </c>
      <c r="EY123" s="39">
        <f t="shared" si="372"/>
        <v>16</v>
      </c>
      <c r="EZ123" s="39">
        <f t="shared" si="373"/>
        <v>16</v>
      </c>
      <c r="FA123" s="39">
        <f t="shared" si="374"/>
        <v>15.49</v>
      </c>
      <c r="FB123" s="39">
        <f t="shared" si="375"/>
        <v>16</v>
      </c>
      <c r="FC123" s="39">
        <f t="shared" si="376"/>
        <v>15.49</v>
      </c>
      <c r="FD123" s="39">
        <f t="shared" si="377"/>
        <v>16</v>
      </c>
      <c r="FE123" s="39">
        <f t="shared" si="378"/>
        <v>188.42000000000002</v>
      </c>
      <c r="FF123" s="39">
        <f t="shared" si="379"/>
        <v>515.18000000000006</v>
      </c>
      <c r="FG123" s="39">
        <f t="shared" si="380"/>
        <v>16</v>
      </c>
      <c r="FH123" s="39">
        <f t="shared" si="381"/>
        <v>14.46</v>
      </c>
      <c r="FI123" s="39">
        <f t="shared" si="384"/>
        <v>16</v>
      </c>
      <c r="FJ123" s="39">
        <f t="shared" si="385"/>
        <v>46.46</v>
      </c>
      <c r="FK123" s="39">
        <f t="shared" si="382"/>
        <v>561.64</v>
      </c>
      <c r="FL123" s="72">
        <f t="shared" si="383"/>
        <v>485.24000000000012</v>
      </c>
      <c r="FP123" s="121"/>
      <c r="FQ123" s="121"/>
      <c r="FR123" s="121"/>
    </row>
    <row r="124" spans="1:174" ht="41.25" x14ac:dyDescent="0.15">
      <c r="A124" s="73">
        <v>43563</v>
      </c>
      <c r="B124" s="69" t="s">
        <v>967</v>
      </c>
      <c r="C124" s="69" t="s">
        <v>968</v>
      </c>
      <c r="D124" s="74" t="s">
        <v>86</v>
      </c>
      <c r="E124" s="74" t="s">
        <v>969</v>
      </c>
      <c r="F124" s="86">
        <v>1046.8800000000001</v>
      </c>
      <c r="G124" s="39">
        <f t="shared" si="314"/>
        <v>104.68800000000002</v>
      </c>
      <c r="H124" s="39">
        <f t="shared" si="315"/>
        <v>942.19200000000012</v>
      </c>
      <c r="I124" s="123"/>
      <c r="J124" s="123"/>
      <c r="K124" s="123"/>
      <c r="L124" s="123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  <c r="Z124" s="123"/>
      <c r="AA124" s="123"/>
      <c r="AB124" s="123"/>
      <c r="AC124" s="123"/>
      <c r="AD124" s="123"/>
      <c r="AE124" s="123"/>
      <c r="AF124" s="123"/>
      <c r="AG124" s="123"/>
      <c r="AH124" s="123"/>
      <c r="AI124" s="123"/>
      <c r="AJ124" s="123"/>
      <c r="AK124" s="123"/>
      <c r="AL124" s="123"/>
      <c r="AM124" s="123"/>
      <c r="AN124" s="123"/>
      <c r="AO124" s="123"/>
      <c r="AP124" s="123"/>
      <c r="AQ124" s="123"/>
      <c r="AR124" s="123"/>
      <c r="AS124" s="123"/>
      <c r="AT124" s="123"/>
      <c r="AU124" s="123"/>
      <c r="AV124" s="123"/>
      <c r="AW124" s="123"/>
      <c r="AX124" s="123"/>
      <c r="AY124" s="123"/>
      <c r="AZ124" s="123"/>
      <c r="BA124" s="123"/>
      <c r="BB124" s="123"/>
      <c r="BC124" s="123"/>
      <c r="BD124" s="123"/>
      <c r="BE124" s="123"/>
      <c r="BF124" s="123"/>
      <c r="BG124" s="123"/>
      <c r="BH124" s="123"/>
      <c r="BI124" s="123"/>
      <c r="BJ124" s="123"/>
      <c r="BK124" s="123"/>
      <c r="BL124" s="123"/>
      <c r="BM124" s="123"/>
      <c r="BN124" s="123"/>
      <c r="BO124" s="123"/>
      <c r="BP124" s="123"/>
      <c r="BQ124" s="123"/>
      <c r="BR124" s="123"/>
      <c r="BS124" s="123"/>
      <c r="BT124" s="123"/>
      <c r="BU124" s="123"/>
      <c r="BV124" s="123"/>
      <c r="BW124" s="123"/>
      <c r="BX124" s="123"/>
      <c r="BY124" s="123"/>
      <c r="BZ124" s="123"/>
      <c r="CA124" s="123"/>
      <c r="CB124" s="123"/>
      <c r="CC124" s="123"/>
      <c r="CD124" s="123"/>
      <c r="CE124" s="123"/>
      <c r="CF124" s="123"/>
      <c r="CG124" s="123"/>
      <c r="CH124" s="123"/>
      <c r="CI124" s="123"/>
      <c r="CJ124" s="123"/>
      <c r="CK124" s="39"/>
      <c r="CL124" s="39"/>
      <c r="CM124" s="39"/>
      <c r="CN124" s="39"/>
      <c r="CO124" s="39"/>
      <c r="CP124" s="39"/>
      <c r="CQ124" s="39"/>
      <c r="CR124" s="39"/>
      <c r="CS124" s="39"/>
      <c r="CT124" s="39"/>
      <c r="CU124" s="39"/>
      <c r="CV124" s="39"/>
      <c r="CW124" s="39"/>
      <c r="CX124" s="39"/>
      <c r="CY124" s="39"/>
      <c r="CZ124" s="39"/>
      <c r="DA124" s="39"/>
      <c r="DB124" s="39"/>
      <c r="DC124" s="39"/>
      <c r="DD124" s="39"/>
      <c r="DE124" s="39"/>
      <c r="DF124" s="39"/>
      <c r="DG124" s="39"/>
      <c r="DH124" s="39"/>
      <c r="DI124" s="39"/>
      <c r="DJ124" s="39"/>
      <c r="DK124" s="39"/>
      <c r="DL124" s="39"/>
      <c r="DM124" s="39"/>
      <c r="DN124" s="39"/>
      <c r="DO124" s="39"/>
      <c r="DP124" s="39"/>
      <c r="DQ124" s="39"/>
      <c r="DR124" s="39"/>
      <c r="DS124" s="39"/>
      <c r="DT124" s="39">
        <f t="shared" si="389"/>
        <v>11.36</v>
      </c>
      <c r="DU124" s="39">
        <f t="shared" si="342"/>
        <v>16</v>
      </c>
      <c r="DV124" s="39">
        <f t="shared" si="343"/>
        <v>15.49</v>
      </c>
      <c r="DW124" s="39">
        <f t="shared" si="344"/>
        <v>16</v>
      </c>
      <c r="DX124" s="39">
        <f t="shared" si="345"/>
        <v>16</v>
      </c>
      <c r="DY124" s="39">
        <f t="shared" si="346"/>
        <v>15.49</v>
      </c>
      <c r="DZ124" s="39">
        <f t="shared" si="347"/>
        <v>16</v>
      </c>
      <c r="EA124" s="39">
        <f t="shared" si="348"/>
        <v>15.49</v>
      </c>
      <c r="EB124" s="39">
        <f t="shared" si="349"/>
        <v>16</v>
      </c>
      <c r="EC124" s="39">
        <f t="shared" si="350"/>
        <v>137.82999999999998</v>
      </c>
      <c r="ED124" s="39">
        <f t="shared" si="351"/>
        <v>137.83000000000001</v>
      </c>
      <c r="EE124" s="39">
        <f t="shared" si="352"/>
        <v>16</v>
      </c>
      <c r="EF124" s="39">
        <f t="shared" si="353"/>
        <v>14.97</v>
      </c>
      <c r="EG124" s="39">
        <f t="shared" si="354"/>
        <v>16</v>
      </c>
      <c r="EH124" s="39">
        <f t="shared" si="355"/>
        <v>15.49</v>
      </c>
      <c r="EI124" s="39">
        <f t="shared" si="356"/>
        <v>16</v>
      </c>
      <c r="EJ124" s="39">
        <f t="shared" si="357"/>
        <v>15.49</v>
      </c>
      <c r="EK124" s="39">
        <f t="shared" si="358"/>
        <v>16</v>
      </c>
      <c r="EL124" s="39">
        <f t="shared" si="359"/>
        <v>16</v>
      </c>
      <c r="EM124" s="39">
        <f t="shared" si="360"/>
        <v>15.49</v>
      </c>
      <c r="EN124" s="39">
        <f t="shared" si="361"/>
        <v>16</v>
      </c>
      <c r="EO124" s="39">
        <f t="shared" si="362"/>
        <v>15.49</v>
      </c>
      <c r="EP124" s="39">
        <f t="shared" si="363"/>
        <v>16</v>
      </c>
      <c r="EQ124" s="39">
        <f t="shared" si="364"/>
        <v>188.93</v>
      </c>
      <c r="ER124" s="39">
        <f t="shared" si="365"/>
        <v>326.76</v>
      </c>
      <c r="ES124" s="39">
        <f t="shared" si="366"/>
        <v>16</v>
      </c>
      <c r="ET124" s="39">
        <f t="shared" si="367"/>
        <v>14.46</v>
      </c>
      <c r="EU124" s="39">
        <f t="shared" si="368"/>
        <v>16</v>
      </c>
      <c r="EV124" s="39">
        <f t="shared" si="369"/>
        <v>15.49</v>
      </c>
      <c r="EW124" s="219">
        <f t="shared" si="370"/>
        <v>16</v>
      </c>
      <c r="EX124" s="39">
        <f t="shared" si="371"/>
        <v>15.49</v>
      </c>
      <c r="EY124" s="39">
        <f t="shared" si="372"/>
        <v>16</v>
      </c>
      <c r="EZ124" s="39">
        <f t="shared" si="373"/>
        <v>16</v>
      </c>
      <c r="FA124" s="39">
        <f t="shared" si="374"/>
        <v>15.49</v>
      </c>
      <c r="FB124" s="39">
        <f t="shared" si="375"/>
        <v>16</v>
      </c>
      <c r="FC124" s="39">
        <f t="shared" si="376"/>
        <v>15.49</v>
      </c>
      <c r="FD124" s="39">
        <f t="shared" si="377"/>
        <v>16</v>
      </c>
      <c r="FE124" s="39">
        <f t="shared" si="378"/>
        <v>188.42000000000002</v>
      </c>
      <c r="FF124" s="39">
        <f t="shared" si="379"/>
        <v>515.18000000000006</v>
      </c>
      <c r="FG124" s="39">
        <f t="shared" si="380"/>
        <v>16</v>
      </c>
      <c r="FH124" s="39">
        <f t="shared" si="381"/>
        <v>14.46</v>
      </c>
      <c r="FI124" s="39">
        <f t="shared" si="384"/>
        <v>16</v>
      </c>
      <c r="FJ124" s="39">
        <f t="shared" si="385"/>
        <v>46.46</v>
      </c>
      <c r="FK124" s="39">
        <f t="shared" si="382"/>
        <v>561.64</v>
      </c>
      <c r="FL124" s="72">
        <f t="shared" si="383"/>
        <v>485.24000000000012</v>
      </c>
      <c r="FP124" s="121"/>
      <c r="FQ124" s="121"/>
      <c r="FR124" s="121"/>
    </row>
    <row r="125" spans="1:174" ht="41.25" x14ac:dyDescent="0.15">
      <c r="A125" s="73">
        <v>43563</v>
      </c>
      <c r="B125" s="69" t="s">
        <v>970</v>
      </c>
      <c r="C125" s="69" t="s">
        <v>971</v>
      </c>
      <c r="D125" s="74" t="s">
        <v>86</v>
      </c>
      <c r="E125" s="74" t="s">
        <v>972</v>
      </c>
      <c r="F125" s="86">
        <v>1046.8800000000001</v>
      </c>
      <c r="G125" s="39">
        <f t="shared" si="314"/>
        <v>104.68800000000002</v>
      </c>
      <c r="H125" s="39">
        <f t="shared" si="315"/>
        <v>942.19200000000012</v>
      </c>
      <c r="I125" s="123"/>
      <c r="J125" s="123"/>
      <c r="K125" s="123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  <c r="Z125" s="123"/>
      <c r="AA125" s="123"/>
      <c r="AB125" s="123"/>
      <c r="AC125" s="123"/>
      <c r="AD125" s="123"/>
      <c r="AE125" s="123"/>
      <c r="AF125" s="123"/>
      <c r="AG125" s="123"/>
      <c r="AH125" s="123"/>
      <c r="AI125" s="123"/>
      <c r="AJ125" s="123"/>
      <c r="AK125" s="123"/>
      <c r="AL125" s="123"/>
      <c r="AM125" s="123"/>
      <c r="AN125" s="123"/>
      <c r="AO125" s="123"/>
      <c r="AP125" s="123"/>
      <c r="AQ125" s="123"/>
      <c r="AR125" s="123"/>
      <c r="AS125" s="123"/>
      <c r="AT125" s="123"/>
      <c r="AU125" s="123"/>
      <c r="AV125" s="123"/>
      <c r="AW125" s="123"/>
      <c r="AX125" s="123"/>
      <c r="AY125" s="123"/>
      <c r="AZ125" s="123"/>
      <c r="BA125" s="123"/>
      <c r="BB125" s="123"/>
      <c r="BC125" s="123"/>
      <c r="BD125" s="123"/>
      <c r="BE125" s="123"/>
      <c r="BF125" s="123"/>
      <c r="BG125" s="123"/>
      <c r="BH125" s="123"/>
      <c r="BI125" s="123"/>
      <c r="BJ125" s="123"/>
      <c r="BK125" s="123"/>
      <c r="BL125" s="123"/>
      <c r="BM125" s="123"/>
      <c r="BN125" s="123"/>
      <c r="BO125" s="123"/>
      <c r="BP125" s="123"/>
      <c r="BQ125" s="123"/>
      <c r="BR125" s="123"/>
      <c r="BS125" s="123"/>
      <c r="BT125" s="123"/>
      <c r="BU125" s="123"/>
      <c r="BV125" s="123"/>
      <c r="BW125" s="123"/>
      <c r="BX125" s="123"/>
      <c r="BY125" s="123"/>
      <c r="BZ125" s="123"/>
      <c r="CA125" s="123"/>
      <c r="CB125" s="123"/>
      <c r="CC125" s="123"/>
      <c r="CD125" s="123"/>
      <c r="CE125" s="123"/>
      <c r="CF125" s="123"/>
      <c r="CG125" s="123"/>
      <c r="CH125" s="123"/>
      <c r="CI125" s="123"/>
      <c r="CJ125" s="123"/>
      <c r="CK125" s="39"/>
      <c r="CL125" s="39"/>
      <c r="CM125" s="39"/>
      <c r="CN125" s="39"/>
      <c r="CO125" s="39"/>
      <c r="CP125" s="39"/>
      <c r="CQ125" s="39"/>
      <c r="CR125" s="39"/>
      <c r="CS125" s="39"/>
      <c r="CT125" s="39"/>
      <c r="CU125" s="39"/>
      <c r="CV125" s="39"/>
      <c r="CW125" s="39"/>
      <c r="CX125" s="39"/>
      <c r="CY125" s="39"/>
      <c r="CZ125" s="39"/>
      <c r="DA125" s="39"/>
      <c r="DB125" s="39"/>
      <c r="DC125" s="39"/>
      <c r="DD125" s="39"/>
      <c r="DE125" s="39"/>
      <c r="DF125" s="39"/>
      <c r="DG125" s="39"/>
      <c r="DH125" s="39"/>
      <c r="DI125" s="39"/>
      <c r="DJ125" s="39"/>
      <c r="DK125" s="39"/>
      <c r="DL125" s="39"/>
      <c r="DM125" s="39"/>
      <c r="DN125" s="39"/>
      <c r="DO125" s="39"/>
      <c r="DP125" s="39"/>
      <c r="DQ125" s="39"/>
      <c r="DR125" s="39"/>
      <c r="DS125" s="39"/>
      <c r="DT125" s="39">
        <f t="shared" si="389"/>
        <v>11.36</v>
      </c>
      <c r="DU125" s="39">
        <f t="shared" si="342"/>
        <v>16</v>
      </c>
      <c r="DV125" s="39">
        <f t="shared" si="343"/>
        <v>15.49</v>
      </c>
      <c r="DW125" s="39">
        <f t="shared" si="344"/>
        <v>16</v>
      </c>
      <c r="DX125" s="39">
        <f t="shared" si="345"/>
        <v>16</v>
      </c>
      <c r="DY125" s="39">
        <f t="shared" si="346"/>
        <v>15.49</v>
      </c>
      <c r="DZ125" s="39">
        <f t="shared" si="347"/>
        <v>16</v>
      </c>
      <c r="EA125" s="39">
        <f t="shared" si="348"/>
        <v>15.49</v>
      </c>
      <c r="EB125" s="39">
        <f t="shared" si="349"/>
        <v>16</v>
      </c>
      <c r="EC125" s="39">
        <f t="shared" si="350"/>
        <v>137.82999999999998</v>
      </c>
      <c r="ED125" s="39">
        <f t="shared" si="351"/>
        <v>137.83000000000001</v>
      </c>
      <c r="EE125" s="39">
        <f t="shared" si="352"/>
        <v>16</v>
      </c>
      <c r="EF125" s="39">
        <f t="shared" si="353"/>
        <v>14.97</v>
      </c>
      <c r="EG125" s="39">
        <f t="shared" si="354"/>
        <v>16</v>
      </c>
      <c r="EH125" s="39">
        <f t="shared" si="355"/>
        <v>15.49</v>
      </c>
      <c r="EI125" s="39">
        <f t="shared" si="356"/>
        <v>16</v>
      </c>
      <c r="EJ125" s="39">
        <f t="shared" si="357"/>
        <v>15.49</v>
      </c>
      <c r="EK125" s="39">
        <f t="shared" si="358"/>
        <v>16</v>
      </c>
      <c r="EL125" s="39">
        <f t="shared" si="359"/>
        <v>16</v>
      </c>
      <c r="EM125" s="39">
        <f t="shared" si="360"/>
        <v>15.49</v>
      </c>
      <c r="EN125" s="39">
        <f t="shared" si="361"/>
        <v>16</v>
      </c>
      <c r="EO125" s="39">
        <f t="shared" si="362"/>
        <v>15.49</v>
      </c>
      <c r="EP125" s="39">
        <f t="shared" si="363"/>
        <v>16</v>
      </c>
      <c r="EQ125" s="39">
        <f t="shared" si="364"/>
        <v>188.93</v>
      </c>
      <c r="ER125" s="39">
        <f t="shared" si="365"/>
        <v>326.76</v>
      </c>
      <c r="ES125" s="39">
        <f t="shared" si="366"/>
        <v>16</v>
      </c>
      <c r="ET125" s="39">
        <f t="shared" si="367"/>
        <v>14.46</v>
      </c>
      <c r="EU125" s="39">
        <f t="shared" si="368"/>
        <v>16</v>
      </c>
      <c r="EV125" s="39">
        <f t="shared" si="369"/>
        <v>15.49</v>
      </c>
      <c r="EW125" s="219">
        <f t="shared" si="370"/>
        <v>16</v>
      </c>
      <c r="EX125" s="39">
        <f t="shared" si="371"/>
        <v>15.49</v>
      </c>
      <c r="EY125" s="39">
        <f t="shared" si="372"/>
        <v>16</v>
      </c>
      <c r="EZ125" s="39">
        <f t="shared" si="373"/>
        <v>16</v>
      </c>
      <c r="FA125" s="39">
        <f t="shared" si="374"/>
        <v>15.49</v>
      </c>
      <c r="FB125" s="39">
        <f t="shared" si="375"/>
        <v>16</v>
      </c>
      <c r="FC125" s="39">
        <f t="shared" si="376"/>
        <v>15.49</v>
      </c>
      <c r="FD125" s="39">
        <f t="shared" si="377"/>
        <v>16</v>
      </c>
      <c r="FE125" s="39">
        <f t="shared" si="378"/>
        <v>188.42000000000002</v>
      </c>
      <c r="FF125" s="39">
        <f t="shared" si="379"/>
        <v>515.18000000000006</v>
      </c>
      <c r="FG125" s="39">
        <f t="shared" si="380"/>
        <v>16</v>
      </c>
      <c r="FH125" s="39">
        <f t="shared" si="381"/>
        <v>14.46</v>
      </c>
      <c r="FI125" s="39">
        <f t="shared" si="384"/>
        <v>16</v>
      </c>
      <c r="FJ125" s="39">
        <f t="shared" si="385"/>
        <v>46.46</v>
      </c>
      <c r="FK125" s="39">
        <f t="shared" si="382"/>
        <v>561.64</v>
      </c>
      <c r="FL125" s="72">
        <f t="shared" si="383"/>
        <v>485.24000000000012</v>
      </c>
      <c r="FP125" s="121"/>
      <c r="FQ125" s="121"/>
      <c r="FR125" s="121"/>
    </row>
    <row r="126" spans="1:174" ht="41.25" x14ac:dyDescent="0.15">
      <c r="A126" s="73">
        <v>43563</v>
      </c>
      <c r="B126" s="69" t="s">
        <v>973</v>
      </c>
      <c r="C126" s="69" t="s">
        <v>974</v>
      </c>
      <c r="D126" s="74" t="s">
        <v>86</v>
      </c>
      <c r="E126" s="74" t="s">
        <v>975</v>
      </c>
      <c r="F126" s="86">
        <v>1046.8800000000001</v>
      </c>
      <c r="G126" s="39">
        <f t="shared" si="314"/>
        <v>104.68800000000002</v>
      </c>
      <c r="H126" s="39">
        <f t="shared" si="315"/>
        <v>942.19200000000012</v>
      </c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  <c r="AA126" s="123"/>
      <c r="AB126" s="123"/>
      <c r="AC126" s="123"/>
      <c r="AD126" s="123"/>
      <c r="AE126" s="123"/>
      <c r="AF126" s="123"/>
      <c r="AG126" s="123"/>
      <c r="AH126" s="123"/>
      <c r="AI126" s="123"/>
      <c r="AJ126" s="123"/>
      <c r="AK126" s="123"/>
      <c r="AL126" s="123"/>
      <c r="AM126" s="123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23"/>
      <c r="BQ126" s="123"/>
      <c r="BR126" s="123"/>
      <c r="BS126" s="123"/>
      <c r="BT126" s="123"/>
      <c r="BU126" s="123"/>
      <c r="BV126" s="123"/>
      <c r="BW126" s="123"/>
      <c r="BX126" s="123"/>
      <c r="BY126" s="123"/>
      <c r="BZ126" s="123"/>
      <c r="CA126" s="123"/>
      <c r="CB126" s="123"/>
      <c r="CC126" s="123"/>
      <c r="CD126" s="123"/>
      <c r="CE126" s="123"/>
      <c r="CF126" s="123"/>
      <c r="CG126" s="123"/>
      <c r="CH126" s="123"/>
      <c r="CI126" s="123"/>
      <c r="CJ126" s="123"/>
      <c r="CK126" s="39"/>
      <c r="CL126" s="39"/>
      <c r="CM126" s="39"/>
      <c r="CN126" s="39"/>
      <c r="CO126" s="39"/>
      <c r="CP126" s="39"/>
      <c r="CQ126" s="39"/>
      <c r="CR126" s="39"/>
      <c r="CS126" s="39"/>
      <c r="CT126" s="39"/>
      <c r="CU126" s="39"/>
      <c r="CV126" s="39"/>
      <c r="CW126" s="39"/>
      <c r="CX126" s="39"/>
      <c r="CY126" s="39"/>
      <c r="CZ126" s="39"/>
      <c r="DA126" s="39"/>
      <c r="DB126" s="39"/>
      <c r="DC126" s="39"/>
      <c r="DD126" s="39"/>
      <c r="DE126" s="39"/>
      <c r="DF126" s="39"/>
      <c r="DG126" s="39"/>
      <c r="DH126" s="39"/>
      <c r="DI126" s="39"/>
      <c r="DJ126" s="39"/>
      <c r="DK126" s="39"/>
      <c r="DL126" s="39"/>
      <c r="DM126" s="39"/>
      <c r="DN126" s="39"/>
      <c r="DO126" s="39"/>
      <c r="DP126" s="39"/>
      <c r="DQ126" s="39"/>
      <c r="DR126" s="39"/>
      <c r="DS126" s="39"/>
      <c r="DT126" s="39">
        <f t="shared" si="389"/>
        <v>11.36</v>
      </c>
      <c r="DU126" s="39">
        <f t="shared" si="342"/>
        <v>16</v>
      </c>
      <c r="DV126" s="39">
        <f t="shared" si="343"/>
        <v>15.49</v>
      </c>
      <c r="DW126" s="39">
        <f t="shared" si="344"/>
        <v>16</v>
      </c>
      <c r="DX126" s="39">
        <f t="shared" si="345"/>
        <v>16</v>
      </c>
      <c r="DY126" s="39">
        <f t="shared" si="346"/>
        <v>15.49</v>
      </c>
      <c r="DZ126" s="39">
        <f t="shared" si="347"/>
        <v>16</v>
      </c>
      <c r="EA126" s="39">
        <f t="shared" si="348"/>
        <v>15.49</v>
      </c>
      <c r="EB126" s="39">
        <f t="shared" si="349"/>
        <v>16</v>
      </c>
      <c r="EC126" s="39">
        <f t="shared" si="350"/>
        <v>137.82999999999998</v>
      </c>
      <c r="ED126" s="39">
        <f t="shared" si="351"/>
        <v>137.83000000000001</v>
      </c>
      <c r="EE126" s="39">
        <f t="shared" si="352"/>
        <v>16</v>
      </c>
      <c r="EF126" s="39">
        <f t="shared" si="353"/>
        <v>14.97</v>
      </c>
      <c r="EG126" s="39">
        <f t="shared" si="354"/>
        <v>16</v>
      </c>
      <c r="EH126" s="39">
        <f t="shared" si="355"/>
        <v>15.49</v>
      </c>
      <c r="EI126" s="39">
        <f t="shared" si="356"/>
        <v>16</v>
      </c>
      <c r="EJ126" s="39">
        <f t="shared" si="357"/>
        <v>15.49</v>
      </c>
      <c r="EK126" s="39">
        <f t="shared" si="358"/>
        <v>16</v>
      </c>
      <c r="EL126" s="39">
        <f t="shared" si="359"/>
        <v>16</v>
      </c>
      <c r="EM126" s="39">
        <f t="shared" si="360"/>
        <v>15.49</v>
      </c>
      <c r="EN126" s="39">
        <f t="shared" si="361"/>
        <v>16</v>
      </c>
      <c r="EO126" s="39">
        <f t="shared" si="362"/>
        <v>15.49</v>
      </c>
      <c r="EP126" s="39">
        <f t="shared" si="363"/>
        <v>16</v>
      </c>
      <c r="EQ126" s="39">
        <f t="shared" si="364"/>
        <v>188.93</v>
      </c>
      <c r="ER126" s="39">
        <f t="shared" si="365"/>
        <v>326.76</v>
      </c>
      <c r="ES126" s="39">
        <f t="shared" si="366"/>
        <v>16</v>
      </c>
      <c r="ET126" s="39">
        <f t="shared" si="367"/>
        <v>14.46</v>
      </c>
      <c r="EU126" s="39">
        <f t="shared" si="368"/>
        <v>16</v>
      </c>
      <c r="EV126" s="39">
        <f t="shared" si="369"/>
        <v>15.49</v>
      </c>
      <c r="EW126" s="219">
        <f t="shared" si="370"/>
        <v>16</v>
      </c>
      <c r="EX126" s="39">
        <f t="shared" si="371"/>
        <v>15.49</v>
      </c>
      <c r="EY126" s="39">
        <f t="shared" si="372"/>
        <v>16</v>
      </c>
      <c r="EZ126" s="39">
        <f t="shared" si="373"/>
        <v>16</v>
      </c>
      <c r="FA126" s="39">
        <f t="shared" si="374"/>
        <v>15.49</v>
      </c>
      <c r="FB126" s="39">
        <f t="shared" si="375"/>
        <v>16</v>
      </c>
      <c r="FC126" s="39">
        <f t="shared" si="376"/>
        <v>15.49</v>
      </c>
      <c r="FD126" s="39">
        <f t="shared" si="377"/>
        <v>16</v>
      </c>
      <c r="FE126" s="39">
        <f t="shared" si="378"/>
        <v>188.42000000000002</v>
      </c>
      <c r="FF126" s="39">
        <f t="shared" si="379"/>
        <v>515.18000000000006</v>
      </c>
      <c r="FG126" s="39">
        <f t="shared" si="380"/>
        <v>16</v>
      </c>
      <c r="FH126" s="39">
        <f t="shared" si="381"/>
        <v>14.46</v>
      </c>
      <c r="FI126" s="39">
        <f t="shared" si="384"/>
        <v>16</v>
      </c>
      <c r="FJ126" s="39">
        <f t="shared" si="385"/>
        <v>46.46</v>
      </c>
      <c r="FK126" s="39">
        <f t="shared" si="382"/>
        <v>561.64</v>
      </c>
      <c r="FL126" s="72">
        <f t="shared" si="383"/>
        <v>485.24000000000012</v>
      </c>
      <c r="FP126" s="121"/>
      <c r="FQ126" s="121"/>
      <c r="FR126" s="121"/>
    </row>
    <row r="127" spans="1:174" ht="41.25" x14ac:dyDescent="0.15">
      <c r="A127" s="73">
        <v>43563</v>
      </c>
      <c r="B127" s="69" t="s">
        <v>976</v>
      </c>
      <c r="C127" s="69" t="s">
        <v>977</v>
      </c>
      <c r="D127" s="74" t="s">
        <v>86</v>
      </c>
      <c r="E127" s="74" t="s">
        <v>978</v>
      </c>
      <c r="F127" s="86">
        <v>1046.8800000000001</v>
      </c>
      <c r="G127" s="39">
        <f t="shared" si="314"/>
        <v>104.68800000000002</v>
      </c>
      <c r="H127" s="39">
        <f t="shared" si="315"/>
        <v>942.19200000000012</v>
      </c>
      <c r="I127" s="282"/>
      <c r="J127" s="282"/>
      <c r="K127" s="282"/>
      <c r="L127" s="282"/>
      <c r="M127" s="282"/>
      <c r="N127" s="282"/>
      <c r="O127" s="282"/>
      <c r="P127" s="282"/>
      <c r="Q127" s="282"/>
      <c r="R127" s="282"/>
      <c r="S127" s="282"/>
      <c r="T127" s="282"/>
      <c r="U127" s="282"/>
      <c r="V127" s="282"/>
      <c r="W127" s="282"/>
      <c r="X127" s="282"/>
      <c r="Y127" s="282"/>
      <c r="Z127" s="282"/>
      <c r="AA127" s="282"/>
      <c r="AB127" s="282"/>
      <c r="AC127" s="282"/>
      <c r="AD127" s="282"/>
      <c r="AE127" s="282"/>
      <c r="AF127" s="282"/>
      <c r="AG127" s="282"/>
      <c r="AH127" s="282"/>
      <c r="AI127" s="282"/>
      <c r="AJ127" s="282"/>
      <c r="AK127" s="282"/>
      <c r="AL127" s="282"/>
      <c r="AM127" s="282"/>
      <c r="AN127" s="282"/>
      <c r="AO127" s="282"/>
      <c r="AP127" s="282"/>
      <c r="AQ127" s="282"/>
      <c r="AR127" s="282"/>
      <c r="AS127" s="282"/>
      <c r="AT127" s="282"/>
      <c r="AU127" s="282"/>
      <c r="AV127" s="282"/>
      <c r="AW127" s="282"/>
      <c r="AX127" s="282"/>
      <c r="AY127" s="282"/>
      <c r="AZ127" s="282"/>
      <c r="BA127" s="282"/>
      <c r="BB127" s="282"/>
      <c r="BC127" s="282"/>
      <c r="BD127" s="282"/>
      <c r="BE127" s="282"/>
      <c r="BF127" s="282"/>
      <c r="BG127" s="282"/>
      <c r="BH127" s="282"/>
      <c r="BI127" s="282"/>
      <c r="BJ127" s="282"/>
      <c r="BK127" s="282"/>
      <c r="BL127" s="282"/>
      <c r="BM127" s="282"/>
      <c r="BN127" s="282"/>
      <c r="BO127" s="282"/>
      <c r="BP127" s="282"/>
      <c r="BQ127" s="282"/>
      <c r="BR127" s="282"/>
      <c r="BS127" s="282"/>
      <c r="BT127" s="282"/>
      <c r="BU127" s="282"/>
      <c r="BV127" s="282"/>
      <c r="BW127" s="282"/>
      <c r="BX127" s="282"/>
      <c r="BY127" s="282"/>
      <c r="BZ127" s="282"/>
      <c r="CA127" s="282"/>
      <c r="CB127" s="282"/>
      <c r="CC127" s="282"/>
      <c r="CD127" s="282"/>
      <c r="CE127" s="282"/>
      <c r="CF127" s="282"/>
      <c r="CG127" s="282"/>
      <c r="CH127" s="282"/>
      <c r="CI127" s="282"/>
      <c r="CJ127" s="282"/>
      <c r="CK127" s="282"/>
      <c r="CL127" s="282"/>
      <c r="CM127" s="282"/>
      <c r="CN127" s="282"/>
      <c r="CO127" s="282"/>
      <c r="CP127" s="282"/>
      <c r="CQ127" s="282"/>
      <c r="CR127" s="282"/>
      <c r="CS127" s="282"/>
      <c r="CT127" s="282"/>
      <c r="CU127" s="282"/>
      <c r="CV127" s="282"/>
      <c r="CW127" s="282"/>
      <c r="CX127" s="282"/>
      <c r="CY127" s="282"/>
      <c r="CZ127" s="282"/>
      <c r="DA127" s="282"/>
      <c r="DB127" s="282"/>
      <c r="DC127" s="282"/>
      <c r="DD127" s="282"/>
      <c r="DE127" s="282"/>
      <c r="DF127" s="282"/>
      <c r="DG127" s="282"/>
      <c r="DH127" s="282"/>
      <c r="DI127" s="282"/>
      <c r="DJ127" s="282"/>
      <c r="DK127" s="282"/>
      <c r="DL127" s="282"/>
      <c r="DM127" s="282"/>
      <c r="DN127" s="282"/>
      <c r="DO127" s="282"/>
      <c r="DP127" s="282"/>
      <c r="DQ127" s="282"/>
      <c r="DR127" s="282"/>
      <c r="DS127" s="282"/>
      <c r="DT127" s="39">
        <f t="shared" si="389"/>
        <v>11.36</v>
      </c>
      <c r="DU127" s="39">
        <f t="shared" si="342"/>
        <v>16</v>
      </c>
      <c r="DV127" s="39">
        <f t="shared" si="343"/>
        <v>15.49</v>
      </c>
      <c r="DW127" s="39">
        <f t="shared" si="344"/>
        <v>16</v>
      </c>
      <c r="DX127" s="39">
        <f t="shared" si="345"/>
        <v>16</v>
      </c>
      <c r="DY127" s="39">
        <f t="shared" si="346"/>
        <v>15.49</v>
      </c>
      <c r="DZ127" s="39">
        <f t="shared" si="347"/>
        <v>16</v>
      </c>
      <c r="EA127" s="39">
        <f t="shared" si="348"/>
        <v>15.49</v>
      </c>
      <c r="EB127" s="39">
        <f t="shared" si="349"/>
        <v>16</v>
      </c>
      <c r="EC127" s="39">
        <f t="shared" si="350"/>
        <v>137.82999999999998</v>
      </c>
      <c r="ED127" s="39">
        <f t="shared" si="351"/>
        <v>137.83000000000001</v>
      </c>
      <c r="EE127" s="39">
        <f t="shared" si="352"/>
        <v>16</v>
      </c>
      <c r="EF127" s="39">
        <f t="shared" si="353"/>
        <v>14.97</v>
      </c>
      <c r="EG127" s="39">
        <f t="shared" si="354"/>
        <v>16</v>
      </c>
      <c r="EH127" s="39">
        <f t="shared" si="355"/>
        <v>15.49</v>
      </c>
      <c r="EI127" s="39">
        <f t="shared" si="356"/>
        <v>16</v>
      </c>
      <c r="EJ127" s="39">
        <f t="shared" si="357"/>
        <v>15.49</v>
      </c>
      <c r="EK127" s="39">
        <f t="shared" si="358"/>
        <v>16</v>
      </c>
      <c r="EL127" s="39">
        <f t="shared" si="359"/>
        <v>16</v>
      </c>
      <c r="EM127" s="39">
        <f t="shared" si="360"/>
        <v>15.49</v>
      </c>
      <c r="EN127" s="39">
        <f t="shared" si="361"/>
        <v>16</v>
      </c>
      <c r="EO127" s="39">
        <f t="shared" si="362"/>
        <v>15.49</v>
      </c>
      <c r="EP127" s="39">
        <f t="shared" si="363"/>
        <v>16</v>
      </c>
      <c r="EQ127" s="39">
        <f t="shared" si="364"/>
        <v>188.93</v>
      </c>
      <c r="ER127" s="39">
        <f t="shared" si="365"/>
        <v>326.76</v>
      </c>
      <c r="ES127" s="39">
        <f t="shared" si="366"/>
        <v>16</v>
      </c>
      <c r="ET127" s="39">
        <f t="shared" si="367"/>
        <v>14.46</v>
      </c>
      <c r="EU127" s="39">
        <f t="shared" si="368"/>
        <v>16</v>
      </c>
      <c r="EV127" s="39">
        <f t="shared" si="369"/>
        <v>15.49</v>
      </c>
      <c r="EW127" s="219">
        <f t="shared" si="370"/>
        <v>16</v>
      </c>
      <c r="EX127" s="39">
        <f t="shared" si="371"/>
        <v>15.49</v>
      </c>
      <c r="EY127" s="39">
        <f t="shared" si="372"/>
        <v>16</v>
      </c>
      <c r="EZ127" s="39">
        <f t="shared" si="373"/>
        <v>16</v>
      </c>
      <c r="FA127" s="39">
        <f t="shared" si="374"/>
        <v>15.49</v>
      </c>
      <c r="FB127" s="39">
        <f t="shared" si="375"/>
        <v>16</v>
      </c>
      <c r="FC127" s="39">
        <f t="shared" si="376"/>
        <v>15.49</v>
      </c>
      <c r="FD127" s="39">
        <f t="shared" si="377"/>
        <v>16</v>
      </c>
      <c r="FE127" s="39">
        <f t="shared" si="378"/>
        <v>188.42000000000002</v>
      </c>
      <c r="FF127" s="39">
        <f t="shared" si="379"/>
        <v>515.18000000000006</v>
      </c>
      <c r="FG127" s="39">
        <f t="shared" si="380"/>
        <v>16</v>
      </c>
      <c r="FH127" s="39">
        <f t="shared" si="381"/>
        <v>14.46</v>
      </c>
      <c r="FI127" s="39">
        <f t="shared" si="384"/>
        <v>16</v>
      </c>
      <c r="FJ127" s="39">
        <f t="shared" si="385"/>
        <v>46.46</v>
      </c>
      <c r="FK127" s="39">
        <f t="shared" si="382"/>
        <v>561.64</v>
      </c>
      <c r="FL127" s="72">
        <f t="shared" si="383"/>
        <v>485.24000000000012</v>
      </c>
      <c r="FP127" s="121"/>
      <c r="FQ127" s="121"/>
      <c r="FR127" s="121"/>
    </row>
    <row r="128" spans="1:174" ht="82.5" customHeight="1" x14ac:dyDescent="0.15">
      <c r="A128" s="73">
        <v>43697</v>
      </c>
      <c r="B128" s="69" t="s">
        <v>470</v>
      </c>
      <c r="C128" s="69" t="s">
        <v>979</v>
      </c>
      <c r="D128" s="69" t="s">
        <v>168</v>
      </c>
      <c r="E128" s="74" t="s">
        <v>980</v>
      </c>
      <c r="F128" s="86">
        <v>1125</v>
      </c>
      <c r="G128" s="39">
        <f t="shared" si="314"/>
        <v>112.5</v>
      </c>
      <c r="H128" s="39">
        <f t="shared" si="315"/>
        <v>1012.5</v>
      </c>
      <c r="I128" s="282"/>
      <c r="J128" s="282"/>
      <c r="K128" s="282"/>
      <c r="L128" s="282"/>
      <c r="M128" s="282"/>
      <c r="N128" s="282"/>
      <c r="O128" s="282"/>
      <c r="P128" s="282"/>
      <c r="Q128" s="282"/>
      <c r="R128" s="282"/>
      <c r="S128" s="282"/>
      <c r="T128" s="282"/>
      <c r="U128" s="282"/>
      <c r="V128" s="282"/>
      <c r="W128" s="282"/>
      <c r="X128" s="282"/>
      <c r="Y128" s="282"/>
      <c r="Z128" s="282"/>
      <c r="AA128" s="282"/>
      <c r="AB128" s="282"/>
      <c r="AC128" s="282"/>
      <c r="AD128" s="282"/>
      <c r="AE128" s="282"/>
      <c r="AF128" s="282"/>
      <c r="AG128" s="282"/>
      <c r="AH128" s="282"/>
      <c r="AI128" s="282"/>
      <c r="AJ128" s="282"/>
      <c r="AK128" s="282"/>
      <c r="AL128" s="282"/>
      <c r="AM128" s="282"/>
      <c r="AN128" s="282"/>
      <c r="AO128" s="282"/>
      <c r="AP128" s="282"/>
      <c r="AQ128" s="282"/>
      <c r="AR128" s="282"/>
      <c r="AS128" s="282"/>
      <c r="AT128" s="282"/>
      <c r="AU128" s="282"/>
      <c r="AV128" s="282"/>
      <c r="AW128" s="282"/>
      <c r="AX128" s="282"/>
      <c r="AY128" s="282"/>
      <c r="AZ128" s="282"/>
      <c r="BA128" s="282"/>
      <c r="BB128" s="282"/>
      <c r="BC128" s="282"/>
      <c r="BD128" s="282"/>
      <c r="BE128" s="282"/>
      <c r="BF128" s="282"/>
      <c r="BG128" s="282"/>
      <c r="BH128" s="282"/>
      <c r="BI128" s="282"/>
      <c r="BJ128" s="282"/>
      <c r="BK128" s="282"/>
      <c r="BL128" s="282"/>
      <c r="BM128" s="282"/>
      <c r="BN128" s="282"/>
      <c r="BO128" s="282"/>
      <c r="BP128" s="282"/>
      <c r="BQ128" s="282"/>
      <c r="BR128" s="282"/>
      <c r="BS128" s="282"/>
      <c r="BT128" s="282"/>
      <c r="BU128" s="282"/>
      <c r="BV128" s="282"/>
      <c r="BW128" s="282"/>
      <c r="BX128" s="282"/>
      <c r="BY128" s="282"/>
      <c r="BZ128" s="282"/>
      <c r="CA128" s="282"/>
      <c r="CB128" s="282"/>
      <c r="CC128" s="282"/>
      <c r="CD128" s="282"/>
      <c r="CE128" s="282"/>
      <c r="CF128" s="282"/>
      <c r="CG128" s="282"/>
      <c r="CH128" s="282"/>
      <c r="CI128" s="282"/>
      <c r="CJ128" s="282"/>
      <c r="CK128" s="282"/>
      <c r="CL128" s="282"/>
      <c r="CM128" s="282"/>
      <c r="CN128" s="282"/>
      <c r="CO128" s="282"/>
      <c r="CP128" s="282"/>
      <c r="CQ128" s="282"/>
      <c r="CR128" s="282"/>
      <c r="CS128" s="282"/>
      <c r="CT128" s="282"/>
      <c r="CU128" s="282"/>
      <c r="CV128" s="282"/>
      <c r="CW128" s="282"/>
      <c r="CX128" s="282"/>
      <c r="CY128" s="282"/>
      <c r="CZ128" s="282"/>
      <c r="DA128" s="282"/>
      <c r="DB128" s="282"/>
      <c r="DC128" s="282"/>
      <c r="DD128" s="282"/>
      <c r="DE128" s="282"/>
      <c r="DF128" s="282"/>
      <c r="DG128" s="282"/>
      <c r="DH128" s="282"/>
      <c r="DI128" s="282"/>
      <c r="DJ128" s="282"/>
      <c r="DK128" s="282"/>
      <c r="DL128" s="282"/>
      <c r="DM128" s="282"/>
      <c r="DN128" s="282"/>
      <c r="DO128" s="282"/>
      <c r="DP128" s="282"/>
      <c r="DQ128" s="282"/>
      <c r="DR128" s="282"/>
      <c r="DS128" s="282"/>
      <c r="DT128" s="39"/>
      <c r="DU128" s="39"/>
      <c r="DV128" s="39"/>
      <c r="DW128" s="39"/>
      <c r="DX128" s="39">
        <f t="shared" ref="DX128:DX136" si="390">ROUND((H128/5/365*11),2)</f>
        <v>6.1</v>
      </c>
      <c r="DY128" s="39">
        <f t="shared" si="346"/>
        <v>16.64</v>
      </c>
      <c r="DZ128" s="39">
        <f t="shared" si="347"/>
        <v>17.2</v>
      </c>
      <c r="EA128" s="39">
        <f t="shared" si="348"/>
        <v>16.64</v>
      </c>
      <c r="EB128" s="39">
        <f t="shared" si="349"/>
        <v>17.2</v>
      </c>
      <c r="EC128" s="39">
        <f t="shared" si="350"/>
        <v>73.78</v>
      </c>
      <c r="ED128" s="39">
        <f t="shared" si="351"/>
        <v>73.78</v>
      </c>
      <c r="EE128" s="39">
        <f t="shared" si="352"/>
        <v>17.2</v>
      </c>
      <c r="EF128" s="39">
        <f t="shared" si="353"/>
        <v>16.09</v>
      </c>
      <c r="EG128" s="39">
        <f t="shared" si="354"/>
        <v>17.2</v>
      </c>
      <c r="EH128" s="39">
        <f t="shared" si="355"/>
        <v>16.64</v>
      </c>
      <c r="EI128" s="39">
        <f t="shared" si="356"/>
        <v>17.2</v>
      </c>
      <c r="EJ128" s="39">
        <f t="shared" si="357"/>
        <v>16.64</v>
      </c>
      <c r="EK128" s="39">
        <f t="shared" si="358"/>
        <v>17.2</v>
      </c>
      <c r="EL128" s="39">
        <f t="shared" si="359"/>
        <v>17.2</v>
      </c>
      <c r="EM128" s="39">
        <f t="shared" si="360"/>
        <v>16.64</v>
      </c>
      <c r="EN128" s="39">
        <f t="shared" si="361"/>
        <v>17.2</v>
      </c>
      <c r="EO128" s="39">
        <f t="shared" si="362"/>
        <v>16.64</v>
      </c>
      <c r="EP128" s="39">
        <f t="shared" si="363"/>
        <v>17.2</v>
      </c>
      <c r="EQ128" s="39">
        <f t="shared" si="364"/>
        <v>203.04999999999995</v>
      </c>
      <c r="ER128" s="39">
        <f t="shared" si="365"/>
        <v>276.83</v>
      </c>
      <c r="ES128" s="39">
        <f t="shared" si="366"/>
        <v>17.2</v>
      </c>
      <c r="ET128" s="39">
        <f t="shared" si="367"/>
        <v>15.53</v>
      </c>
      <c r="EU128" s="39">
        <f t="shared" si="368"/>
        <v>17.2</v>
      </c>
      <c r="EV128" s="39">
        <f t="shared" si="369"/>
        <v>16.64</v>
      </c>
      <c r="EW128" s="219">
        <f t="shared" si="370"/>
        <v>17.2</v>
      </c>
      <c r="EX128" s="39">
        <f t="shared" si="371"/>
        <v>16.64</v>
      </c>
      <c r="EY128" s="39">
        <f t="shared" si="372"/>
        <v>17.2</v>
      </c>
      <c r="EZ128" s="39">
        <f t="shared" si="373"/>
        <v>17.2</v>
      </c>
      <c r="FA128" s="39">
        <f t="shared" si="374"/>
        <v>16.64</v>
      </c>
      <c r="FB128" s="39">
        <f t="shared" si="375"/>
        <v>17.2</v>
      </c>
      <c r="FC128" s="39">
        <f t="shared" si="376"/>
        <v>16.64</v>
      </c>
      <c r="FD128" s="39">
        <f t="shared" si="377"/>
        <v>17.2</v>
      </c>
      <c r="FE128" s="39">
        <f t="shared" si="378"/>
        <v>202.48999999999995</v>
      </c>
      <c r="FF128" s="39">
        <f t="shared" si="379"/>
        <v>479.31999999999994</v>
      </c>
      <c r="FG128" s="39">
        <f t="shared" si="380"/>
        <v>17.2</v>
      </c>
      <c r="FH128" s="39">
        <f t="shared" si="381"/>
        <v>15.53</v>
      </c>
      <c r="FI128" s="39">
        <f t="shared" si="384"/>
        <v>17.2</v>
      </c>
      <c r="FJ128" s="39">
        <f t="shared" si="385"/>
        <v>49.929999999999993</v>
      </c>
      <c r="FK128" s="39">
        <f t="shared" si="382"/>
        <v>529.25</v>
      </c>
      <c r="FL128" s="72">
        <f t="shared" si="383"/>
        <v>595.75</v>
      </c>
      <c r="FP128" s="121"/>
      <c r="FQ128" s="121"/>
      <c r="FR128" s="121"/>
    </row>
    <row r="129" spans="1:174" ht="92.25" customHeight="1" x14ac:dyDescent="0.15">
      <c r="A129" s="73">
        <v>43697</v>
      </c>
      <c r="B129" s="69" t="s">
        <v>470</v>
      </c>
      <c r="C129" s="69" t="s">
        <v>981</v>
      </c>
      <c r="D129" s="69" t="s">
        <v>168</v>
      </c>
      <c r="E129" s="74" t="s">
        <v>982</v>
      </c>
      <c r="F129" s="86">
        <v>1125</v>
      </c>
      <c r="G129" s="39">
        <f t="shared" si="314"/>
        <v>112.5</v>
      </c>
      <c r="H129" s="39">
        <f t="shared" si="315"/>
        <v>1012.5</v>
      </c>
      <c r="I129" s="282"/>
      <c r="J129" s="282"/>
      <c r="K129" s="282"/>
      <c r="L129" s="282"/>
      <c r="M129" s="282"/>
      <c r="N129" s="282"/>
      <c r="O129" s="282"/>
      <c r="P129" s="282"/>
      <c r="Q129" s="282"/>
      <c r="R129" s="282"/>
      <c r="S129" s="282"/>
      <c r="T129" s="282"/>
      <c r="U129" s="282"/>
      <c r="V129" s="282"/>
      <c r="W129" s="282"/>
      <c r="X129" s="282"/>
      <c r="Y129" s="282"/>
      <c r="Z129" s="282"/>
      <c r="AA129" s="282"/>
      <c r="AB129" s="282"/>
      <c r="AC129" s="282"/>
      <c r="AD129" s="282"/>
      <c r="AE129" s="282"/>
      <c r="AF129" s="282"/>
      <c r="AG129" s="282"/>
      <c r="AH129" s="282"/>
      <c r="AI129" s="282"/>
      <c r="AJ129" s="282"/>
      <c r="AK129" s="282"/>
      <c r="AL129" s="282"/>
      <c r="AM129" s="282"/>
      <c r="AN129" s="282"/>
      <c r="AO129" s="282"/>
      <c r="AP129" s="282"/>
      <c r="AQ129" s="282"/>
      <c r="AR129" s="282"/>
      <c r="AS129" s="282"/>
      <c r="AT129" s="282"/>
      <c r="AU129" s="282"/>
      <c r="AV129" s="282"/>
      <c r="AW129" s="282"/>
      <c r="AX129" s="282"/>
      <c r="AY129" s="282"/>
      <c r="AZ129" s="282"/>
      <c r="BA129" s="282"/>
      <c r="BB129" s="282"/>
      <c r="BC129" s="282"/>
      <c r="BD129" s="282"/>
      <c r="BE129" s="282"/>
      <c r="BF129" s="282"/>
      <c r="BG129" s="282"/>
      <c r="BH129" s="282"/>
      <c r="BI129" s="282"/>
      <c r="BJ129" s="282"/>
      <c r="BK129" s="282"/>
      <c r="BL129" s="282"/>
      <c r="BM129" s="282"/>
      <c r="BN129" s="282"/>
      <c r="BO129" s="282"/>
      <c r="BP129" s="282"/>
      <c r="BQ129" s="282"/>
      <c r="BR129" s="282"/>
      <c r="BS129" s="282"/>
      <c r="BT129" s="282"/>
      <c r="BU129" s="282"/>
      <c r="BV129" s="282"/>
      <c r="BW129" s="282"/>
      <c r="BX129" s="282"/>
      <c r="BY129" s="282"/>
      <c r="BZ129" s="282"/>
      <c r="CA129" s="282"/>
      <c r="CB129" s="282"/>
      <c r="CC129" s="282"/>
      <c r="CD129" s="282"/>
      <c r="CE129" s="282"/>
      <c r="CF129" s="282"/>
      <c r="CG129" s="282"/>
      <c r="CH129" s="282"/>
      <c r="CI129" s="282"/>
      <c r="CJ129" s="282"/>
      <c r="CK129" s="282"/>
      <c r="CL129" s="282"/>
      <c r="CM129" s="282"/>
      <c r="CN129" s="282"/>
      <c r="CO129" s="282"/>
      <c r="CP129" s="282"/>
      <c r="CQ129" s="282"/>
      <c r="CR129" s="282"/>
      <c r="CS129" s="282"/>
      <c r="CT129" s="282"/>
      <c r="CU129" s="282"/>
      <c r="CV129" s="282"/>
      <c r="CW129" s="282"/>
      <c r="CX129" s="282"/>
      <c r="CY129" s="282"/>
      <c r="CZ129" s="282"/>
      <c r="DA129" s="282"/>
      <c r="DB129" s="282"/>
      <c r="DC129" s="282"/>
      <c r="DD129" s="282"/>
      <c r="DE129" s="282"/>
      <c r="DF129" s="282"/>
      <c r="DG129" s="282"/>
      <c r="DH129" s="282"/>
      <c r="DI129" s="282"/>
      <c r="DJ129" s="282"/>
      <c r="DK129" s="282"/>
      <c r="DL129" s="282"/>
      <c r="DM129" s="282"/>
      <c r="DN129" s="282"/>
      <c r="DO129" s="282"/>
      <c r="DP129" s="282"/>
      <c r="DQ129" s="282"/>
      <c r="DR129" s="282"/>
      <c r="DS129" s="282"/>
      <c r="DT129" s="39"/>
      <c r="DU129" s="39"/>
      <c r="DV129" s="39"/>
      <c r="DW129" s="39"/>
      <c r="DX129" s="39">
        <f t="shared" si="390"/>
        <v>6.1</v>
      </c>
      <c r="DY129" s="39">
        <f t="shared" si="346"/>
        <v>16.64</v>
      </c>
      <c r="DZ129" s="39">
        <f t="shared" si="347"/>
        <v>17.2</v>
      </c>
      <c r="EA129" s="39">
        <f t="shared" si="348"/>
        <v>16.64</v>
      </c>
      <c r="EB129" s="39">
        <f t="shared" si="349"/>
        <v>17.2</v>
      </c>
      <c r="EC129" s="39">
        <f t="shared" si="350"/>
        <v>73.78</v>
      </c>
      <c r="ED129" s="39">
        <f t="shared" si="351"/>
        <v>73.78</v>
      </c>
      <c r="EE129" s="39">
        <f t="shared" si="352"/>
        <v>17.2</v>
      </c>
      <c r="EF129" s="39">
        <f t="shared" si="353"/>
        <v>16.09</v>
      </c>
      <c r="EG129" s="39">
        <f t="shared" si="354"/>
        <v>17.2</v>
      </c>
      <c r="EH129" s="39">
        <f t="shared" si="355"/>
        <v>16.64</v>
      </c>
      <c r="EI129" s="39">
        <f t="shared" si="356"/>
        <v>17.2</v>
      </c>
      <c r="EJ129" s="39">
        <f t="shared" si="357"/>
        <v>16.64</v>
      </c>
      <c r="EK129" s="39">
        <f t="shared" si="358"/>
        <v>17.2</v>
      </c>
      <c r="EL129" s="39">
        <f t="shared" si="359"/>
        <v>17.2</v>
      </c>
      <c r="EM129" s="39">
        <f t="shared" si="360"/>
        <v>16.64</v>
      </c>
      <c r="EN129" s="39">
        <f t="shared" si="361"/>
        <v>17.2</v>
      </c>
      <c r="EO129" s="39">
        <f t="shared" si="362"/>
        <v>16.64</v>
      </c>
      <c r="EP129" s="39">
        <f t="shared" si="363"/>
        <v>17.2</v>
      </c>
      <c r="EQ129" s="39">
        <f t="shared" si="364"/>
        <v>203.04999999999995</v>
      </c>
      <c r="ER129" s="39">
        <f t="shared" si="365"/>
        <v>276.83</v>
      </c>
      <c r="ES129" s="39">
        <f t="shared" si="366"/>
        <v>17.2</v>
      </c>
      <c r="ET129" s="39">
        <f t="shared" si="367"/>
        <v>15.53</v>
      </c>
      <c r="EU129" s="39">
        <f t="shared" si="368"/>
        <v>17.2</v>
      </c>
      <c r="EV129" s="39">
        <f t="shared" si="369"/>
        <v>16.64</v>
      </c>
      <c r="EW129" s="219">
        <f t="shared" si="370"/>
        <v>17.2</v>
      </c>
      <c r="EX129" s="39">
        <f t="shared" si="371"/>
        <v>16.64</v>
      </c>
      <c r="EY129" s="39">
        <f t="shared" si="372"/>
        <v>17.2</v>
      </c>
      <c r="EZ129" s="39">
        <f t="shared" si="373"/>
        <v>17.2</v>
      </c>
      <c r="FA129" s="39">
        <f t="shared" si="374"/>
        <v>16.64</v>
      </c>
      <c r="FB129" s="39">
        <f t="shared" si="375"/>
        <v>17.2</v>
      </c>
      <c r="FC129" s="39">
        <f t="shared" si="376"/>
        <v>16.64</v>
      </c>
      <c r="FD129" s="39">
        <f t="shared" si="377"/>
        <v>17.2</v>
      </c>
      <c r="FE129" s="39">
        <f t="shared" si="378"/>
        <v>202.48999999999995</v>
      </c>
      <c r="FF129" s="39">
        <f t="shared" si="379"/>
        <v>479.31999999999994</v>
      </c>
      <c r="FG129" s="39">
        <f t="shared" si="380"/>
        <v>17.2</v>
      </c>
      <c r="FH129" s="39">
        <f t="shared" si="381"/>
        <v>15.53</v>
      </c>
      <c r="FI129" s="39">
        <f t="shared" si="384"/>
        <v>17.2</v>
      </c>
      <c r="FJ129" s="39">
        <f t="shared" si="385"/>
        <v>49.929999999999993</v>
      </c>
      <c r="FK129" s="39">
        <f t="shared" si="382"/>
        <v>529.25</v>
      </c>
      <c r="FL129" s="72">
        <f t="shared" si="383"/>
        <v>595.75</v>
      </c>
      <c r="FP129" s="121"/>
      <c r="FQ129" s="121"/>
      <c r="FR129" s="121"/>
    </row>
    <row r="130" spans="1:174" ht="81.75" customHeight="1" x14ac:dyDescent="0.15">
      <c r="A130" s="73">
        <v>43697</v>
      </c>
      <c r="B130" s="69" t="s">
        <v>470</v>
      </c>
      <c r="C130" s="69" t="s">
        <v>983</v>
      </c>
      <c r="D130" s="69" t="s">
        <v>68</v>
      </c>
      <c r="E130" s="74" t="s">
        <v>984</v>
      </c>
      <c r="F130" s="86">
        <v>1125</v>
      </c>
      <c r="G130" s="39">
        <f t="shared" si="314"/>
        <v>112.5</v>
      </c>
      <c r="H130" s="39">
        <f t="shared" si="315"/>
        <v>1012.5</v>
      </c>
      <c r="I130" s="282"/>
      <c r="J130" s="282"/>
      <c r="K130" s="282"/>
      <c r="L130" s="282"/>
      <c r="M130" s="282"/>
      <c r="N130" s="282"/>
      <c r="O130" s="282"/>
      <c r="P130" s="282"/>
      <c r="Q130" s="282"/>
      <c r="R130" s="282"/>
      <c r="S130" s="282"/>
      <c r="T130" s="282"/>
      <c r="U130" s="282"/>
      <c r="V130" s="282"/>
      <c r="W130" s="282"/>
      <c r="X130" s="282"/>
      <c r="Y130" s="282"/>
      <c r="Z130" s="282"/>
      <c r="AA130" s="282"/>
      <c r="AB130" s="282"/>
      <c r="AC130" s="282"/>
      <c r="AD130" s="282"/>
      <c r="AE130" s="282"/>
      <c r="AF130" s="282"/>
      <c r="AG130" s="282"/>
      <c r="AH130" s="282"/>
      <c r="AI130" s="282"/>
      <c r="AJ130" s="282"/>
      <c r="AK130" s="282"/>
      <c r="AL130" s="282"/>
      <c r="AM130" s="282"/>
      <c r="AN130" s="282"/>
      <c r="AO130" s="282"/>
      <c r="AP130" s="282"/>
      <c r="AQ130" s="282"/>
      <c r="AR130" s="282"/>
      <c r="AS130" s="282"/>
      <c r="AT130" s="282"/>
      <c r="AU130" s="282"/>
      <c r="AV130" s="282"/>
      <c r="AW130" s="282"/>
      <c r="AX130" s="282"/>
      <c r="AY130" s="282"/>
      <c r="AZ130" s="282"/>
      <c r="BA130" s="282"/>
      <c r="BB130" s="282"/>
      <c r="BC130" s="282"/>
      <c r="BD130" s="282"/>
      <c r="BE130" s="282"/>
      <c r="BF130" s="282"/>
      <c r="BG130" s="282"/>
      <c r="BH130" s="282"/>
      <c r="BI130" s="282"/>
      <c r="BJ130" s="282"/>
      <c r="BK130" s="282"/>
      <c r="BL130" s="282"/>
      <c r="BM130" s="282"/>
      <c r="BN130" s="282"/>
      <c r="BO130" s="282"/>
      <c r="BP130" s="282"/>
      <c r="BQ130" s="282"/>
      <c r="BR130" s="282"/>
      <c r="BS130" s="282"/>
      <c r="BT130" s="282"/>
      <c r="BU130" s="282"/>
      <c r="BV130" s="282"/>
      <c r="BW130" s="282"/>
      <c r="BX130" s="282"/>
      <c r="BY130" s="282"/>
      <c r="BZ130" s="282"/>
      <c r="CA130" s="282"/>
      <c r="CB130" s="282"/>
      <c r="CC130" s="282"/>
      <c r="CD130" s="282"/>
      <c r="CE130" s="282"/>
      <c r="CF130" s="282"/>
      <c r="CG130" s="282"/>
      <c r="CH130" s="282"/>
      <c r="CI130" s="282"/>
      <c r="CJ130" s="282"/>
      <c r="CK130" s="282"/>
      <c r="CL130" s="282"/>
      <c r="CM130" s="282"/>
      <c r="CN130" s="282"/>
      <c r="CO130" s="282"/>
      <c r="CP130" s="282"/>
      <c r="CQ130" s="282"/>
      <c r="CR130" s="282"/>
      <c r="CS130" s="282"/>
      <c r="CT130" s="282"/>
      <c r="CU130" s="282"/>
      <c r="CV130" s="282"/>
      <c r="CW130" s="282"/>
      <c r="CX130" s="282"/>
      <c r="CY130" s="282"/>
      <c r="CZ130" s="282"/>
      <c r="DA130" s="282"/>
      <c r="DB130" s="282"/>
      <c r="DC130" s="282"/>
      <c r="DD130" s="282"/>
      <c r="DE130" s="282"/>
      <c r="DF130" s="282"/>
      <c r="DG130" s="282"/>
      <c r="DH130" s="282"/>
      <c r="DI130" s="282"/>
      <c r="DJ130" s="282"/>
      <c r="DK130" s="282"/>
      <c r="DL130" s="282"/>
      <c r="DM130" s="282"/>
      <c r="DN130" s="282"/>
      <c r="DO130" s="282"/>
      <c r="DP130" s="282"/>
      <c r="DQ130" s="282"/>
      <c r="DR130" s="282"/>
      <c r="DS130" s="282"/>
      <c r="DT130" s="39"/>
      <c r="DU130" s="39"/>
      <c r="DV130" s="39"/>
      <c r="DW130" s="39"/>
      <c r="DX130" s="39">
        <f t="shared" si="390"/>
        <v>6.1</v>
      </c>
      <c r="DY130" s="39">
        <f t="shared" si="346"/>
        <v>16.64</v>
      </c>
      <c r="DZ130" s="39">
        <f t="shared" si="347"/>
        <v>17.2</v>
      </c>
      <c r="EA130" s="39">
        <f t="shared" si="348"/>
        <v>16.64</v>
      </c>
      <c r="EB130" s="39">
        <f t="shared" si="349"/>
        <v>17.2</v>
      </c>
      <c r="EC130" s="39">
        <f t="shared" si="350"/>
        <v>73.78</v>
      </c>
      <c r="ED130" s="39">
        <f t="shared" si="351"/>
        <v>73.78</v>
      </c>
      <c r="EE130" s="39">
        <f t="shared" si="352"/>
        <v>17.2</v>
      </c>
      <c r="EF130" s="39">
        <f t="shared" si="353"/>
        <v>16.09</v>
      </c>
      <c r="EG130" s="39">
        <f t="shared" si="354"/>
        <v>17.2</v>
      </c>
      <c r="EH130" s="39">
        <f t="shared" si="355"/>
        <v>16.64</v>
      </c>
      <c r="EI130" s="39">
        <f t="shared" si="356"/>
        <v>17.2</v>
      </c>
      <c r="EJ130" s="39">
        <f t="shared" si="357"/>
        <v>16.64</v>
      </c>
      <c r="EK130" s="39">
        <f t="shared" si="358"/>
        <v>17.2</v>
      </c>
      <c r="EL130" s="39">
        <f t="shared" si="359"/>
        <v>17.2</v>
      </c>
      <c r="EM130" s="39">
        <f t="shared" si="360"/>
        <v>16.64</v>
      </c>
      <c r="EN130" s="39">
        <f t="shared" si="361"/>
        <v>17.2</v>
      </c>
      <c r="EO130" s="39">
        <f t="shared" si="362"/>
        <v>16.64</v>
      </c>
      <c r="EP130" s="39">
        <f t="shared" si="363"/>
        <v>17.2</v>
      </c>
      <c r="EQ130" s="39">
        <f t="shared" si="364"/>
        <v>203.04999999999995</v>
      </c>
      <c r="ER130" s="39">
        <f t="shared" si="365"/>
        <v>276.83</v>
      </c>
      <c r="ES130" s="39">
        <f t="shared" si="366"/>
        <v>17.2</v>
      </c>
      <c r="ET130" s="39">
        <f t="shared" si="367"/>
        <v>15.53</v>
      </c>
      <c r="EU130" s="39">
        <f t="shared" si="368"/>
        <v>17.2</v>
      </c>
      <c r="EV130" s="39">
        <f t="shared" si="369"/>
        <v>16.64</v>
      </c>
      <c r="EW130" s="219">
        <f t="shared" si="370"/>
        <v>17.2</v>
      </c>
      <c r="EX130" s="39">
        <f t="shared" si="371"/>
        <v>16.64</v>
      </c>
      <c r="EY130" s="39">
        <f t="shared" si="372"/>
        <v>17.2</v>
      </c>
      <c r="EZ130" s="39">
        <f t="shared" si="373"/>
        <v>17.2</v>
      </c>
      <c r="FA130" s="39">
        <f t="shared" si="374"/>
        <v>16.64</v>
      </c>
      <c r="FB130" s="39">
        <f t="shared" si="375"/>
        <v>17.2</v>
      </c>
      <c r="FC130" s="39">
        <f t="shared" si="376"/>
        <v>16.64</v>
      </c>
      <c r="FD130" s="39">
        <f t="shared" si="377"/>
        <v>17.2</v>
      </c>
      <c r="FE130" s="39">
        <f t="shared" si="378"/>
        <v>202.48999999999995</v>
      </c>
      <c r="FF130" s="39">
        <f t="shared" si="379"/>
        <v>479.31999999999994</v>
      </c>
      <c r="FG130" s="39">
        <f t="shared" si="380"/>
        <v>17.2</v>
      </c>
      <c r="FH130" s="39">
        <f t="shared" si="381"/>
        <v>15.53</v>
      </c>
      <c r="FI130" s="39">
        <f t="shared" si="384"/>
        <v>17.2</v>
      </c>
      <c r="FJ130" s="39">
        <f t="shared" si="385"/>
        <v>49.929999999999993</v>
      </c>
      <c r="FK130" s="39">
        <f t="shared" si="382"/>
        <v>529.25</v>
      </c>
      <c r="FL130" s="72">
        <f t="shared" si="383"/>
        <v>595.75</v>
      </c>
      <c r="FP130" s="121"/>
      <c r="FQ130" s="121"/>
      <c r="FR130" s="121"/>
    </row>
    <row r="131" spans="1:174" ht="84" customHeight="1" x14ac:dyDescent="0.15">
      <c r="A131" s="73">
        <v>43697</v>
      </c>
      <c r="B131" s="69" t="s">
        <v>470</v>
      </c>
      <c r="C131" s="69" t="s">
        <v>985</v>
      </c>
      <c r="D131" s="69" t="s">
        <v>210</v>
      </c>
      <c r="E131" s="74" t="s">
        <v>986</v>
      </c>
      <c r="F131" s="86">
        <v>1125</v>
      </c>
      <c r="G131" s="39">
        <f t="shared" si="314"/>
        <v>112.5</v>
      </c>
      <c r="H131" s="39">
        <f t="shared" si="315"/>
        <v>1012.5</v>
      </c>
      <c r="I131" s="282"/>
      <c r="J131" s="282"/>
      <c r="K131" s="282"/>
      <c r="L131" s="282"/>
      <c r="M131" s="282"/>
      <c r="N131" s="282"/>
      <c r="O131" s="282"/>
      <c r="P131" s="282"/>
      <c r="Q131" s="282"/>
      <c r="R131" s="282"/>
      <c r="S131" s="282"/>
      <c r="T131" s="282"/>
      <c r="U131" s="282"/>
      <c r="V131" s="282"/>
      <c r="W131" s="282"/>
      <c r="X131" s="282"/>
      <c r="Y131" s="282"/>
      <c r="Z131" s="282"/>
      <c r="AA131" s="282"/>
      <c r="AB131" s="282"/>
      <c r="AC131" s="282"/>
      <c r="AD131" s="282"/>
      <c r="AE131" s="282"/>
      <c r="AF131" s="282"/>
      <c r="AG131" s="282"/>
      <c r="AH131" s="282"/>
      <c r="AI131" s="282"/>
      <c r="AJ131" s="282"/>
      <c r="AK131" s="282"/>
      <c r="AL131" s="282"/>
      <c r="AM131" s="282"/>
      <c r="AN131" s="282"/>
      <c r="AO131" s="282"/>
      <c r="AP131" s="282"/>
      <c r="AQ131" s="282"/>
      <c r="AR131" s="282"/>
      <c r="AS131" s="282"/>
      <c r="AT131" s="282"/>
      <c r="AU131" s="282"/>
      <c r="AV131" s="282"/>
      <c r="AW131" s="282"/>
      <c r="AX131" s="282"/>
      <c r="AY131" s="282"/>
      <c r="AZ131" s="282"/>
      <c r="BA131" s="282"/>
      <c r="BB131" s="282"/>
      <c r="BC131" s="282"/>
      <c r="BD131" s="282"/>
      <c r="BE131" s="282"/>
      <c r="BF131" s="282"/>
      <c r="BG131" s="282"/>
      <c r="BH131" s="282"/>
      <c r="BI131" s="282"/>
      <c r="BJ131" s="282"/>
      <c r="BK131" s="282"/>
      <c r="BL131" s="282"/>
      <c r="BM131" s="282"/>
      <c r="BN131" s="282"/>
      <c r="BO131" s="282"/>
      <c r="BP131" s="282"/>
      <c r="BQ131" s="282"/>
      <c r="BR131" s="282"/>
      <c r="BS131" s="282"/>
      <c r="BT131" s="282"/>
      <c r="BU131" s="282"/>
      <c r="BV131" s="282"/>
      <c r="BW131" s="282"/>
      <c r="BX131" s="282"/>
      <c r="BY131" s="282"/>
      <c r="BZ131" s="282"/>
      <c r="CA131" s="282"/>
      <c r="CB131" s="282"/>
      <c r="CC131" s="282"/>
      <c r="CD131" s="282"/>
      <c r="CE131" s="282"/>
      <c r="CF131" s="282"/>
      <c r="CG131" s="282"/>
      <c r="CH131" s="282"/>
      <c r="CI131" s="282"/>
      <c r="CJ131" s="282"/>
      <c r="CK131" s="282"/>
      <c r="CL131" s="282"/>
      <c r="CM131" s="282"/>
      <c r="CN131" s="282"/>
      <c r="CO131" s="282"/>
      <c r="CP131" s="282"/>
      <c r="CQ131" s="282"/>
      <c r="CR131" s="282"/>
      <c r="CS131" s="282"/>
      <c r="CT131" s="282"/>
      <c r="CU131" s="282"/>
      <c r="CV131" s="282"/>
      <c r="CW131" s="282"/>
      <c r="CX131" s="282"/>
      <c r="CY131" s="282"/>
      <c r="CZ131" s="282"/>
      <c r="DA131" s="282"/>
      <c r="DB131" s="282"/>
      <c r="DC131" s="282"/>
      <c r="DD131" s="282"/>
      <c r="DE131" s="282"/>
      <c r="DF131" s="282"/>
      <c r="DG131" s="282"/>
      <c r="DH131" s="282"/>
      <c r="DI131" s="282"/>
      <c r="DJ131" s="282"/>
      <c r="DK131" s="282"/>
      <c r="DL131" s="282"/>
      <c r="DM131" s="282"/>
      <c r="DN131" s="282"/>
      <c r="DO131" s="282"/>
      <c r="DP131" s="282"/>
      <c r="DQ131" s="282"/>
      <c r="DR131" s="282"/>
      <c r="DS131" s="282"/>
      <c r="DT131" s="39"/>
      <c r="DU131" s="39"/>
      <c r="DV131" s="39"/>
      <c r="DW131" s="39"/>
      <c r="DX131" s="39">
        <f t="shared" si="390"/>
        <v>6.1</v>
      </c>
      <c r="DY131" s="39">
        <f t="shared" si="346"/>
        <v>16.64</v>
      </c>
      <c r="DZ131" s="39">
        <f t="shared" si="347"/>
        <v>17.2</v>
      </c>
      <c r="EA131" s="39">
        <f t="shared" si="348"/>
        <v>16.64</v>
      </c>
      <c r="EB131" s="39">
        <f t="shared" si="349"/>
        <v>17.2</v>
      </c>
      <c r="EC131" s="39">
        <f t="shared" si="350"/>
        <v>73.78</v>
      </c>
      <c r="ED131" s="39">
        <f t="shared" si="351"/>
        <v>73.78</v>
      </c>
      <c r="EE131" s="39">
        <f t="shared" si="352"/>
        <v>17.2</v>
      </c>
      <c r="EF131" s="39">
        <f t="shared" si="353"/>
        <v>16.09</v>
      </c>
      <c r="EG131" s="39">
        <f t="shared" si="354"/>
        <v>17.2</v>
      </c>
      <c r="EH131" s="39">
        <f t="shared" si="355"/>
        <v>16.64</v>
      </c>
      <c r="EI131" s="39">
        <f t="shared" si="356"/>
        <v>17.2</v>
      </c>
      <c r="EJ131" s="39">
        <f t="shared" si="357"/>
        <v>16.64</v>
      </c>
      <c r="EK131" s="39">
        <f t="shared" si="358"/>
        <v>17.2</v>
      </c>
      <c r="EL131" s="39">
        <f t="shared" si="359"/>
        <v>17.2</v>
      </c>
      <c r="EM131" s="39">
        <f t="shared" si="360"/>
        <v>16.64</v>
      </c>
      <c r="EN131" s="39">
        <f t="shared" si="361"/>
        <v>17.2</v>
      </c>
      <c r="EO131" s="39">
        <f t="shared" si="362"/>
        <v>16.64</v>
      </c>
      <c r="EP131" s="39">
        <f t="shared" si="363"/>
        <v>17.2</v>
      </c>
      <c r="EQ131" s="39">
        <f t="shared" si="364"/>
        <v>203.04999999999995</v>
      </c>
      <c r="ER131" s="39">
        <f t="shared" si="365"/>
        <v>276.83</v>
      </c>
      <c r="ES131" s="39">
        <f t="shared" si="366"/>
        <v>17.2</v>
      </c>
      <c r="ET131" s="39">
        <f t="shared" si="367"/>
        <v>15.53</v>
      </c>
      <c r="EU131" s="39">
        <f t="shared" si="368"/>
        <v>17.2</v>
      </c>
      <c r="EV131" s="39">
        <f t="shared" si="369"/>
        <v>16.64</v>
      </c>
      <c r="EW131" s="219">
        <f t="shared" si="370"/>
        <v>17.2</v>
      </c>
      <c r="EX131" s="39">
        <f t="shared" si="371"/>
        <v>16.64</v>
      </c>
      <c r="EY131" s="39">
        <f t="shared" si="372"/>
        <v>17.2</v>
      </c>
      <c r="EZ131" s="39">
        <f t="shared" si="373"/>
        <v>17.2</v>
      </c>
      <c r="FA131" s="39">
        <f t="shared" si="374"/>
        <v>16.64</v>
      </c>
      <c r="FB131" s="39">
        <f t="shared" si="375"/>
        <v>17.2</v>
      </c>
      <c r="FC131" s="39">
        <f t="shared" si="376"/>
        <v>16.64</v>
      </c>
      <c r="FD131" s="39">
        <f t="shared" si="377"/>
        <v>17.2</v>
      </c>
      <c r="FE131" s="39">
        <f t="shared" si="378"/>
        <v>202.48999999999995</v>
      </c>
      <c r="FF131" s="39">
        <f t="shared" si="379"/>
        <v>479.31999999999994</v>
      </c>
      <c r="FG131" s="39">
        <f t="shared" si="380"/>
        <v>17.2</v>
      </c>
      <c r="FH131" s="39">
        <f t="shared" si="381"/>
        <v>15.53</v>
      </c>
      <c r="FI131" s="39">
        <f t="shared" si="384"/>
        <v>17.2</v>
      </c>
      <c r="FJ131" s="39">
        <f t="shared" si="385"/>
        <v>49.929999999999993</v>
      </c>
      <c r="FK131" s="39">
        <f t="shared" si="382"/>
        <v>529.25</v>
      </c>
      <c r="FL131" s="72">
        <f t="shared" si="383"/>
        <v>595.75</v>
      </c>
      <c r="FP131" s="121"/>
      <c r="FQ131" s="121"/>
      <c r="FR131" s="121"/>
    </row>
    <row r="132" spans="1:174" ht="92.25" customHeight="1" x14ac:dyDescent="0.15">
      <c r="A132" s="73">
        <v>43697</v>
      </c>
      <c r="B132" s="69" t="s">
        <v>470</v>
      </c>
      <c r="C132" s="69" t="s">
        <v>987</v>
      </c>
      <c r="D132" s="69" t="s">
        <v>210</v>
      </c>
      <c r="E132" s="74" t="s">
        <v>988</v>
      </c>
      <c r="F132" s="86">
        <v>1125</v>
      </c>
      <c r="G132" s="39">
        <f t="shared" ref="G132:G169" si="391">(F132*0.1)</f>
        <v>112.5</v>
      </c>
      <c r="H132" s="39">
        <f t="shared" ref="H132:H169" si="392">(F132*0.9)</f>
        <v>1012.5</v>
      </c>
      <c r="I132" s="282"/>
      <c r="J132" s="282"/>
      <c r="K132" s="282"/>
      <c r="L132" s="282"/>
      <c r="M132" s="282"/>
      <c r="N132" s="282"/>
      <c r="O132" s="282"/>
      <c r="P132" s="282"/>
      <c r="Q132" s="282"/>
      <c r="R132" s="282"/>
      <c r="S132" s="282"/>
      <c r="T132" s="282"/>
      <c r="U132" s="282"/>
      <c r="V132" s="282"/>
      <c r="W132" s="282"/>
      <c r="X132" s="282"/>
      <c r="Y132" s="282"/>
      <c r="Z132" s="282"/>
      <c r="AA132" s="282"/>
      <c r="AB132" s="282"/>
      <c r="AC132" s="282"/>
      <c r="AD132" s="282"/>
      <c r="AE132" s="282"/>
      <c r="AF132" s="282"/>
      <c r="AG132" s="282"/>
      <c r="AH132" s="282"/>
      <c r="AI132" s="282"/>
      <c r="AJ132" s="282"/>
      <c r="AK132" s="282"/>
      <c r="AL132" s="282"/>
      <c r="AM132" s="282"/>
      <c r="AN132" s="282"/>
      <c r="AO132" s="282"/>
      <c r="AP132" s="282"/>
      <c r="AQ132" s="282"/>
      <c r="AR132" s="282"/>
      <c r="AS132" s="282"/>
      <c r="AT132" s="282"/>
      <c r="AU132" s="282"/>
      <c r="AV132" s="282"/>
      <c r="AW132" s="282"/>
      <c r="AX132" s="282"/>
      <c r="AY132" s="282"/>
      <c r="AZ132" s="282"/>
      <c r="BA132" s="282"/>
      <c r="BB132" s="282"/>
      <c r="BC132" s="282"/>
      <c r="BD132" s="282"/>
      <c r="BE132" s="282"/>
      <c r="BF132" s="282"/>
      <c r="BG132" s="282"/>
      <c r="BH132" s="282"/>
      <c r="BI132" s="282"/>
      <c r="BJ132" s="282"/>
      <c r="BK132" s="282"/>
      <c r="BL132" s="282"/>
      <c r="BM132" s="282"/>
      <c r="BN132" s="282"/>
      <c r="BO132" s="282"/>
      <c r="BP132" s="282"/>
      <c r="BQ132" s="282"/>
      <c r="BR132" s="282"/>
      <c r="BS132" s="282"/>
      <c r="BT132" s="282"/>
      <c r="BU132" s="282"/>
      <c r="BV132" s="282"/>
      <c r="BW132" s="282"/>
      <c r="BX132" s="282"/>
      <c r="BY132" s="282"/>
      <c r="BZ132" s="282"/>
      <c r="CA132" s="282"/>
      <c r="CB132" s="282"/>
      <c r="CC132" s="282"/>
      <c r="CD132" s="282"/>
      <c r="CE132" s="282"/>
      <c r="CF132" s="282"/>
      <c r="CG132" s="282"/>
      <c r="CH132" s="282"/>
      <c r="CI132" s="282"/>
      <c r="CJ132" s="282"/>
      <c r="CK132" s="282"/>
      <c r="CL132" s="282"/>
      <c r="CM132" s="282"/>
      <c r="CN132" s="282"/>
      <c r="CO132" s="282"/>
      <c r="CP132" s="282"/>
      <c r="CQ132" s="282"/>
      <c r="CR132" s="282"/>
      <c r="CS132" s="282"/>
      <c r="CT132" s="282"/>
      <c r="CU132" s="282"/>
      <c r="CV132" s="282"/>
      <c r="CW132" s="282"/>
      <c r="CX132" s="282"/>
      <c r="CY132" s="282"/>
      <c r="CZ132" s="282"/>
      <c r="DA132" s="282"/>
      <c r="DB132" s="282"/>
      <c r="DC132" s="282"/>
      <c r="DD132" s="282"/>
      <c r="DE132" s="282"/>
      <c r="DF132" s="282"/>
      <c r="DG132" s="282"/>
      <c r="DH132" s="282"/>
      <c r="DI132" s="282"/>
      <c r="DJ132" s="282"/>
      <c r="DK132" s="282"/>
      <c r="DL132" s="282"/>
      <c r="DM132" s="282"/>
      <c r="DN132" s="282"/>
      <c r="DO132" s="282"/>
      <c r="DP132" s="282"/>
      <c r="DQ132" s="282"/>
      <c r="DR132" s="282"/>
      <c r="DS132" s="282"/>
      <c r="DT132" s="39"/>
      <c r="DU132" s="39"/>
      <c r="DV132" s="39"/>
      <c r="DW132" s="39"/>
      <c r="DX132" s="39">
        <f t="shared" si="390"/>
        <v>6.1</v>
      </c>
      <c r="DY132" s="39">
        <f t="shared" ref="DY132:DY139" si="393">ROUND((H132/5/365*30),2)</f>
        <v>16.64</v>
      </c>
      <c r="DZ132" s="39">
        <f t="shared" ref="DZ132:DZ139" si="394">ROUND((H132/5/365*31),2)</f>
        <v>17.2</v>
      </c>
      <c r="EA132" s="39">
        <f t="shared" ref="EA132:EA142" si="395">ROUND((H132/5/365*30),2)</f>
        <v>16.64</v>
      </c>
      <c r="EB132" s="39">
        <f t="shared" ref="EB132:EB142" si="396">ROUND((H132/5/365*31),2)</f>
        <v>17.2</v>
      </c>
      <c r="EC132" s="39">
        <f t="shared" ref="EC132:EC142" si="397">SUM(DQ132:EB132)</f>
        <v>73.78</v>
      </c>
      <c r="ED132" s="39">
        <f t="shared" ref="ED132:ED148" si="398">ROUND((DP132+EC132),2)</f>
        <v>73.78</v>
      </c>
      <c r="EE132" s="39">
        <f t="shared" ref="EE132:EE142" si="399">ROUND((H132/5/365*31),2)</f>
        <v>17.2</v>
      </c>
      <c r="EF132" s="39">
        <f t="shared" ref="EF132:EF142" si="400">ROUND((H132/5/365*29),2)</f>
        <v>16.09</v>
      </c>
      <c r="EG132" s="39">
        <f t="shared" ref="EG132:EG142" si="401">ROUND((H132/5/365*31),2)</f>
        <v>17.2</v>
      </c>
      <c r="EH132" s="39">
        <f t="shared" ref="EH132:EH142" si="402">ROUND((H132/5/365*30),2)</f>
        <v>16.64</v>
      </c>
      <c r="EI132" s="39">
        <f t="shared" ref="EI132:EI142" si="403">ROUND((H132/5/365*31),2)</f>
        <v>17.2</v>
      </c>
      <c r="EJ132" s="39">
        <f t="shared" ref="EJ132:EJ142" si="404">ROUND((H132/5/365*30),2)</f>
        <v>16.64</v>
      </c>
      <c r="EK132" s="39">
        <f t="shared" ref="EK132:EK142" si="405">ROUND((H132/5/365*31),2)</f>
        <v>17.2</v>
      </c>
      <c r="EL132" s="39">
        <f t="shared" ref="EL132:EL142" si="406">ROUND((H132/5/365*31),2)</f>
        <v>17.2</v>
      </c>
      <c r="EM132" s="39">
        <f t="shared" ref="EM132:EM142" si="407">ROUND((H132/5/365*30),2)</f>
        <v>16.64</v>
      </c>
      <c r="EN132" s="39">
        <f t="shared" ref="EN132:EN142" si="408">ROUND((H132/5/365*31),2)</f>
        <v>17.2</v>
      </c>
      <c r="EO132" s="39">
        <f t="shared" ref="EO132:EO142" si="409">ROUND((H132/5/365*30),2)</f>
        <v>16.64</v>
      </c>
      <c r="EP132" s="39">
        <f t="shared" ref="EP132:EP148" si="410">ROUND((H132/5/365*31),2)</f>
        <v>17.2</v>
      </c>
      <c r="EQ132" s="39">
        <f t="shared" ref="EQ132:EQ148" si="411">SUM(EE132:EP132)</f>
        <v>203.04999999999995</v>
      </c>
      <c r="ER132" s="39">
        <f t="shared" ref="ER132:ER148" si="412">ROUND((ED132+EQ132),2)</f>
        <v>276.83</v>
      </c>
      <c r="ES132" s="39">
        <f t="shared" ref="ES132:ES148" si="413">ROUND((H132/5/365*31),2)</f>
        <v>17.2</v>
      </c>
      <c r="ET132" s="39">
        <f t="shared" ref="ET132:ET148" si="414">ROUND((H132/5/365*28),2)</f>
        <v>15.53</v>
      </c>
      <c r="EU132" s="39">
        <f t="shared" ref="EU132:EU148" si="415">ROUND((H132/5/365*31),2)</f>
        <v>17.2</v>
      </c>
      <c r="EV132" s="39">
        <f t="shared" ref="EV132:EV150" si="416">ROUND((H132/5/365*30),2)</f>
        <v>16.64</v>
      </c>
      <c r="EW132" s="219">
        <f t="shared" ref="EW132:EW150" si="417">ROUND((H132/5/365*31),2)</f>
        <v>17.2</v>
      </c>
      <c r="EX132" s="39">
        <f t="shared" ref="EX132:EX162" si="418">ROUND((H132/5/365*30),2)</f>
        <v>16.64</v>
      </c>
      <c r="EY132" s="39">
        <f t="shared" ref="EY132:EY162" si="419">ROUND((H132/5/365*31),2)</f>
        <v>17.2</v>
      </c>
      <c r="EZ132" s="39">
        <f t="shared" ref="EZ132:EZ162" si="420">ROUND((H132/5/365*31),2)</f>
        <v>17.2</v>
      </c>
      <c r="FA132" s="39">
        <f t="shared" ref="FA132:FA163" si="421">ROUND((H132/5/365*30),2)</f>
        <v>16.64</v>
      </c>
      <c r="FB132" s="39">
        <f t="shared" ref="FB132:FB163" si="422">ROUND((H132/5/365*31),2)</f>
        <v>17.2</v>
      </c>
      <c r="FC132" s="39">
        <f t="shared" ref="FC132:FC164" si="423">ROUND((H132/5/365*30),2)</f>
        <v>16.64</v>
      </c>
      <c r="FD132" s="39">
        <f t="shared" ref="FD132:FD164" si="424">ROUND((H132/5/365*31),2)</f>
        <v>17.2</v>
      </c>
      <c r="FE132" s="39">
        <f t="shared" ref="FE132:FE163" si="425">SUM(ES132:FD132)</f>
        <v>202.48999999999995</v>
      </c>
      <c r="FF132" s="39">
        <f t="shared" ref="FF132:FF166" si="426">SUM(ER132,FE132)</f>
        <v>479.31999999999994</v>
      </c>
      <c r="FG132" s="39">
        <f t="shared" ref="FG132:FG166" si="427">ROUND((H132/5/365*31),2)</f>
        <v>17.2</v>
      </c>
      <c r="FH132" s="39">
        <f t="shared" ref="FH132:FH166" si="428">ROUND((H132/5/365*28),2)</f>
        <v>15.53</v>
      </c>
      <c r="FI132" s="39">
        <f t="shared" si="384"/>
        <v>17.2</v>
      </c>
      <c r="FJ132" s="39">
        <f t="shared" si="385"/>
        <v>49.929999999999993</v>
      </c>
      <c r="FK132" s="39">
        <f t="shared" ref="FK132:FK169" si="429">ROUND((FF132+FJ132),2)</f>
        <v>529.25</v>
      </c>
      <c r="FL132" s="72">
        <f t="shared" ref="FL132:FL169" si="430">SUM(F132-FK132)</f>
        <v>595.75</v>
      </c>
      <c r="FP132" s="121"/>
      <c r="FQ132" s="121"/>
      <c r="FR132" s="121"/>
    </row>
    <row r="133" spans="1:174" ht="92.25" customHeight="1" x14ac:dyDescent="0.15">
      <c r="A133" s="73">
        <v>43697</v>
      </c>
      <c r="B133" s="69" t="s">
        <v>470</v>
      </c>
      <c r="C133" s="69" t="s">
        <v>989</v>
      </c>
      <c r="D133" s="69" t="s">
        <v>210</v>
      </c>
      <c r="E133" s="74" t="s">
        <v>990</v>
      </c>
      <c r="F133" s="86">
        <v>1125</v>
      </c>
      <c r="G133" s="39">
        <f t="shared" si="391"/>
        <v>112.5</v>
      </c>
      <c r="H133" s="39">
        <f t="shared" si="392"/>
        <v>1012.5</v>
      </c>
      <c r="I133" s="282"/>
      <c r="J133" s="282"/>
      <c r="K133" s="282"/>
      <c r="L133" s="282"/>
      <c r="M133" s="282"/>
      <c r="N133" s="282"/>
      <c r="O133" s="282"/>
      <c r="P133" s="282"/>
      <c r="Q133" s="282"/>
      <c r="R133" s="282"/>
      <c r="S133" s="282"/>
      <c r="T133" s="282"/>
      <c r="U133" s="282"/>
      <c r="V133" s="282"/>
      <c r="W133" s="282"/>
      <c r="X133" s="282"/>
      <c r="Y133" s="282"/>
      <c r="Z133" s="282"/>
      <c r="AA133" s="282"/>
      <c r="AB133" s="282"/>
      <c r="AC133" s="282"/>
      <c r="AD133" s="282"/>
      <c r="AE133" s="282"/>
      <c r="AF133" s="282"/>
      <c r="AG133" s="282"/>
      <c r="AH133" s="282"/>
      <c r="AI133" s="282"/>
      <c r="AJ133" s="282"/>
      <c r="AK133" s="282"/>
      <c r="AL133" s="282"/>
      <c r="AM133" s="282"/>
      <c r="AN133" s="282"/>
      <c r="AO133" s="282"/>
      <c r="AP133" s="282"/>
      <c r="AQ133" s="282"/>
      <c r="AR133" s="282"/>
      <c r="AS133" s="282"/>
      <c r="AT133" s="282"/>
      <c r="AU133" s="282"/>
      <c r="AV133" s="282"/>
      <c r="AW133" s="282"/>
      <c r="AX133" s="282"/>
      <c r="AY133" s="282"/>
      <c r="AZ133" s="282"/>
      <c r="BA133" s="282"/>
      <c r="BB133" s="282"/>
      <c r="BC133" s="282"/>
      <c r="BD133" s="282"/>
      <c r="BE133" s="282"/>
      <c r="BF133" s="282"/>
      <c r="BG133" s="282"/>
      <c r="BH133" s="282"/>
      <c r="BI133" s="282"/>
      <c r="BJ133" s="282"/>
      <c r="BK133" s="282"/>
      <c r="BL133" s="282"/>
      <c r="BM133" s="282"/>
      <c r="BN133" s="282"/>
      <c r="BO133" s="282"/>
      <c r="BP133" s="282"/>
      <c r="BQ133" s="282"/>
      <c r="BR133" s="282"/>
      <c r="BS133" s="282"/>
      <c r="BT133" s="282"/>
      <c r="BU133" s="282"/>
      <c r="BV133" s="282"/>
      <c r="BW133" s="282"/>
      <c r="BX133" s="282"/>
      <c r="BY133" s="282"/>
      <c r="BZ133" s="282"/>
      <c r="CA133" s="282"/>
      <c r="CB133" s="282"/>
      <c r="CC133" s="282"/>
      <c r="CD133" s="282"/>
      <c r="CE133" s="282"/>
      <c r="CF133" s="282"/>
      <c r="CG133" s="282"/>
      <c r="CH133" s="282"/>
      <c r="CI133" s="282"/>
      <c r="CJ133" s="282"/>
      <c r="CK133" s="282"/>
      <c r="CL133" s="282"/>
      <c r="CM133" s="282"/>
      <c r="CN133" s="282"/>
      <c r="CO133" s="282"/>
      <c r="CP133" s="282"/>
      <c r="CQ133" s="282"/>
      <c r="CR133" s="282"/>
      <c r="CS133" s="282"/>
      <c r="CT133" s="282"/>
      <c r="CU133" s="282"/>
      <c r="CV133" s="282"/>
      <c r="CW133" s="282"/>
      <c r="CX133" s="282"/>
      <c r="CY133" s="282"/>
      <c r="CZ133" s="282"/>
      <c r="DA133" s="282"/>
      <c r="DB133" s="282"/>
      <c r="DC133" s="282"/>
      <c r="DD133" s="282"/>
      <c r="DE133" s="282"/>
      <c r="DF133" s="282"/>
      <c r="DG133" s="282"/>
      <c r="DH133" s="282"/>
      <c r="DI133" s="282"/>
      <c r="DJ133" s="282"/>
      <c r="DK133" s="282"/>
      <c r="DL133" s="282"/>
      <c r="DM133" s="282"/>
      <c r="DN133" s="282"/>
      <c r="DO133" s="282"/>
      <c r="DP133" s="282"/>
      <c r="DQ133" s="282"/>
      <c r="DR133" s="282"/>
      <c r="DS133" s="282"/>
      <c r="DT133" s="39"/>
      <c r="DU133" s="39"/>
      <c r="DV133" s="39"/>
      <c r="DW133" s="39"/>
      <c r="DX133" s="39">
        <f t="shared" si="390"/>
        <v>6.1</v>
      </c>
      <c r="DY133" s="39">
        <f t="shared" si="393"/>
        <v>16.64</v>
      </c>
      <c r="DZ133" s="39">
        <f t="shared" si="394"/>
        <v>17.2</v>
      </c>
      <c r="EA133" s="39">
        <f t="shared" si="395"/>
        <v>16.64</v>
      </c>
      <c r="EB133" s="39">
        <f t="shared" si="396"/>
        <v>17.2</v>
      </c>
      <c r="EC133" s="39">
        <f t="shared" si="397"/>
        <v>73.78</v>
      </c>
      <c r="ED133" s="39">
        <f t="shared" si="398"/>
        <v>73.78</v>
      </c>
      <c r="EE133" s="39">
        <f t="shared" si="399"/>
        <v>17.2</v>
      </c>
      <c r="EF133" s="39">
        <f t="shared" si="400"/>
        <v>16.09</v>
      </c>
      <c r="EG133" s="39">
        <f t="shared" si="401"/>
        <v>17.2</v>
      </c>
      <c r="EH133" s="39">
        <f t="shared" si="402"/>
        <v>16.64</v>
      </c>
      <c r="EI133" s="39">
        <f t="shared" si="403"/>
        <v>17.2</v>
      </c>
      <c r="EJ133" s="39">
        <f t="shared" si="404"/>
        <v>16.64</v>
      </c>
      <c r="EK133" s="39">
        <f t="shared" si="405"/>
        <v>17.2</v>
      </c>
      <c r="EL133" s="39">
        <f t="shared" si="406"/>
        <v>17.2</v>
      </c>
      <c r="EM133" s="39">
        <f t="shared" si="407"/>
        <v>16.64</v>
      </c>
      <c r="EN133" s="39">
        <f t="shared" si="408"/>
        <v>17.2</v>
      </c>
      <c r="EO133" s="39">
        <f t="shared" si="409"/>
        <v>16.64</v>
      </c>
      <c r="EP133" s="39">
        <f t="shared" si="410"/>
        <v>17.2</v>
      </c>
      <c r="EQ133" s="39">
        <f t="shared" si="411"/>
        <v>203.04999999999995</v>
      </c>
      <c r="ER133" s="39">
        <f t="shared" si="412"/>
        <v>276.83</v>
      </c>
      <c r="ES133" s="39">
        <f t="shared" si="413"/>
        <v>17.2</v>
      </c>
      <c r="ET133" s="39">
        <f t="shared" si="414"/>
        <v>15.53</v>
      </c>
      <c r="EU133" s="39">
        <f t="shared" si="415"/>
        <v>17.2</v>
      </c>
      <c r="EV133" s="39">
        <f t="shared" si="416"/>
        <v>16.64</v>
      </c>
      <c r="EW133" s="219">
        <f t="shared" si="417"/>
        <v>17.2</v>
      </c>
      <c r="EX133" s="39">
        <f t="shared" si="418"/>
        <v>16.64</v>
      </c>
      <c r="EY133" s="39">
        <f t="shared" si="419"/>
        <v>17.2</v>
      </c>
      <c r="EZ133" s="39">
        <f t="shared" si="420"/>
        <v>17.2</v>
      </c>
      <c r="FA133" s="39">
        <f t="shared" si="421"/>
        <v>16.64</v>
      </c>
      <c r="FB133" s="39">
        <f t="shared" si="422"/>
        <v>17.2</v>
      </c>
      <c r="FC133" s="39">
        <f t="shared" si="423"/>
        <v>16.64</v>
      </c>
      <c r="FD133" s="39">
        <f t="shared" si="424"/>
        <v>17.2</v>
      </c>
      <c r="FE133" s="39">
        <f t="shared" si="425"/>
        <v>202.48999999999995</v>
      </c>
      <c r="FF133" s="39">
        <f t="shared" si="426"/>
        <v>479.31999999999994</v>
      </c>
      <c r="FG133" s="39">
        <f t="shared" si="427"/>
        <v>17.2</v>
      </c>
      <c r="FH133" s="39">
        <f t="shared" si="428"/>
        <v>15.53</v>
      </c>
      <c r="FI133" s="39">
        <f t="shared" ref="FI133:FI169" si="431">ROUND((H133/5/365*31),2)</f>
        <v>17.2</v>
      </c>
      <c r="FJ133" s="39">
        <f t="shared" ref="FJ133:FJ169" si="432">SUM(FG133:FI133)</f>
        <v>49.929999999999993</v>
      </c>
      <c r="FK133" s="39">
        <f t="shared" si="429"/>
        <v>529.25</v>
      </c>
      <c r="FL133" s="72">
        <f t="shared" si="430"/>
        <v>595.75</v>
      </c>
      <c r="FP133" s="121"/>
      <c r="FQ133" s="121"/>
      <c r="FR133" s="121"/>
    </row>
    <row r="134" spans="1:174" ht="91.5" customHeight="1" x14ac:dyDescent="0.15">
      <c r="A134" s="73">
        <v>43697</v>
      </c>
      <c r="B134" s="69" t="s">
        <v>470</v>
      </c>
      <c r="C134" s="69" t="s">
        <v>991</v>
      </c>
      <c r="D134" s="69" t="s">
        <v>181</v>
      </c>
      <c r="E134" s="74" t="s">
        <v>992</v>
      </c>
      <c r="F134" s="86">
        <v>1125</v>
      </c>
      <c r="G134" s="39">
        <f t="shared" si="391"/>
        <v>112.5</v>
      </c>
      <c r="H134" s="39">
        <f t="shared" si="392"/>
        <v>1012.5</v>
      </c>
      <c r="I134" s="282"/>
      <c r="J134" s="282"/>
      <c r="K134" s="282"/>
      <c r="L134" s="282"/>
      <c r="M134" s="282"/>
      <c r="N134" s="282"/>
      <c r="O134" s="282"/>
      <c r="P134" s="282"/>
      <c r="Q134" s="282"/>
      <c r="R134" s="282"/>
      <c r="S134" s="282"/>
      <c r="T134" s="282"/>
      <c r="U134" s="282"/>
      <c r="V134" s="282"/>
      <c r="W134" s="282"/>
      <c r="X134" s="282"/>
      <c r="Y134" s="282"/>
      <c r="Z134" s="282"/>
      <c r="AA134" s="282"/>
      <c r="AB134" s="282"/>
      <c r="AC134" s="282"/>
      <c r="AD134" s="282"/>
      <c r="AE134" s="282"/>
      <c r="AF134" s="282"/>
      <c r="AG134" s="282"/>
      <c r="AH134" s="282"/>
      <c r="AI134" s="282"/>
      <c r="AJ134" s="282"/>
      <c r="AK134" s="282"/>
      <c r="AL134" s="282"/>
      <c r="AM134" s="282"/>
      <c r="AN134" s="282"/>
      <c r="AO134" s="282"/>
      <c r="AP134" s="282"/>
      <c r="AQ134" s="282"/>
      <c r="AR134" s="282"/>
      <c r="AS134" s="282"/>
      <c r="AT134" s="282"/>
      <c r="AU134" s="282"/>
      <c r="AV134" s="282"/>
      <c r="AW134" s="282"/>
      <c r="AX134" s="282"/>
      <c r="AY134" s="282"/>
      <c r="AZ134" s="282"/>
      <c r="BA134" s="282"/>
      <c r="BB134" s="282"/>
      <c r="BC134" s="282"/>
      <c r="BD134" s="282"/>
      <c r="BE134" s="282"/>
      <c r="BF134" s="282"/>
      <c r="BG134" s="282"/>
      <c r="BH134" s="282"/>
      <c r="BI134" s="282"/>
      <c r="BJ134" s="282"/>
      <c r="BK134" s="282"/>
      <c r="BL134" s="282"/>
      <c r="BM134" s="282"/>
      <c r="BN134" s="282"/>
      <c r="BO134" s="282"/>
      <c r="BP134" s="282"/>
      <c r="BQ134" s="282"/>
      <c r="BR134" s="282"/>
      <c r="BS134" s="282"/>
      <c r="BT134" s="282"/>
      <c r="BU134" s="282"/>
      <c r="BV134" s="282"/>
      <c r="BW134" s="282"/>
      <c r="BX134" s="282"/>
      <c r="BY134" s="282"/>
      <c r="BZ134" s="282"/>
      <c r="CA134" s="282"/>
      <c r="CB134" s="282"/>
      <c r="CC134" s="282"/>
      <c r="CD134" s="282"/>
      <c r="CE134" s="282"/>
      <c r="CF134" s="282"/>
      <c r="CG134" s="282"/>
      <c r="CH134" s="282"/>
      <c r="CI134" s="282"/>
      <c r="CJ134" s="282"/>
      <c r="CK134" s="282"/>
      <c r="CL134" s="282"/>
      <c r="CM134" s="282"/>
      <c r="CN134" s="282"/>
      <c r="CO134" s="282"/>
      <c r="CP134" s="282"/>
      <c r="CQ134" s="282"/>
      <c r="CR134" s="282"/>
      <c r="CS134" s="282"/>
      <c r="CT134" s="282"/>
      <c r="CU134" s="282"/>
      <c r="CV134" s="282"/>
      <c r="CW134" s="282"/>
      <c r="CX134" s="282"/>
      <c r="CY134" s="282"/>
      <c r="CZ134" s="282"/>
      <c r="DA134" s="282"/>
      <c r="DB134" s="282"/>
      <c r="DC134" s="282"/>
      <c r="DD134" s="282"/>
      <c r="DE134" s="282"/>
      <c r="DF134" s="282"/>
      <c r="DG134" s="282"/>
      <c r="DH134" s="282"/>
      <c r="DI134" s="282"/>
      <c r="DJ134" s="282"/>
      <c r="DK134" s="282"/>
      <c r="DL134" s="282"/>
      <c r="DM134" s="282"/>
      <c r="DN134" s="282"/>
      <c r="DO134" s="282"/>
      <c r="DP134" s="282"/>
      <c r="DQ134" s="282"/>
      <c r="DR134" s="282"/>
      <c r="DS134" s="282"/>
      <c r="DT134" s="39"/>
      <c r="DU134" s="39"/>
      <c r="DV134" s="39"/>
      <c r="DW134" s="39"/>
      <c r="DX134" s="39">
        <f t="shared" si="390"/>
        <v>6.1</v>
      </c>
      <c r="DY134" s="39">
        <f t="shared" si="393"/>
        <v>16.64</v>
      </c>
      <c r="DZ134" s="39">
        <f t="shared" si="394"/>
        <v>17.2</v>
      </c>
      <c r="EA134" s="39">
        <f t="shared" si="395"/>
        <v>16.64</v>
      </c>
      <c r="EB134" s="39">
        <f t="shared" si="396"/>
        <v>17.2</v>
      </c>
      <c r="EC134" s="39">
        <f t="shared" si="397"/>
        <v>73.78</v>
      </c>
      <c r="ED134" s="39">
        <f t="shared" si="398"/>
        <v>73.78</v>
      </c>
      <c r="EE134" s="39">
        <f t="shared" si="399"/>
        <v>17.2</v>
      </c>
      <c r="EF134" s="39">
        <f t="shared" si="400"/>
        <v>16.09</v>
      </c>
      <c r="EG134" s="39">
        <f t="shared" si="401"/>
        <v>17.2</v>
      </c>
      <c r="EH134" s="39">
        <f t="shared" si="402"/>
        <v>16.64</v>
      </c>
      <c r="EI134" s="39">
        <f t="shared" si="403"/>
        <v>17.2</v>
      </c>
      <c r="EJ134" s="39">
        <f t="shared" si="404"/>
        <v>16.64</v>
      </c>
      <c r="EK134" s="39">
        <f t="shared" si="405"/>
        <v>17.2</v>
      </c>
      <c r="EL134" s="39">
        <f t="shared" si="406"/>
        <v>17.2</v>
      </c>
      <c r="EM134" s="39">
        <f t="shared" si="407"/>
        <v>16.64</v>
      </c>
      <c r="EN134" s="39">
        <f t="shared" si="408"/>
        <v>17.2</v>
      </c>
      <c r="EO134" s="39">
        <f t="shared" si="409"/>
        <v>16.64</v>
      </c>
      <c r="EP134" s="39">
        <f t="shared" si="410"/>
        <v>17.2</v>
      </c>
      <c r="EQ134" s="39">
        <f t="shared" si="411"/>
        <v>203.04999999999995</v>
      </c>
      <c r="ER134" s="39">
        <f t="shared" si="412"/>
        <v>276.83</v>
      </c>
      <c r="ES134" s="39">
        <f t="shared" si="413"/>
        <v>17.2</v>
      </c>
      <c r="ET134" s="39">
        <f t="shared" si="414"/>
        <v>15.53</v>
      </c>
      <c r="EU134" s="39">
        <f t="shared" si="415"/>
        <v>17.2</v>
      </c>
      <c r="EV134" s="39">
        <f t="shared" si="416"/>
        <v>16.64</v>
      </c>
      <c r="EW134" s="219">
        <f t="shared" si="417"/>
        <v>17.2</v>
      </c>
      <c r="EX134" s="39">
        <f t="shared" si="418"/>
        <v>16.64</v>
      </c>
      <c r="EY134" s="39">
        <f t="shared" si="419"/>
        <v>17.2</v>
      </c>
      <c r="EZ134" s="39">
        <f t="shared" si="420"/>
        <v>17.2</v>
      </c>
      <c r="FA134" s="39">
        <f t="shared" si="421"/>
        <v>16.64</v>
      </c>
      <c r="FB134" s="39">
        <f t="shared" si="422"/>
        <v>17.2</v>
      </c>
      <c r="FC134" s="39">
        <f t="shared" si="423"/>
        <v>16.64</v>
      </c>
      <c r="FD134" s="39">
        <f t="shared" si="424"/>
        <v>17.2</v>
      </c>
      <c r="FE134" s="39">
        <f t="shared" si="425"/>
        <v>202.48999999999995</v>
      </c>
      <c r="FF134" s="39">
        <f t="shared" si="426"/>
        <v>479.31999999999994</v>
      </c>
      <c r="FG134" s="39">
        <f t="shared" si="427"/>
        <v>17.2</v>
      </c>
      <c r="FH134" s="39">
        <f t="shared" si="428"/>
        <v>15.53</v>
      </c>
      <c r="FI134" s="39">
        <f t="shared" si="431"/>
        <v>17.2</v>
      </c>
      <c r="FJ134" s="39">
        <f t="shared" si="432"/>
        <v>49.929999999999993</v>
      </c>
      <c r="FK134" s="39">
        <f t="shared" si="429"/>
        <v>529.25</v>
      </c>
      <c r="FL134" s="72">
        <f t="shared" si="430"/>
        <v>595.75</v>
      </c>
      <c r="FP134" s="121"/>
      <c r="FQ134" s="121"/>
      <c r="FR134" s="121"/>
    </row>
    <row r="135" spans="1:174" ht="92.25" customHeight="1" x14ac:dyDescent="0.15">
      <c r="A135" s="73">
        <v>43697</v>
      </c>
      <c r="B135" s="69" t="s">
        <v>470</v>
      </c>
      <c r="C135" s="69" t="s">
        <v>993</v>
      </c>
      <c r="D135" s="69" t="s">
        <v>181</v>
      </c>
      <c r="E135" s="74" t="s">
        <v>994</v>
      </c>
      <c r="F135" s="86">
        <v>1125</v>
      </c>
      <c r="G135" s="39">
        <f t="shared" si="391"/>
        <v>112.5</v>
      </c>
      <c r="H135" s="39">
        <f t="shared" si="392"/>
        <v>1012.5</v>
      </c>
      <c r="I135" s="282"/>
      <c r="J135" s="282"/>
      <c r="K135" s="282"/>
      <c r="L135" s="282"/>
      <c r="M135" s="282"/>
      <c r="N135" s="282"/>
      <c r="O135" s="282"/>
      <c r="P135" s="282"/>
      <c r="Q135" s="282"/>
      <c r="R135" s="282"/>
      <c r="S135" s="282"/>
      <c r="T135" s="282"/>
      <c r="U135" s="282"/>
      <c r="V135" s="282"/>
      <c r="W135" s="282"/>
      <c r="X135" s="282"/>
      <c r="Y135" s="282"/>
      <c r="Z135" s="282"/>
      <c r="AA135" s="282"/>
      <c r="AB135" s="282"/>
      <c r="AC135" s="282"/>
      <c r="AD135" s="282"/>
      <c r="AE135" s="282"/>
      <c r="AF135" s="282"/>
      <c r="AG135" s="282"/>
      <c r="AH135" s="282"/>
      <c r="AI135" s="282"/>
      <c r="AJ135" s="282"/>
      <c r="AK135" s="282"/>
      <c r="AL135" s="282"/>
      <c r="AM135" s="282"/>
      <c r="AN135" s="282"/>
      <c r="AO135" s="282"/>
      <c r="AP135" s="282"/>
      <c r="AQ135" s="282"/>
      <c r="AR135" s="282"/>
      <c r="AS135" s="282"/>
      <c r="AT135" s="282"/>
      <c r="AU135" s="282"/>
      <c r="AV135" s="282"/>
      <c r="AW135" s="282"/>
      <c r="AX135" s="282"/>
      <c r="AY135" s="282"/>
      <c r="AZ135" s="282"/>
      <c r="BA135" s="282"/>
      <c r="BB135" s="282"/>
      <c r="BC135" s="282"/>
      <c r="BD135" s="282"/>
      <c r="BE135" s="282"/>
      <c r="BF135" s="282"/>
      <c r="BG135" s="282"/>
      <c r="BH135" s="282"/>
      <c r="BI135" s="282"/>
      <c r="BJ135" s="282"/>
      <c r="BK135" s="282"/>
      <c r="BL135" s="282"/>
      <c r="BM135" s="282"/>
      <c r="BN135" s="282"/>
      <c r="BO135" s="282"/>
      <c r="BP135" s="282"/>
      <c r="BQ135" s="282"/>
      <c r="BR135" s="282"/>
      <c r="BS135" s="282"/>
      <c r="BT135" s="282"/>
      <c r="BU135" s="282"/>
      <c r="BV135" s="282"/>
      <c r="BW135" s="282"/>
      <c r="BX135" s="282"/>
      <c r="BY135" s="282"/>
      <c r="BZ135" s="282"/>
      <c r="CA135" s="282"/>
      <c r="CB135" s="282"/>
      <c r="CC135" s="282"/>
      <c r="CD135" s="282"/>
      <c r="CE135" s="282"/>
      <c r="CF135" s="282"/>
      <c r="CG135" s="282"/>
      <c r="CH135" s="282"/>
      <c r="CI135" s="282"/>
      <c r="CJ135" s="282"/>
      <c r="CK135" s="282"/>
      <c r="CL135" s="282"/>
      <c r="CM135" s="282"/>
      <c r="CN135" s="282"/>
      <c r="CO135" s="282"/>
      <c r="CP135" s="282"/>
      <c r="CQ135" s="282"/>
      <c r="CR135" s="282"/>
      <c r="CS135" s="282"/>
      <c r="CT135" s="282"/>
      <c r="CU135" s="282"/>
      <c r="CV135" s="282"/>
      <c r="CW135" s="282"/>
      <c r="CX135" s="282"/>
      <c r="CY135" s="282"/>
      <c r="CZ135" s="282"/>
      <c r="DA135" s="282"/>
      <c r="DB135" s="282"/>
      <c r="DC135" s="282"/>
      <c r="DD135" s="282"/>
      <c r="DE135" s="282"/>
      <c r="DF135" s="282"/>
      <c r="DG135" s="282"/>
      <c r="DH135" s="282"/>
      <c r="DI135" s="282"/>
      <c r="DJ135" s="282"/>
      <c r="DK135" s="282"/>
      <c r="DL135" s="282"/>
      <c r="DM135" s="282"/>
      <c r="DN135" s="282"/>
      <c r="DO135" s="282"/>
      <c r="DP135" s="282"/>
      <c r="DQ135" s="282"/>
      <c r="DR135" s="282"/>
      <c r="DS135" s="282"/>
      <c r="DT135" s="39"/>
      <c r="DU135" s="39"/>
      <c r="DV135" s="39"/>
      <c r="DW135" s="39"/>
      <c r="DX135" s="39">
        <f t="shared" si="390"/>
        <v>6.1</v>
      </c>
      <c r="DY135" s="39">
        <f t="shared" si="393"/>
        <v>16.64</v>
      </c>
      <c r="DZ135" s="39">
        <f t="shared" si="394"/>
        <v>17.2</v>
      </c>
      <c r="EA135" s="39">
        <f t="shared" si="395"/>
        <v>16.64</v>
      </c>
      <c r="EB135" s="39">
        <f t="shared" si="396"/>
        <v>17.2</v>
      </c>
      <c r="EC135" s="39">
        <f t="shared" si="397"/>
        <v>73.78</v>
      </c>
      <c r="ED135" s="39">
        <f t="shared" si="398"/>
        <v>73.78</v>
      </c>
      <c r="EE135" s="39">
        <f t="shared" si="399"/>
        <v>17.2</v>
      </c>
      <c r="EF135" s="39">
        <f t="shared" si="400"/>
        <v>16.09</v>
      </c>
      <c r="EG135" s="39">
        <f t="shared" si="401"/>
        <v>17.2</v>
      </c>
      <c r="EH135" s="39">
        <f t="shared" si="402"/>
        <v>16.64</v>
      </c>
      <c r="EI135" s="39">
        <f t="shared" si="403"/>
        <v>17.2</v>
      </c>
      <c r="EJ135" s="39">
        <f t="shared" si="404"/>
        <v>16.64</v>
      </c>
      <c r="EK135" s="39">
        <f t="shared" si="405"/>
        <v>17.2</v>
      </c>
      <c r="EL135" s="39">
        <f t="shared" si="406"/>
        <v>17.2</v>
      </c>
      <c r="EM135" s="39">
        <f t="shared" si="407"/>
        <v>16.64</v>
      </c>
      <c r="EN135" s="39">
        <f t="shared" si="408"/>
        <v>17.2</v>
      </c>
      <c r="EO135" s="39">
        <f t="shared" si="409"/>
        <v>16.64</v>
      </c>
      <c r="EP135" s="39">
        <f t="shared" si="410"/>
        <v>17.2</v>
      </c>
      <c r="EQ135" s="39">
        <f t="shared" si="411"/>
        <v>203.04999999999995</v>
      </c>
      <c r="ER135" s="39">
        <f t="shared" si="412"/>
        <v>276.83</v>
      </c>
      <c r="ES135" s="39">
        <f t="shared" si="413"/>
        <v>17.2</v>
      </c>
      <c r="ET135" s="39">
        <f t="shared" si="414"/>
        <v>15.53</v>
      </c>
      <c r="EU135" s="39">
        <f t="shared" si="415"/>
        <v>17.2</v>
      </c>
      <c r="EV135" s="39">
        <f t="shared" si="416"/>
        <v>16.64</v>
      </c>
      <c r="EW135" s="219">
        <f t="shared" si="417"/>
        <v>17.2</v>
      </c>
      <c r="EX135" s="39">
        <f t="shared" si="418"/>
        <v>16.64</v>
      </c>
      <c r="EY135" s="39">
        <f t="shared" si="419"/>
        <v>17.2</v>
      </c>
      <c r="EZ135" s="39">
        <f t="shared" si="420"/>
        <v>17.2</v>
      </c>
      <c r="FA135" s="39">
        <f t="shared" si="421"/>
        <v>16.64</v>
      </c>
      <c r="FB135" s="39">
        <f t="shared" si="422"/>
        <v>17.2</v>
      </c>
      <c r="FC135" s="39">
        <f t="shared" si="423"/>
        <v>16.64</v>
      </c>
      <c r="FD135" s="39">
        <f t="shared" si="424"/>
        <v>17.2</v>
      </c>
      <c r="FE135" s="39">
        <f t="shared" si="425"/>
        <v>202.48999999999995</v>
      </c>
      <c r="FF135" s="39">
        <f t="shared" si="426"/>
        <v>479.31999999999994</v>
      </c>
      <c r="FG135" s="39">
        <f t="shared" si="427"/>
        <v>17.2</v>
      </c>
      <c r="FH135" s="39">
        <f t="shared" si="428"/>
        <v>15.53</v>
      </c>
      <c r="FI135" s="39">
        <f t="shared" si="431"/>
        <v>17.2</v>
      </c>
      <c r="FJ135" s="39">
        <f t="shared" si="432"/>
        <v>49.929999999999993</v>
      </c>
      <c r="FK135" s="39">
        <f t="shared" si="429"/>
        <v>529.25</v>
      </c>
      <c r="FL135" s="72">
        <f t="shared" si="430"/>
        <v>595.75</v>
      </c>
      <c r="FP135" s="121"/>
      <c r="FQ135" s="121"/>
      <c r="FR135" s="121"/>
    </row>
    <row r="136" spans="1:174" ht="24.75" x14ac:dyDescent="0.15">
      <c r="A136" s="73">
        <v>43697</v>
      </c>
      <c r="B136" s="69" t="s">
        <v>995</v>
      </c>
      <c r="C136" s="69" t="s">
        <v>996</v>
      </c>
      <c r="D136" s="74" t="s">
        <v>86</v>
      </c>
      <c r="E136" s="74" t="s">
        <v>997</v>
      </c>
      <c r="F136" s="86">
        <v>3690</v>
      </c>
      <c r="G136" s="39">
        <f t="shared" si="391"/>
        <v>369</v>
      </c>
      <c r="H136" s="39">
        <f t="shared" si="392"/>
        <v>3321</v>
      </c>
      <c r="I136" s="282"/>
      <c r="J136" s="282"/>
      <c r="K136" s="282"/>
      <c r="L136" s="282"/>
      <c r="M136" s="282"/>
      <c r="N136" s="282"/>
      <c r="O136" s="282"/>
      <c r="P136" s="282"/>
      <c r="Q136" s="282"/>
      <c r="R136" s="282"/>
      <c r="S136" s="282"/>
      <c r="T136" s="282"/>
      <c r="U136" s="282"/>
      <c r="V136" s="282"/>
      <c r="W136" s="282"/>
      <c r="X136" s="282"/>
      <c r="Y136" s="282"/>
      <c r="Z136" s="282"/>
      <c r="AA136" s="282"/>
      <c r="AB136" s="282"/>
      <c r="AC136" s="282"/>
      <c r="AD136" s="282"/>
      <c r="AE136" s="282"/>
      <c r="AF136" s="282"/>
      <c r="AG136" s="282"/>
      <c r="AH136" s="282"/>
      <c r="AI136" s="282"/>
      <c r="AJ136" s="282"/>
      <c r="AK136" s="282"/>
      <c r="AL136" s="282"/>
      <c r="AM136" s="282"/>
      <c r="AN136" s="282"/>
      <c r="AO136" s="282"/>
      <c r="AP136" s="282"/>
      <c r="AQ136" s="282"/>
      <c r="AR136" s="282"/>
      <c r="AS136" s="282"/>
      <c r="AT136" s="282"/>
      <c r="AU136" s="282"/>
      <c r="AV136" s="282"/>
      <c r="AW136" s="282"/>
      <c r="AX136" s="282"/>
      <c r="AY136" s="282"/>
      <c r="AZ136" s="282"/>
      <c r="BA136" s="282"/>
      <c r="BB136" s="282"/>
      <c r="BC136" s="282"/>
      <c r="BD136" s="282"/>
      <c r="BE136" s="282"/>
      <c r="BF136" s="282"/>
      <c r="BG136" s="282"/>
      <c r="BH136" s="282"/>
      <c r="BI136" s="282"/>
      <c r="BJ136" s="282"/>
      <c r="BK136" s="282"/>
      <c r="BL136" s="282"/>
      <c r="BM136" s="282"/>
      <c r="BN136" s="282"/>
      <c r="BO136" s="282"/>
      <c r="BP136" s="282"/>
      <c r="BQ136" s="282"/>
      <c r="BR136" s="282"/>
      <c r="BS136" s="282"/>
      <c r="BT136" s="282"/>
      <c r="BU136" s="282"/>
      <c r="BV136" s="282"/>
      <c r="BW136" s="282"/>
      <c r="BX136" s="282"/>
      <c r="BY136" s="282"/>
      <c r="BZ136" s="282"/>
      <c r="CA136" s="282"/>
      <c r="CB136" s="282"/>
      <c r="CC136" s="282"/>
      <c r="CD136" s="282"/>
      <c r="CE136" s="282"/>
      <c r="CF136" s="282"/>
      <c r="CG136" s="282"/>
      <c r="CH136" s="282"/>
      <c r="CI136" s="282"/>
      <c r="CJ136" s="282"/>
      <c r="CK136" s="282"/>
      <c r="CL136" s="282"/>
      <c r="CM136" s="282"/>
      <c r="CN136" s="282"/>
      <c r="CO136" s="282"/>
      <c r="CP136" s="282"/>
      <c r="CQ136" s="282"/>
      <c r="CR136" s="282"/>
      <c r="CS136" s="282"/>
      <c r="CT136" s="282"/>
      <c r="CU136" s="282"/>
      <c r="CV136" s="282"/>
      <c r="CW136" s="282"/>
      <c r="CX136" s="282"/>
      <c r="CY136" s="282"/>
      <c r="CZ136" s="282"/>
      <c r="DA136" s="282"/>
      <c r="DB136" s="282"/>
      <c r="DC136" s="282"/>
      <c r="DD136" s="282"/>
      <c r="DE136" s="282"/>
      <c r="DF136" s="282"/>
      <c r="DG136" s="282"/>
      <c r="DH136" s="282"/>
      <c r="DI136" s="282"/>
      <c r="DJ136" s="282"/>
      <c r="DK136" s="282"/>
      <c r="DL136" s="282"/>
      <c r="DM136" s="282"/>
      <c r="DN136" s="282"/>
      <c r="DO136" s="282"/>
      <c r="DP136" s="282"/>
      <c r="DQ136" s="282"/>
      <c r="DR136" s="282"/>
      <c r="DS136" s="282"/>
      <c r="DT136" s="39"/>
      <c r="DU136" s="39"/>
      <c r="DV136" s="39"/>
      <c r="DW136" s="39"/>
      <c r="DX136" s="39">
        <f t="shared" si="390"/>
        <v>20.02</v>
      </c>
      <c r="DY136" s="39">
        <f t="shared" si="393"/>
        <v>54.59</v>
      </c>
      <c r="DZ136" s="39">
        <f t="shared" si="394"/>
        <v>56.41</v>
      </c>
      <c r="EA136" s="39">
        <f t="shared" si="395"/>
        <v>54.59</v>
      </c>
      <c r="EB136" s="39">
        <f t="shared" si="396"/>
        <v>56.41</v>
      </c>
      <c r="EC136" s="39">
        <f t="shared" si="397"/>
        <v>242.01999999999998</v>
      </c>
      <c r="ED136" s="39">
        <f t="shared" si="398"/>
        <v>242.02</v>
      </c>
      <c r="EE136" s="39">
        <f t="shared" si="399"/>
        <v>56.41</v>
      </c>
      <c r="EF136" s="39">
        <f t="shared" si="400"/>
        <v>52.77</v>
      </c>
      <c r="EG136" s="39">
        <f t="shared" si="401"/>
        <v>56.41</v>
      </c>
      <c r="EH136" s="39">
        <f t="shared" si="402"/>
        <v>54.59</v>
      </c>
      <c r="EI136" s="39">
        <f t="shared" si="403"/>
        <v>56.41</v>
      </c>
      <c r="EJ136" s="39">
        <f t="shared" si="404"/>
        <v>54.59</v>
      </c>
      <c r="EK136" s="39">
        <f t="shared" si="405"/>
        <v>56.41</v>
      </c>
      <c r="EL136" s="39">
        <f t="shared" si="406"/>
        <v>56.41</v>
      </c>
      <c r="EM136" s="39">
        <f t="shared" si="407"/>
        <v>54.59</v>
      </c>
      <c r="EN136" s="39">
        <f t="shared" si="408"/>
        <v>56.41</v>
      </c>
      <c r="EO136" s="39">
        <f t="shared" si="409"/>
        <v>54.59</v>
      </c>
      <c r="EP136" s="39">
        <f t="shared" si="410"/>
        <v>56.41</v>
      </c>
      <c r="EQ136" s="39">
        <f t="shared" si="411"/>
        <v>666</v>
      </c>
      <c r="ER136" s="39">
        <f t="shared" si="412"/>
        <v>908.02</v>
      </c>
      <c r="ES136" s="39">
        <f t="shared" si="413"/>
        <v>56.41</v>
      </c>
      <c r="ET136" s="39">
        <f t="shared" si="414"/>
        <v>50.95</v>
      </c>
      <c r="EU136" s="39">
        <f t="shared" si="415"/>
        <v>56.41</v>
      </c>
      <c r="EV136" s="39">
        <f t="shared" si="416"/>
        <v>54.59</v>
      </c>
      <c r="EW136" s="219">
        <f t="shared" si="417"/>
        <v>56.41</v>
      </c>
      <c r="EX136" s="39">
        <f t="shared" si="418"/>
        <v>54.59</v>
      </c>
      <c r="EY136" s="39">
        <f t="shared" si="419"/>
        <v>56.41</v>
      </c>
      <c r="EZ136" s="39">
        <f t="shared" si="420"/>
        <v>56.41</v>
      </c>
      <c r="FA136" s="39">
        <f t="shared" si="421"/>
        <v>54.59</v>
      </c>
      <c r="FB136" s="39">
        <f t="shared" si="422"/>
        <v>56.41</v>
      </c>
      <c r="FC136" s="39">
        <f t="shared" si="423"/>
        <v>54.59</v>
      </c>
      <c r="FD136" s="39">
        <f t="shared" si="424"/>
        <v>56.41</v>
      </c>
      <c r="FE136" s="39">
        <f t="shared" si="425"/>
        <v>664.18</v>
      </c>
      <c r="FF136" s="39">
        <f t="shared" si="426"/>
        <v>1572.1999999999998</v>
      </c>
      <c r="FG136" s="39">
        <f t="shared" si="427"/>
        <v>56.41</v>
      </c>
      <c r="FH136" s="39">
        <f t="shared" si="428"/>
        <v>50.95</v>
      </c>
      <c r="FI136" s="39">
        <f t="shared" si="431"/>
        <v>56.41</v>
      </c>
      <c r="FJ136" s="39">
        <f t="shared" si="432"/>
        <v>163.76999999999998</v>
      </c>
      <c r="FK136" s="39">
        <f t="shared" si="429"/>
        <v>1735.97</v>
      </c>
      <c r="FL136" s="72">
        <f t="shared" si="430"/>
        <v>1954.03</v>
      </c>
      <c r="FP136" s="121"/>
      <c r="FQ136" s="121"/>
      <c r="FR136" s="121"/>
    </row>
    <row r="137" spans="1:174" ht="24.75" x14ac:dyDescent="0.15">
      <c r="A137" s="73">
        <v>43703</v>
      </c>
      <c r="B137" s="69" t="s">
        <v>998</v>
      </c>
      <c r="C137" s="69" t="s">
        <v>999</v>
      </c>
      <c r="D137" s="74" t="s">
        <v>86</v>
      </c>
      <c r="E137" s="69" t="s">
        <v>1000</v>
      </c>
      <c r="F137" s="86">
        <v>1250</v>
      </c>
      <c r="G137" s="39">
        <f t="shared" si="391"/>
        <v>125</v>
      </c>
      <c r="H137" s="39">
        <f t="shared" si="392"/>
        <v>1125</v>
      </c>
      <c r="I137" s="282"/>
      <c r="J137" s="282"/>
      <c r="K137" s="282"/>
      <c r="L137" s="282"/>
      <c r="M137" s="282"/>
      <c r="N137" s="282"/>
      <c r="O137" s="282"/>
      <c r="P137" s="282"/>
      <c r="Q137" s="282"/>
      <c r="R137" s="282"/>
      <c r="S137" s="282"/>
      <c r="T137" s="282"/>
      <c r="U137" s="282"/>
      <c r="V137" s="282"/>
      <c r="W137" s="282"/>
      <c r="X137" s="282"/>
      <c r="Y137" s="282"/>
      <c r="Z137" s="282"/>
      <c r="AA137" s="282"/>
      <c r="AB137" s="282"/>
      <c r="AC137" s="282"/>
      <c r="AD137" s="282"/>
      <c r="AE137" s="282"/>
      <c r="AF137" s="282"/>
      <c r="AG137" s="282"/>
      <c r="AH137" s="282"/>
      <c r="AI137" s="282"/>
      <c r="AJ137" s="282"/>
      <c r="AK137" s="282"/>
      <c r="AL137" s="282"/>
      <c r="AM137" s="282"/>
      <c r="AN137" s="282"/>
      <c r="AO137" s="282"/>
      <c r="AP137" s="282"/>
      <c r="AQ137" s="282"/>
      <c r="AR137" s="282"/>
      <c r="AS137" s="282"/>
      <c r="AT137" s="282"/>
      <c r="AU137" s="282"/>
      <c r="AV137" s="282"/>
      <c r="AW137" s="282"/>
      <c r="AX137" s="282"/>
      <c r="AY137" s="282"/>
      <c r="AZ137" s="282"/>
      <c r="BA137" s="282"/>
      <c r="BB137" s="282"/>
      <c r="BC137" s="282"/>
      <c r="BD137" s="282"/>
      <c r="BE137" s="282"/>
      <c r="BF137" s="282"/>
      <c r="BG137" s="282"/>
      <c r="BH137" s="282"/>
      <c r="BI137" s="282"/>
      <c r="BJ137" s="282"/>
      <c r="BK137" s="282"/>
      <c r="BL137" s="282"/>
      <c r="BM137" s="282"/>
      <c r="BN137" s="282"/>
      <c r="BO137" s="282"/>
      <c r="BP137" s="282"/>
      <c r="BQ137" s="282"/>
      <c r="BR137" s="282"/>
      <c r="BS137" s="282"/>
      <c r="BT137" s="282"/>
      <c r="BU137" s="282"/>
      <c r="BV137" s="282"/>
      <c r="BW137" s="282"/>
      <c r="BX137" s="282"/>
      <c r="BY137" s="282"/>
      <c r="BZ137" s="282"/>
      <c r="CA137" s="282"/>
      <c r="CB137" s="282"/>
      <c r="CC137" s="282"/>
      <c r="CD137" s="282"/>
      <c r="CE137" s="282"/>
      <c r="CF137" s="282"/>
      <c r="CG137" s="282"/>
      <c r="CH137" s="282"/>
      <c r="CI137" s="282"/>
      <c r="CJ137" s="282"/>
      <c r="CK137" s="282"/>
      <c r="CL137" s="282"/>
      <c r="CM137" s="282"/>
      <c r="CN137" s="282"/>
      <c r="CO137" s="282"/>
      <c r="CP137" s="282"/>
      <c r="CQ137" s="282"/>
      <c r="CR137" s="282"/>
      <c r="CS137" s="282"/>
      <c r="CT137" s="282"/>
      <c r="CU137" s="282"/>
      <c r="CV137" s="282"/>
      <c r="CW137" s="282"/>
      <c r="CX137" s="282"/>
      <c r="CY137" s="282"/>
      <c r="CZ137" s="282"/>
      <c r="DA137" s="282"/>
      <c r="DB137" s="282"/>
      <c r="DC137" s="282"/>
      <c r="DD137" s="282"/>
      <c r="DE137" s="282"/>
      <c r="DF137" s="282"/>
      <c r="DG137" s="282"/>
      <c r="DH137" s="282"/>
      <c r="DI137" s="282"/>
      <c r="DJ137" s="282"/>
      <c r="DK137" s="282"/>
      <c r="DL137" s="282"/>
      <c r="DM137" s="282"/>
      <c r="DN137" s="282"/>
      <c r="DO137" s="282"/>
      <c r="DP137" s="282"/>
      <c r="DQ137" s="282"/>
      <c r="DR137" s="282"/>
      <c r="DS137" s="282"/>
      <c r="DT137" s="39"/>
      <c r="DU137" s="39"/>
      <c r="DV137" s="39"/>
      <c r="DW137" s="39"/>
      <c r="DX137" s="39">
        <f>ROUND((H137/5/365*5),2)</f>
        <v>3.08</v>
      </c>
      <c r="DY137" s="39">
        <f t="shared" si="393"/>
        <v>18.489999999999998</v>
      </c>
      <c r="DZ137" s="39">
        <f t="shared" si="394"/>
        <v>19.11</v>
      </c>
      <c r="EA137" s="39">
        <f t="shared" si="395"/>
        <v>18.489999999999998</v>
      </c>
      <c r="EB137" s="39">
        <f t="shared" si="396"/>
        <v>19.11</v>
      </c>
      <c r="EC137" s="39">
        <f t="shared" si="397"/>
        <v>78.28</v>
      </c>
      <c r="ED137" s="39">
        <f t="shared" si="398"/>
        <v>78.28</v>
      </c>
      <c r="EE137" s="39">
        <f t="shared" si="399"/>
        <v>19.11</v>
      </c>
      <c r="EF137" s="39">
        <f t="shared" si="400"/>
        <v>17.88</v>
      </c>
      <c r="EG137" s="39">
        <f t="shared" si="401"/>
        <v>19.11</v>
      </c>
      <c r="EH137" s="39">
        <f t="shared" si="402"/>
        <v>18.489999999999998</v>
      </c>
      <c r="EI137" s="39">
        <f t="shared" si="403"/>
        <v>19.11</v>
      </c>
      <c r="EJ137" s="39">
        <f t="shared" si="404"/>
        <v>18.489999999999998</v>
      </c>
      <c r="EK137" s="39">
        <f t="shared" si="405"/>
        <v>19.11</v>
      </c>
      <c r="EL137" s="39">
        <f t="shared" si="406"/>
        <v>19.11</v>
      </c>
      <c r="EM137" s="39">
        <f t="shared" si="407"/>
        <v>18.489999999999998</v>
      </c>
      <c r="EN137" s="39">
        <f t="shared" si="408"/>
        <v>19.11</v>
      </c>
      <c r="EO137" s="39">
        <f t="shared" si="409"/>
        <v>18.489999999999998</v>
      </c>
      <c r="EP137" s="39">
        <f t="shared" si="410"/>
        <v>19.11</v>
      </c>
      <c r="EQ137" s="39">
        <f t="shared" si="411"/>
        <v>225.61</v>
      </c>
      <c r="ER137" s="39">
        <f t="shared" si="412"/>
        <v>303.89</v>
      </c>
      <c r="ES137" s="39">
        <f t="shared" si="413"/>
        <v>19.11</v>
      </c>
      <c r="ET137" s="39">
        <f t="shared" si="414"/>
        <v>17.260000000000002</v>
      </c>
      <c r="EU137" s="39">
        <f t="shared" si="415"/>
        <v>19.11</v>
      </c>
      <c r="EV137" s="39">
        <f t="shared" si="416"/>
        <v>18.489999999999998</v>
      </c>
      <c r="EW137" s="219">
        <f t="shared" si="417"/>
        <v>19.11</v>
      </c>
      <c r="EX137" s="39">
        <f t="shared" si="418"/>
        <v>18.489999999999998</v>
      </c>
      <c r="EY137" s="39">
        <f t="shared" si="419"/>
        <v>19.11</v>
      </c>
      <c r="EZ137" s="39">
        <f t="shared" si="420"/>
        <v>19.11</v>
      </c>
      <c r="FA137" s="39">
        <f t="shared" si="421"/>
        <v>18.489999999999998</v>
      </c>
      <c r="FB137" s="39">
        <f t="shared" si="422"/>
        <v>19.11</v>
      </c>
      <c r="FC137" s="39">
        <f t="shared" si="423"/>
        <v>18.489999999999998</v>
      </c>
      <c r="FD137" s="39">
        <f t="shared" si="424"/>
        <v>19.11</v>
      </c>
      <c r="FE137" s="39">
        <f t="shared" si="425"/>
        <v>224.99000000000007</v>
      </c>
      <c r="FF137" s="39">
        <f t="shared" si="426"/>
        <v>528.88000000000011</v>
      </c>
      <c r="FG137" s="39">
        <f t="shared" si="427"/>
        <v>19.11</v>
      </c>
      <c r="FH137" s="39">
        <f t="shared" si="428"/>
        <v>17.260000000000002</v>
      </c>
      <c r="FI137" s="39">
        <f t="shared" si="431"/>
        <v>19.11</v>
      </c>
      <c r="FJ137" s="39">
        <f t="shared" si="432"/>
        <v>55.480000000000004</v>
      </c>
      <c r="FK137" s="39">
        <f t="shared" si="429"/>
        <v>584.36</v>
      </c>
      <c r="FL137" s="72">
        <f t="shared" si="430"/>
        <v>665.64</v>
      </c>
      <c r="FP137" s="121"/>
      <c r="FQ137" s="121"/>
      <c r="FR137" s="121"/>
    </row>
    <row r="138" spans="1:174" ht="24.75" x14ac:dyDescent="0.15">
      <c r="A138" s="73">
        <v>43703</v>
      </c>
      <c r="B138" s="69" t="s">
        <v>947</v>
      </c>
      <c r="C138" s="69" t="s">
        <v>1001</v>
      </c>
      <c r="D138" s="74" t="s">
        <v>86</v>
      </c>
      <c r="E138" s="69" t="s">
        <v>1002</v>
      </c>
      <c r="F138" s="86">
        <v>715.69</v>
      </c>
      <c r="G138" s="39">
        <f t="shared" si="391"/>
        <v>71.569000000000003</v>
      </c>
      <c r="H138" s="39">
        <f t="shared" si="392"/>
        <v>644.12100000000009</v>
      </c>
      <c r="I138" s="282"/>
      <c r="J138" s="282"/>
      <c r="K138" s="282"/>
      <c r="L138" s="282"/>
      <c r="M138" s="282"/>
      <c r="N138" s="282"/>
      <c r="O138" s="282"/>
      <c r="P138" s="282"/>
      <c r="Q138" s="282"/>
      <c r="R138" s="282"/>
      <c r="S138" s="282"/>
      <c r="T138" s="282"/>
      <c r="U138" s="282"/>
      <c r="V138" s="282"/>
      <c r="W138" s="282"/>
      <c r="X138" s="282"/>
      <c r="Y138" s="282"/>
      <c r="Z138" s="282"/>
      <c r="AA138" s="282"/>
      <c r="AB138" s="282"/>
      <c r="AC138" s="282"/>
      <c r="AD138" s="282"/>
      <c r="AE138" s="282"/>
      <c r="AF138" s="282"/>
      <c r="AG138" s="282"/>
      <c r="AH138" s="282"/>
      <c r="AI138" s="282"/>
      <c r="AJ138" s="282"/>
      <c r="AK138" s="282"/>
      <c r="AL138" s="282"/>
      <c r="AM138" s="282"/>
      <c r="AN138" s="282"/>
      <c r="AO138" s="282"/>
      <c r="AP138" s="282"/>
      <c r="AQ138" s="282"/>
      <c r="AR138" s="282"/>
      <c r="AS138" s="282"/>
      <c r="AT138" s="282"/>
      <c r="AU138" s="282"/>
      <c r="AV138" s="282"/>
      <c r="AW138" s="282"/>
      <c r="AX138" s="282"/>
      <c r="AY138" s="282"/>
      <c r="AZ138" s="282"/>
      <c r="BA138" s="282"/>
      <c r="BB138" s="282"/>
      <c r="BC138" s="282"/>
      <c r="BD138" s="282"/>
      <c r="BE138" s="282"/>
      <c r="BF138" s="282"/>
      <c r="BG138" s="282"/>
      <c r="BH138" s="282"/>
      <c r="BI138" s="282"/>
      <c r="BJ138" s="282"/>
      <c r="BK138" s="282"/>
      <c r="BL138" s="282"/>
      <c r="BM138" s="282"/>
      <c r="BN138" s="282"/>
      <c r="BO138" s="282"/>
      <c r="BP138" s="282"/>
      <c r="BQ138" s="282"/>
      <c r="BR138" s="282"/>
      <c r="BS138" s="282"/>
      <c r="BT138" s="282"/>
      <c r="BU138" s="282"/>
      <c r="BV138" s="282"/>
      <c r="BW138" s="282"/>
      <c r="BX138" s="282"/>
      <c r="BY138" s="282"/>
      <c r="BZ138" s="282"/>
      <c r="CA138" s="282"/>
      <c r="CB138" s="282"/>
      <c r="CC138" s="282"/>
      <c r="CD138" s="282"/>
      <c r="CE138" s="282"/>
      <c r="CF138" s="282"/>
      <c r="CG138" s="282"/>
      <c r="CH138" s="282"/>
      <c r="CI138" s="282"/>
      <c r="CJ138" s="282"/>
      <c r="CK138" s="282"/>
      <c r="CL138" s="282"/>
      <c r="CM138" s="282"/>
      <c r="CN138" s="282"/>
      <c r="CO138" s="282"/>
      <c r="CP138" s="282"/>
      <c r="CQ138" s="282"/>
      <c r="CR138" s="282"/>
      <c r="CS138" s="282"/>
      <c r="CT138" s="282"/>
      <c r="CU138" s="282"/>
      <c r="CV138" s="282"/>
      <c r="CW138" s="282"/>
      <c r="CX138" s="282"/>
      <c r="CY138" s="282"/>
      <c r="CZ138" s="282"/>
      <c r="DA138" s="282"/>
      <c r="DB138" s="282"/>
      <c r="DC138" s="282"/>
      <c r="DD138" s="282"/>
      <c r="DE138" s="282"/>
      <c r="DF138" s="282"/>
      <c r="DG138" s="282"/>
      <c r="DH138" s="282"/>
      <c r="DI138" s="282"/>
      <c r="DJ138" s="282"/>
      <c r="DK138" s="282"/>
      <c r="DL138" s="282"/>
      <c r="DM138" s="282"/>
      <c r="DN138" s="282"/>
      <c r="DO138" s="282"/>
      <c r="DP138" s="282"/>
      <c r="DQ138" s="282"/>
      <c r="DR138" s="282"/>
      <c r="DS138" s="282"/>
      <c r="DT138" s="39"/>
      <c r="DU138" s="39"/>
      <c r="DV138" s="39"/>
      <c r="DW138" s="39"/>
      <c r="DX138" s="39">
        <f>ROUND((H138/5/365*5),2)</f>
        <v>1.76</v>
      </c>
      <c r="DY138" s="39">
        <f t="shared" si="393"/>
        <v>10.59</v>
      </c>
      <c r="DZ138" s="39">
        <f t="shared" si="394"/>
        <v>10.94</v>
      </c>
      <c r="EA138" s="39">
        <f t="shared" si="395"/>
        <v>10.59</v>
      </c>
      <c r="EB138" s="39">
        <f t="shared" si="396"/>
        <v>10.94</v>
      </c>
      <c r="EC138" s="39">
        <f t="shared" si="397"/>
        <v>44.819999999999993</v>
      </c>
      <c r="ED138" s="39">
        <f t="shared" si="398"/>
        <v>44.82</v>
      </c>
      <c r="EE138" s="39">
        <f t="shared" si="399"/>
        <v>10.94</v>
      </c>
      <c r="EF138" s="39">
        <f t="shared" si="400"/>
        <v>10.24</v>
      </c>
      <c r="EG138" s="39">
        <f t="shared" si="401"/>
        <v>10.94</v>
      </c>
      <c r="EH138" s="39">
        <f t="shared" si="402"/>
        <v>10.59</v>
      </c>
      <c r="EI138" s="39">
        <f t="shared" si="403"/>
        <v>10.94</v>
      </c>
      <c r="EJ138" s="39">
        <f t="shared" si="404"/>
        <v>10.59</v>
      </c>
      <c r="EK138" s="39">
        <f t="shared" si="405"/>
        <v>10.94</v>
      </c>
      <c r="EL138" s="39">
        <f t="shared" si="406"/>
        <v>10.94</v>
      </c>
      <c r="EM138" s="39">
        <f t="shared" si="407"/>
        <v>10.59</v>
      </c>
      <c r="EN138" s="39">
        <f t="shared" si="408"/>
        <v>10.94</v>
      </c>
      <c r="EO138" s="39">
        <f t="shared" si="409"/>
        <v>10.59</v>
      </c>
      <c r="EP138" s="39">
        <f t="shared" si="410"/>
        <v>10.94</v>
      </c>
      <c r="EQ138" s="39">
        <f t="shared" si="411"/>
        <v>129.18</v>
      </c>
      <c r="ER138" s="39">
        <f t="shared" si="412"/>
        <v>174</v>
      </c>
      <c r="ES138" s="39">
        <f t="shared" si="413"/>
        <v>10.94</v>
      </c>
      <c r="ET138" s="39">
        <f t="shared" si="414"/>
        <v>9.8800000000000008</v>
      </c>
      <c r="EU138" s="39">
        <f t="shared" si="415"/>
        <v>10.94</v>
      </c>
      <c r="EV138" s="39">
        <f t="shared" si="416"/>
        <v>10.59</v>
      </c>
      <c r="EW138" s="219">
        <f t="shared" si="417"/>
        <v>10.94</v>
      </c>
      <c r="EX138" s="39">
        <f t="shared" si="418"/>
        <v>10.59</v>
      </c>
      <c r="EY138" s="39">
        <f t="shared" si="419"/>
        <v>10.94</v>
      </c>
      <c r="EZ138" s="39">
        <f t="shared" si="420"/>
        <v>10.94</v>
      </c>
      <c r="FA138" s="39">
        <f t="shared" si="421"/>
        <v>10.59</v>
      </c>
      <c r="FB138" s="39">
        <f t="shared" si="422"/>
        <v>10.94</v>
      </c>
      <c r="FC138" s="39">
        <f t="shared" si="423"/>
        <v>10.59</v>
      </c>
      <c r="FD138" s="39">
        <f t="shared" si="424"/>
        <v>10.94</v>
      </c>
      <c r="FE138" s="39">
        <f t="shared" si="425"/>
        <v>128.82</v>
      </c>
      <c r="FF138" s="39">
        <f t="shared" si="426"/>
        <v>302.82</v>
      </c>
      <c r="FG138" s="39">
        <f t="shared" si="427"/>
        <v>10.94</v>
      </c>
      <c r="FH138" s="39">
        <f t="shared" si="428"/>
        <v>9.8800000000000008</v>
      </c>
      <c r="FI138" s="39">
        <f t="shared" si="431"/>
        <v>10.94</v>
      </c>
      <c r="FJ138" s="39">
        <f t="shared" si="432"/>
        <v>31.759999999999998</v>
      </c>
      <c r="FK138" s="39">
        <f t="shared" si="429"/>
        <v>334.58</v>
      </c>
      <c r="FL138" s="72">
        <f t="shared" si="430"/>
        <v>381.11000000000007</v>
      </c>
      <c r="FP138" s="121"/>
      <c r="FQ138" s="121"/>
      <c r="FR138" s="121"/>
    </row>
    <row r="139" spans="1:174" ht="24.75" x14ac:dyDescent="0.15">
      <c r="A139" s="73">
        <v>43703</v>
      </c>
      <c r="B139" s="69" t="s">
        <v>947</v>
      </c>
      <c r="C139" s="69" t="s">
        <v>1003</v>
      </c>
      <c r="D139" s="74" t="s">
        <v>86</v>
      </c>
      <c r="E139" s="69" t="s">
        <v>1004</v>
      </c>
      <c r="F139" s="86">
        <v>715.69</v>
      </c>
      <c r="G139" s="39">
        <f t="shared" si="391"/>
        <v>71.569000000000003</v>
      </c>
      <c r="H139" s="39">
        <f t="shared" si="392"/>
        <v>644.12100000000009</v>
      </c>
      <c r="I139" s="282"/>
      <c r="J139" s="282"/>
      <c r="K139" s="282"/>
      <c r="L139" s="282"/>
      <c r="M139" s="282"/>
      <c r="N139" s="282"/>
      <c r="O139" s="282"/>
      <c r="P139" s="282"/>
      <c r="Q139" s="282"/>
      <c r="R139" s="282"/>
      <c r="S139" s="282"/>
      <c r="T139" s="282"/>
      <c r="U139" s="282"/>
      <c r="V139" s="282"/>
      <c r="W139" s="282"/>
      <c r="X139" s="282"/>
      <c r="Y139" s="282"/>
      <c r="Z139" s="282"/>
      <c r="AA139" s="282"/>
      <c r="AB139" s="282"/>
      <c r="AC139" s="282"/>
      <c r="AD139" s="282"/>
      <c r="AE139" s="282"/>
      <c r="AF139" s="282"/>
      <c r="AG139" s="282"/>
      <c r="AH139" s="282"/>
      <c r="AI139" s="282"/>
      <c r="AJ139" s="282"/>
      <c r="AK139" s="282"/>
      <c r="AL139" s="282"/>
      <c r="AM139" s="282"/>
      <c r="AN139" s="282"/>
      <c r="AO139" s="282"/>
      <c r="AP139" s="282"/>
      <c r="AQ139" s="282"/>
      <c r="AR139" s="282"/>
      <c r="AS139" s="282"/>
      <c r="AT139" s="282"/>
      <c r="AU139" s="282"/>
      <c r="AV139" s="282"/>
      <c r="AW139" s="282"/>
      <c r="AX139" s="282"/>
      <c r="AY139" s="282"/>
      <c r="AZ139" s="282"/>
      <c r="BA139" s="282"/>
      <c r="BB139" s="282"/>
      <c r="BC139" s="282"/>
      <c r="BD139" s="282"/>
      <c r="BE139" s="282"/>
      <c r="BF139" s="282"/>
      <c r="BG139" s="282"/>
      <c r="BH139" s="282"/>
      <c r="BI139" s="282"/>
      <c r="BJ139" s="282"/>
      <c r="BK139" s="282"/>
      <c r="BL139" s="282"/>
      <c r="BM139" s="282"/>
      <c r="BN139" s="282"/>
      <c r="BO139" s="282"/>
      <c r="BP139" s="282"/>
      <c r="BQ139" s="282"/>
      <c r="BR139" s="282"/>
      <c r="BS139" s="282"/>
      <c r="BT139" s="282"/>
      <c r="BU139" s="282"/>
      <c r="BV139" s="282"/>
      <c r="BW139" s="282"/>
      <c r="BX139" s="282"/>
      <c r="BY139" s="282"/>
      <c r="BZ139" s="282"/>
      <c r="CA139" s="282"/>
      <c r="CB139" s="282"/>
      <c r="CC139" s="282"/>
      <c r="CD139" s="282"/>
      <c r="CE139" s="282"/>
      <c r="CF139" s="282"/>
      <c r="CG139" s="282"/>
      <c r="CH139" s="282"/>
      <c r="CI139" s="282"/>
      <c r="CJ139" s="282"/>
      <c r="CK139" s="282"/>
      <c r="CL139" s="282"/>
      <c r="CM139" s="282"/>
      <c r="CN139" s="282"/>
      <c r="CO139" s="282"/>
      <c r="CP139" s="282"/>
      <c r="CQ139" s="282"/>
      <c r="CR139" s="282"/>
      <c r="CS139" s="282"/>
      <c r="CT139" s="282"/>
      <c r="CU139" s="282"/>
      <c r="CV139" s="282"/>
      <c r="CW139" s="282"/>
      <c r="CX139" s="282"/>
      <c r="CY139" s="282"/>
      <c r="CZ139" s="282"/>
      <c r="DA139" s="282"/>
      <c r="DB139" s="282"/>
      <c r="DC139" s="282"/>
      <c r="DD139" s="282"/>
      <c r="DE139" s="282"/>
      <c r="DF139" s="282"/>
      <c r="DG139" s="282"/>
      <c r="DH139" s="282"/>
      <c r="DI139" s="282"/>
      <c r="DJ139" s="282"/>
      <c r="DK139" s="282"/>
      <c r="DL139" s="282"/>
      <c r="DM139" s="282"/>
      <c r="DN139" s="282"/>
      <c r="DO139" s="282"/>
      <c r="DP139" s="282"/>
      <c r="DQ139" s="282"/>
      <c r="DR139" s="282"/>
      <c r="DS139" s="282"/>
      <c r="DT139" s="39"/>
      <c r="DU139" s="39"/>
      <c r="DV139" s="39"/>
      <c r="DW139" s="39"/>
      <c r="DX139" s="39">
        <f>ROUND((H139/5/365*5),2)</f>
        <v>1.76</v>
      </c>
      <c r="DY139" s="39">
        <f t="shared" si="393"/>
        <v>10.59</v>
      </c>
      <c r="DZ139" s="39">
        <f t="shared" si="394"/>
        <v>10.94</v>
      </c>
      <c r="EA139" s="39">
        <f t="shared" si="395"/>
        <v>10.59</v>
      </c>
      <c r="EB139" s="39">
        <f t="shared" si="396"/>
        <v>10.94</v>
      </c>
      <c r="EC139" s="39">
        <f t="shared" si="397"/>
        <v>44.819999999999993</v>
      </c>
      <c r="ED139" s="39">
        <f t="shared" si="398"/>
        <v>44.82</v>
      </c>
      <c r="EE139" s="39">
        <f t="shared" si="399"/>
        <v>10.94</v>
      </c>
      <c r="EF139" s="39">
        <f t="shared" si="400"/>
        <v>10.24</v>
      </c>
      <c r="EG139" s="39">
        <f t="shared" si="401"/>
        <v>10.94</v>
      </c>
      <c r="EH139" s="39">
        <f t="shared" si="402"/>
        <v>10.59</v>
      </c>
      <c r="EI139" s="39">
        <f t="shared" si="403"/>
        <v>10.94</v>
      </c>
      <c r="EJ139" s="39">
        <f t="shared" si="404"/>
        <v>10.59</v>
      </c>
      <c r="EK139" s="39">
        <f t="shared" si="405"/>
        <v>10.94</v>
      </c>
      <c r="EL139" s="39">
        <f t="shared" si="406"/>
        <v>10.94</v>
      </c>
      <c r="EM139" s="39">
        <f t="shared" si="407"/>
        <v>10.59</v>
      </c>
      <c r="EN139" s="39">
        <f t="shared" si="408"/>
        <v>10.94</v>
      </c>
      <c r="EO139" s="39">
        <f t="shared" si="409"/>
        <v>10.59</v>
      </c>
      <c r="EP139" s="39">
        <f t="shared" si="410"/>
        <v>10.94</v>
      </c>
      <c r="EQ139" s="39">
        <f t="shared" si="411"/>
        <v>129.18</v>
      </c>
      <c r="ER139" s="39">
        <f t="shared" si="412"/>
        <v>174</v>
      </c>
      <c r="ES139" s="39">
        <f t="shared" si="413"/>
        <v>10.94</v>
      </c>
      <c r="ET139" s="39">
        <f t="shared" si="414"/>
        <v>9.8800000000000008</v>
      </c>
      <c r="EU139" s="39">
        <f t="shared" si="415"/>
        <v>10.94</v>
      </c>
      <c r="EV139" s="39">
        <f t="shared" si="416"/>
        <v>10.59</v>
      </c>
      <c r="EW139" s="219">
        <f t="shared" si="417"/>
        <v>10.94</v>
      </c>
      <c r="EX139" s="39">
        <f t="shared" si="418"/>
        <v>10.59</v>
      </c>
      <c r="EY139" s="39">
        <f t="shared" si="419"/>
        <v>10.94</v>
      </c>
      <c r="EZ139" s="39">
        <f t="shared" si="420"/>
        <v>10.94</v>
      </c>
      <c r="FA139" s="39">
        <f t="shared" si="421"/>
        <v>10.59</v>
      </c>
      <c r="FB139" s="39">
        <f t="shared" si="422"/>
        <v>10.94</v>
      </c>
      <c r="FC139" s="39">
        <f t="shared" si="423"/>
        <v>10.59</v>
      </c>
      <c r="FD139" s="39">
        <f t="shared" si="424"/>
        <v>10.94</v>
      </c>
      <c r="FE139" s="39">
        <f t="shared" si="425"/>
        <v>128.82</v>
      </c>
      <c r="FF139" s="39">
        <f t="shared" si="426"/>
        <v>302.82</v>
      </c>
      <c r="FG139" s="39">
        <f t="shared" si="427"/>
        <v>10.94</v>
      </c>
      <c r="FH139" s="39">
        <f t="shared" si="428"/>
        <v>9.8800000000000008</v>
      </c>
      <c r="FI139" s="39">
        <f t="shared" si="431"/>
        <v>10.94</v>
      </c>
      <c r="FJ139" s="39">
        <f t="shared" si="432"/>
        <v>31.759999999999998</v>
      </c>
      <c r="FK139" s="39">
        <f t="shared" si="429"/>
        <v>334.58</v>
      </c>
      <c r="FL139" s="72">
        <f t="shared" si="430"/>
        <v>381.11000000000007</v>
      </c>
      <c r="FP139" s="121"/>
      <c r="FQ139" s="121"/>
      <c r="FR139" s="121"/>
    </row>
    <row r="140" spans="1:174" ht="16.5" x14ac:dyDescent="0.15">
      <c r="A140" s="73">
        <v>43748</v>
      </c>
      <c r="B140" s="69" t="s">
        <v>1005</v>
      </c>
      <c r="C140" s="69" t="s">
        <v>1006</v>
      </c>
      <c r="D140" s="69" t="s">
        <v>1007</v>
      </c>
      <c r="E140" s="74" t="s">
        <v>1008</v>
      </c>
      <c r="F140" s="86">
        <v>1559.4</v>
      </c>
      <c r="G140" s="39">
        <f t="shared" si="391"/>
        <v>155.94000000000003</v>
      </c>
      <c r="H140" s="39">
        <f t="shared" si="392"/>
        <v>1403.46</v>
      </c>
      <c r="I140" s="282"/>
      <c r="J140" s="282"/>
      <c r="K140" s="282"/>
      <c r="L140" s="282"/>
      <c r="M140" s="282"/>
      <c r="N140" s="282"/>
      <c r="O140" s="282"/>
      <c r="P140" s="282"/>
      <c r="Q140" s="282"/>
      <c r="R140" s="282"/>
      <c r="S140" s="282"/>
      <c r="T140" s="282"/>
      <c r="U140" s="282"/>
      <c r="V140" s="282"/>
      <c r="W140" s="282"/>
      <c r="X140" s="282"/>
      <c r="Y140" s="282"/>
      <c r="Z140" s="282"/>
      <c r="AA140" s="282"/>
      <c r="AB140" s="282"/>
      <c r="AC140" s="282"/>
      <c r="AD140" s="282"/>
      <c r="AE140" s="282"/>
      <c r="AF140" s="282"/>
      <c r="AG140" s="282"/>
      <c r="AH140" s="282"/>
      <c r="AI140" s="282"/>
      <c r="AJ140" s="282"/>
      <c r="AK140" s="282"/>
      <c r="AL140" s="282"/>
      <c r="AM140" s="282"/>
      <c r="AN140" s="282"/>
      <c r="AO140" s="282"/>
      <c r="AP140" s="282"/>
      <c r="AQ140" s="282"/>
      <c r="AR140" s="282"/>
      <c r="AS140" s="282"/>
      <c r="AT140" s="282"/>
      <c r="AU140" s="282"/>
      <c r="AV140" s="282"/>
      <c r="AW140" s="282"/>
      <c r="AX140" s="282"/>
      <c r="AY140" s="282"/>
      <c r="AZ140" s="282"/>
      <c r="BA140" s="282"/>
      <c r="BB140" s="282"/>
      <c r="BC140" s="282"/>
      <c r="BD140" s="282"/>
      <c r="BE140" s="282"/>
      <c r="BF140" s="282"/>
      <c r="BG140" s="282"/>
      <c r="BH140" s="282"/>
      <c r="BI140" s="282"/>
      <c r="BJ140" s="282"/>
      <c r="BK140" s="282"/>
      <c r="BL140" s="282"/>
      <c r="BM140" s="282"/>
      <c r="BN140" s="282"/>
      <c r="BO140" s="282"/>
      <c r="BP140" s="282"/>
      <c r="BQ140" s="282"/>
      <c r="BR140" s="282"/>
      <c r="BS140" s="282"/>
      <c r="BT140" s="282"/>
      <c r="BU140" s="282"/>
      <c r="BV140" s="282"/>
      <c r="BW140" s="282"/>
      <c r="BX140" s="282"/>
      <c r="BY140" s="282"/>
      <c r="BZ140" s="282"/>
      <c r="CA140" s="282"/>
      <c r="CB140" s="282"/>
      <c r="CC140" s="282"/>
      <c r="CD140" s="282"/>
      <c r="CE140" s="282"/>
      <c r="CF140" s="282"/>
      <c r="CG140" s="282"/>
      <c r="CH140" s="282"/>
      <c r="CI140" s="282"/>
      <c r="CJ140" s="282"/>
      <c r="CK140" s="282"/>
      <c r="CL140" s="282"/>
      <c r="CM140" s="282"/>
      <c r="CN140" s="282"/>
      <c r="CO140" s="282"/>
      <c r="CP140" s="282"/>
      <c r="CQ140" s="282"/>
      <c r="CR140" s="282"/>
      <c r="CS140" s="282"/>
      <c r="CT140" s="282"/>
      <c r="CU140" s="282"/>
      <c r="CV140" s="282"/>
      <c r="CW140" s="282"/>
      <c r="CX140" s="282"/>
      <c r="CY140" s="282"/>
      <c r="CZ140" s="282"/>
      <c r="DA140" s="282"/>
      <c r="DB140" s="282"/>
      <c r="DC140" s="282"/>
      <c r="DD140" s="282"/>
      <c r="DE140" s="282"/>
      <c r="DF140" s="282"/>
      <c r="DG140" s="282"/>
      <c r="DH140" s="282"/>
      <c r="DI140" s="282"/>
      <c r="DJ140" s="282"/>
      <c r="DK140" s="282"/>
      <c r="DL140" s="282"/>
      <c r="DM140" s="282"/>
      <c r="DN140" s="282"/>
      <c r="DO140" s="282"/>
      <c r="DP140" s="282"/>
      <c r="DQ140" s="282"/>
      <c r="DR140" s="282"/>
      <c r="DS140" s="282"/>
      <c r="DT140" s="282"/>
      <c r="DU140" s="282"/>
      <c r="DV140" s="282"/>
      <c r="DW140" s="282"/>
      <c r="DX140" s="282"/>
      <c r="DY140" s="282"/>
      <c r="DZ140" s="39">
        <f>ROUND((H140/5/365*21),2)</f>
        <v>16.149999999999999</v>
      </c>
      <c r="EA140" s="39">
        <f t="shared" si="395"/>
        <v>23.07</v>
      </c>
      <c r="EB140" s="39">
        <f t="shared" si="396"/>
        <v>23.84</v>
      </c>
      <c r="EC140" s="39">
        <f t="shared" si="397"/>
        <v>63.06</v>
      </c>
      <c r="ED140" s="39">
        <f t="shared" si="398"/>
        <v>63.06</v>
      </c>
      <c r="EE140" s="39">
        <f t="shared" si="399"/>
        <v>23.84</v>
      </c>
      <c r="EF140" s="39">
        <f t="shared" si="400"/>
        <v>22.3</v>
      </c>
      <c r="EG140" s="39">
        <f t="shared" si="401"/>
        <v>23.84</v>
      </c>
      <c r="EH140" s="39">
        <f t="shared" si="402"/>
        <v>23.07</v>
      </c>
      <c r="EI140" s="39">
        <f t="shared" si="403"/>
        <v>23.84</v>
      </c>
      <c r="EJ140" s="39">
        <f t="shared" si="404"/>
        <v>23.07</v>
      </c>
      <c r="EK140" s="39">
        <f t="shared" si="405"/>
        <v>23.84</v>
      </c>
      <c r="EL140" s="39">
        <f t="shared" si="406"/>
        <v>23.84</v>
      </c>
      <c r="EM140" s="39">
        <f t="shared" si="407"/>
        <v>23.07</v>
      </c>
      <c r="EN140" s="39">
        <f t="shared" si="408"/>
        <v>23.84</v>
      </c>
      <c r="EO140" s="39">
        <f t="shared" si="409"/>
        <v>23.07</v>
      </c>
      <c r="EP140" s="39">
        <f t="shared" si="410"/>
        <v>23.84</v>
      </c>
      <c r="EQ140" s="39">
        <f t="shared" si="411"/>
        <v>281.45999999999998</v>
      </c>
      <c r="ER140" s="39">
        <f t="shared" si="412"/>
        <v>344.52</v>
      </c>
      <c r="ES140" s="39">
        <f t="shared" si="413"/>
        <v>23.84</v>
      </c>
      <c r="ET140" s="39">
        <f t="shared" si="414"/>
        <v>21.53</v>
      </c>
      <c r="EU140" s="39">
        <f t="shared" si="415"/>
        <v>23.84</v>
      </c>
      <c r="EV140" s="39">
        <f t="shared" si="416"/>
        <v>23.07</v>
      </c>
      <c r="EW140" s="219">
        <f t="shared" si="417"/>
        <v>23.84</v>
      </c>
      <c r="EX140" s="39">
        <f t="shared" si="418"/>
        <v>23.07</v>
      </c>
      <c r="EY140" s="39">
        <f t="shared" si="419"/>
        <v>23.84</v>
      </c>
      <c r="EZ140" s="39">
        <f t="shared" si="420"/>
        <v>23.84</v>
      </c>
      <c r="FA140" s="39">
        <f t="shared" si="421"/>
        <v>23.07</v>
      </c>
      <c r="FB140" s="39">
        <f t="shared" si="422"/>
        <v>23.84</v>
      </c>
      <c r="FC140" s="39">
        <f t="shared" si="423"/>
        <v>23.07</v>
      </c>
      <c r="FD140" s="39">
        <f t="shared" si="424"/>
        <v>23.84</v>
      </c>
      <c r="FE140" s="39">
        <f t="shared" si="425"/>
        <v>280.69</v>
      </c>
      <c r="FF140" s="39">
        <f t="shared" si="426"/>
        <v>625.21</v>
      </c>
      <c r="FG140" s="39">
        <f t="shared" si="427"/>
        <v>23.84</v>
      </c>
      <c r="FH140" s="39">
        <f t="shared" si="428"/>
        <v>21.53</v>
      </c>
      <c r="FI140" s="39">
        <f t="shared" si="431"/>
        <v>23.84</v>
      </c>
      <c r="FJ140" s="39">
        <f t="shared" si="432"/>
        <v>69.210000000000008</v>
      </c>
      <c r="FK140" s="39">
        <f t="shared" si="429"/>
        <v>694.42</v>
      </c>
      <c r="FL140" s="72">
        <f t="shared" si="430"/>
        <v>864.98000000000013</v>
      </c>
      <c r="FP140" s="121"/>
      <c r="FQ140" s="121"/>
      <c r="FR140" s="121"/>
    </row>
    <row r="141" spans="1:174" ht="16.5" x14ac:dyDescent="0.15">
      <c r="A141" s="73">
        <v>43748</v>
      </c>
      <c r="B141" s="69" t="s">
        <v>1005</v>
      </c>
      <c r="C141" s="69" t="s">
        <v>1009</v>
      </c>
      <c r="D141" s="69" t="s">
        <v>259</v>
      </c>
      <c r="E141" s="74" t="s">
        <v>1010</v>
      </c>
      <c r="F141" s="86">
        <v>1559.4</v>
      </c>
      <c r="G141" s="39">
        <f t="shared" si="391"/>
        <v>155.94000000000003</v>
      </c>
      <c r="H141" s="39">
        <f t="shared" si="392"/>
        <v>1403.46</v>
      </c>
      <c r="I141" s="282"/>
      <c r="J141" s="282"/>
      <c r="K141" s="282"/>
      <c r="L141" s="282"/>
      <c r="M141" s="282"/>
      <c r="N141" s="282"/>
      <c r="O141" s="282"/>
      <c r="P141" s="282"/>
      <c r="Q141" s="282"/>
      <c r="R141" s="282"/>
      <c r="S141" s="282"/>
      <c r="T141" s="282"/>
      <c r="U141" s="282"/>
      <c r="V141" s="282"/>
      <c r="W141" s="282"/>
      <c r="X141" s="282"/>
      <c r="Y141" s="282"/>
      <c r="Z141" s="282"/>
      <c r="AA141" s="282"/>
      <c r="AB141" s="282"/>
      <c r="AC141" s="282"/>
      <c r="AD141" s="282"/>
      <c r="AE141" s="282"/>
      <c r="AF141" s="282"/>
      <c r="AG141" s="282"/>
      <c r="AH141" s="282"/>
      <c r="AI141" s="282"/>
      <c r="AJ141" s="282"/>
      <c r="AK141" s="282"/>
      <c r="AL141" s="282"/>
      <c r="AM141" s="282"/>
      <c r="AN141" s="282"/>
      <c r="AO141" s="282"/>
      <c r="AP141" s="282"/>
      <c r="AQ141" s="282"/>
      <c r="AR141" s="282"/>
      <c r="AS141" s="282"/>
      <c r="AT141" s="282"/>
      <c r="AU141" s="282"/>
      <c r="AV141" s="282"/>
      <c r="AW141" s="282"/>
      <c r="AX141" s="282"/>
      <c r="AY141" s="282"/>
      <c r="AZ141" s="282"/>
      <c r="BA141" s="282"/>
      <c r="BB141" s="282"/>
      <c r="BC141" s="282"/>
      <c r="BD141" s="282"/>
      <c r="BE141" s="282"/>
      <c r="BF141" s="282"/>
      <c r="BG141" s="282"/>
      <c r="BH141" s="282"/>
      <c r="BI141" s="282"/>
      <c r="BJ141" s="282"/>
      <c r="BK141" s="282"/>
      <c r="BL141" s="282"/>
      <c r="BM141" s="282"/>
      <c r="BN141" s="282"/>
      <c r="BO141" s="282"/>
      <c r="BP141" s="282"/>
      <c r="BQ141" s="282"/>
      <c r="BR141" s="282"/>
      <c r="BS141" s="282"/>
      <c r="BT141" s="282"/>
      <c r="BU141" s="282"/>
      <c r="BV141" s="282"/>
      <c r="BW141" s="282"/>
      <c r="BX141" s="282"/>
      <c r="BY141" s="282"/>
      <c r="BZ141" s="282"/>
      <c r="CA141" s="282"/>
      <c r="CB141" s="282"/>
      <c r="CC141" s="282"/>
      <c r="CD141" s="282"/>
      <c r="CE141" s="282"/>
      <c r="CF141" s="282"/>
      <c r="CG141" s="282"/>
      <c r="CH141" s="282"/>
      <c r="CI141" s="282"/>
      <c r="CJ141" s="282"/>
      <c r="CK141" s="282"/>
      <c r="CL141" s="282"/>
      <c r="CM141" s="282"/>
      <c r="CN141" s="282"/>
      <c r="CO141" s="282"/>
      <c r="CP141" s="282"/>
      <c r="CQ141" s="282"/>
      <c r="CR141" s="282"/>
      <c r="CS141" s="282"/>
      <c r="CT141" s="282"/>
      <c r="CU141" s="282"/>
      <c r="CV141" s="282"/>
      <c r="CW141" s="282"/>
      <c r="CX141" s="282"/>
      <c r="CY141" s="282"/>
      <c r="CZ141" s="282"/>
      <c r="DA141" s="282"/>
      <c r="DB141" s="282"/>
      <c r="DC141" s="282"/>
      <c r="DD141" s="282"/>
      <c r="DE141" s="282"/>
      <c r="DF141" s="282"/>
      <c r="DG141" s="282"/>
      <c r="DH141" s="282"/>
      <c r="DI141" s="282"/>
      <c r="DJ141" s="282"/>
      <c r="DK141" s="282"/>
      <c r="DL141" s="282"/>
      <c r="DM141" s="282"/>
      <c r="DN141" s="282"/>
      <c r="DO141" s="282"/>
      <c r="DP141" s="282"/>
      <c r="DQ141" s="282"/>
      <c r="DR141" s="282"/>
      <c r="DS141" s="282"/>
      <c r="DT141" s="282"/>
      <c r="DU141" s="282"/>
      <c r="DV141" s="282"/>
      <c r="DW141" s="282"/>
      <c r="DX141" s="282"/>
      <c r="DY141" s="282"/>
      <c r="DZ141" s="39">
        <f>ROUND((H141/5/365*21),2)</f>
        <v>16.149999999999999</v>
      </c>
      <c r="EA141" s="39">
        <f t="shared" si="395"/>
        <v>23.07</v>
      </c>
      <c r="EB141" s="39">
        <f t="shared" si="396"/>
        <v>23.84</v>
      </c>
      <c r="EC141" s="39">
        <f t="shared" si="397"/>
        <v>63.06</v>
      </c>
      <c r="ED141" s="39">
        <f t="shared" si="398"/>
        <v>63.06</v>
      </c>
      <c r="EE141" s="39">
        <f t="shared" si="399"/>
        <v>23.84</v>
      </c>
      <c r="EF141" s="39">
        <f t="shared" si="400"/>
        <v>22.3</v>
      </c>
      <c r="EG141" s="39">
        <f t="shared" si="401"/>
        <v>23.84</v>
      </c>
      <c r="EH141" s="39">
        <f t="shared" si="402"/>
        <v>23.07</v>
      </c>
      <c r="EI141" s="39">
        <f t="shared" si="403"/>
        <v>23.84</v>
      </c>
      <c r="EJ141" s="39">
        <f t="shared" si="404"/>
        <v>23.07</v>
      </c>
      <c r="EK141" s="39">
        <f t="shared" si="405"/>
        <v>23.84</v>
      </c>
      <c r="EL141" s="39">
        <f t="shared" si="406"/>
        <v>23.84</v>
      </c>
      <c r="EM141" s="39">
        <f t="shared" si="407"/>
        <v>23.07</v>
      </c>
      <c r="EN141" s="39">
        <f t="shared" si="408"/>
        <v>23.84</v>
      </c>
      <c r="EO141" s="39">
        <f t="shared" si="409"/>
        <v>23.07</v>
      </c>
      <c r="EP141" s="39">
        <f t="shared" si="410"/>
        <v>23.84</v>
      </c>
      <c r="EQ141" s="39">
        <f t="shared" si="411"/>
        <v>281.45999999999998</v>
      </c>
      <c r="ER141" s="39">
        <f t="shared" si="412"/>
        <v>344.52</v>
      </c>
      <c r="ES141" s="39">
        <f t="shared" si="413"/>
        <v>23.84</v>
      </c>
      <c r="ET141" s="39">
        <f t="shared" si="414"/>
        <v>21.53</v>
      </c>
      <c r="EU141" s="39">
        <f t="shared" si="415"/>
        <v>23.84</v>
      </c>
      <c r="EV141" s="39">
        <f t="shared" si="416"/>
        <v>23.07</v>
      </c>
      <c r="EW141" s="219">
        <f t="shared" si="417"/>
        <v>23.84</v>
      </c>
      <c r="EX141" s="39">
        <f t="shared" si="418"/>
        <v>23.07</v>
      </c>
      <c r="EY141" s="39">
        <f t="shared" si="419"/>
        <v>23.84</v>
      </c>
      <c r="EZ141" s="39">
        <f t="shared" si="420"/>
        <v>23.84</v>
      </c>
      <c r="FA141" s="39">
        <f t="shared" si="421"/>
        <v>23.07</v>
      </c>
      <c r="FB141" s="39">
        <f t="shared" si="422"/>
        <v>23.84</v>
      </c>
      <c r="FC141" s="39">
        <f t="shared" si="423"/>
        <v>23.07</v>
      </c>
      <c r="FD141" s="39">
        <f t="shared" si="424"/>
        <v>23.84</v>
      </c>
      <c r="FE141" s="39">
        <f t="shared" si="425"/>
        <v>280.69</v>
      </c>
      <c r="FF141" s="39">
        <f t="shared" si="426"/>
        <v>625.21</v>
      </c>
      <c r="FG141" s="39">
        <f t="shared" si="427"/>
        <v>23.84</v>
      </c>
      <c r="FH141" s="39">
        <f t="shared" si="428"/>
        <v>21.53</v>
      </c>
      <c r="FI141" s="39">
        <f t="shared" si="431"/>
        <v>23.84</v>
      </c>
      <c r="FJ141" s="39">
        <f t="shared" si="432"/>
        <v>69.210000000000008</v>
      </c>
      <c r="FK141" s="39">
        <f t="shared" si="429"/>
        <v>694.42</v>
      </c>
      <c r="FL141" s="72">
        <f t="shared" si="430"/>
        <v>864.98000000000013</v>
      </c>
      <c r="FP141" s="121"/>
      <c r="FQ141" s="121"/>
      <c r="FR141" s="121"/>
    </row>
    <row r="142" spans="1:174" ht="16.5" x14ac:dyDescent="0.15">
      <c r="A142" s="73">
        <v>43748</v>
      </c>
      <c r="B142" s="69" t="s">
        <v>1005</v>
      </c>
      <c r="C142" s="69" t="s">
        <v>1011</v>
      </c>
      <c r="D142" s="69" t="s">
        <v>552</v>
      </c>
      <c r="E142" s="74" t="s">
        <v>1012</v>
      </c>
      <c r="F142" s="86">
        <v>1559.4</v>
      </c>
      <c r="G142" s="39">
        <f t="shared" si="391"/>
        <v>155.94000000000003</v>
      </c>
      <c r="H142" s="39">
        <f t="shared" si="392"/>
        <v>1403.46</v>
      </c>
      <c r="I142" s="282"/>
      <c r="J142" s="282"/>
      <c r="K142" s="282"/>
      <c r="L142" s="282"/>
      <c r="M142" s="282"/>
      <c r="N142" s="282"/>
      <c r="O142" s="282"/>
      <c r="P142" s="282"/>
      <c r="Q142" s="282"/>
      <c r="R142" s="282"/>
      <c r="S142" s="282"/>
      <c r="T142" s="282"/>
      <c r="U142" s="282"/>
      <c r="V142" s="282"/>
      <c r="W142" s="282"/>
      <c r="X142" s="282"/>
      <c r="Y142" s="282"/>
      <c r="Z142" s="282"/>
      <c r="AA142" s="282"/>
      <c r="AB142" s="282"/>
      <c r="AC142" s="282"/>
      <c r="AD142" s="282"/>
      <c r="AE142" s="282"/>
      <c r="AF142" s="282"/>
      <c r="AG142" s="282"/>
      <c r="AH142" s="282"/>
      <c r="AI142" s="282"/>
      <c r="AJ142" s="282"/>
      <c r="AK142" s="282"/>
      <c r="AL142" s="282"/>
      <c r="AM142" s="282"/>
      <c r="AN142" s="282"/>
      <c r="AO142" s="282"/>
      <c r="AP142" s="282"/>
      <c r="AQ142" s="282"/>
      <c r="AR142" s="282"/>
      <c r="AS142" s="282"/>
      <c r="AT142" s="282"/>
      <c r="AU142" s="282"/>
      <c r="AV142" s="282"/>
      <c r="AW142" s="282"/>
      <c r="AX142" s="282"/>
      <c r="AY142" s="282"/>
      <c r="AZ142" s="282"/>
      <c r="BA142" s="282"/>
      <c r="BB142" s="282"/>
      <c r="BC142" s="282"/>
      <c r="BD142" s="282"/>
      <c r="BE142" s="282"/>
      <c r="BF142" s="282"/>
      <c r="BG142" s="282"/>
      <c r="BH142" s="282"/>
      <c r="BI142" s="282"/>
      <c r="BJ142" s="282"/>
      <c r="BK142" s="282"/>
      <c r="BL142" s="282"/>
      <c r="BM142" s="282"/>
      <c r="BN142" s="282"/>
      <c r="BO142" s="282"/>
      <c r="BP142" s="282"/>
      <c r="BQ142" s="282"/>
      <c r="BR142" s="282"/>
      <c r="BS142" s="282"/>
      <c r="BT142" s="282"/>
      <c r="BU142" s="282"/>
      <c r="BV142" s="282"/>
      <c r="BW142" s="282"/>
      <c r="BX142" s="282"/>
      <c r="BY142" s="282"/>
      <c r="BZ142" s="282"/>
      <c r="CA142" s="282"/>
      <c r="CB142" s="282"/>
      <c r="CC142" s="282"/>
      <c r="CD142" s="282"/>
      <c r="CE142" s="282"/>
      <c r="CF142" s="282"/>
      <c r="CG142" s="282"/>
      <c r="CH142" s="282"/>
      <c r="CI142" s="282"/>
      <c r="CJ142" s="282"/>
      <c r="CK142" s="282"/>
      <c r="CL142" s="282"/>
      <c r="CM142" s="282"/>
      <c r="CN142" s="282"/>
      <c r="CO142" s="282"/>
      <c r="CP142" s="282"/>
      <c r="CQ142" s="282"/>
      <c r="CR142" s="282"/>
      <c r="CS142" s="282"/>
      <c r="CT142" s="282"/>
      <c r="CU142" s="282"/>
      <c r="CV142" s="282"/>
      <c r="CW142" s="282"/>
      <c r="CX142" s="282"/>
      <c r="CY142" s="282"/>
      <c r="CZ142" s="282"/>
      <c r="DA142" s="282"/>
      <c r="DB142" s="282"/>
      <c r="DC142" s="282"/>
      <c r="DD142" s="282"/>
      <c r="DE142" s="282"/>
      <c r="DF142" s="282"/>
      <c r="DG142" s="282"/>
      <c r="DH142" s="282"/>
      <c r="DI142" s="282"/>
      <c r="DJ142" s="282"/>
      <c r="DK142" s="282"/>
      <c r="DL142" s="282"/>
      <c r="DM142" s="282"/>
      <c r="DN142" s="282"/>
      <c r="DO142" s="282"/>
      <c r="DP142" s="282"/>
      <c r="DQ142" s="282"/>
      <c r="DR142" s="282"/>
      <c r="DS142" s="282"/>
      <c r="DT142" s="282"/>
      <c r="DU142" s="282"/>
      <c r="DV142" s="282"/>
      <c r="DW142" s="282"/>
      <c r="DX142" s="282"/>
      <c r="DY142" s="282"/>
      <c r="DZ142" s="39">
        <f>ROUND((H142/5/365*21),2)</f>
        <v>16.149999999999999</v>
      </c>
      <c r="EA142" s="39">
        <f t="shared" si="395"/>
        <v>23.07</v>
      </c>
      <c r="EB142" s="39">
        <f t="shared" si="396"/>
        <v>23.84</v>
      </c>
      <c r="EC142" s="39">
        <f t="shared" si="397"/>
        <v>63.06</v>
      </c>
      <c r="ED142" s="39">
        <f t="shared" si="398"/>
        <v>63.06</v>
      </c>
      <c r="EE142" s="39">
        <f t="shared" si="399"/>
        <v>23.84</v>
      </c>
      <c r="EF142" s="39">
        <f t="shared" si="400"/>
        <v>22.3</v>
      </c>
      <c r="EG142" s="39">
        <f t="shared" si="401"/>
        <v>23.84</v>
      </c>
      <c r="EH142" s="39">
        <f t="shared" si="402"/>
        <v>23.07</v>
      </c>
      <c r="EI142" s="39">
        <f t="shared" si="403"/>
        <v>23.84</v>
      </c>
      <c r="EJ142" s="39">
        <f t="shared" si="404"/>
        <v>23.07</v>
      </c>
      <c r="EK142" s="39">
        <f t="shared" si="405"/>
        <v>23.84</v>
      </c>
      <c r="EL142" s="39">
        <f t="shared" si="406"/>
        <v>23.84</v>
      </c>
      <c r="EM142" s="39">
        <f t="shared" si="407"/>
        <v>23.07</v>
      </c>
      <c r="EN142" s="39">
        <f t="shared" si="408"/>
        <v>23.84</v>
      </c>
      <c r="EO142" s="39">
        <f t="shared" si="409"/>
        <v>23.07</v>
      </c>
      <c r="EP142" s="39">
        <f t="shared" si="410"/>
        <v>23.84</v>
      </c>
      <c r="EQ142" s="39">
        <f t="shared" si="411"/>
        <v>281.45999999999998</v>
      </c>
      <c r="ER142" s="39">
        <f t="shared" si="412"/>
        <v>344.52</v>
      </c>
      <c r="ES142" s="39">
        <f t="shared" si="413"/>
        <v>23.84</v>
      </c>
      <c r="ET142" s="39">
        <f t="shared" si="414"/>
        <v>21.53</v>
      </c>
      <c r="EU142" s="39">
        <f t="shared" si="415"/>
        <v>23.84</v>
      </c>
      <c r="EV142" s="39">
        <f t="shared" si="416"/>
        <v>23.07</v>
      </c>
      <c r="EW142" s="219">
        <f t="shared" si="417"/>
        <v>23.84</v>
      </c>
      <c r="EX142" s="39">
        <f t="shared" si="418"/>
        <v>23.07</v>
      </c>
      <c r="EY142" s="39">
        <f t="shared" si="419"/>
        <v>23.84</v>
      </c>
      <c r="EZ142" s="39">
        <f t="shared" si="420"/>
        <v>23.84</v>
      </c>
      <c r="FA142" s="39">
        <f t="shared" si="421"/>
        <v>23.07</v>
      </c>
      <c r="FB142" s="39">
        <f t="shared" si="422"/>
        <v>23.84</v>
      </c>
      <c r="FC142" s="39">
        <f t="shared" si="423"/>
        <v>23.07</v>
      </c>
      <c r="FD142" s="39">
        <f t="shared" si="424"/>
        <v>23.84</v>
      </c>
      <c r="FE142" s="39">
        <f t="shared" si="425"/>
        <v>280.69</v>
      </c>
      <c r="FF142" s="39">
        <f t="shared" si="426"/>
        <v>625.21</v>
      </c>
      <c r="FG142" s="39">
        <f t="shared" si="427"/>
        <v>23.84</v>
      </c>
      <c r="FH142" s="39">
        <f t="shared" si="428"/>
        <v>21.53</v>
      </c>
      <c r="FI142" s="39">
        <f t="shared" si="431"/>
        <v>23.84</v>
      </c>
      <c r="FJ142" s="39">
        <f t="shared" si="432"/>
        <v>69.210000000000008</v>
      </c>
      <c r="FK142" s="39">
        <f t="shared" si="429"/>
        <v>694.42</v>
      </c>
      <c r="FL142" s="72">
        <f t="shared" si="430"/>
        <v>864.98000000000013</v>
      </c>
      <c r="FP142" s="121"/>
      <c r="FQ142" s="121"/>
      <c r="FR142" s="121"/>
    </row>
    <row r="143" spans="1:174" ht="49.5" x14ac:dyDescent="0.15">
      <c r="A143" s="73">
        <v>44140</v>
      </c>
      <c r="B143" s="69" t="s">
        <v>1013</v>
      </c>
      <c r="C143" s="69" t="s">
        <v>1014</v>
      </c>
      <c r="D143" s="74" t="s">
        <v>86</v>
      </c>
      <c r="E143" s="74" t="s">
        <v>1015</v>
      </c>
      <c r="F143" s="86">
        <v>706.06</v>
      </c>
      <c r="G143" s="39">
        <f t="shared" si="391"/>
        <v>70.605999999999995</v>
      </c>
      <c r="H143" s="39">
        <f t="shared" si="392"/>
        <v>635.45399999999995</v>
      </c>
      <c r="I143" s="282"/>
      <c r="J143" s="282"/>
      <c r="K143" s="282"/>
      <c r="L143" s="282"/>
      <c r="M143" s="282"/>
      <c r="N143" s="282"/>
      <c r="O143" s="282"/>
      <c r="P143" s="282"/>
      <c r="Q143" s="282"/>
      <c r="R143" s="282"/>
      <c r="S143" s="282"/>
      <c r="T143" s="282"/>
      <c r="U143" s="282"/>
      <c r="V143" s="282"/>
      <c r="W143" s="282"/>
      <c r="X143" s="282"/>
      <c r="Y143" s="282"/>
      <c r="Z143" s="282"/>
      <c r="AA143" s="282"/>
      <c r="AB143" s="282"/>
      <c r="AC143" s="282"/>
      <c r="AD143" s="282"/>
      <c r="AE143" s="282"/>
      <c r="AF143" s="282"/>
      <c r="AG143" s="282"/>
      <c r="AH143" s="282"/>
      <c r="AI143" s="282"/>
      <c r="AJ143" s="282"/>
      <c r="AK143" s="282"/>
      <c r="AL143" s="282"/>
      <c r="AM143" s="282"/>
      <c r="AN143" s="282"/>
      <c r="AO143" s="282"/>
      <c r="AP143" s="282"/>
      <c r="AQ143" s="282"/>
      <c r="AR143" s="282"/>
      <c r="AS143" s="282"/>
      <c r="AT143" s="282"/>
      <c r="AU143" s="282"/>
      <c r="AV143" s="282"/>
      <c r="AW143" s="282"/>
      <c r="AX143" s="282"/>
      <c r="AY143" s="282"/>
      <c r="AZ143" s="282"/>
      <c r="BA143" s="282"/>
      <c r="BB143" s="282"/>
      <c r="BC143" s="282"/>
      <c r="BD143" s="282"/>
      <c r="BE143" s="282"/>
      <c r="BF143" s="282"/>
      <c r="BG143" s="282"/>
      <c r="BH143" s="282"/>
      <c r="BI143" s="282"/>
      <c r="BJ143" s="282"/>
      <c r="BK143" s="282"/>
      <c r="BL143" s="282"/>
      <c r="BM143" s="282"/>
      <c r="BN143" s="282"/>
      <c r="BO143" s="282"/>
      <c r="BP143" s="282"/>
      <c r="BQ143" s="282"/>
      <c r="BR143" s="282"/>
      <c r="BS143" s="282"/>
      <c r="BT143" s="282"/>
      <c r="BU143" s="282"/>
      <c r="BV143" s="282"/>
      <c r="BW143" s="282"/>
      <c r="BX143" s="282"/>
      <c r="BY143" s="282"/>
      <c r="BZ143" s="282"/>
      <c r="CA143" s="282"/>
      <c r="CB143" s="282"/>
      <c r="CC143" s="282"/>
      <c r="CD143" s="282"/>
      <c r="CE143" s="282"/>
      <c r="CF143" s="282"/>
      <c r="CG143" s="282"/>
      <c r="CH143" s="282"/>
      <c r="CI143" s="282"/>
      <c r="CJ143" s="282"/>
      <c r="CK143" s="282"/>
      <c r="CL143" s="282"/>
      <c r="CM143" s="282"/>
      <c r="CN143" s="282"/>
      <c r="CO143" s="282"/>
      <c r="CP143" s="282"/>
      <c r="CQ143" s="282"/>
      <c r="CR143" s="282"/>
      <c r="CS143" s="282"/>
      <c r="CT143" s="282"/>
      <c r="CU143" s="282"/>
      <c r="CV143" s="282"/>
      <c r="CW143" s="282"/>
      <c r="CX143" s="282"/>
      <c r="CY143" s="282"/>
      <c r="CZ143" s="282"/>
      <c r="DA143" s="282"/>
      <c r="DB143" s="282"/>
      <c r="DC143" s="282"/>
      <c r="DD143" s="282"/>
      <c r="DE143" s="282"/>
      <c r="DF143" s="282"/>
      <c r="DG143" s="282"/>
      <c r="DH143" s="282"/>
      <c r="DI143" s="282"/>
      <c r="DJ143" s="282"/>
      <c r="DK143" s="282"/>
      <c r="DL143" s="282"/>
      <c r="DM143" s="282"/>
      <c r="DN143" s="282"/>
      <c r="DO143" s="282"/>
      <c r="DP143" s="282"/>
      <c r="DQ143" s="282"/>
      <c r="DR143" s="282"/>
      <c r="DS143" s="282"/>
      <c r="DT143" s="282"/>
      <c r="DU143" s="282"/>
      <c r="DV143" s="282"/>
      <c r="DW143" s="282"/>
      <c r="DX143" s="282"/>
      <c r="DY143" s="282"/>
      <c r="DZ143" s="39"/>
      <c r="EA143" s="39"/>
      <c r="EB143" s="39"/>
      <c r="EC143" s="39"/>
      <c r="ED143" s="39">
        <f t="shared" si="398"/>
        <v>0</v>
      </c>
      <c r="EE143" s="39"/>
      <c r="EF143" s="39"/>
      <c r="EG143" s="39"/>
      <c r="EH143" s="39"/>
      <c r="EI143" s="39"/>
      <c r="EJ143" s="39"/>
      <c r="EK143" s="39"/>
      <c r="EL143" s="39"/>
      <c r="EM143" s="39"/>
      <c r="EN143" s="39"/>
      <c r="EO143" s="39">
        <f t="shared" ref="EO143:EO148" si="433">ROUND((H143/5/365*25),2)</f>
        <v>8.6999999999999993</v>
      </c>
      <c r="EP143" s="39">
        <f t="shared" si="410"/>
        <v>10.79</v>
      </c>
      <c r="EQ143" s="39">
        <f t="shared" si="411"/>
        <v>19.489999999999998</v>
      </c>
      <c r="ER143" s="39">
        <f t="shared" si="412"/>
        <v>19.489999999999998</v>
      </c>
      <c r="ES143" s="39">
        <f t="shared" si="413"/>
        <v>10.79</v>
      </c>
      <c r="ET143" s="39">
        <f t="shared" si="414"/>
        <v>9.75</v>
      </c>
      <c r="EU143" s="39">
        <f t="shared" si="415"/>
        <v>10.79</v>
      </c>
      <c r="EV143" s="39">
        <f t="shared" si="416"/>
        <v>10.45</v>
      </c>
      <c r="EW143" s="219">
        <f t="shared" si="417"/>
        <v>10.79</v>
      </c>
      <c r="EX143" s="39">
        <f t="shared" si="418"/>
        <v>10.45</v>
      </c>
      <c r="EY143" s="39">
        <f t="shared" si="419"/>
        <v>10.79</v>
      </c>
      <c r="EZ143" s="39">
        <f t="shared" si="420"/>
        <v>10.79</v>
      </c>
      <c r="FA143" s="39">
        <f t="shared" si="421"/>
        <v>10.45</v>
      </c>
      <c r="FB143" s="39">
        <f t="shared" si="422"/>
        <v>10.79</v>
      </c>
      <c r="FC143" s="39">
        <f t="shared" si="423"/>
        <v>10.45</v>
      </c>
      <c r="FD143" s="39">
        <f t="shared" si="424"/>
        <v>10.79</v>
      </c>
      <c r="FE143" s="39">
        <f t="shared" si="425"/>
        <v>127.08000000000001</v>
      </c>
      <c r="FF143" s="39">
        <f t="shared" si="426"/>
        <v>146.57000000000002</v>
      </c>
      <c r="FG143" s="39">
        <f t="shared" si="427"/>
        <v>10.79</v>
      </c>
      <c r="FH143" s="39">
        <f t="shared" si="428"/>
        <v>9.75</v>
      </c>
      <c r="FI143" s="39">
        <f t="shared" si="431"/>
        <v>10.79</v>
      </c>
      <c r="FJ143" s="39">
        <f t="shared" si="432"/>
        <v>31.33</v>
      </c>
      <c r="FK143" s="39">
        <f t="shared" si="429"/>
        <v>177.9</v>
      </c>
      <c r="FL143" s="72">
        <f t="shared" si="430"/>
        <v>528.16</v>
      </c>
      <c r="FP143" s="121"/>
      <c r="FQ143" s="121"/>
      <c r="FR143" s="121"/>
    </row>
    <row r="144" spans="1:174" ht="49.5" x14ac:dyDescent="0.15">
      <c r="A144" s="73">
        <v>44140</v>
      </c>
      <c r="B144" s="69" t="s">
        <v>1013</v>
      </c>
      <c r="C144" s="69" t="s">
        <v>1016</v>
      </c>
      <c r="D144" s="74" t="s">
        <v>86</v>
      </c>
      <c r="E144" s="74" t="s">
        <v>1017</v>
      </c>
      <c r="F144" s="86">
        <v>706.06</v>
      </c>
      <c r="G144" s="39">
        <f t="shared" si="391"/>
        <v>70.605999999999995</v>
      </c>
      <c r="H144" s="39">
        <f t="shared" si="392"/>
        <v>635.45399999999995</v>
      </c>
      <c r="I144" s="282"/>
      <c r="J144" s="282"/>
      <c r="K144" s="282"/>
      <c r="L144" s="282"/>
      <c r="M144" s="282"/>
      <c r="N144" s="282"/>
      <c r="O144" s="282"/>
      <c r="P144" s="282"/>
      <c r="Q144" s="282"/>
      <c r="R144" s="282"/>
      <c r="S144" s="282"/>
      <c r="T144" s="282"/>
      <c r="U144" s="282"/>
      <c r="V144" s="282"/>
      <c r="W144" s="282"/>
      <c r="X144" s="282"/>
      <c r="Y144" s="282"/>
      <c r="Z144" s="282"/>
      <c r="AA144" s="282"/>
      <c r="AB144" s="282"/>
      <c r="AC144" s="282"/>
      <c r="AD144" s="282"/>
      <c r="AE144" s="282"/>
      <c r="AF144" s="282"/>
      <c r="AG144" s="282"/>
      <c r="AH144" s="282"/>
      <c r="AI144" s="282"/>
      <c r="AJ144" s="282"/>
      <c r="AK144" s="282"/>
      <c r="AL144" s="282"/>
      <c r="AM144" s="282"/>
      <c r="AN144" s="282"/>
      <c r="AO144" s="282"/>
      <c r="AP144" s="282"/>
      <c r="AQ144" s="282"/>
      <c r="AR144" s="282"/>
      <c r="AS144" s="282"/>
      <c r="AT144" s="282"/>
      <c r="AU144" s="282"/>
      <c r="AV144" s="282"/>
      <c r="AW144" s="282"/>
      <c r="AX144" s="282"/>
      <c r="AY144" s="282"/>
      <c r="AZ144" s="282"/>
      <c r="BA144" s="282"/>
      <c r="BB144" s="282"/>
      <c r="BC144" s="282"/>
      <c r="BD144" s="282"/>
      <c r="BE144" s="282"/>
      <c r="BF144" s="282"/>
      <c r="BG144" s="282"/>
      <c r="BH144" s="282"/>
      <c r="BI144" s="282"/>
      <c r="BJ144" s="282"/>
      <c r="BK144" s="282"/>
      <c r="BL144" s="282"/>
      <c r="BM144" s="282"/>
      <c r="BN144" s="282"/>
      <c r="BO144" s="282"/>
      <c r="BP144" s="282"/>
      <c r="BQ144" s="282"/>
      <c r="BR144" s="282"/>
      <c r="BS144" s="282"/>
      <c r="BT144" s="282"/>
      <c r="BU144" s="282"/>
      <c r="BV144" s="282"/>
      <c r="BW144" s="282"/>
      <c r="BX144" s="282"/>
      <c r="BY144" s="282"/>
      <c r="BZ144" s="282"/>
      <c r="CA144" s="282"/>
      <c r="CB144" s="282"/>
      <c r="CC144" s="282"/>
      <c r="CD144" s="282"/>
      <c r="CE144" s="282"/>
      <c r="CF144" s="282"/>
      <c r="CG144" s="282"/>
      <c r="CH144" s="282"/>
      <c r="CI144" s="282"/>
      <c r="CJ144" s="282"/>
      <c r="CK144" s="282"/>
      <c r="CL144" s="282"/>
      <c r="CM144" s="282"/>
      <c r="CN144" s="282"/>
      <c r="CO144" s="282"/>
      <c r="CP144" s="282"/>
      <c r="CQ144" s="282"/>
      <c r="CR144" s="282"/>
      <c r="CS144" s="282"/>
      <c r="CT144" s="282"/>
      <c r="CU144" s="282"/>
      <c r="CV144" s="282"/>
      <c r="CW144" s="282"/>
      <c r="CX144" s="282"/>
      <c r="CY144" s="282"/>
      <c r="CZ144" s="282"/>
      <c r="DA144" s="282"/>
      <c r="DB144" s="282"/>
      <c r="DC144" s="282"/>
      <c r="DD144" s="282"/>
      <c r="DE144" s="282"/>
      <c r="DF144" s="282"/>
      <c r="DG144" s="282"/>
      <c r="DH144" s="282"/>
      <c r="DI144" s="282"/>
      <c r="DJ144" s="282"/>
      <c r="DK144" s="282"/>
      <c r="DL144" s="282"/>
      <c r="DM144" s="282"/>
      <c r="DN144" s="282"/>
      <c r="DO144" s="282"/>
      <c r="DP144" s="282"/>
      <c r="DQ144" s="282"/>
      <c r="DR144" s="282"/>
      <c r="DS144" s="282"/>
      <c r="DT144" s="282"/>
      <c r="DU144" s="282"/>
      <c r="DV144" s="282"/>
      <c r="DW144" s="282"/>
      <c r="DX144" s="282"/>
      <c r="DY144" s="282"/>
      <c r="DZ144" s="39"/>
      <c r="EA144" s="39"/>
      <c r="EB144" s="39"/>
      <c r="EC144" s="39"/>
      <c r="ED144" s="39">
        <f t="shared" si="398"/>
        <v>0</v>
      </c>
      <c r="EE144" s="39"/>
      <c r="EF144" s="39"/>
      <c r="EG144" s="39"/>
      <c r="EH144" s="39"/>
      <c r="EI144" s="39"/>
      <c r="EJ144" s="39"/>
      <c r="EK144" s="39"/>
      <c r="EL144" s="39"/>
      <c r="EM144" s="39"/>
      <c r="EN144" s="39"/>
      <c r="EO144" s="39">
        <f t="shared" si="433"/>
        <v>8.6999999999999993</v>
      </c>
      <c r="EP144" s="39">
        <f t="shared" si="410"/>
        <v>10.79</v>
      </c>
      <c r="EQ144" s="39">
        <f t="shared" si="411"/>
        <v>19.489999999999998</v>
      </c>
      <c r="ER144" s="39">
        <f t="shared" si="412"/>
        <v>19.489999999999998</v>
      </c>
      <c r="ES144" s="39">
        <f t="shared" si="413"/>
        <v>10.79</v>
      </c>
      <c r="ET144" s="39">
        <f t="shared" si="414"/>
        <v>9.75</v>
      </c>
      <c r="EU144" s="39">
        <f t="shared" si="415"/>
        <v>10.79</v>
      </c>
      <c r="EV144" s="39">
        <f t="shared" si="416"/>
        <v>10.45</v>
      </c>
      <c r="EW144" s="219">
        <f t="shared" si="417"/>
        <v>10.79</v>
      </c>
      <c r="EX144" s="39">
        <f t="shared" si="418"/>
        <v>10.45</v>
      </c>
      <c r="EY144" s="39">
        <f t="shared" si="419"/>
        <v>10.79</v>
      </c>
      <c r="EZ144" s="39">
        <f t="shared" si="420"/>
        <v>10.79</v>
      </c>
      <c r="FA144" s="39">
        <f t="shared" si="421"/>
        <v>10.45</v>
      </c>
      <c r="FB144" s="39">
        <f t="shared" si="422"/>
        <v>10.79</v>
      </c>
      <c r="FC144" s="39">
        <f t="shared" si="423"/>
        <v>10.45</v>
      </c>
      <c r="FD144" s="39">
        <f t="shared" si="424"/>
        <v>10.79</v>
      </c>
      <c r="FE144" s="39">
        <f t="shared" si="425"/>
        <v>127.08000000000001</v>
      </c>
      <c r="FF144" s="39">
        <f t="shared" si="426"/>
        <v>146.57000000000002</v>
      </c>
      <c r="FG144" s="39">
        <f t="shared" si="427"/>
        <v>10.79</v>
      </c>
      <c r="FH144" s="39">
        <f t="shared" si="428"/>
        <v>9.75</v>
      </c>
      <c r="FI144" s="39">
        <f t="shared" si="431"/>
        <v>10.79</v>
      </c>
      <c r="FJ144" s="39">
        <f t="shared" si="432"/>
        <v>31.33</v>
      </c>
      <c r="FK144" s="39">
        <f t="shared" si="429"/>
        <v>177.9</v>
      </c>
      <c r="FL144" s="72">
        <f t="shared" si="430"/>
        <v>528.16</v>
      </c>
      <c r="FP144" s="121"/>
      <c r="FQ144" s="121"/>
      <c r="FR144" s="121"/>
    </row>
    <row r="145" spans="1:174" ht="49.5" x14ac:dyDescent="0.15">
      <c r="A145" s="73">
        <v>44140</v>
      </c>
      <c r="B145" s="69" t="s">
        <v>1013</v>
      </c>
      <c r="C145" s="69" t="s">
        <v>1018</v>
      </c>
      <c r="D145" s="74" t="s">
        <v>86</v>
      </c>
      <c r="E145" s="74" t="s">
        <v>1019</v>
      </c>
      <c r="F145" s="86">
        <v>706.06</v>
      </c>
      <c r="G145" s="39">
        <f t="shared" si="391"/>
        <v>70.605999999999995</v>
      </c>
      <c r="H145" s="39">
        <f t="shared" si="392"/>
        <v>635.45399999999995</v>
      </c>
      <c r="I145" s="282"/>
      <c r="J145" s="282"/>
      <c r="K145" s="282"/>
      <c r="L145" s="282"/>
      <c r="M145" s="282"/>
      <c r="N145" s="282"/>
      <c r="O145" s="282"/>
      <c r="P145" s="282"/>
      <c r="Q145" s="282"/>
      <c r="R145" s="282"/>
      <c r="S145" s="282"/>
      <c r="T145" s="282"/>
      <c r="U145" s="282"/>
      <c r="V145" s="282"/>
      <c r="W145" s="282"/>
      <c r="X145" s="282"/>
      <c r="Y145" s="282"/>
      <c r="Z145" s="282"/>
      <c r="AA145" s="282"/>
      <c r="AB145" s="282"/>
      <c r="AC145" s="282"/>
      <c r="AD145" s="282"/>
      <c r="AE145" s="282"/>
      <c r="AF145" s="282"/>
      <c r="AG145" s="282"/>
      <c r="AH145" s="282"/>
      <c r="AI145" s="282"/>
      <c r="AJ145" s="282"/>
      <c r="AK145" s="282"/>
      <c r="AL145" s="282"/>
      <c r="AM145" s="282"/>
      <c r="AN145" s="282"/>
      <c r="AO145" s="282"/>
      <c r="AP145" s="282"/>
      <c r="AQ145" s="282"/>
      <c r="AR145" s="282"/>
      <c r="AS145" s="282"/>
      <c r="AT145" s="282"/>
      <c r="AU145" s="282"/>
      <c r="AV145" s="282"/>
      <c r="AW145" s="282"/>
      <c r="AX145" s="282"/>
      <c r="AY145" s="282"/>
      <c r="AZ145" s="282"/>
      <c r="BA145" s="282"/>
      <c r="BB145" s="282"/>
      <c r="BC145" s="282"/>
      <c r="BD145" s="282"/>
      <c r="BE145" s="282"/>
      <c r="BF145" s="282"/>
      <c r="BG145" s="282"/>
      <c r="BH145" s="282"/>
      <c r="BI145" s="282"/>
      <c r="BJ145" s="282"/>
      <c r="BK145" s="282"/>
      <c r="BL145" s="282"/>
      <c r="BM145" s="282"/>
      <c r="BN145" s="282"/>
      <c r="BO145" s="282"/>
      <c r="BP145" s="282"/>
      <c r="BQ145" s="282"/>
      <c r="BR145" s="282"/>
      <c r="BS145" s="282"/>
      <c r="BT145" s="282"/>
      <c r="BU145" s="282"/>
      <c r="BV145" s="282"/>
      <c r="BW145" s="282"/>
      <c r="BX145" s="282"/>
      <c r="BY145" s="282"/>
      <c r="BZ145" s="282"/>
      <c r="CA145" s="282"/>
      <c r="CB145" s="282"/>
      <c r="CC145" s="282"/>
      <c r="CD145" s="282"/>
      <c r="CE145" s="282"/>
      <c r="CF145" s="282"/>
      <c r="CG145" s="282"/>
      <c r="CH145" s="282"/>
      <c r="CI145" s="282"/>
      <c r="CJ145" s="282"/>
      <c r="CK145" s="282"/>
      <c r="CL145" s="282"/>
      <c r="CM145" s="282"/>
      <c r="CN145" s="282"/>
      <c r="CO145" s="282"/>
      <c r="CP145" s="282"/>
      <c r="CQ145" s="282"/>
      <c r="CR145" s="282"/>
      <c r="CS145" s="282"/>
      <c r="CT145" s="282"/>
      <c r="CU145" s="282"/>
      <c r="CV145" s="282"/>
      <c r="CW145" s="282"/>
      <c r="CX145" s="282"/>
      <c r="CY145" s="282"/>
      <c r="CZ145" s="282"/>
      <c r="DA145" s="282"/>
      <c r="DB145" s="282"/>
      <c r="DC145" s="282"/>
      <c r="DD145" s="282"/>
      <c r="DE145" s="282"/>
      <c r="DF145" s="282"/>
      <c r="DG145" s="282"/>
      <c r="DH145" s="282"/>
      <c r="DI145" s="282"/>
      <c r="DJ145" s="282"/>
      <c r="DK145" s="282"/>
      <c r="DL145" s="282"/>
      <c r="DM145" s="282"/>
      <c r="DN145" s="282"/>
      <c r="DO145" s="282"/>
      <c r="DP145" s="282"/>
      <c r="DQ145" s="282"/>
      <c r="DR145" s="282"/>
      <c r="DS145" s="282"/>
      <c r="DT145" s="282"/>
      <c r="DU145" s="282"/>
      <c r="DV145" s="282"/>
      <c r="DW145" s="282"/>
      <c r="DX145" s="282"/>
      <c r="DY145" s="282"/>
      <c r="DZ145" s="39"/>
      <c r="EA145" s="39"/>
      <c r="EB145" s="39"/>
      <c r="EC145" s="39"/>
      <c r="ED145" s="39">
        <f t="shared" si="398"/>
        <v>0</v>
      </c>
      <c r="EE145" s="39"/>
      <c r="EF145" s="39"/>
      <c r="EG145" s="39"/>
      <c r="EH145" s="39"/>
      <c r="EI145" s="39"/>
      <c r="EJ145" s="39"/>
      <c r="EK145" s="39"/>
      <c r="EL145" s="39"/>
      <c r="EM145" s="39"/>
      <c r="EN145" s="39"/>
      <c r="EO145" s="39">
        <f t="shared" si="433"/>
        <v>8.6999999999999993</v>
      </c>
      <c r="EP145" s="39">
        <f t="shared" si="410"/>
        <v>10.79</v>
      </c>
      <c r="EQ145" s="39">
        <f t="shared" si="411"/>
        <v>19.489999999999998</v>
      </c>
      <c r="ER145" s="39">
        <f t="shared" si="412"/>
        <v>19.489999999999998</v>
      </c>
      <c r="ES145" s="39">
        <f t="shared" si="413"/>
        <v>10.79</v>
      </c>
      <c r="ET145" s="39">
        <f t="shared" si="414"/>
        <v>9.75</v>
      </c>
      <c r="EU145" s="39">
        <f t="shared" si="415"/>
        <v>10.79</v>
      </c>
      <c r="EV145" s="39">
        <f t="shared" si="416"/>
        <v>10.45</v>
      </c>
      <c r="EW145" s="219">
        <f t="shared" si="417"/>
        <v>10.79</v>
      </c>
      <c r="EX145" s="39">
        <f t="shared" si="418"/>
        <v>10.45</v>
      </c>
      <c r="EY145" s="39">
        <f t="shared" si="419"/>
        <v>10.79</v>
      </c>
      <c r="EZ145" s="39">
        <f t="shared" si="420"/>
        <v>10.79</v>
      </c>
      <c r="FA145" s="39">
        <f t="shared" si="421"/>
        <v>10.45</v>
      </c>
      <c r="FB145" s="39">
        <f t="shared" si="422"/>
        <v>10.79</v>
      </c>
      <c r="FC145" s="39">
        <f t="shared" si="423"/>
        <v>10.45</v>
      </c>
      <c r="FD145" s="39">
        <f t="shared" si="424"/>
        <v>10.79</v>
      </c>
      <c r="FE145" s="39">
        <f t="shared" si="425"/>
        <v>127.08000000000001</v>
      </c>
      <c r="FF145" s="39">
        <f t="shared" si="426"/>
        <v>146.57000000000002</v>
      </c>
      <c r="FG145" s="39">
        <f t="shared" si="427"/>
        <v>10.79</v>
      </c>
      <c r="FH145" s="39">
        <f t="shared" si="428"/>
        <v>9.75</v>
      </c>
      <c r="FI145" s="39">
        <f t="shared" si="431"/>
        <v>10.79</v>
      </c>
      <c r="FJ145" s="39">
        <f t="shared" si="432"/>
        <v>31.33</v>
      </c>
      <c r="FK145" s="39">
        <f t="shared" si="429"/>
        <v>177.9</v>
      </c>
      <c r="FL145" s="72">
        <f t="shared" si="430"/>
        <v>528.16</v>
      </c>
      <c r="FP145" s="121"/>
      <c r="FQ145" s="121"/>
      <c r="FR145" s="121"/>
    </row>
    <row r="146" spans="1:174" ht="49.5" x14ac:dyDescent="0.15">
      <c r="A146" s="73">
        <v>44140</v>
      </c>
      <c r="B146" s="69" t="s">
        <v>1013</v>
      </c>
      <c r="C146" s="69" t="s">
        <v>1020</v>
      </c>
      <c r="D146" s="74" t="s">
        <v>86</v>
      </c>
      <c r="E146" s="74" t="s">
        <v>1021</v>
      </c>
      <c r="F146" s="86">
        <v>706.06</v>
      </c>
      <c r="G146" s="39">
        <f t="shared" si="391"/>
        <v>70.605999999999995</v>
      </c>
      <c r="H146" s="39">
        <f t="shared" si="392"/>
        <v>635.45399999999995</v>
      </c>
      <c r="I146" s="123"/>
      <c r="J146" s="123"/>
      <c r="K146" s="123"/>
      <c r="L146" s="123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  <c r="Z146" s="123"/>
      <c r="AA146" s="123"/>
      <c r="AB146" s="123"/>
      <c r="AC146" s="123"/>
      <c r="AD146" s="123"/>
      <c r="AE146" s="123"/>
      <c r="AF146" s="123"/>
      <c r="AG146" s="123"/>
      <c r="AH146" s="123"/>
      <c r="AI146" s="123"/>
      <c r="AJ146" s="123"/>
      <c r="AK146" s="123"/>
      <c r="AL146" s="123"/>
      <c r="AM146" s="123"/>
      <c r="AN146" s="123"/>
      <c r="AO146" s="123"/>
      <c r="AP146" s="123"/>
      <c r="AQ146" s="123"/>
      <c r="AR146" s="123"/>
      <c r="AS146" s="123"/>
      <c r="AT146" s="123"/>
      <c r="AU146" s="123"/>
      <c r="AV146" s="123"/>
      <c r="AW146" s="123"/>
      <c r="AX146" s="123"/>
      <c r="AY146" s="123"/>
      <c r="AZ146" s="123"/>
      <c r="BA146" s="123"/>
      <c r="BB146" s="123"/>
      <c r="BC146" s="123"/>
      <c r="BD146" s="123"/>
      <c r="BE146" s="123"/>
      <c r="BF146" s="123"/>
      <c r="BG146" s="123"/>
      <c r="BH146" s="123"/>
      <c r="BI146" s="123"/>
      <c r="BJ146" s="123"/>
      <c r="BK146" s="123"/>
      <c r="BL146" s="123"/>
      <c r="BM146" s="123"/>
      <c r="BN146" s="123"/>
      <c r="BO146" s="123"/>
      <c r="BP146" s="123"/>
      <c r="BQ146" s="123"/>
      <c r="BR146" s="123"/>
      <c r="BS146" s="123"/>
      <c r="BT146" s="123"/>
      <c r="BU146" s="123"/>
      <c r="BV146" s="123"/>
      <c r="BW146" s="123"/>
      <c r="BX146" s="123"/>
      <c r="BY146" s="123"/>
      <c r="BZ146" s="123"/>
      <c r="CA146" s="123"/>
      <c r="CB146" s="123"/>
      <c r="CC146" s="123"/>
      <c r="CD146" s="123"/>
      <c r="CE146" s="123"/>
      <c r="CF146" s="123"/>
      <c r="CG146" s="123"/>
      <c r="CH146" s="123"/>
      <c r="CI146" s="123"/>
      <c r="CJ146" s="123"/>
      <c r="CK146" s="123"/>
      <c r="CL146" s="123"/>
      <c r="CM146" s="123"/>
      <c r="CN146" s="123"/>
      <c r="CO146" s="123"/>
      <c r="CP146" s="123"/>
      <c r="CQ146" s="123"/>
      <c r="CR146" s="123"/>
      <c r="CS146" s="123"/>
      <c r="CT146" s="123"/>
      <c r="CU146" s="123"/>
      <c r="CV146" s="123"/>
      <c r="CW146" s="123"/>
      <c r="CX146" s="123"/>
      <c r="CY146" s="123"/>
      <c r="CZ146" s="123"/>
      <c r="DA146" s="123"/>
      <c r="DB146" s="123"/>
      <c r="DC146" s="123"/>
      <c r="DD146" s="123"/>
      <c r="DE146" s="123"/>
      <c r="DF146" s="123"/>
      <c r="DG146" s="123"/>
      <c r="DH146" s="123"/>
      <c r="DI146" s="123"/>
      <c r="DJ146" s="123"/>
      <c r="DK146" s="123"/>
      <c r="DL146" s="123"/>
      <c r="DM146" s="123"/>
      <c r="DN146" s="123"/>
      <c r="DO146" s="123"/>
      <c r="DP146" s="123"/>
      <c r="DQ146" s="123"/>
      <c r="DR146" s="123"/>
      <c r="DS146" s="123"/>
      <c r="DT146" s="123"/>
      <c r="DU146" s="123"/>
      <c r="DV146" s="123"/>
      <c r="DW146" s="123"/>
      <c r="DX146" s="123"/>
      <c r="DY146" s="123"/>
      <c r="DZ146" s="123"/>
      <c r="EA146" s="123"/>
      <c r="EB146" s="123"/>
      <c r="EC146" s="123"/>
      <c r="ED146" s="39">
        <f t="shared" si="398"/>
        <v>0</v>
      </c>
      <c r="EE146" s="123"/>
      <c r="EF146" s="123"/>
      <c r="EG146" s="123"/>
      <c r="EH146" s="123"/>
      <c r="EI146" s="123"/>
      <c r="EJ146" s="123"/>
      <c r="EK146" s="123"/>
      <c r="EL146" s="123"/>
      <c r="EM146" s="123"/>
      <c r="EN146" s="123"/>
      <c r="EO146" s="39">
        <f t="shared" si="433"/>
        <v>8.6999999999999993</v>
      </c>
      <c r="EP146" s="39">
        <f t="shared" si="410"/>
        <v>10.79</v>
      </c>
      <c r="EQ146" s="39">
        <f t="shared" si="411"/>
        <v>19.489999999999998</v>
      </c>
      <c r="ER146" s="39">
        <f t="shared" si="412"/>
        <v>19.489999999999998</v>
      </c>
      <c r="ES146" s="39">
        <f t="shared" si="413"/>
        <v>10.79</v>
      </c>
      <c r="ET146" s="39">
        <f t="shared" si="414"/>
        <v>9.75</v>
      </c>
      <c r="EU146" s="39">
        <f t="shared" si="415"/>
        <v>10.79</v>
      </c>
      <c r="EV146" s="39">
        <f t="shared" si="416"/>
        <v>10.45</v>
      </c>
      <c r="EW146" s="219">
        <f t="shared" si="417"/>
        <v>10.79</v>
      </c>
      <c r="EX146" s="39">
        <f t="shared" si="418"/>
        <v>10.45</v>
      </c>
      <c r="EY146" s="39">
        <f t="shared" si="419"/>
        <v>10.79</v>
      </c>
      <c r="EZ146" s="39">
        <f t="shared" si="420"/>
        <v>10.79</v>
      </c>
      <c r="FA146" s="39">
        <f t="shared" si="421"/>
        <v>10.45</v>
      </c>
      <c r="FB146" s="39">
        <f t="shared" si="422"/>
        <v>10.79</v>
      </c>
      <c r="FC146" s="39">
        <f t="shared" si="423"/>
        <v>10.45</v>
      </c>
      <c r="FD146" s="39">
        <f t="shared" si="424"/>
        <v>10.79</v>
      </c>
      <c r="FE146" s="39">
        <f t="shared" si="425"/>
        <v>127.08000000000001</v>
      </c>
      <c r="FF146" s="39">
        <f t="shared" si="426"/>
        <v>146.57000000000002</v>
      </c>
      <c r="FG146" s="39">
        <f t="shared" si="427"/>
        <v>10.79</v>
      </c>
      <c r="FH146" s="39">
        <f t="shared" si="428"/>
        <v>9.75</v>
      </c>
      <c r="FI146" s="39">
        <f t="shared" si="431"/>
        <v>10.79</v>
      </c>
      <c r="FJ146" s="39">
        <f t="shared" si="432"/>
        <v>31.33</v>
      </c>
      <c r="FK146" s="39">
        <f t="shared" si="429"/>
        <v>177.9</v>
      </c>
      <c r="FL146" s="72">
        <f t="shared" si="430"/>
        <v>528.16</v>
      </c>
      <c r="FP146" s="121"/>
      <c r="FQ146" s="121"/>
      <c r="FR146" s="121"/>
    </row>
    <row r="147" spans="1:174" ht="49.5" x14ac:dyDescent="0.15">
      <c r="A147" s="73">
        <v>44140</v>
      </c>
      <c r="B147" s="69" t="s">
        <v>1013</v>
      </c>
      <c r="C147" s="69" t="s">
        <v>1022</v>
      </c>
      <c r="D147" s="74" t="s">
        <v>86</v>
      </c>
      <c r="E147" s="74" t="s">
        <v>1023</v>
      </c>
      <c r="F147" s="86">
        <v>706.06</v>
      </c>
      <c r="G147" s="39">
        <f t="shared" si="391"/>
        <v>70.605999999999995</v>
      </c>
      <c r="H147" s="39">
        <f t="shared" si="392"/>
        <v>635.45399999999995</v>
      </c>
      <c r="I147" s="123"/>
      <c r="J147" s="123"/>
      <c r="K147" s="123"/>
      <c r="L147" s="123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  <c r="Z147" s="123"/>
      <c r="AA147" s="123"/>
      <c r="AB147" s="123"/>
      <c r="AC147" s="123"/>
      <c r="AD147" s="123"/>
      <c r="AE147" s="123"/>
      <c r="AF147" s="123"/>
      <c r="AG147" s="123"/>
      <c r="AH147" s="123"/>
      <c r="AI147" s="123"/>
      <c r="AJ147" s="123"/>
      <c r="AK147" s="123"/>
      <c r="AL147" s="123"/>
      <c r="AM147" s="123"/>
      <c r="AN147" s="123"/>
      <c r="AO147" s="123"/>
      <c r="AP147" s="123"/>
      <c r="AQ147" s="123"/>
      <c r="AR147" s="123"/>
      <c r="AS147" s="123"/>
      <c r="AT147" s="123"/>
      <c r="AU147" s="123"/>
      <c r="AV147" s="123"/>
      <c r="AW147" s="123"/>
      <c r="AX147" s="123"/>
      <c r="AY147" s="123"/>
      <c r="AZ147" s="123"/>
      <c r="BA147" s="123"/>
      <c r="BB147" s="123"/>
      <c r="BC147" s="123"/>
      <c r="BD147" s="123"/>
      <c r="BE147" s="123"/>
      <c r="BF147" s="123"/>
      <c r="BG147" s="123"/>
      <c r="BH147" s="123"/>
      <c r="BI147" s="123"/>
      <c r="BJ147" s="123"/>
      <c r="BK147" s="123"/>
      <c r="BL147" s="123"/>
      <c r="BM147" s="123"/>
      <c r="BN147" s="123"/>
      <c r="BO147" s="123"/>
      <c r="BP147" s="123"/>
      <c r="BQ147" s="123"/>
      <c r="BR147" s="123"/>
      <c r="BS147" s="123"/>
      <c r="BT147" s="123"/>
      <c r="BU147" s="123"/>
      <c r="BV147" s="123"/>
      <c r="BW147" s="123"/>
      <c r="BX147" s="123"/>
      <c r="BY147" s="123"/>
      <c r="BZ147" s="123"/>
      <c r="CA147" s="123"/>
      <c r="CB147" s="123"/>
      <c r="CC147" s="123"/>
      <c r="CD147" s="123"/>
      <c r="CE147" s="123"/>
      <c r="CF147" s="123"/>
      <c r="CG147" s="123"/>
      <c r="CH147" s="123"/>
      <c r="CI147" s="123"/>
      <c r="CJ147" s="123"/>
      <c r="CK147" s="123"/>
      <c r="CL147" s="123"/>
      <c r="CM147" s="123"/>
      <c r="CN147" s="123"/>
      <c r="CO147" s="123"/>
      <c r="CP147" s="123"/>
      <c r="CQ147" s="123"/>
      <c r="CR147" s="123"/>
      <c r="CS147" s="123"/>
      <c r="CT147" s="123"/>
      <c r="CU147" s="123"/>
      <c r="CV147" s="123"/>
      <c r="CW147" s="123"/>
      <c r="CX147" s="123"/>
      <c r="CY147" s="123"/>
      <c r="CZ147" s="123"/>
      <c r="DA147" s="123"/>
      <c r="DB147" s="123"/>
      <c r="DC147" s="123"/>
      <c r="DD147" s="123"/>
      <c r="DE147" s="123"/>
      <c r="DF147" s="123"/>
      <c r="DG147" s="123"/>
      <c r="DH147" s="123"/>
      <c r="DI147" s="123"/>
      <c r="DJ147" s="123"/>
      <c r="DK147" s="123"/>
      <c r="DL147" s="123"/>
      <c r="DM147" s="123"/>
      <c r="DN147" s="123"/>
      <c r="DO147" s="123"/>
      <c r="DP147" s="123"/>
      <c r="DQ147" s="123"/>
      <c r="DR147" s="123"/>
      <c r="DS147" s="123"/>
      <c r="DT147" s="123"/>
      <c r="DU147" s="123"/>
      <c r="DV147" s="123"/>
      <c r="DW147" s="123"/>
      <c r="DX147" s="123"/>
      <c r="DY147" s="123"/>
      <c r="DZ147" s="123"/>
      <c r="EA147" s="123"/>
      <c r="EB147" s="123"/>
      <c r="EC147" s="123"/>
      <c r="ED147" s="39">
        <f t="shared" si="398"/>
        <v>0</v>
      </c>
      <c r="EE147" s="123"/>
      <c r="EF147" s="123"/>
      <c r="EG147" s="123"/>
      <c r="EH147" s="123"/>
      <c r="EI147" s="123"/>
      <c r="EJ147" s="123"/>
      <c r="EK147" s="123"/>
      <c r="EL147" s="123"/>
      <c r="EM147" s="123"/>
      <c r="EN147" s="123"/>
      <c r="EO147" s="39">
        <f t="shared" si="433"/>
        <v>8.6999999999999993</v>
      </c>
      <c r="EP147" s="39">
        <f t="shared" si="410"/>
        <v>10.79</v>
      </c>
      <c r="EQ147" s="39">
        <f t="shared" si="411"/>
        <v>19.489999999999998</v>
      </c>
      <c r="ER147" s="39">
        <f t="shared" si="412"/>
        <v>19.489999999999998</v>
      </c>
      <c r="ES147" s="39">
        <f t="shared" si="413"/>
        <v>10.79</v>
      </c>
      <c r="ET147" s="39">
        <f t="shared" si="414"/>
        <v>9.75</v>
      </c>
      <c r="EU147" s="39">
        <f t="shared" si="415"/>
        <v>10.79</v>
      </c>
      <c r="EV147" s="39">
        <f t="shared" si="416"/>
        <v>10.45</v>
      </c>
      <c r="EW147" s="219">
        <f t="shared" si="417"/>
        <v>10.79</v>
      </c>
      <c r="EX147" s="39">
        <f t="shared" si="418"/>
        <v>10.45</v>
      </c>
      <c r="EY147" s="39">
        <f t="shared" si="419"/>
        <v>10.79</v>
      </c>
      <c r="EZ147" s="39">
        <f t="shared" si="420"/>
        <v>10.79</v>
      </c>
      <c r="FA147" s="39">
        <f t="shared" si="421"/>
        <v>10.45</v>
      </c>
      <c r="FB147" s="39">
        <f t="shared" si="422"/>
        <v>10.79</v>
      </c>
      <c r="FC147" s="39">
        <f t="shared" si="423"/>
        <v>10.45</v>
      </c>
      <c r="FD147" s="39">
        <f t="shared" si="424"/>
        <v>10.79</v>
      </c>
      <c r="FE147" s="39">
        <f t="shared" si="425"/>
        <v>127.08000000000001</v>
      </c>
      <c r="FF147" s="39">
        <f t="shared" si="426"/>
        <v>146.57000000000002</v>
      </c>
      <c r="FG147" s="39">
        <f t="shared" si="427"/>
        <v>10.79</v>
      </c>
      <c r="FH147" s="39">
        <f t="shared" si="428"/>
        <v>9.75</v>
      </c>
      <c r="FI147" s="39">
        <f t="shared" si="431"/>
        <v>10.79</v>
      </c>
      <c r="FJ147" s="39">
        <f t="shared" si="432"/>
        <v>31.33</v>
      </c>
      <c r="FK147" s="39">
        <f t="shared" si="429"/>
        <v>177.9</v>
      </c>
      <c r="FL147" s="72">
        <f t="shared" si="430"/>
        <v>528.16</v>
      </c>
      <c r="FP147" s="121"/>
      <c r="FQ147" s="121"/>
      <c r="FR147" s="121"/>
    </row>
    <row r="148" spans="1:174" ht="49.5" x14ac:dyDescent="0.15">
      <c r="A148" s="73">
        <v>44140</v>
      </c>
      <c r="B148" s="69" t="s">
        <v>1013</v>
      </c>
      <c r="C148" s="69" t="s">
        <v>1024</v>
      </c>
      <c r="D148" s="74" t="s">
        <v>86</v>
      </c>
      <c r="E148" s="74" t="s">
        <v>1025</v>
      </c>
      <c r="F148" s="86">
        <v>706.06</v>
      </c>
      <c r="G148" s="39">
        <f t="shared" si="391"/>
        <v>70.605999999999995</v>
      </c>
      <c r="H148" s="39">
        <f t="shared" si="392"/>
        <v>635.45399999999995</v>
      </c>
      <c r="I148" s="123"/>
      <c r="J148" s="123"/>
      <c r="K148" s="123"/>
      <c r="L148" s="123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  <c r="AA148" s="123"/>
      <c r="AB148" s="123"/>
      <c r="AC148" s="123"/>
      <c r="AD148" s="123"/>
      <c r="AE148" s="123"/>
      <c r="AF148" s="123"/>
      <c r="AG148" s="123"/>
      <c r="AH148" s="123"/>
      <c r="AI148" s="123"/>
      <c r="AJ148" s="123"/>
      <c r="AK148" s="123"/>
      <c r="AL148" s="123"/>
      <c r="AM148" s="123"/>
      <c r="AN148" s="123"/>
      <c r="AO148" s="123"/>
      <c r="AP148" s="123"/>
      <c r="AQ148" s="123"/>
      <c r="AR148" s="123"/>
      <c r="AS148" s="123"/>
      <c r="AT148" s="123"/>
      <c r="AU148" s="123"/>
      <c r="AV148" s="123"/>
      <c r="AW148" s="123"/>
      <c r="AX148" s="123"/>
      <c r="AY148" s="123"/>
      <c r="AZ148" s="123"/>
      <c r="BA148" s="123"/>
      <c r="BB148" s="123"/>
      <c r="BC148" s="123"/>
      <c r="BD148" s="123"/>
      <c r="BE148" s="123"/>
      <c r="BF148" s="123"/>
      <c r="BG148" s="123"/>
      <c r="BH148" s="123"/>
      <c r="BI148" s="123"/>
      <c r="BJ148" s="123"/>
      <c r="BK148" s="123"/>
      <c r="BL148" s="123"/>
      <c r="BM148" s="123"/>
      <c r="BN148" s="123"/>
      <c r="BO148" s="123"/>
      <c r="BP148" s="123"/>
      <c r="BQ148" s="123"/>
      <c r="BR148" s="123"/>
      <c r="BS148" s="123"/>
      <c r="BT148" s="123"/>
      <c r="BU148" s="123"/>
      <c r="BV148" s="123"/>
      <c r="BW148" s="123"/>
      <c r="BX148" s="123"/>
      <c r="BY148" s="123"/>
      <c r="BZ148" s="123"/>
      <c r="CA148" s="123"/>
      <c r="CB148" s="123"/>
      <c r="CC148" s="123"/>
      <c r="CD148" s="123"/>
      <c r="CE148" s="123"/>
      <c r="CF148" s="123"/>
      <c r="CG148" s="123"/>
      <c r="CH148" s="123"/>
      <c r="CI148" s="123"/>
      <c r="CJ148" s="123"/>
      <c r="CK148" s="123"/>
      <c r="CL148" s="123"/>
      <c r="CM148" s="123"/>
      <c r="CN148" s="123"/>
      <c r="CO148" s="123"/>
      <c r="CP148" s="123"/>
      <c r="CQ148" s="123"/>
      <c r="CR148" s="123"/>
      <c r="CS148" s="123"/>
      <c r="CT148" s="123"/>
      <c r="CU148" s="123"/>
      <c r="CV148" s="123"/>
      <c r="CW148" s="123"/>
      <c r="CX148" s="123"/>
      <c r="CY148" s="123"/>
      <c r="CZ148" s="123"/>
      <c r="DA148" s="123"/>
      <c r="DB148" s="123"/>
      <c r="DC148" s="123"/>
      <c r="DD148" s="123"/>
      <c r="DE148" s="123"/>
      <c r="DF148" s="123"/>
      <c r="DG148" s="123"/>
      <c r="DH148" s="123"/>
      <c r="DI148" s="123"/>
      <c r="DJ148" s="123"/>
      <c r="DK148" s="123"/>
      <c r="DL148" s="123"/>
      <c r="DM148" s="123"/>
      <c r="DN148" s="123"/>
      <c r="DO148" s="123"/>
      <c r="DP148" s="123"/>
      <c r="DQ148" s="123"/>
      <c r="DR148" s="123"/>
      <c r="DS148" s="123"/>
      <c r="DT148" s="123"/>
      <c r="DU148" s="123"/>
      <c r="DV148" s="123"/>
      <c r="DW148" s="123"/>
      <c r="DX148" s="123"/>
      <c r="DY148" s="123"/>
      <c r="DZ148" s="123"/>
      <c r="EA148" s="123"/>
      <c r="EB148" s="123"/>
      <c r="EC148" s="123"/>
      <c r="ED148" s="39">
        <f t="shared" si="398"/>
        <v>0</v>
      </c>
      <c r="EE148" s="123"/>
      <c r="EF148" s="123"/>
      <c r="EG148" s="123"/>
      <c r="EH148" s="123"/>
      <c r="EI148" s="123"/>
      <c r="EJ148" s="123"/>
      <c r="EK148" s="123"/>
      <c r="EL148" s="123"/>
      <c r="EM148" s="123"/>
      <c r="EN148" s="123"/>
      <c r="EO148" s="39">
        <f t="shared" si="433"/>
        <v>8.6999999999999993</v>
      </c>
      <c r="EP148" s="39">
        <f t="shared" si="410"/>
        <v>10.79</v>
      </c>
      <c r="EQ148" s="39">
        <f t="shared" si="411"/>
        <v>19.489999999999998</v>
      </c>
      <c r="ER148" s="39">
        <f t="shared" si="412"/>
        <v>19.489999999999998</v>
      </c>
      <c r="ES148" s="39">
        <f t="shared" si="413"/>
        <v>10.79</v>
      </c>
      <c r="ET148" s="39">
        <f t="shared" si="414"/>
        <v>9.75</v>
      </c>
      <c r="EU148" s="39">
        <f t="shared" si="415"/>
        <v>10.79</v>
      </c>
      <c r="EV148" s="39">
        <f t="shared" si="416"/>
        <v>10.45</v>
      </c>
      <c r="EW148" s="219">
        <f t="shared" si="417"/>
        <v>10.79</v>
      </c>
      <c r="EX148" s="39">
        <f t="shared" si="418"/>
        <v>10.45</v>
      </c>
      <c r="EY148" s="39">
        <f t="shared" si="419"/>
        <v>10.79</v>
      </c>
      <c r="EZ148" s="39">
        <f t="shared" si="420"/>
        <v>10.79</v>
      </c>
      <c r="FA148" s="39">
        <f t="shared" si="421"/>
        <v>10.45</v>
      </c>
      <c r="FB148" s="39">
        <f t="shared" si="422"/>
        <v>10.79</v>
      </c>
      <c r="FC148" s="39">
        <f t="shared" si="423"/>
        <v>10.45</v>
      </c>
      <c r="FD148" s="39">
        <f t="shared" si="424"/>
        <v>10.79</v>
      </c>
      <c r="FE148" s="39">
        <f t="shared" si="425"/>
        <v>127.08000000000001</v>
      </c>
      <c r="FF148" s="39">
        <f t="shared" si="426"/>
        <v>146.57000000000002</v>
      </c>
      <c r="FG148" s="39">
        <f t="shared" si="427"/>
        <v>10.79</v>
      </c>
      <c r="FH148" s="39">
        <f t="shared" si="428"/>
        <v>9.75</v>
      </c>
      <c r="FI148" s="39">
        <f t="shared" si="431"/>
        <v>10.79</v>
      </c>
      <c r="FJ148" s="39">
        <f t="shared" si="432"/>
        <v>31.33</v>
      </c>
      <c r="FK148" s="39">
        <f t="shared" si="429"/>
        <v>177.9</v>
      </c>
      <c r="FL148" s="72">
        <f t="shared" si="430"/>
        <v>528.16</v>
      </c>
      <c r="FP148" s="121"/>
      <c r="FQ148" s="121"/>
      <c r="FR148" s="121"/>
    </row>
    <row r="149" spans="1:174" ht="66.75" customHeight="1" x14ac:dyDescent="0.15">
      <c r="A149" s="73">
        <v>44264</v>
      </c>
      <c r="B149" s="74" t="s">
        <v>1026</v>
      </c>
      <c r="C149" s="74" t="s">
        <v>1027</v>
      </c>
      <c r="D149" s="74" t="s">
        <v>86</v>
      </c>
      <c r="E149" s="74" t="s">
        <v>1028</v>
      </c>
      <c r="F149" s="86">
        <v>4277.05</v>
      </c>
      <c r="G149" s="39">
        <f t="shared" si="391"/>
        <v>427.70500000000004</v>
      </c>
      <c r="H149" s="39">
        <f t="shared" si="392"/>
        <v>3849.3450000000003</v>
      </c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3"/>
      <c r="AU149" s="123"/>
      <c r="AV149" s="123"/>
      <c r="AW149" s="123"/>
      <c r="AX149" s="123"/>
      <c r="AY149" s="123"/>
      <c r="AZ149" s="123"/>
      <c r="BA149" s="123"/>
      <c r="BB149" s="123"/>
      <c r="BC149" s="123"/>
      <c r="BD149" s="123"/>
      <c r="BE149" s="123"/>
      <c r="BF149" s="123"/>
      <c r="BG149" s="123"/>
      <c r="BH149" s="123"/>
      <c r="BI149" s="123"/>
      <c r="BJ149" s="123"/>
      <c r="BK149" s="123"/>
      <c r="BL149" s="123"/>
      <c r="BM149" s="123"/>
      <c r="BN149" s="123"/>
      <c r="BO149" s="123"/>
      <c r="BP149" s="123"/>
      <c r="BQ149" s="123"/>
      <c r="BR149" s="123"/>
      <c r="BS149" s="123"/>
      <c r="BT149" s="123"/>
      <c r="BU149" s="123"/>
      <c r="BV149" s="123"/>
      <c r="BW149" s="123"/>
      <c r="BX149" s="123"/>
      <c r="BY149" s="123"/>
      <c r="BZ149" s="123"/>
      <c r="CA149" s="123"/>
      <c r="CB149" s="123"/>
      <c r="CC149" s="123"/>
      <c r="CD149" s="123"/>
      <c r="CE149" s="123"/>
      <c r="CF149" s="123"/>
      <c r="CG149" s="123"/>
      <c r="CH149" s="123"/>
      <c r="CI149" s="123"/>
      <c r="CJ149" s="123"/>
      <c r="CK149" s="123"/>
      <c r="CL149" s="123"/>
      <c r="CM149" s="123"/>
      <c r="CN149" s="123"/>
      <c r="CO149" s="123"/>
      <c r="CP149" s="123"/>
      <c r="CQ149" s="123"/>
      <c r="CR149" s="123"/>
      <c r="CS149" s="123"/>
      <c r="CT149" s="123"/>
      <c r="CU149" s="123"/>
      <c r="CV149" s="123"/>
      <c r="CW149" s="123"/>
      <c r="CX149" s="123"/>
      <c r="CY149" s="123"/>
      <c r="CZ149" s="123"/>
      <c r="DA149" s="123"/>
      <c r="DB149" s="123"/>
      <c r="DC149" s="123"/>
      <c r="DD149" s="123"/>
      <c r="DE149" s="123"/>
      <c r="DF149" s="123"/>
      <c r="DG149" s="123"/>
      <c r="DH149" s="123"/>
      <c r="DI149" s="123"/>
      <c r="DJ149" s="123"/>
      <c r="DK149" s="123"/>
      <c r="DL149" s="123"/>
      <c r="DM149" s="123"/>
      <c r="DN149" s="123"/>
      <c r="DO149" s="123"/>
      <c r="DP149" s="123"/>
      <c r="DQ149" s="123"/>
      <c r="DR149" s="123"/>
      <c r="DS149" s="123"/>
      <c r="DT149" s="123"/>
      <c r="DU149" s="123"/>
      <c r="DV149" s="123"/>
      <c r="DW149" s="123"/>
      <c r="DX149" s="123"/>
      <c r="DY149" s="123"/>
      <c r="DZ149" s="123"/>
      <c r="EA149" s="123"/>
      <c r="EB149" s="123"/>
      <c r="EC149" s="123"/>
      <c r="ED149" s="39"/>
      <c r="EE149" s="123"/>
      <c r="EF149" s="123"/>
      <c r="EG149" s="123"/>
      <c r="EH149" s="123"/>
      <c r="EI149" s="123"/>
      <c r="EJ149" s="123"/>
      <c r="EK149" s="123"/>
      <c r="EL149" s="123"/>
      <c r="EM149" s="123"/>
      <c r="EN149" s="123"/>
      <c r="EO149" s="39"/>
      <c r="EP149" s="39"/>
      <c r="EQ149" s="39"/>
      <c r="ER149" s="39"/>
      <c r="ES149" s="39"/>
      <c r="ET149" s="39"/>
      <c r="EU149" s="39">
        <f>ROUND((H149/5/365*22),2)</f>
        <v>46.4</v>
      </c>
      <c r="EV149" s="39">
        <f t="shared" si="416"/>
        <v>63.28</v>
      </c>
      <c r="EW149" s="219">
        <f t="shared" si="417"/>
        <v>65.39</v>
      </c>
      <c r="EX149" s="39">
        <f t="shared" si="418"/>
        <v>63.28</v>
      </c>
      <c r="EY149" s="39">
        <f t="shared" si="419"/>
        <v>65.39</v>
      </c>
      <c r="EZ149" s="39">
        <f t="shared" si="420"/>
        <v>65.39</v>
      </c>
      <c r="FA149" s="39">
        <f t="shared" si="421"/>
        <v>63.28</v>
      </c>
      <c r="FB149" s="39">
        <f t="shared" si="422"/>
        <v>65.39</v>
      </c>
      <c r="FC149" s="39">
        <f t="shared" si="423"/>
        <v>63.28</v>
      </c>
      <c r="FD149" s="39">
        <f t="shared" si="424"/>
        <v>65.39</v>
      </c>
      <c r="FE149" s="39">
        <f t="shared" si="425"/>
        <v>626.46999999999991</v>
      </c>
      <c r="FF149" s="39">
        <f t="shared" si="426"/>
        <v>626.46999999999991</v>
      </c>
      <c r="FG149" s="39">
        <f t="shared" si="427"/>
        <v>65.39</v>
      </c>
      <c r="FH149" s="39">
        <f t="shared" si="428"/>
        <v>59.06</v>
      </c>
      <c r="FI149" s="39">
        <f t="shared" si="431"/>
        <v>65.39</v>
      </c>
      <c r="FJ149" s="39">
        <f t="shared" si="432"/>
        <v>189.84</v>
      </c>
      <c r="FK149" s="39">
        <f t="shared" si="429"/>
        <v>816.31</v>
      </c>
      <c r="FL149" s="72">
        <f t="shared" si="430"/>
        <v>3460.7400000000002</v>
      </c>
      <c r="FP149" s="121"/>
      <c r="FQ149" s="121"/>
      <c r="FR149" s="121"/>
    </row>
    <row r="150" spans="1:174" ht="91.5" customHeight="1" x14ac:dyDescent="0.15">
      <c r="A150" s="73">
        <v>44264</v>
      </c>
      <c r="B150" s="74" t="s">
        <v>1029</v>
      </c>
      <c r="C150" s="74" t="s">
        <v>1030</v>
      </c>
      <c r="D150" s="74" t="s">
        <v>86</v>
      </c>
      <c r="E150" s="74" t="s">
        <v>1031</v>
      </c>
      <c r="F150" s="86">
        <v>4277.05</v>
      </c>
      <c r="G150" s="39">
        <f t="shared" si="391"/>
        <v>427.70500000000004</v>
      </c>
      <c r="H150" s="39">
        <f t="shared" si="392"/>
        <v>3849.3450000000003</v>
      </c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3"/>
      <c r="AU150" s="123"/>
      <c r="AV150" s="123"/>
      <c r="AW150" s="123"/>
      <c r="AX150" s="123"/>
      <c r="AY150" s="123"/>
      <c r="AZ150" s="123"/>
      <c r="BA150" s="123"/>
      <c r="BB150" s="123"/>
      <c r="BC150" s="123"/>
      <c r="BD150" s="123"/>
      <c r="BE150" s="123"/>
      <c r="BF150" s="123"/>
      <c r="BG150" s="123"/>
      <c r="BH150" s="123"/>
      <c r="BI150" s="123"/>
      <c r="BJ150" s="123"/>
      <c r="BK150" s="123"/>
      <c r="BL150" s="123"/>
      <c r="BM150" s="123"/>
      <c r="BN150" s="123"/>
      <c r="BO150" s="123"/>
      <c r="BP150" s="123"/>
      <c r="BQ150" s="123"/>
      <c r="BR150" s="123"/>
      <c r="BS150" s="123"/>
      <c r="BT150" s="123"/>
      <c r="BU150" s="123"/>
      <c r="BV150" s="123"/>
      <c r="BW150" s="123"/>
      <c r="BX150" s="123"/>
      <c r="BY150" s="123"/>
      <c r="BZ150" s="123"/>
      <c r="CA150" s="123"/>
      <c r="CB150" s="123"/>
      <c r="CC150" s="123"/>
      <c r="CD150" s="123"/>
      <c r="CE150" s="123"/>
      <c r="CF150" s="123"/>
      <c r="CG150" s="123"/>
      <c r="CH150" s="123"/>
      <c r="CI150" s="123"/>
      <c r="CJ150" s="123"/>
      <c r="CK150" s="123"/>
      <c r="CL150" s="123"/>
      <c r="CM150" s="123"/>
      <c r="CN150" s="123"/>
      <c r="CO150" s="123"/>
      <c r="CP150" s="123"/>
      <c r="CQ150" s="123"/>
      <c r="CR150" s="123"/>
      <c r="CS150" s="123"/>
      <c r="CT150" s="123"/>
      <c r="CU150" s="123"/>
      <c r="CV150" s="123"/>
      <c r="CW150" s="123"/>
      <c r="CX150" s="123"/>
      <c r="CY150" s="123"/>
      <c r="CZ150" s="123"/>
      <c r="DA150" s="123"/>
      <c r="DB150" s="123"/>
      <c r="DC150" s="123"/>
      <c r="DD150" s="123"/>
      <c r="DE150" s="123"/>
      <c r="DF150" s="123"/>
      <c r="DG150" s="123"/>
      <c r="DH150" s="123"/>
      <c r="DI150" s="123"/>
      <c r="DJ150" s="123"/>
      <c r="DK150" s="123"/>
      <c r="DL150" s="123"/>
      <c r="DM150" s="123"/>
      <c r="DN150" s="123"/>
      <c r="DO150" s="123"/>
      <c r="DP150" s="123"/>
      <c r="DQ150" s="123"/>
      <c r="DR150" s="123"/>
      <c r="DS150" s="123"/>
      <c r="DT150" s="123"/>
      <c r="DU150" s="123"/>
      <c r="DV150" s="123"/>
      <c r="DW150" s="123"/>
      <c r="DX150" s="123"/>
      <c r="DY150" s="123"/>
      <c r="DZ150" s="123"/>
      <c r="EA150" s="123"/>
      <c r="EB150" s="123"/>
      <c r="EC150" s="123"/>
      <c r="ED150" s="39"/>
      <c r="EE150" s="123"/>
      <c r="EF150" s="123"/>
      <c r="EG150" s="123"/>
      <c r="EH150" s="123"/>
      <c r="EI150" s="123"/>
      <c r="EJ150" s="123"/>
      <c r="EK150" s="123"/>
      <c r="EL150" s="123"/>
      <c r="EM150" s="123"/>
      <c r="EN150" s="123"/>
      <c r="EO150" s="39"/>
      <c r="EP150" s="39"/>
      <c r="EQ150" s="39"/>
      <c r="ER150" s="39"/>
      <c r="ES150" s="39"/>
      <c r="ET150" s="39"/>
      <c r="EU150" s="39">
        <f>ROUND((H150/5/365*22),2)</f>
        <v>46.4</v>
      </c>
      <c r="EV150" s="39">
        <f t="shared" si="416"/>
        <v>63.28</v>
      </c>
      <c r="EW150" s="219">
        <f t="shared" si="417"/>
        <v>65.39</v>
      </c>
      <c r="EX150" s="39">
        <f t="shared" si="418"/>
        <v>63.28</v>
      </c>
      <c r="EY150" s="39">
        <f t="shared" si="419"/>
        <v>65.39</v>
      </c>
      <c r="EZ150" s="39">
        <f t="shared" si="420"/>
        <v>65.39</v>
      </c>
      <c r="FA150" s="39">
        <f t="shared" si="421"/>
        <v>63.28</v>
      </c>
      <c r="FB150" s="39">
        <f t="shared" si="422"/>
        <v>65.39</v>
      </c>
      <c r="FC150" s="39">
        <f t="shared" si="423"/>
        <v>63.28</v>
      </c>
      <c r="FD150" s="39">
        <f t="shared" si="424"/>
        <v>65.39</v>
      </c>
      <c r="FE150" s="39">
        <f t="shared" si="425"/>
        <v>626.46999999999991</v>
      </c>
      <c r="FF150" s="39">
        <f t="shared" si="426"/>
        <v>626.46999999999991</v>
      </c>
      <c r="FG150" s="39">
        <f t="shared" si="427"/>
        <v>65.39</v>
      </c>
      <c r="FH150" s="39">
        <f t="shared" si="428"/>
        <v>59.06</v>
      </c>
      <c r="FI150" s="39">
        <f t="shared" si="431"/>
        <v>65.39</v>
      </c>
      <c r="FJ150" s="39">
        <f t="shared" si="432"/>
        <v>189.84</v>
      </c>
      <c r="FK150" s="39">
        <f t="shared" si="429"/>
        <v>816.31</v>
      </c>
      <c r="FL150" s="72">
        <f t="shared" si="430"/>
        <v>3460.7400000000002</v>
      </c>
    </row>
    <row r="151" spans="1:174" ht="20.25" customHeight="1" x14ac:dyDescent="0.15">
      <c r="A151" s="283">
        <v>44340</v>
      </c>
      <c r="B151" s="69" t="s">
        <v>1032</v>
      </c>
      <c r="C151" s="69" t="s">
        <v>1033</v>
      </c>
      <c r="D151" s="284" t="s">
        <v>136</v>
      </c>
      <c r="E151" s="285" t="s">
        <v>1034</v>
      </c>
      <c r="F151" s="286">
        <v>1179</v>
      </c>
      <c r="G151" s="39">
        <f t="shared" si="391"/>
        <v>117.9</v>
      </c>
      <c r="H151" s="39">
        <f t="shared" si="392"/>
        <v>1061.1000000000001</v>
      </c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3"/>
      <c r="AU151" s="123"/>
      <c r="AV151" s="123"/>
      <c r="AW151" s="123"/>
      <c r="AX151" s="123"/>
      <c r="AY151" s="123"/>
      <c r="AZ151" s="123"/>
      <c r="BA151" s="123"/>
      <c r="BB151" s="123"/>
      <c r="BC151" s="123"/>
      <c r="BD151" s="123"/>
      <c r="BE151" s="123"/>
      <c r="BF151" s="123"/>
      <c r="BG151" s="123"/>
      <c r="BH151" s="123"/>
      <c r="BI151" s="123"/>
      <c r="BJ151" s="123"/>
      <c r="BK151" s="123"/>
      <c r="BL151" s="123"/>
      <c r="BM151" s="123"/>
      <c r="BN151" s="123"/>
      <c r="BO151" s="123"/>
      <c r="BP151" s="123"/>
      <c r="BQ151" s="123"/>
      <c r="BR151" s="123"/>
      <c r="BS151" s="123"/>
      <c r="BT151" s="123"/>
      <c r="BU151" s="123"/>
      <c r="BV151" s="123"/>
      <c r="BW151" s="123"/>
      <c r="BX151" s="123"/>
      <c r="BY151" s="123"/>
      <c r="BZ151" s="123"/>
      <c r="CA151" s="123"/>
      <c r="CB151" s="123"/>
      <c r="CC151" s="123"/>
      <c r="CD151" s="123"/>
      <c r="CE151" s="123"/>
      <c r="CF151" s="123"/>
      <c r="CG151" s="123"/>
      <c r="CH151" s="123"/>
      <c r="CI151" s="123"/>
      <c r="CJ151" s="123"/>
      <c r="CK151" s="123"/>
      <c r="CL151" s="123"/>
      <c r="CM151" s="123"/>
      <c r="CN151" s="123"/>
      <c r="CO151" s="123"/>
      <c r="CP151" s="123"/>
      <c r="CQ151" s="123"/>
      <c r="CR151" s="123"/>
      <c r="CS151" s="123"/>
      <c r="CT151" s="123"/>
      <c r="CU151" s="123"/>
      <c r="CV151" s="123"/>
      <c r="CW151" s="123"/>
      <c r="CX151" s="123"/>
      <c r="CY151" s="123"/>
      <c r="CZ151" s="123"/>
      <c r="DA151" s="123"/>
      <c r="DB151" s="123"/>
      <c r="DC151" s="123"/>
      <c r="DD151" s="123"/>
      <c r="DE151" s="123"/>
      <c r="DF151" s="123"/>
      <c r="DG151" s="123"/>
      <c r="DH151" s="123"/>
      <c r="DI151" s="123"/>
      <c r="DJ151" s="123"/>
      <c r="DK151" s="123"/>
      <c r="DL151" s="123"/>
      <c r="DM151" s="123"/>
      <c r="DN151" s="123"/>
      <c r="DO151" s="123"/>
      <c r="DP151" s="123"/>
      <c r="DQ151" s="123"/>
      <c r="DR151" s="123"/>
      <c r="DS151" s="123"/>
      <c r="DT151" s="123"/>
      <c r="DU151" s="123"/>
      <c r="DV151" s="123"/>
      <c r="DW151" s="123"/>
      <c r="DX151" s="123"/>
      <c r="DY151" s="123"/>
      <c r="DZ151" s="123"/>
      <c r="EA151" s="123"/>
      <c r="EB151" s="123"/>
      <c r="EC151" s="123"/>
      <c r="ED151" s="39"/>
      <c r="EE151" s="123"/>
      <c r="EF151" s="123"/>
      <c r="EG151" s="123"/>
      <c r="EH151" s="123"/>
      <c r="EI151" s="123"/>
      <c r="EJ151" s="123"/>
      <c r="EK151" s="123"/>
      <c r="EL151" s="123"/>
      <c r="EM151" s="123"/>
      <c r="EN151" s="123"/>
      <c r="EO151" s="39"/>
      <c r="EP151" s="39"/>
      <c r="EQ151" s="39"/>
      <c r="ER151" s="39"/>
      <c r="ES151" s="39"/>
      <c r="ET151" s="39"/>
      <c r="EU151" s="39"/>
      <c r="EV151" s="39"/>
      <c r="EW151" s="219">
        <f t="shared" ref="EW151:EW162" si="434">ROUND((H151/5/365*7),2)</f>
        <v>4.07</v>
      </c>
      <c r="EX151" s="39">
        <f t="shared" si="418"/>
        <v>17.440000000000001</v>
      </c>
      <c r="EY151" s="39">
        <f t="shared" si="419"/>
        <v>18.02</v>
      </c>
      <c r="EZ151" s="39">
        <f t="shared" si="420"/>
        <v>18.02</v>
      </c>
      <c r="FA151" s="39">
        <f t="shared" si="421"/>
        <v>17.440000000000001</v>
      </c>
      <c r="FB151" s="39">
        <f t="shared" si="422"/>
        <v>18.02</v>
      </c>
      <c r="FC151" s="39">
        <f t="shared" si="423"/>
        <v>17.440000000000001</v>
      </c>
      <c r="FD151" s="39">
        <f t="shared" si="424"/>
        <v>18.02</v>
      </c>
      <c r="FE151" s="39">
        <f t="shared" si="425"/>
        <v>128.47</v>
      </c>
      <c r="FF151" s="39">
        <f t="shared" si="426"/>
        <v>128.47</v>
      </c>
      <c r="FG151" s="39">
        <f t="shared" si="427"/>
        <v>18.02</v>
      </c>
      <c r="FH151" s="39">
        <f t="shared" si="428"/>
        <v>16.28</v>
      </c>
      <c r="FI151" s="39">
        <f t="shared" si="431"/>
        <v>18.02</v>
      </c>
      <c r="FJ151" s="39">
        <f t="shared" si="432"/>
        <v>52.319999999999993</v>
      </c>
      <c r="FK151" s="39">
        <f t="shared" si="429"/>
        <v>180.79</v>
      </c>
      <c r="FL151" s="72">
        <f t="shared" si="430"/>
        <v>998.21</v>
      </c>
    </row>
    <row r="152" spans="1:174" ht="17.25" customHeight="1" x14ac:dyDescent="0.15">
      <c r="A152" s="283">
        <v>44340</v>
      </c>
      <c r="B152" s="69" t="s">
        <v>1032</v>
      </c>
      <c r="C152" s="69" t="s">
        <v>1035</v>
      </c>
      <c r="D152" s="284" t="s">
        <v>100</v>
      </c>
      <c r="E152" s="285" t="s">
        <v>1036</v>
      </c>
      <c r="F152" s="286">
        <v>1179</v>
      </c>
      <c r="G152" s="39">
        <f t="shared" si="391"/>
        <v>117.9</v>
      </c>
      <c r="H152" s="39">
        <f t="shared" si="392"/>
        <v>1061.1000000000001</v>
      </c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3"/>
      <c r="AU152" s="123"/>
      <c r="AV152" s="123"/>
      <c r="AW152" s="123"/>
      <c r="AX152" s="123"/>
      <c r="AY152" s="123"/>
      <c r="AZ152" s="123"/>
      <c r="BA152" s="123"/>
      <c r="BB152" s="123"/>
      <c r="BC152" s="123"/>
      <c r="BD152" s="123"/>
      <c r="BE152" s="123"/>
      <c r="BF152" s="123"/>
      <c r="BG152" s="123"/>
      <c r="BH152" s="123"/>
      <c r="BI152" s="123"/>
      <c r="BJ152" s="123"/>
      <c r="BK152" s="123"/>
      <c r="BL152" s="123"/>
      <c r="BM152" s="123"/>
      <c r="BN152" s="123"/>
      <c r="BO152" s="123"/>
      <c r="BP152" s="123"/>
      <c r="BQ152" s="123"/>
      <c r="BR152" s="123"/>
      <c r="BS152" s="123"/>
      <c r="BT152" s="123"/>
      <c r="BU152" s="123"/>
      <c r="BV152" s="123"/>
      <c r="BW152" s="123"/>
      <c r="BX152" s="123"/>
      <c r="BY152" s="123"/>
      <c r="BZ152" s="123"/>
      <c r="CA152" s="123"/>
      <c r="CB152" s="123"/>
      <c r="CC152" s="123"/>
      <c r="CD152" s="123"/>
      <c r="CE152" s="123"/>
      <c r="CF152" s="123"/>
      <c r="CG152" s="123"/>
      <c r="CH152" s="123"/>
      <c r="CI152" s="123"/>
      <c r="CJ152" s="123"/>
      <c r="CK152" s="123"/>
      <c r="CL152" s="123"/>
      <c r="CM152" s="123"/>
      <c r="CN152" s="123"/>
      <c r="CO152" s="123"/>
      <c r="CP152" s="123"/>
      <c r="CQ152" s="123"/>
      <c r="CR152" s="123"/>
      <c r="CS152" s="123"/>
      <c r="CT152" s="123"/>
      <c r="CU152" s="123"/>
      <c r="CV152" s="123"/>
      <c r="CW152" s="123"/>
      <c r="CX152" s="123"/>
      <c r="CY152" s="123"/>
      <c r="CZ152" s="123"/>
      <c r="DA152" s="123"/>
      <c r="DB152" s="123"/>
      <c r="DC152" s="123"/>
      <c r="DD152" s="123"/>
      <c r="DE152" s="123"/>
      <c r="DF152" s="123"/>
      <c r="DG152" s="123"/>
      <c r="DH152" s="123"/>
      <c r="DI152" s="123"/>
      <c r="DJ152" s="123"/>
      <c r="DK152" s="123"/>
      <c r="DL152" s="123"/>
      <c r="DM152" s="123"/>
      <c r="DN152" s="123"/>
      <c r="DO152" s="123"/>
      <c r="DP152" s="123"/>
      <c r="DQ152" s="123"/>
      <c r="DR152" s="123"/>
      <c r="DS152" s="123"/>
      <c r="DT152" s="123"/>
      <c r="DU152" s="123"/>
      <c r="DV152" s="123"/>
      <c r="DW152" s="123"/>
      <c r="DX152" s="123"/>
      <c r="DY152" s="123"/>
      <c r="DZ152" s="123"/>
      <c r="EA152" s="123"/>
      <c r="EB152" s="123"/>
      <c r="EC152" s="123"/>
      <c r="ED152" s="39"/>
      <c r="EE152" s="123"/>
      <c r="EF152" s="123"/>
      <c r="EG152" s="123"/>
      <c r="EH152" s="123"/>
      <c r="EI152" s="123"/>
      <c r="EJ152" s="123"/>
      <c r="EK152" s="123"/>
      <c r="EL152" s="123"/>
      <c r="EM152" s="123"/>
      <c r="EN152" s="123"/>
      <c r="EO152" s="39"/>
      <c r="EP152" s="39"/>
      <c r="EQ152" s="39"/>
      <c r="ER152" s="39"/>
      <c r="ES152" s="39"/>
      <c r="ET152" s="39"/>
      <c r="EU152" s="39"/>
      <c r="EV152" s="39"/>
      <c r="EW152" s="219">
        <f t="shared" si="434"/>
        <v>4.07</v>
      </c>
      <c r="EX152" s="39">
        <f t="shared" si="418"/>
        <v>17.440000000000001</v>
      </c>
      <c r="EY152" s="39">
        <f t="shared" si="419"/>
        <v>18.02</v>
      </c>
      <c r="EZ152" s="39">
        <f t="shared" si="420"/>
        <v>18.02</v>
      </c>
      <c r="FA152" s="39">
        <f t="shared" si="421"/>
        <v>17.440000000000001</v>
      </c>
      <c r="FB152" s="39">
        <f t="shared" si="422"/>
        <v>18.02</v>
      </c>
      <c r="FC152" s="39">
        <f t="shared" si="423"/>
        <v>17.440000000000001</v>
      </c>
      <c r="FD152" s="39">
        <f t="shared" si="424"/>
        <v>18.02</v>
      </c>
      <c r="FE152" s="39">
        <f t="shared" si="425"/>
        <v>128.47</v>
      </c>
      <c r="FF152" s="39">
        <f t="shared" si="426"/>
        <v>128.47</v>
      </c>
      <c r="FG152" s="39">
        <f t="shared" si="427"/>
        <v>18.02</v>
      </c>
      <c r="FH152" s="39">
        <f t="shared" si="428"/>
        <v>16.28</v>
      </c>
      <c r="FI152" s="39">
        <f t="shared" si="431"/>
        <v>18.02</v>
      </c>
      <c r="FJ152" s="39">
        <f t="shared" si="432"/>
        <v>52.319999999999993</v>
      </c>
      <c r="FK152" s="39">
        <f t="shared" si="429"/>
        <v>180.79</v>
      </c>
      <c r="FL152" s="72">
        <f t="shared" si="430"/>
        <v>998.21</v>
      </c>
    </row>
    <row r="153" spans="1:174" ht="17.25" customHeight="1" x14ac:dyDescent="0.15">
      <c r="A153" s="283">
        <v>44340</v>
      </c>
      <c r="B153" s="69" t="s">
        <v>1032</v>
      </c>
      <c r="C153" s="69" t="s">
        <v>1037</v>
      </c>
      <c r="D153" s="284" t="s">
        <v>109</v>
      </c>
      <c r="E153" s="285" t="s">
        <v>1038</v>
      </c>
      <c r="F153" s="286">
        <v>1179</v>
      </c>
      <c r="G153" s="39">
        <f t="shared" si="391"/>
        <v>117.9</v>
      </c>
      <c r="H153" s="39">
        <f t="shared" si="392"/>
        <v>1061.1000000000001</v>
      </c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3"/>
      <c r="AU153" s="123"/>
      <c r="AV153" s="123"/>
      <c r="AW153" s="123"/>
      <c r="AX153" s="123"/>
      <c r="AY153" s="123"/>
      <c r="AZ153" s="123"/>
      <c r="BA153" s="123"/>
      <c r="BB153" s="123"/>
      <c r="BC153" s="123"/>
      <c r="BD153" s="123"/>
      <c r="BE153" s="123"/>
      <c r="BF153" s="123"/>
      <c r="BG153" s="123"/>
      <c r="BH153" s="123"/>
      <c r="BI153" s="123"/>
      <c r="BJ153" s="123"/>
      <c r="BK153" s="123"/>
      <c r="BL153" s="123"/>
      <c r="BM153" s="123"/>
      <c r="BN153" s="123"/>
      <c r="BO153" s="123"/>
      <c r="BP153" s="123"/>
      <c r="BQ153" s="123"/>
      <c r="BR153" s="123"/>
      <c r="BS153" s="123"/>
      <c r="BT153" s="123"/>
      <c r="BU153" s="123"/>
      <c r="BV153" s="123"/>
      <c r="BW153" s="123"/>
      <c r="BX153" s="123"/>
      <c r="BY153" s="123"/>
      <c r="BZ153" s="123"/>
      <c r="CA153" s="123"/>
      <c r="CB153" s="123"/>
      <c r="CC153" s="123"/>
      <c r="CD153" s="123"/>
      <c r="CE153" s="123"/>
      <c r="CF153" s="123"/>
      <c r="CG153" s="123"/>
      <c r="CH153" s="123"/>
      <c r="CI153" s="123"/>
      <c r="CJ153" s="123"/>
      <c r="CK153" s="123"/>
      <c r="CL153" s="123"/>
      <c r="CM153" s="123"/>
      <c r="CN153" s="123"/>
      <c r="CO153" s="123"/>
      <c r="CP153" s="123"/>
      <c r="CQ153" s="123"/>
      <c r="CR153" s="123"/>
      <c r="CS153" s="123"/>
      <c r="CT153" s="123"/>
      <c r="CU153" s="123"/>
      <c r="CV153" s="123"/>
      <c r="CW153" s="123"/>
      <c r="CX153" s="123"/>
      <c r="CY153" s="123"/>
      <c r="CZ153" s="123"/>
      <c r="DA153" s="123"/>
      <c r="DB153" s="123"/>
      <c r="DC153" s="123"/>
      <c r="DD153" s="123"/>
      <c r="DE153" s="123"/>
      <c r="DF153" s="123"/>
      <c r="DG153" s="123"/>
      <c r="DH153" s="123"/>
      <c r="DI153" s="123"/>
      <c r="DJ153" s="123"/>
      <c r="DK153" s="123"/>
      <c r="DL153" s="123"/>
      <c r="DM153" s="123"/>
      <c r="DN153" s="123"/>
      <c r="DO153" s="123"/>
      <c r="DP153" s="123"/>
      <c r="DQ153" s="123"/>
      <c r="DR153" s="123"/>
      <c r="DS153" s="123"/>
      <c r="DT153" s="123"/>
      <c r="DU153" s="123"/>
      <c r="DV153" s="123"/>
      <c r="DW153" s="123"/>
      <c r="DX153" s="123"/>
      <c r="DY153" s="123"/>
      <c r="DZ153" s="123"/>
      <c r="EA153" s="123"/>
      <c r="EB153" s="123"/>
      <c r="EC153" s="123"/>
      <c r="ED153" s="39"/>
      <c r="EE153" s="123"/>
      <c r="EF153" s="123"/>
      <c r="EG153" s="123"/>
      <c r="EH153" s="123"/>
      <c r="EI153" s="123"/>
      <c r="EJ153" s="123"/>
      <c r="EK153" s="123"/>
      <c r="EL153" s="123"/>
      <c r="EM153" s="123"/>
      <c r="EN153" s="123"/>
      <c r="EO153" s="39"/>
      <c r="EP153" s="39"/>
      <c r="EQ153" s="39"/>
      <c r="ER153" s="39"/>
      <c r="ES153" s="39"/>
      <c r="ET153" s="39"/>
      <c r="EU153" s="39"/>
      <c r="EV153" s="39"/>
      <c r="EW153" s="219">
        <f t="shared" si="434"/>
        <v>4.07</v>
      </c>
      <c r="EX153" s="39">
        <f t="shared" si="418"/>
        <v>17.440000000000001</v>
      </c>
      <c r="EY153" s="39">
        <f t="shared" si="419"/>
        <v>18.02</v>
      </c>
      <c r="EZ153" s="39">
        <f t="shared" si="420"/>
        <v>18.02</v>
      </c>
      <c r="FA153" s="39">
        <f t="shared" si="421"/>
        <v>17.440000000000001</v>
      </c>
      <c r="FB153" s="39">
        <f t="shared" si="422"/>
        <v>18.02</v>
      </c>
      <c r="FC153" s="39">
        <f t="shared" si="423"/>
        <v>17.440000000000001</v>
      </c>
      <c r="FD153" s="39">
        <f t="shared" si="424"/>
        <v>18.02</v>
      </c>
      <c r="FE153" s="39">
        <f t="shared" si="425"/>
        <v>128.47</v>
      </c>
      <c r="FF153" s="39">
        <f t="shared" si="426"/>
        <v>128.47</v>
      </c>
      <c r="FG153" s="39">
        <f t="shared" si="427"/>
        <v>18.02</v>
      </c>
      <c r="FH153" s="39">
        <f t="shared" si="428"/>
        <v>16.28</v>
      </c>
      <c r="FI153" s="39">
        <f t="shared" si="431"/>
        <v>18.02</v>
      </c>
      <c r="FJ153" s="39">
        <f t="shared" si="432"/>
        <v>52.319999999999993</v>
      </c>
      <c r="FK153" s="39">
        <f t="shared" si="429"/>
        <v>180.79</v>
      </c>
      <c r="FL153" s="72">
        <f t="shared" si="430"/>
        <v>998.21</v>
      </c>
    </row>
    <row r="154" spans="1:174" ht="18.75" customHeight="1" x14ac:dyDescent="0.15">
      <c r="A154" s="283">
        <v>44340</v>
      </c>
      <c r="B154" s="69" t="s">
        <v>1032</v>
      </c>
      <c r="C154" s="69" t="s">
        <v>1039</v>
      </c>
      <c r="D154" s="284" t="s">
        <v>219</v>
      </c>
      <c r="E154" s="285" t="s">
        <v>1040</v>
      </c>
      <c r="F154" s="286">
        <v>1179</v>
      </c>
      <c r="G154" s="39">
        <f t="shared" si="391"/>
        <v>117.9</v>
      </c>
      <c r="H154" s="39">
        <f t="shared" si="392"/>
        <v>1061.1000000000001</v>
      </c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3"/>
      <c r="AU154" s="123"/>
      <c r="AV154" s="123"/>
      <c r="AW154" s="123"/>
      <c r="AX154" s="123"/>
      <c r="AY154" s="123"/>
      <c r="AZ154" s="123"/>
      <c r="BA154" s="123"/>
      <c r="BB154" s="123"/>
      <c r="BC154" s="123"/>
      <c r="BD154" s="123"/>
      <c r="BE154" s="123"/>
      <c r="BF154" s="123"/>
      <c r="BG154" s="123"/>
      <c r="BH154" s="123"/>
      <c r="BI154" s="123"/>
      <c r="BJ154" s="123"/>
      <c r="BK154" s="123"/>
      <c r="BL154" s="123"/>
      <c r="BM154" s="123"/>
      <c r="BN154" s="123"/>
      <c r="BO154" s="123"/>
      <c r="BP154" s="123"/>
      <c r="BQ154" s="123"/>
      <c r="BR154" s="123"/>
      <c r="BS154" s="123"/>
      <c r="BT154" s="123"/>
      <c r="BU154" s="123"/>
      <c r="BV154" s="123"/>
      <c r="BW154" s="123"/>
      <c r="BX154" s="123"/>
      <c r="BY154" s="123"/>
      <c r="BZ154" s="123"/>
      <c r="CA154" s="123"/>
      <c r="CB154" s="123"/>
      <c r="CC154" s="123"/>
      <c r="CD154" s="123"/>
      <c r="CE154" s="123"/>
      <c r="CF154" s="123"/>
      <c r="CG154" s="123"/>
      <c r="CH154" s="123"/>
      <c r="CI154" s="123"/>
      <c r="CJ154" s="123"/>
      <c r="CK154" s="123"/>
      <c r="CL154" s="123"/>
      <c r="CM154" s="123"/>
      <c r="CN154" s="123"/>
      <c r="CO154" s="123"/>
      <c r="CP154" s="123"/>
      <c r="CQ154" s="123"/>
      <c r="CR154" s="123"/>
      <c r="CS154" s="123"/>
      <c r="CT154" s="123"/>
      <c r="CU154" s="123"/>
      <c r="CV154" s="123"/>
      <c r="CW154" s="123"/>
      <c r="CX154" s="123"/>
      <c r="CY154" s="123"/>
      <c r="CZ154" s="123"/>
      <c r="DA154" s="123"/>
      <c r="DB154" s="123"/>
      <c r="DC154" s="123"/>
      <c r="DD154" s="123"/>
      <c r="DE154" s="123"/>
      <c r="DF154" s="123"/>
      <c r="DG154" s="123"/>
      <c r="DH154" s="123"/>
      <c r="DI154" s="123"/>
      <c r="DJ154" s="123"/>
      <c r="DK154" s="123"/>
      <c r="DL154" s="123"/>
      <c r="DM154" s="123"/>
      <c r="DN154" s="123"/>
      <c r="DO154" s="123"/>
      <c r="DP154" s="123"/>
      <c r="DQ154" s="123"/>
      <c r="DR154" s="123"/>
      <c r="DS154" s="123"/>
      <c r="DT154" s="123"/>
      <c r="DU154" s="123"/>
      <c r="DV154" s="123"/>
      <c r="DW154" s="123"/>
      <c r="DX154" s="123"/>
      <c r="DY154" s="123"/>
      <c r="DZ154" s="123"/>
      <c r="EA154" s="123"/>
      <c r="EB154" s="123"/>
      <c r="EC154" s="123"/>
      <c r="ED154" s="39"/>
      <c r="EE154" s="123"/>
      <c r="EF154" s="123"/>
      <c r="EG154" s="123"/>
      <c r="EH154" s="123"/>
      <c r="EI154" s="123"/>
      <c r="EJ154" s="123"/>
      <c r="EK154" s="123"/>
      <c r="EL154" s="123"/>
      <c r="EM154" s="123"/>
      <c r="EN154" s="123"/>
      <c r="EO154" s="39"/>
      <c r="EP154" s="39"/>
      <c r="EQ154" s="39"/>
      <c r="ER154" s="39"/>
      <c r="ES154" s="39"/>
      <c r="ET154" s="39"/>
      <c r="EU154" s="39"/>
      <c r="EV154" s="39"/>
      <c r="EW154" s="219">
        <f t="shared" si="434"/>
        <v>4.07</v>
      </c>
      <c r="EX154" s="39">
        <f t="shared" si="418"/>
        <v>17.440000000000001</v>
      </c>
      <c r="EY154" s="39">
        <f t="shared" si="419"/>
        <v>18.02</v>
      </c>
      <c r="EZ154" s="39">
        <f t="shared" si="420"/>
        <v>18.02</v>
      </c>
      <c r="FA154" s="39">
        <f t="shared" si="421"/>
        <v>17.440000000000001</v>
      </c>
      <c r="FB154" s="39">
        <f t="shared" si="422"/>
        <v>18.02</v>
      </c>
      <c r="FC154" s="39">
        <f t="shared" si="423"/>
        <v>17.440000000000001</v>
      </c>
      <c r="FD154" s="39">
        <f t="shared" si="424"/>
        <v>18.02</v>
      </c>
      <c r="FE154" s="39">
        <f t="shared" si="425"/>
        <v>128.47</v>
      </c>
      <c r="FF154" s="39">
        <f t="shared" si="426"/>
        <v>128.47</v>
      </c>
      <c r="FG154" s="39">
        <f t="shared" si="427"/>
        <v>18.02</v>
      </c>
      <c r="FH154" s="39">
        <f t="shared" si="428"/>
        <v>16.28</v>
      </c>
      <c r="FI154" s="39">
        <f t="shared" si="431"/>
        <v>18.02</v>
      </c>
      <c r="FJ154" s="39">
        <f t="shared" si="432"/>
        <v>52.319999999999993</v>
      </c>
      <c r="FK154" s="39">
        <f t="shared" si="429"/>
        <v>180.79</v>
      </c>
      <c r="FL154" s="72">
        <f t="shared" si="430"/>
        <v>998.21</v>
      </c>
    </row>
    <row r="155" spans="1:174" ht="18.75" customHeight="1" x14ac:dyDescent="0.15">
      <c r="A155" s="283">
        <v>44340</v>
      </c>
      <c r="B155" s="69" t="s">
        <v>1032</v>
      </c>
      <c r="C155" s="69" t="s">
        <v>1041</v>
      </c>
      <c r="D155" s="284" t="s">
        <v>168</v>
      </c>
      <c r="E155" s="285" t="s">
        <v>1042</v>
      </c>
      <c r="F155" s="286">
        <v>1179</v>
      </c>
      <c r="G155" s="39">
        <f t="shared" si="391"/>
        <v>117.9</v>
      </c>
      <c r="H155" s="39">
        <f t="shared" si="392"/>
        <v>1061.1000000000001</v>
      </c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3"/>
      <c r="AU155" s="123"/>
      <c r="AV155" s="123"/>
      <c r="AW155" s="123"/>
      <c r="AX155" s="123"/>
      <c r="AY155" s="123"/>
      <c r="AZ155" s="123"/>
      <c r="BA155" s="123"/>
      <c r="BB155" s="123"/>
      <c r="BC155" s="123"/>
      <c r="BD155" s="123"/>
      <c r="BE155" s="123"/>
      <c r="BF155" s="123"/>
      <c r="BG155" s="123"/>
      <c r="BH155" s="123"/>
      <c r="BI155" s="123"/>
      <c r="BJ155" s="123"/>
      <c r="BK155" s="123"/>
      <c r="BL155" s="123"/>
      <c r="BM155" s="123"/>
      <c r="BN155" s="123"/>
      <c r="BO155" s="123"/>
      <c r="BP155" s="123"/>
      <c r="BQ155" s="123"/>
      <c r="BR155" s="123"/>
      <c r="BS155" s="123"/>
      <c r="BT155" s="123"/>
      <c r="BU155" s="123"/>
      <c r="BV155" s="123"/>
      <c r="BW155" s="123"/>
      <c r="BX155" s="123"/>
      <c r="BY155" s="123"/>
      <c r="BZ155" s="123"/>
      <c r="CA155" s="123"/>
      <c r="CB155" s="123"/>
      <c r="CC155" s="123"/>
      <c r="CD155" s="123"/>
      <c r="CE155" s="123"/>
      <c r="CF155" s="123"/>
      <c r="CG155" s="123"/>
      <c r="CH155" s="123"/>
      <c r="CI155" s="123"/>
      <c r="CJ155" s="123"/>
      <c r="CK155" s="123"/>
      <c r="CL155" s="123"/>
      <c r="CM155" s="123"/>
      <c r="CN155" s="123"/>
      <c r="CO155" s="123"/>
      <c r="CP155" s="123"/>
      <c r="CQ155" s="123"/>
      <c r="CR155" s="123"/>
      <c r="CS155" s="123"/>
      <c r="CT155" s="123"/>
      <c r="CU155" s="123"/>
      <c r="CV155" s="123"/>
      <c r="CW155" s="123"/>
      <c r="CX155" s="123"/>
      <c r="CY155" s="123"/>
      <c r="CZ155" s="123"/>
      <c r="DA155" s="123"/>
      <c r="DB155" s="123"/>
      <c r="DC155" s="123"/>
      <c r="DD155" s="123"/>
      <c r="DE155" s="123"/>
      <c r="DF155" s="123"/>
      <c r="DG155" s="123"/>
      <c r="DH155" s="123"/>
      <c r="DI155" s="123"/>
      <c r="DJ155" s="123"/>
      <c r="DK155" s="123"/>
      <c r="DL155" s="123"/>
      <c r="DM155" s="123"/>
      <c r="DN155" s="123"/>
      <c r="DO155" s="123"/>
      <c r="DP155" s="123"/>
      <c r="DQ155" s="123"/>
      <c r="DR155" s="123"/>
      <c r="DS155" s="123"/>
      <c r="DT155" s="123"/>
      <c r="DU155" s="123"/>
      <c r="DV155" s="123"/>
      <c r="DW155" s="123"/>
      <c r="DX155" s="123"/>
      <c r="DY155" s="123"/>
      <c r="DZ155" s="123"/>
      <c r="EA155" s="123"/>
      <c r="EB155" s="123"/>
      <c r="EC155" s="123"/>
      <c r="ED155" s="39"/>
      <c r="EE155" s="123"/>
      <c r="EF155" s="123"/>
      <c r="EG155" s="123"/>
      <c r="EH155" s="123"/>
      <c r="EI155" s="123"/>
      <c r="EJ155" s="123"/>
      <c r="EK155" s="123"/>
      <c r="EL155" s="123"/>
      <c r="EM155" s="123"/>
      <c r="EN155" s="123"/>
      <c r="EO155" s="39"/>
      <c r="EP155" s="39"/>
      <c r="EQ155" s="39"/>
      <c r="ER155" s="39"/>
      <c r="ES155" s="39"/>
      <c r="ET155" s="39"/>
      <c r="EU155" s="39"/>
      <c r="EV155" s="39"/>
      <c r="EW155" s="219">
        <f t="shared" si="434"/>
        <v>4.07</v>
      </c>
      <c r="EX155" s="39">
        <f t="shared" si="418"/>
        <v>17.440000000000001</v>
      </c>
      <c r="EY155" s="39">
        <f t="shared" si="419"/>
        <v>18.02</v>
      </c>
      <c r="EZ155" s="39">
        <f t="shared" si="420"/>
        <v>18.02</v>
      </c>
      <c r="FA155" s="39">
        <f t="shared" si="421"/>
        <v>17.440000000000001</v>
      </c>
      <c r="FB155" s="39">
        <f t="shared" si="422"/>
        <v>18.02</v>
      </c>
      <c r="FC155" s="39">
        <f t="shared" si="423"/>
        <v>17.440000000000001</v>
      </c>
      <c r="FD155" s="39">
        <f t="shared" si="424"/>
        <v>18.02</v>
      </c>
      <c r="FE155" s="39">
        <f t="shared" si="425"/>
        <v>128.47</v>
      </c>
      <c r="FF155" s="39">
        <f t="shared" si="426"/>
        <v>128.47</v>
      </c>
      <c r="FG155" s="39">
        <f t="shared" si="427"/>
        <v>18.02</v>
      </c>
      <c r="FH155" s="39">
        <f t="shared" si="428"/>
        <v>16.28</v>
      </c>
      <c r="FI155" s="39">
        <f t="shared" si="431"/>
        <v>18.02</v>
      </c>
      <c r="FJ155" s="39">
        <f t="shared" si="432"/>
        <v>52.319999999999993</v>
      </c>
      <c r="FK155" s="39">
        <f t="shared" si="429"/>
        <v>180.79</v>
      </c>
      <c r="FL155" s="72">
        <f t="shared" si="430"/>
        <v>998.21</v>
      </c>
    </row>
    <row r="156" spans="1:174" ht="18.75" customHeight="1" x14ac:dyDescent="0.15">
      <c r="A156" s="283">
        <v>44340</v>
      </c>
      <c r="B156" s="69" t="s">
        <v>1032</v>
      </c>
      <c r="C156" s="69" t="s">
        <v>1043</v>
      </c>
      <c r="D156" s="284" t="s">
        <v>210</v>
      </c>
      <c r="E156" s="285" t="s">
        <v>1044</v>
      </c>
      <c r="F156" s="286">
        <v>1179</v>
      </c>
      <c r="G156" s="39">
        <f t="shared" si="391"/>
        <v>117.9</v>
      </c>
      <c r="H156" s="39">
        <f t="shared" si="392"/>
        <v>1061.1000000000001</v>
      </c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3"/>
      <c r="AU156" s="123"/>
      <c r="AV156" s="123"/>
      <c r="AW156" s="123"/>
      <c r="AX156" s="123"/>
      <c r="AY156" s="123"/>
      <c r="AZ156" s="123"/>
      <c r="BA156" s="123"/>
      <c r="BB156" s="123"/>
      <c r="BC156" s="123"/>
      <c r="BD156" s="123"/>
      <c r="BE156" s="123"/>
      <c r="BF156" s="123"/>
      <c r="BG156" s="123"/>
      <c r="BH156" s="123"/>
      <c r="BI156" s="123"/>
      <c r="BJ156" s="123"/>
      <c r="BK156" s="123"/>
      <c r="BL156" s="123"/>
      <c r="BM156" s="123"/>
      <c r="BN156" s="123"/>
      <c r="BO156" s="123"/>
      <c r="BP156" s="123"/>
      <c r="BQ156" s="123"/>
      <c r="BR156" s="123"/>
      <c r="BS156" s="123"/>
      <c r="BT156" s="123"/>
      <c r="BU156" s="123"/>
      <c r="BV156" s="123"/>
      <c r="BW156" s="123"/>
      <c r="BX156" s="123"/>
      <c r="BY156" s="123"/>
      <c r="BZ156" s="123"/>
      <c r="CA156" s="123"/>
      <c r="CB156" s="123"/>
      <c r="CC156" s="123"/>
      <c r="CD156" s="123"/>
      <c r="CE156" s="123"/>
      <c r="CF156" s="123"/>
      <c r="CG156" s="123"/>
      <c r="CH156" s="123"/>
      <c r="CI156" s="123"/>
      <c r="CJ156" s="123"/>
      <c r="CK156" s="123"/>
      <c r="CL156" s="123"/>
      <c r="CM156" s="123"/>
      <c r="CN156" s="123"/>
      <c r="CO156" s="123"/>
      <c r="CP156" s="123"/>
      <c r="CQ156" s="123"/>
      <c r="CR156" s="123"/>
      <c r="CS156" s="123"/>
      <c r="CT156" s="123"/>
      <c r="CU156" s="123"/>
      <c r="CV156" s="123"/>
      <c r="CW156" s="123"/>
      <c r="CX156" s="123"/>
      <c r="CY156" s="123"/>
      <c r="CZ156" s="123"/>
      <c r="DA156" s="123"/>
      <c r="DB156" s="123"/>
      <c r="DC156" s="123"/>
      <c r="DD156" s="123"/>
      <c r="DE156" s="123"/>
      <c r="DF156" s="123"/>
      <c r="DG156" s="123"/>
      <c r="DH156" s="123"/>
      <c r="DI156" s="123"/>
      <c r="DJ156" s="123"/>
      <c r="DK156" s="123"/>
      <c r="DL156" s="123"/>
      <c r="DM156" s="123"/>
      <c r="DN156" s="123"/>
      <c r="DO156" s="123"/>
      <c r="DP156" s="123"/>
      <c r="DQ156" s="123"/>
      <c r="DR156" s="123"/>
      <c r="DS156" s="123"/>
      <c r="DT156" s="123"/>
      <c r="DU156" s="123"/>
      <c r="DV156" s="123"/>
      <c r="DW156" s="123"/>
      <c r="DX156" s="123"/>
      <c r="DY156" s="123"/>
      <c r="DZ156" s="123"/>
      <c r="EA156" s="123"/>
      <c r="EB156" s="123"/>
      <c r="EC156" s="123"/>
      <c r="ED156" s="39"/>
      <c r="EE156" s="123"/>
      <c r="EF156" s="123"/>
      <c r="EG156" s="123"/>
      <c r="EH156" s="123"/>
      <c r="EI156" s="123"/>
      <c r="EJ156" s="123"/>
      <c r="EK156" s="123"/>
      <c r="EL156" s="123"/>
      <c r="EM156" s="123"/>
      <c r="EN156" s="123"/>
      <c r="EO156" s="39"/>
      <c r="EP156" s="39"/>
      <c r="EQ156" s="39"/>
      <c r="ER156" s="39"/>
      <c r="ES156" s="39"/>
      <c r="ET156" s="39"/>
      <c r="EU156" s="39"/>
      <c r="EV156" s="39"/>
      <c r="EW156" s="219">
        <f t="shared" si="434"/>
        <v>4.07</v>
      </c>
      <c r="EX156" s="39">
        <f t="shared" si="418"/>
        <v>17.440000000000001</v>
      </c>
      <c r="EY156" s="39">
        <f t="shared" si="419"/>
        <v>18.02</v>
      </c>
      <c r="EZ156" s="39">
        <f t="shared" si="420"/>
        <v>18.02</v>
      </c>
      <c r="FA156" s="39">
        <f t="shared" si="421"/>
        <v>17.440000000000001</v>
      </c>
      <c r="FB156" s="39">
        <f t="shared" si="422"/>
        <v>18.02</v>
      </c>
      <c r="FC156" s="39">
        <f t="shared" si="423"/>
        <v>17.440000000000001</v>
      </c>
      <c r="FD156" s="39">
        <f t="shared" si="424"/>
        <v>18.02</v>
      </c>
      <c r="FE156" s="39">
        <f t="shared" si="425"/>
        <v>128.47</v>
      </c>
      <c r="FF156" s="39">
        <f t="shared" si="426"/>
        <v>128.47</v>
      </c>
      <c r="FG156" s="39">
        <f t="shared" si="427"/>
        <v>18.02</v>
      </c>
      <c r="FH156" s="39">
        <f t="shared" si="428"/>
        <v>16.28</v>
      </c>
      <c r="FI156" s="39">
        <f t="shared" si="431"/>
        <v>18.02</v>
      </c>
      <c r="FJ156" s="39">
        <f t="shared" si="432"/>
        <v>52.319999999999993</v>
      </c>
      <c r="FK156" s="39">
        <f t="shared" si="429"/>
        <v>180.79</v>
      </c>
      <c r="FL156" s="72">
        <f t="shared" si="430"/>
        <v>998.21</v>
      </c>
    </row>
    <row r="157" spans="1:174" ht="17.25" customHeight="1" x14ac:dyDescent="0.15">
      <c r="A157" s="283">
        <v>44340</v>
      </c>
      <c r="B157" s="69" t="s">
        <v>1032</v>
      </c>
      <c r="C157" s="69" t="s">
        <v>1045</v>
      </c>
      <c r="D157" s="284" t="s">
        <v>68</v>
      </c>
      <c r="E157" s="285" t="s">
        <v>1046</v>
      </c>
      <c r="F157" s="286">
        <v>1179</v>
      </c>
      <c r="G157" s="39">
        <f t="shared" si="391"/>
        <v>117.9</v>
      </c>
      <c r="H157" s="39">
        <f t="shared" si="392"/>
        <v>1061.1000000000001</v>
      </c>
      <c r="I157" s="123"/>
      <c r="J157" s="123"/>
      <c r="K157" s="123"/>
      <c r="L157" s="123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  <c r="AA157" s="123"/>
      <c r="AB157" s="123"/>
      <c r="AC157" s="123"/>
      <c r="AD157" s="123"/>
      <c r="AE157" s="123"/>
      <c r="AF157" s="123"/>
      <c r="AG157" s="123"/>
      <c r="AH157" s="123"/>
      <c r="AI157" s="123"/>
      <c r="AJ157" s="123"/>
      <c r="AK157" s="123"/>
      <c r="AL157" s="123"/>
      <c r="AM157" s="123"/>
      <c r="AN157" s="123"/>
      <c r="AO157" s="123"/>
      <c r="AP157" s="123"/>
      <c r="AQ157" s="123"/>
      <c r="AR157" s="123"/>
      <c r="AS157" s="123"/>
      <c r="AT157" s="123"/>
      <c r="AU157" s="123"/>
      <c r="AV157" s="123"/>
      <c r="AW157" s="123"/>
      <c r="AX157" s="123"/>
      <c r="AY157" s="123"/>
      <c r="AZ157" s="123"/>
      <c r="BA157" s="123"/>
      <c r="BB157" s="123"/>
      <c r="BC157" s="123"/>
      <c r="BD157" s="123"/>
      <c r="BE157" s="123"/>
      <c r="BF157" s="123"/>
      <c r="BG157" s="123"/>
      <c r="BH157" s="123"/>
      <c r="BI157" s="123"/>
      <c r="BJ157" s="123"/>
      <c r="BK157" s="123"/>
      <c r="BL157" s="123"/>
      <c r="BM157" s="123"/>
      <c r="BN157" s="123"/>
      <c r="BO157" s="123"/>
      <c r="BP157" s="123"/>
      <c r="BQ157" s="123"/>
      <c r="BR157" s="123"/>
      <c r="BS157" s="123"/>
      <c r="BT157" s="123"/>
      <c r="BU157" s="123"/>
      <c r="BV157" s="123"/>
      <c r="BW157" s="123"/>
      <c r="BX157" s="123"/>
      <c r="BY157" s="123"/>
      <c r="BZ157" s="123"/>
      <c r="CA157" s="123"/>
      <c r="CB157" s="123"/>
      <c r="CC157" s="123"/>
      <c r="CD157" s="123"/>
      <c r="CE157" s="123"/>
      <c r="CF157" s="123"/>
      <c r="CG157" s="123"/>
      <c r="CH157" s="123"/>
      <c r="CI157" s="123"/>
      <c r="CJ157" s="123"/>
      <c r="CK157" s="123"/>
      <c r="CL157" s="123"/>
      <c r="CM157" s="123"/>
      <c r="CN157" s="123"/>
      <c r="CO157" s="123"/>
      <c r="CP157" s="123"/>
      <c r="CQ157" s="123"/>
      <c r="CR157" s="123"/>
      <c r="CS157" s="123"/>
      <c r="CT157" s="123"/>
      <c r="CU157" s="123"/>
      <c r="CV157" s="123"/>
      <c r="CW157" s="123"/>
      <c r="CX157" s="123"/>
      <c r="CY157" s="123"/>
      <c r="CZ157" s="123"/>
      <c r="DA157" s="123"/>
      <c r="DB157" s="123"/>
      <c r="DC157" s="123"/>
      <c r="DD157" s="123"/>
      <c r="DE157" s="123"/>
      <c r="DF157" s="123"/>
      <c r="DG157" s="123"/>
      <c r="DH157" s="123"/>
      <c r="DI157" s="123"/>
      <c r="DJ157" s="123"/>
      <c r="DK157" s="123"/>
      <c r="DL157" s="123"/>
      <c r="DM157" s="123"/>
      <c r="DN157" s="123"/>
      <c r="DO157" s="123"/>
      <c r="DP157" s="123"/>
      <c r="DQ157" s="123"/>
      <c r="DR157" s="123"/>
      <c r="DS157" s="123"/>
      <c r="DT157" s="123"/>
      <c r="DU157" s="123"/>
      <c r="DV157" s="123"/>
      <c r="DW157" s="123"/>
      <c r="DX157" s="123"/>
      <c r="DY157" s="123"/>
      <c r="DZ157" s="123"/>
      <c r="EA157" s="123"/>
      <c r="EB157" s="123"/>
      <c r="EC157" s="123"/>
      <c r="ED157" s="39"/>
      <c r="EE157" s="123"/>
      <c r="EF157" s="123"/>
      <c r="EG157" s="123"/>
      <c r="EH157" s="123"/>
      <c r="EI157" s="123"/>
      <c r="EJ157" s="123"/>
      <c r="EK157" s="123"/>
      <c r="EL157" s="123"/>
      <c r="EM157" s="123"/>
      <c r="EN157" s="123"/>
      <c r="EO157" s="39"/>
      <c r="EP157" s="39"/>
      <c r="EQ157" s="39"/>
      <c r="ER157" s="39"/>
      <c r="ES157" s="39"/>
      <c r="ET157" s="39"/>
      <c r="EU157" s="39"/>
      <c r="EV157" s="39"/>
      <c r="EW157" s="219">
        <f t="shared" si="434"/>
        <v>4.07</v>
      </c>
      <c r="EX157" s="39">
        <f t="shared" si="418"/>
        <v>17.440000000000001</v>
      </c>
      <c r="EY157" s="39">
        <f t="shared" si="419"/>
        <v>18.02</v>
      </c>
      <c r="EZ157" s="39">
        <f t="shared" si="420"/>
        <v>18.02</v>
      </c>
      <c r="FA157" s="39">
        <f t="shared" si="421"/>
        <v>17.440000000000001</v>
      </c>
      <c r="FB157" s="39">
        <f t="shared" si="422"/>
        <v>18.02</v>
      </c>
      <c r="FC157" s="39">
        <f t="shared" si="423"/>
        <v>17.440000000000001</v>
      </c>
      <c r="FD157" s="39">
        <f t="shared" si="424"/>
        <v>18.02</v>
      </c>
      <c r="FE157" s="39">
        <f t="shared" si="425"/>
        <v>128.47</v>
      </c>
      <c r="FF157" s="39">
        <f t="shared" si="426"/>
        <v>128.47</v>
      </c>
      <c r="FG157" s="39">
        <f t="shared" si="427"/>
        <v>18.02</v>
      </c>
      <c r="FH157" s="39">
        <f t="shared" si="428"/>
        <v>16.28</v>
      </c>
      <c r="FI157" s="39">
        <f t="shared" si="431"/>
        <v>18.02</v>
      </c>
      <c r="FJ157" s="39">
        <f t="shared" si="432"/>
        <v>52.319999999999993</v>
      </c>
      <c r="FK157" s="39">
        <f t="shared" si="429"/>
        <v>180.79</v>
      </c>
      <c r="FL157" s="72">
        <f t="shared" si="430"/>
        <v>998.21</v>
      </c>
    </row>
    <row r="158" spans="1:174" ht="18.75" customHeight="1" x14ac:dyDescent="0.15">
      <c r="A158" s="283">
        <v>44340</v>
      </c>
      <c r="B158" s="69" t="s">
        <v>1032</v>
      </c>
      <c r="C158" s="69" t="s">
        <v>1047</v>
      </c>
      <c r="D158" s="284" t="s">
        <v>213</v>
      </c>
      <c r="E158" s="285" t="s">
        <v>1048</v>
      </c>
      <c r="F158" s="286">
        <v>1179</v>
      </c>
      <c r="G158" s="39">
        <f t="shared" si="391"/>
        <v>117.9</v>
      </c>
      <c r="H158" s="39">
        <f t="shared" si="392"/>
        <v>1061.1000000000001</v>
      </c>
      <c r="I158" s="123"/>
      <c r="J158" s="123"/>
      <c r="K158" s="123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  <c r="AA158" s="123"/>
      <c r="AB158" s="123"/>
      <c r="AC158" s="123"/>
      <c r="AD158" s="123"/>
      <c r="AE158" s="123"/>
      <c r="AF158" s="123"/>
      <c r="AG158" s="123"/>
      <c r="AH158" s="123"/>
      <c r="AI158" s="123"/>
      <c r="AJ158" s="123"/>
      <c r="AK158" s="123"/>
      <c r="AL158" s="123"/>
      <c r="AM158" s="123"/>
      <c r="AN158" s="123"/>
      <c r="AO158" s="123"/>
      <c r="AP158" s="123"/>
      <c r="AQ158" s="123"/>
      <c r="AR158" s="123"/>
      <c r="AS158" s="123"/>
      <c r="AT158" s="123"/>
      <c r="AU158" s="123"/>
      <c r="AV158" s="123"/>
      <c r="AW158" s="123"/>
      <c r="AX158" s="123"/>
      <c r="AY158" s="123"/>
      <c r="AZ158" s="123"/>
      <c r="BA158" s="123"/>
      <c r="BB158" s="123"/>
      <c r="BC158" s="123"/>
      <c r="BD158" s="123"/>
      <c r="BE158" s="123"/>
      <c r="BF158" s="123"/>
      <c r="BG158" s="123"/>
      <c r="BH158" s="123"/>
      <c r="BI158" s="123"/>
      <c r="BJ158" s="123"/>
      <c r="BK158" s="123"/>
      <c r="BL158" s="123"/>
      <c r="BM158" s="123"/>
      <c r="BN158" s="123"/>
      <c r="BO158" s="123"/>
      <c r="BP158" s="123"/>
      <c r="BQ158" s="123"/>
      <c r="BR158" s="123"/>
      <c r="BS158" s="123"/>
      <c r="BT158" s="123"/>
      <c r="BU158" s="123"/>
      <c r="BV158" s="123"/>
      <c r="BW158" s="123"/>
      <c r="BX158" s="123"/>
      <c r="BY158" s="123"/>
      <c r="BZ158" s="123"/>
      <c r="CA158" s="123"/>
      <c r="CB158" s="123"/>
      <c r="CC158" s="123"/>
      <c r="CD158" s="123"/>
      <c r="CE158" s="123"/>
      <c r="CF158" s="123"/>
      <c r="CG158" s="123"/>
      <c r="CH158" s="123"/>
      <c r="CI158" s="123"/>
      <c r="CJ158" s="123"/>
      <c r="CK158" s="123"/>
      <c r="CL158" s="123"/>
      <c r="CM158" s="123"/>
      <c r="CN158" s="123"/>
      <c r="CO158" s="123"/>
      <c r="CP158" s="123"/>
      <c r="CQ158" s="123"/>
      <c r="CR158" s="123"/>
      <c r="CS158" s="123"/>
      <c r="CT158" s="123"/>
      <c r="CU158" s="123"/>
      <c r="CV158" s="123"/>
      <c r="CW158" s="123"/>
      <c r="CX158" s="123"/>
      <c r="CY158" s="123"/>
      <c r="CZ158" s="123"/>
      <c r="DA158" s="123"/>
      <c r="DB158" s="123"/>
      <c r="DC158" s="123"/>
      <c r="DD158" s="123"/>
      <c r="DE158" s="123"/>
      <c r="DF158" s="123"/>
      <c r="DG158" s="123"/>
      <c r="DH158" s="123"/>
      <c r="DI158" s="123"/>
      <c r="DJ158" s="123"/>
      <c r="DK158" s="123"/>
      <c r="DL158" s="123"/>
      <c r="DM158" s="123"/>
      <c r="DN158" s="123"/>
      <c r="DO158" s="123"/>
      <c r="DP158" s="123"/>
      <c r="DQ158" s="123"/>
      <c r="DR158" s="123"/>
      <c r="DS158" s="123"/>
      <c r="DT158" s="123"/>
      <c r="DU158" s="123"/>
      <c r="DV158" s="123"/>
      <c r="DW158" s="123"/>
      <c r="DX158" s="123"/>
      <c r="DY158" s="123"/>
      <c r="DZ158" s="123"/>
      <c r="EA158" s="123"/>
      <c r="EB158" s="123"/>
      <c r="EC158" s="123"/>
      <c r="ED158" s="39"/>
      <c r="EE158" s="123"/>
      <c r="EF158" s="123"/>
      <c r="EG158" s="123"/>
      <c r="EH158" s="123"/>
      <c r="EI158" s="123"/>
      <c r="EJ158" s="123"/>
      <c r="EK158" s="123"/>
      <c r="EL158" s="123"/>
      <c r="EM158" s="123"/>
      <c r="EN158" s="123"/>
      <c r="EO158" s="39"/>
      <c r="EP158" s="39"/>
      <c r="EQ158" s="39"/>
      <c r="ER158" s="39"/>
      <c r="ES158" s="39"/>
      <c r="ET158" s="39"/>
      <c r="EU158" s="39"/>
      <c r="EV158" s="39"/>
      <c r="EW158" s="219">
        <f t="shared" si="434"/>
        <v>4.07</v>
      </c>
      <c r="EX158" s="39">
        <f t="shared" si="418"/>
        <v>17.440000000000001</v>
      </c>
      <c r="EY158" s="39">
        <f t="shared" si="419"/>
        <v>18.02</v>
      </c>
      <c r="EZ158" s="39">
        <f t="shared" si="420"/>
        <v>18.02</v>
      </c>
      <c r="FA158" s="39">
        <f t="shared" si="421"/>
        <v>17.440000000000001</v>
      </c>
      <c r="FB158" s="39">
        <f t="shared" si="422"/>
        <v>18.02</v>
      </c>
      <c r="FC158" s="39">
        <f t="shared" si="423"/>
        <v>17.440000000000001</v>
      </c>
      <c r="FD158" s="39">
        <f t="shared" si="424"/>
        <v>18.02</v>
      </c>
      <c r="FE158" s="39">
        <f t="shared" si="425"/>
        <v>128.47</v>
      </c>
      <c r="FF158" s="39">
        <f t="shared" si="426"/>
        <v>128.47</v>
      </c>
      <c r="FG158" s="39">
        <f t="shared" si="427"/>
        <v>18.02</v>
      </c>
      <c r="FH158" s="39">
        <f t="shared" si="428"/>
        <v>16.28</v>
      </c>
      <c r="FI158" s="39">
        <f t="shared" si="431"/>
        <v>18.02</v>
      </c>
      <c r="FJ158" s="39">
        <f t="shared" si="432"/>
        <v>52.319999999999993</v>
      </c>
      <c r="FK158" s="39">
        <f t="shared" si="429"/>
        <v>180.79</v>
      </c>
      <c r="FL158" s="72">
        <f t="shared" si="430"/>
        <v>998.21</v>
      </c>
    </row>
    <row r="159" spans="1:174" ht="18" customHeight="1" x14ac:dyDescent="0.15">
      <c r="A159" s="283">
        <v>44340</v>
      </c>
      <c r="B159" s="69" t="s">
        <v>1032</v>
      </c>
      <c r="C159" s="69" t="s">
        <v>1049</v>
      </c>
      <c r="D159" s="284" t="s">
        <v>104</v>
      </c>
      <c r="E159" s="285" t="s">
        <v>1050</v>
      </c>
      <c r="F159" s="286">
        <v>1179</v>
      </c>
      <c r="G159" s="39">
        <f t="shared" si="391"/>
        <v>117.9</v>
      </c>
      <c r="H159" s="39">
        <f t="shared" si="392"/>
        <v>1061.1000000000001</v>
      </c>
      <c r="I159" s="123"/>
      <c r="J159" s="123"/>
      <c r="K159" s="123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  <c r="AA159" s="123"/>
      <c r="AB159" s="123"/>
      <c r="AC159" s="123"/>
      <c r="AD159" s="123"/>
      <c r="AE159" s="123"/>
      <c r="AF159" s="123"/>
      <c r="AG159" s="123"/>
      <c r="AH159" s="123"/>
      <c r="AI159" s="123"/>
      <c r="AJ159" s="123"/>
      <c r="AK159" s="123"/>
      <c r="AL159" s="123"/>
      <c r="AM159" s="123"/>
      <c r="AN159" s="123"/>
      <c r="AO159" s="123"/>
      <c r="AP159" s="123"/>
      <c r="AQ159" s="123"/>
      <c r="AR159" s="123"/>
      <c r="AS159" s="123"/>
      <c r="AT159" s="123"/>
      <c r="AU159" s="123"/>
      <c r="AV159" s="123"/>
      <c r="AW159" s="123"/>
      <c r="AX159" s="123"/>
      <c r="AY159" s="123"/>
      <c r="AZ159" s="123"/>
      <c r="BA159" s="123"/>
      <c r="BB159" s="123"/>
      <c r="BC159" s="123"/>
      <c r="BD159" s="123"/>
      <c r="BE159" s="123"/>
      <c r="BF159" s="123"/>
      <c r="BG159" s="123"/>
      <c r="BH159" s="123"/>
      <c r="BI159" s="123"/>
      <c r="BJ159" s="123"/>
      <c r="BK159" s="123"/>
      <c r="BL159" s="123"/>
      <c r="BM159" s="123"/>
      <c r="BN159" s="123"/>
      <c r="BO159" s="123"/>
      <c r="BP159" s="123"/>
      <c r="BQ159" s="123"/>
      <c r="BR159" s="123"/>
      <c r="BS159" s="123"/>
      <c r="BT159" s="123"/>
      <c r="BU159" s="123"/>
      <c r="BV159" s="123"/>
      <c r="BW159" s="123"/>
      <c r="BX159" s="123"/>
      <c r="BY159" s="123"/>
      <c r="BZ159" s="123"/>
      <c r="CA159" s="123"/>
      <c r="CB159" s="123"/>
      <c r="CC159" s="123"/>
      <c r="CD159" s="123"/>
      <c r="CE159" s="123"/>
      <c r="CF159" s="123"/>
      <c r="CG159" s="123"/>
      <c r="CH159" s="123"/>
      <c r="CI159" s="123"/>
      <c r="CJ159" s="123"/>
      <c r="CK159" s="123"/>
      <c r="CL159" s="123"/>
      <c r="CM159" s="123"/>
      <c r="CN159" s="123"/>
      <c r="CO159" s="123"/>
      <c r="CP159" s="123"/>
      <c r="CQ159" s="123"/>
      <c r="CR159" s="123"/>
      <c r="CS159" s="123"/>
      <c r="CT159" s="123"/>
      <c r="CU159" s="123"/>
      <c r="CV159" s="123"/>
      <c r="CW159" s="123"/>
      <c r="CX159" s="123"/>
      <c r="CY159" s="123"/>
      <c r="CZ159" s="123"/>
      <c r="DA159" s="123"/>
      <c r="DB159" s="123"/>
      <c r="DC159" s="123"/>
      <c r="DD159" s="123"/>
      <c r="DE159" s="123"/>
      <c r="DF159" s="123"/>
      <c r="DG159" s="123"/>
      <c r="DH159" s="123"/>
      <c r="DI159" s="123"/>
      <c r="DJ159" s="123"/>
      <c r="DK159" s="123"/>
      <c r="DL159" s="123"/>
      <c r="DM159" s="123"/>
      <c r="DN159" s="123"/>
      <c r="DO159" s="123"/>
      <c r="DP159" s="123"/>
      <c r="DQ159" s="123"/>
      <c r="DR159" s="123"/>
      <c r="DS159" s="123"/>
      <c r="DT159" s="123"/>
      <c r="DU159" s="123"/>
      <c r="DV159" s="123"/>
      <c r="DW159" s="123"/>
      <c r="DX159" s="123"/>
      <c r="DY159" s="123"/>
      <c r="DZ159" s="123"/>
      <c r="EA159" s="123"/>
      <c r="EB159" s="123"/>
      <c r="EC159" s="123"/>
      <c r="ED159" s="39"/>
      <c r="EE159" s="123"/>
      <c r="EF159" s="123"/>
      <c r="EG159" s="123"/>
      <c r="EH159" s="123"/>
      <c r="EI159" s="123"/>
      <c r="EJ159" s="123"/>
      <c r="EK159" s="123"/>
      <c r="EL159" s="123"/>
      <c r="EM159" s="123"/>
      <c r="EN159" s="123"/>
      <c r="EO159" s="39"/>
      <c r="EP159" s="39"/>
      <c r="EQ159" s="39"/>
      <c r="ER159" s="39"/>
      <c r="ES159" s="39"/>
      <c r="ET159" s="39"/>
      <c r="EU159" s="39"/>
      <c r="EV159" s="39"/>
      <c r="EW159" s="219">
        <f t="shared" si="434"/>
        <v>4.07</v>
      </c>
      <c r="EX159" s="39">
        <f t="shared" si="418"/>
        <v>17.440000000000001</v>
      </c>
      <c r="EY159" s="39">
        <f t="shared" si="419"/>
        <v>18.02</v>
      </c>
      <c r="EZ159" s="39">
        <f t="shared" si="420"/>
        <v>18.02</v>
      </c>
      <c r="FA159" s="39">
        <f t="shared" si="421"/>
        <v>17.440000000000001</v>
      </c>
      <c r="FB159" s="39">
        <f t="shared" si="422"/>
        <v>18.02</v>
      </c>
      <c r="FC159" s="39">
        <f t="shared" si="423"/>
        <v>17.440000000000001</v>
      </c>
      <c r="FD159" s="39">
        <f t="shared" si="424"/>
        <v>18.02</v>
      </c>
      <c r="FE159" s="39">
        <f t="shared" si="425"/>
        <v>128.47</v>
      </c>
      <c r="FF159" s="39">
        <f t="shared" si="426"/>
        <v>128.47</v>
      </c>
      <c r="FG159" s="39">
        <f t="shared" si="427"/>
        <v>18.02</v>
      </c>
      <c r="FH159" s="39">
        <f t="shared" si="428"/>
        <v>16.28</v>
      </c>
      <c r="FI159" s="39">
        <f t="shared" si="431"/>
        <v>18.02</v>
      </c>
      <c r="FJ159" s="39">
        <f t="shared" si="432"/>
        <v>52.319999999999993</v>
      </c>
      <c r="FK159" s="39">
        <f t="shared" si="429"/>
        <v>180.79</v>
      </c>
      <c r="FL159" s="72">
        <f t="shared" si="430"/>
        <v>998.21</v>
      </c>
    </row>
    <row r="160" spans="1:174" ht="17.25" customHeight="1" x14ac:dyDescent="0.15">
      <c r="A160" s="283">
        <v>44340</v>
      </c>
      <c r="B160" s="69" t="s">
        <v>1032</v>
      </c>
      <c r="C160" s="69" t="s">
        <v>1051</v>
      </c>
      <c r="D160" s="284" t="s">
        <v>494</v>
      </c>
      <c r="E160" s="285" t="s">
        <v>1052</v>
      </c>
      <c r="F160" s="286">
        <v>1179</v>
      </c>
      <c r="G160" s="39">
        <f t="shared" si="391"/>
        <v>117.9</v>
      </c>
      <c r="H160" s="39">
        <f t="shared" si="392"/>
        <v>1061.1000000000001</v>
      </c>
      <c r="I160" s="123"/>
      <c r="J160" s="123"/>
      <c r="K160" s="123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  <c r="AA160" s="123"/>
      <c r="AB160" s="123"/>
      <c r="AC160" s="123"/>
      <c r="AD160" s="123"/>
      <c r="AE160" s="123"/>
      <c r="AF160" s="123"/>
      <c r="AG160" s="123"/>
      <c r="AH160" s="123"/>
      <c r="AI160" s="123"/>
      <c r="AJ160" s="123"/>
      <c r="AK160" s="123"/>
      <c r="AL160" s="123"/>
      <c r="AM160" s="123"/>
      <c r="AN160" s="123"/>
      <c r="AO160" s="123"/>
      <c r="AP160" s="123"/>
      <c r="AQ160" s="123"/>
      <c r="AR160" s="123"/>
      <c r="AS160" s="123"/>
      <c r="AT160" s="123"/>
      <c r="AU160" s="123"/>
      <c r="AV160" s="123"/>
      <c r="AW160" s="123"/>
      <c r="AX160" s="123"/>
      <c r="AY160" s="123"/>
      <c r="AZ160" s="123"/>
      <c r="BA160" s="123"/>
      <c r="BB160" s="123"/>
      <c r="BC160" s="123"/>
      <c r="BD160" s="123"/>
      <c r="BE160" s="123"/>
      <c r="BF160" s="123"/>
      <c r="BG160" s="123"/>
      <c r="BH160" s="123"/>
      <c r="BI160" s="123"/>
      <c r="BJ160" s="123"/>
      <c r="BK160" s="123"/>
      <c r="BL160" s="123"/>
      <c r="BM160" s="123"/>
      <c r="BN160" s="123"/>
      <c r="BO160" s="123"/>
      <c r="BP160" s="123"/>
      <c r="BQ160" s="123"/>
      <c r="BR160" s="123"/>
      <c r="BS160" s="123"/>
      <c r="BT160" s="123"/>
      <c r="BU160" s="123"/>
      <c r="BV160" s="123"/>
      <c r="BW160" s="123"/>
      <c r="BX160" s="123"/>
      <c r="BY160" s="123"/>
      <c r="BZ160" s="123"/>
      <c r="CA160" s="123"/>
      <c r="CB160" s="123"/>
      <c r="CC160" s="123"/>
      <c r="CD160" s="123"/>
      <c r="CE160" s="123"/>
      <c r="CF160" s="123"/>
      <c r="CG160" s="123"/>
      <c r="CH160" s="123"/>
      <c r="CI160" s="123"/>
      <c r="CJ160" s="123"/>
      <c r="CK160" s="123"/>
      <c r="CL160" s="123"/>
      <c r="CM160" s="123"/>
      <c r="CN160" s="123"/>
      <c r="CO160" s="123"/>
      <c r="CP160" s="123"/>
      <c r="CQ160" s="123"/>
      <c r="CR160" s="123"/>
      <c r="CS160" s="123"/>
      <c r="CT160" s="123"/>
      <c r="CU160" s="123"/>
      <c r="CV160" s="123"/>
      <c r="CW160" s="123"/>
      <c r="CX160" s="123"/>
      <c r="CY160" s="123"/>
      <c r="CZ160" s="123"/>
      <c r="DA160" s="123"/>
      <c r="DB160" s="123"/>
      <c r="DC160" s="123"/>
      <c r="DD160" s="123"/>
      <c r="DE160" s="123"/>
      <c r="DF160" s="123"/>
      <c r="DG160" s="123"/>
      <c r="DH160" s="123"/>
      <c r="DI160" s="123"/>
      <c r="DJ160" s="123"/>
      <c r="DK160" s="123"/>
      <c r="DL160" s="123"/>
      <c r="DM160" s="123"/>
      <c r="DN160" s="123"/>
      <c r="DO160" s="123"/>
      <c r="DP160" s="123"/>
      <c r="DQ160" s="123"/>
      <c r="DR160" s="123"/>
      <c r="DS160" s="123"/>
      <c r="DT160" s="123"/>
      <c r="DU160" s="123"/>
      <c r="DV160" s="123"/>
      <c r="DW160" s="123"/>
      <c r="DX160" s="123"/>
      <c r="DY160" s="123"/>
      <c r="DZ160" s="123"/>
      <c r="EA160" s="123"/>
      <c r="EB160" s="123"/>
      <c r="EC160" s="123"/>
      <c r="ED160" s="39"/>
      <c r="EE160" s="123"/>
      <c r="EF160" s="123"/>
      <c r="EG160" s="123"/>
      <c r="EH160" s="123"/>
      <c r="EI160" s="123"/>
      <c r="EJ160" s="123"/>
      <c r="EK160" s="123"/>
      <c r="EL160" s="123"/>
      <c r="EM160" s="123"/>
      <c r="EN160" s="123"/>
      <c r="EO160" s="39"/>
      <c r="EP160" s="39"/>
      <c r="EQ160" s="39"/>
      <c r="ER160" s="39"/>
      <c r="ES160" s="39"/>
      <c r="ET160" s="39"/>
      <c r="EU160" s="39"/>
      <c r="EV160" s="39"/>
      <c r="EW160" s="219">
        <f t="shared" si="434"/>
        <v>4.07</v>
      </c>
      <c r="EX160" s="39">
        <f t="shared" si="418"/>
        <v>17.440000000000001</v>
      </c>
      <c r="EY160" s="39">
        <f t="shared" si="419"/>
        <v>18.02</v>
      </c>
      <c r="EZ160" s="39">
        <f t="shared" si="420"/>
        <v>18.02</v>
      </c>
      <c r="FA160" s="39">
        <f t="shared" si="421"/>
        <v>17.440000000000001</v>
      </c>
      <c r="FB160" s="39">
        <f t="shared" si="422"/>
        <v>18.02</v>
      </c>
      <c r="FC160" s="39">
        <f t="shared" si="423"/>
        <v>17.440000000000001</v>
      </c>
      <c r="FD160" s="39">
        <f t="shared" si="424"/>
        <v>18.02</v>
      </c>
      <c r="FE160" s="39">
        <f t="shared" si="425"/>
        <v>128.47</v>
      </c>
      <c r="FF160" s="39">
        <f t="shared" si="426"/>
        <v>128.47</v>
      </c>
      <c r="FG160" s="39">
        <f t="shared" si="427"/>
        <v>18.02</v>
      </c>
      <c r="FH160" s="39">
        <f t="shared" si="428"/>
        <v>16.28</v>
      </c>
      <c r="FI160" s="39">
        <f t="shared" si="431"/>
        <v>18.02</v>
      </c>
      <c r="FJ160" s="39">
        <f t="shared" si="432"/>
        <v>52.319999999999993</v>
      </c>
      <c r="FK160" s="39">
        <f t="shared" si="429"/>
        <v>180.79</v>
      </c>
      <c r="FL160" s="72">
        <f t="shared" si="430"/>
        <v>998.21</v>
      </c>
    </row>
    <row r="161" spans="1:174" ht="24.75" x14ac:dyDescent="0.15">
      <c r="A161" s="283">
        <v>44340</v>
      </c>
      <c r="B161" s="69" t="s">
        <v>1032</v>
      </c>
      <c r="C161" s="69" t="s">
        <v>1053</v>
      </c>
      <c r="D161" s="284" t="s">
        <v>86</v>
      </c>
      <c r="E161" s="285" t="s">
        <v>1054</v>
      </c>
      <c r="F161" s="286">
        <v>1179</v>
      </c>
      <c r="G161" s="39">
        <f t="shared" si="391"/>
        <v>117.9</v>
      </c>
      <c r="H161" s="39">
        <f t="shared" si="392"/>
        <v>1061.1000000000001</v>
      </c>
      <c r="I161" s="123"/>
      <c r="J161" s="123"/>
      <c r="K161" s="123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  <c r="AA161" s="123"/>
      <c r="AB161" s="123"/>
      <c r="AC161" s="123"/>
      <c r="AD161" s="123"/>
      <c r="AE161" s="123"/>
      <c r="AF161" s="123"/>
      <c r="AG161" s="123"/>
      <c r="AH161" s="123"/>
      <c r="AI161" s="123"/>
      <c r="AJ161" s="123"/>
      <c r="AK161" s="123"/>
      <c r="AL161" s="123"/>
      <c r="AM161" s="123"/>
      <c r="AN161" s="123"/>
      <c r="AO161" s="123"/>
      <c r="AP161" s="123"/>
      <c r="AQ161" s="123"/>
      <c r="AR161" s="123"/>
      <c r="AS161" s="123"/>
      <c r="AT161" s="123"/>
      <c r="AU161" s="123"/>
      <c r="AV161" s="123"/>
      <c r="AW161" s="123"/>
      <c r="AX161" s="123"/>
      <c r="AY161" s="123"/>
      <c r="AZ161" s="123"/>
      <c r="BA161" s="123"/>
      <c r="BB161" s="123"/>
      <c r="BC161" s="123"/>
      <c r="BD161" s="123"/>
      <c r="BE161" s="123"/>
      <c r="BF161" s="123"/>
      <c r="BG161" s="123"/>
      <c r="BH161" s="123"/>
      <c r="BI161" s="123"/>
      <c r="BJ161" s="123"/>
      <c r="BK161" s="123"/>
      <c r="BL161" s="123"/>
      <c r="BM161" s="123"/>
      <c r="BN161" s="123"/>
      <c r="BO161" s="123"/>
      <c r="BP161" s="123"/>
      <c r="BQ161" s="123"/>
      <c r="BR161" s="123"/>
      <c r="BS161" s="123"/>
      <c r="BT161" s="123"/>
      <c r="BU161" s="123"/>
      <c r="BV161" s="123"/>
      <c r="BW161" s="123"/>
      <c r="BX161" s="123"/>
      <c r="BY161" s="123"/>
      <c r="BZ161" s="123"/>
      <c r="CA161" s="123"/>
      <c r="CB161" s="123"/>
      <c r="CC161" s="123"/>
      <c r="CD161" s="123"/>
      <c r="CE161" s="123"/>
      <c r="CF161" s="123"/>
      <c r="CG161" s="123"/>
      <c r="CH161" s="123"/>
      <c r="CI161" s="123"/>
      <c r="CJ161" s="123"/>
      <c r="CK161" s="123"/>
      <c r="CL161" s="123"/>
      <c r="CM161" s="123"/>
      <c r="CN161" s="123"/>
      <c r="CO161" s="123"/>
      <c r="CP161" s="123"/>
      <c r="CQ161" s="123"/>
      <c r="CR161" s="123"/>
      <c r="CS161" s="123"/>
      <c r="CT161" s="123"/>
      <c r="CU161" s="123"/>
      <c r="CV161" s="123"/>
      <c r="CW161" s="123"/>
      <c r="CX161" s="123"/>
      <c r="CY161" s="123"/>
      <c r="CZ161" s="123"/>
      <c r="DA161" s="123"/>
      <c r="DB161" s="123"/>
      <c r="DC161" s="123"/>
      <c r="DD161" s="123"/>
      <c r="DE161" s="123"/>
      <c r="DF161" s="123"/>
      <c r="DG161" s="123"/>
      <c r="DH161" s="123"/>
      <c r="DI161" s="123"/>
      <c r="DJ161" s="123"/>
      <c r="DK161" s="123"/>
      <c r="DL161" s="123"/>
      <c r="DM161" s="123"/>
      <c r="DN161" s="123"/>
      <c r="DO161" s="123"/>
      <c r="DP161" s="123"/>
      <c r="DQ161" s="123"/>
      <c r="DR161" s="123"/>
      <c r="DS161" s="123"/>
      <c r="DT161" s="123"/>
      <c r="DU161" s="123"/>
      <c r="DV161" s="123"/>
      <c r="DW161" s="123"/>
      <c r="DX161" s="123"/>
      <c r="DY161" s="123"/>
      <c r="DZ161" s="123"/>
      <c r="EA161" s="123"/>
      <c r="EB161" s="123"/>
      <c r="EC161" s="123"/>
      <c r="ED161" s="39"/>
      <c r="EE161" s="123"/>
      <c r="EF161" s="123"/>
      <c r="EG161" s="123"/>
      <c r="EH161" s="123"/>
      <c r="EI161" s="123"/>
      <c r="EJ161" s="123"/>
      <c r="EK161" s="123"/>
      <c r="EL161" s="123"/>
      <c r="EM161" s="123"/>
      <c r="EN161" s="123"/>
      <c r="EO161" s="39"/>
      <c r="EP161" s="39"/>
      <c r="EQ161" s="39"/>
      <c r="ER161" s="39"/>
      <c r="ES161" s="39"/>
      <c r="ET161" s="39"/>
      <c r="EU161" s="39"/>
      <c r="EV161" s="39"/>
      <c r="EW161" s="219">
        <f t="shared" si="434"/>
        <v>4.07</v>
      </c>
      <c r="EX161" s="39">
        <f t="shared" si="418"/>
        <v>17.440000000000001</v>
      </c>
      <c r="EY161" s="39">
        <f t="shared" si="419"/>
        <v>18.02</v>
      </c>
      <c r="EZ161" s="39">
        <f t="shared" si="420"/>
        <v>18.02</v>
      </c>
      <c r="FA161" s="39">
        <f t="shared" si="421"/>
        <v>17.440000000000001</v>
      </c>
      <c r="FB161" s="39">
        <f t="shared" si="422"/>
        <v>18.02</v>
      </c>
      <c r="FC161" s="39">
        <f t="shared" si="423"/>
        <v>17.440000000000001</v>
      </c>
      <c r="FD161" s="39">
        <f t="shared" si="424"/>
        <v>18.02</v>
      </c>
      <c r="FE161" s="39">
        <f t="shared" si="425"/>
        <v>128.47</v>
      </c>
      <c r="FF161" s="39">
        <f t="shared" si="426"/>
        <v>128.47</v>
      </c>
      <c r="FG161" s="39">
        <f t="shared" si="427"/>
        <v>18.02</v>
      </c>
      <c r="FH161" s="39">
        <f t="shared" si="428"/>
        <v>16.28</v>
      </c>
      <c r="FI161" s="39">
        <f t="shared" si="431"/>
        <v>18.02</v>
      </c>
      <c r="FJ161" s="39">
        <f t="shared" si="432"/>
        <v>52.319999999999993</v>
      </c>
      <c r="FK161" s="39">
        <f t="shared" si="429"/>
        <v>180.79</v>
      </c>
      <c r="FL161" s="72">
        <f t="shared" si="430"/>
        <v>998.21</v>
      </c>
    </row>
    <row r="162" spans="1:174" ht="18" customHeight="1" x14ac:dyDescent="0.15">
      <c r="A162" s="283">
        <v>44340</v>
      </c>
      <c r="B162" s="69" t="s">
        <v>1032</v>
      </c>
      <c r="C162" s="69" t="s">
        <v>1055</v>
      </c>
      <c r="D162" s="284" t="s">
        <v>86</v>
      </c>
      <c r="E162" s="285" t="s">
        <v>1056</v>
      </c>
      <c r="F162" s="286">
        <v>1179</v>
      </c>
      <c r="G162" s="39">
        <f t="shared" si="391"/>
        <v>117.9</v>
      </c>
      <c r="H162" s="39">
        <f t="shared" si="392"/>
        <v>1061.1000000000001</v>
      </c>
      <c r="I162" s="282"/>
      <c r="J162" s="282"/>
      <c r="K162" s="282"/>
      <c r="L162" s="282"/>
      <c r="M162" s="282"/>
      <c r="N162" s="282"/>
      <c r="O162" s="282"/>
      <c r="P162" s="282"/>
      <c r="Q162" s="282"/>
      <c r="R162" s="282"/>
      <c r="S162" s="282"/>
      <c r="T162" s="282"/>
      <c r="U162" s="282"/>
      <c r="V162" s="282"/>
      <c r="W162" s="282"/>
      <c r="X162" s="282"/>
      <c r="Y162" s="282"/>
      <c r="Z162" s="282"/>
      <c r="AA162" s="282"/>
      <c r="AB162" s="282"/>
      <c r="AC162" s="282"/>
      <c r="AD162" s="282"/>
      <c r="AE162" s="282"/>
      <c r="AF162" s="282"/>
      <c r="AG162" s="282"/>
      <c r="AH162" s="282"/>
      <c r="AI162" s="282"/>
      <c r="AJ162" s="282"/>
      <c r="AK162" s="282"/>
      <c r="AL162" s="282"/>
      <c r="AM162" s="282"/>
      <c r="AN162" s="282"/>
      <c r="AO162" s="282"/>
      <c r="AP162" s="282"/>
      <c r="AQ162" s="282"/>
      <c r="AR162" s="282"/>
      <c r="AS162" s="282"/>
      <c r="AT162" s="282"/>
      <c r="AU162" s="282"/>
      <c r="AV162" s="282"/>
      <c r="AW162" s="282"/>
      <c r="AX162" s="282"/>
      <c r="AY162" s="282"/>
      <c r="AZ162" s="282"/>
      <c r="BA162" s="282"/>
      <c r="BB162" s="282"/>
      <c r="BC162" s="282"/>
      <c r="BD162" s="282"/>
      <c r="BE162" s="282"/>
      <c r="BF162" s="282"/>
      <c r="BG162" s="282"/>
      <c r="BH162" s="282"/>
      <c r="BI162" s="282"/>
      <c r="BJ162" s="282"/>
      <c r="BK162" s="282"/>
      <c r="BL162" s="282"/>
      <c r="BM162" s="282"/>
      <c r="BN162" s="282"/>
      <c r="BO162" s="282"/>
      <c r="BP162" s="282"/>
      <c r="BQ162" s="282"/>
      <c r="BR162" s="282"/>
      <c r="BS162" s="282"/>
      <c r="BT162" s="282"/>
      <c r="BU162" s="282"/>
      <c r="BV162" s="282"/>
      <c r="BW162" s="282"/>
      <c r="BX162" s="282"/>
      <c r="BY162" s="282"/>
      <c r="BZ162" s="282"/>
      <c r="CA162" s="282"/>
      <c r="CB162" s="282"/>
      <c r="CC162" s="282"/>
      <c r="CD162" s="282"/>
      <c r="CE162" s="282"/>
      <c r="CF162" s="282"/>
      <c r="CG162" s="282"/>
      <c r="CH162" s="282"/>
      <c r="CI162" s="282"/>
      <c r="CJ162" s="282"/>
      <c r="CK162" s="282"/>
      <c r="CL162" s="282"/>
      <c r="CM162" s="282"/>
      <c r="CN162" s="282"/>
      <c r="CO162" s="282"/>
      <c r="CP162" s="282"/>
      <c r="CQ162" s="282"/>
      <c r="CR162" s="282"/>
      <c r="CS162" s="282"/>
      <c r="CT162" s="282"/>
      <c r="CU162" s="282"/>
      <c r="CV162" s="282"/>
      <c r="CW162" s="282"/>
      <c r="CX162" s="282"/>
      <c r="CY162" s="282"/>
      <c r="CZ162" s="282"/>
      <c r="DA162" s="282"/>
      <c r="DB162" s="282"/>
      <c r="DC162" s="282"/>
      <c r="DD162" s="282"/>
      <c r="DE162" s="282"/>
      <c r="DF162" s="282"/>
      <c r="DG162" s="282"/>
      <c r="DH162" s="282"/>
      <c r="DI162" s="282"/>
      <c r="DJ162" s="282"/>
      <c r="DK162" s="282"/>
      <c r="DL162" s="282"/>
      <c r="DM162" s="282"/>
      <c r="DN162" s="282"/>
      <c r="DO162" s="282"/>
      <c r="DP162" s="282"/>
      <c r="DQ162" s="282"/>
      <c r="DR162" s="282"/>
      <c r="DS162" s="282"/>
      <c r="DT162" s="282"/>
      <c r="DU162" s="282"/>
      <c r="DV162" s="282"/>
      <c r="DW162" s="282"/>
      <c r="DX162" s="282"/>
      <c r="DY162" s="282"/>
      <c r="DZ162" s="282"/>
      <c r="EA162" s="282"/>
      <c r="EB162" s="282"/>
      <c r="EC162" s="282"/>
      <c r="ED162" s="282"/>
      <c r="EE162" s="282"/>
      <c r="EF162" s="282"/>
      <c r="EG162" s="282"/>
      <c r="EH162" s="282"/>
      <c r="EI162" s="282"/>
      <c r="EJ162" s="282"/>
      <c r="EK162" s="282"/>
      <c r="EL162" s="282"/>
      <c r="EM162" s="282"/>
      <c r="EN162" s="282"/>
      <c r="EO162" s="282"/>
      <c r="EP162" s="282"/>
      <c r="EQ162" s="282"/>
      <c r="ER162" s="282"/>
      <c r="ES162" s="282"/>
      <c r="ET162" s="282"/>
      <c r="EU162" s="282"/>
      <c r="EV162" s="39"/>
      <c r="EW162" s="219">
        <f t="shared" si="434"/>
        <v>4.07</v>
      </c>
      <c r="EX162" s="39">
        <f t="shared" si="418"/>
        <v>17.440000000000001</v>
      </c>
      <c r="EY162" s="39">
        <f t="shared" si="419"/>
        <v>18.02</v>
      </c>
      <c r="EZ162" s="39">
        <f t="shared" si="420"/>
        <v>18.02</v>
      </c>
      <c r="FA162" s="39">
        <f t="shared" si="421"/>
        <v>17.440000000000001</v>
      </c>
      <c r="FB162" s="39">
        <f t="shared" si="422"/>
        <v>18.02</v>
      </c>
      <c r="FC162" s="39">
        <f t="shared" si="423"/>
        <v>17.440000000000001</v>
      </c>
      <c r="FD162" s="39">
        <f t="shared" si="424"/>
        <v>18.02</v>
      </c>
      <c r="FE162" s="39">
        <f t="shared" si="425"/>
        <v>128.47</v>
      </c>
      <c r="FF162" s="39">
        <f t="shared" si="426"/>
        <v>128.47</v>
      </c>
      <c r="FG162" s="39">
        <f t="shared" si="427"/>
        <v>18.02</v>
      </c>
      <c r="FH162" s="39">
        <f t="shared" si="428"/>
        <v>16.28</v>
      </c>
      <c r="FI162" s="39">
        <f t="shared" si="431"/>
        <v>18.02</v>
      </c>
      <c r="FJ162" s="39">
        <f t="shared" si="432"/>
        <v>52.319999999999993</v>
      </c>
      <c r="FK162" s="39">
        <f t="shared" si="429"/>
        <v>180.79</v>
      </c>
      <c r="FL162" s="72">
        <f t="shared" si="430"/>
        <v>998.21</v>
      </c>
    </row>
    <row r="163" spans="1:174" ht="24.75" x14ac:dyDescent="0.15">
      <c r="A163" s="283">
        <v>44425</v>
      </c>
      <c r="B163" s="74" t="s">
        <v>1057</v>
      </c>
      <c r="C163" s="74" t="s">
        <v>1058</v>
      </c>
      <c r="D163" s="285" t="s">
        <v>86</v>
      </c>
      <c r="E163" s="285" t="s">
        <v>1059</v>
      </c>
      <c r="F163" s="286">
        <v>1133</v>
      </c>
      <c r="G163" s="39">
        <f t="shared" si="391"/>
        <v>113.30000000000001</v>
      </c>
      <c r="H163" s="39">
        <f t="shared" si="392"/>
        <v>1019.7</v>
      </c>
      <c r="I163" s="282"/>
      <c r="J163" s="282"/>
      <c r="K163" s="282"/>
      <c r="L163" s="282"/>
      <c r="M163" s="282"/>
      <c r="N163" s="282"/>
      <c r="O163" s="282"/>
      <c r="P163" s="282"/>
      <c r="Q163" s="282"/>
      <c r="R163" s="282"/>
      <c r="S163" s="282"/>
      <c r="T163" s="282"/>
      <c r="U163" s="282"/>
      <c r="V163" s="282"/>
      <c r="W163" s="282"/>
      <c r="X163" s="282"/>
      <c r="Y163" s="282"/>
      <c r="Z163" s="282"/>
      <c r="AA163" s="282"/>
      <c r="AB163" s="282"/>
      <c r="AC163" s="282"/>
      <c r="AD163" s="282"/>
      <c r="AE163" s="282"/>
      <c r="AF163" s="282"/>
      <c r="AG163" s="282"/>
      <c r="AH163" s="282"/>
      <c r="AI163" s="282"/>
      <c r="AJ163" s="282"/>
      <c r="AK163" s="282"/>
      <c r="AL163" s="282"/>
      <c r="AM163" s="282"/>
      <c r="AN163" s="282"/>
      <c r="AO163" s="282"/>
      <c r="AP163" s="282"/>
      <c r="AQ163" s="282"/>
      <c r="AR163" s="282"/>
      <c r="AS163" s="282"/>
      <c r="AT163" s="282"/>
      <c r="AU163" s="282"/>
      <c r="AV163" s="282"/>
      <c r="AW163" s="282"/>
      <c r="AX163" s="282"/>
      <c r="AY163" s="282"/>
      <c r="AZ163" s="282"/>
      <c r="BA163" s="282"/>
      <c r="BB163" s="282"/>
      <c r="BC163" s="282"/>
      <c r="BD163" s="282"/>
      <c r="BE163" s="282"/>
      <c r="BF163" s="282"/>
      <c r="BG163" s="282"/>
      <c r="BH163" s="282"/>
      <c r="BI163" s="282"/>
      <c r="BJ163" s="282"/>
      <c r="BK163" s="282"/>
      <c r="BL163" s="282"/>
      <c r="BM163" s="282"/>
      <c r="BN163" s="282"/>
      <c r="BO163" s="282"/>
      <c r="BP163" s="282"/>
      <c r="BQ163" s="282"/>
      <c r="BR163" s="282"/>
      <c r="BS163" s="282"/>
      <c r="BT163" s="282"/>
      <c r="BU163" s="282"/>
      <c r="BV163" s="282"/>
      <c r="BW163" s="282"/>
      <c r="BX163" s="282"/>
      <c r="BY163" s="282"/>
      <c r="BZ163" s="282"/>
      <c r="CA163" s="282"/>
      <c r="CB163" s="282"/>
      <c r="CC163" s="282"/>
      <c r="CD163" s="282"/>
      <c r="CE163" s="282"/>
      <c r="CF163" s="282"/>
      <c r="CG163" s="282"/>
      <c r="CH163" s="282"/>
      <c r="CI163" s="282"/>
      <c r="CJ163" s="282"/>
      <c r="CK163" s="282"/>
      <c r="CL163" s="282"/>
      <c r="CM163" s="282"/>
      <c r="CN163" s="282"/>
      <c r="CO163" s="282"/>
      <c r="CP163" s="282"/>
      <c r="CQ163" s="282"/>
      <c r="CR163" s="282"/>
      <c r="CS163" s="282"/>
      <c r="CT163" s="282"/>
      <c r="CU163" s="282"/>
      <c r="CV163" s="282"/>
      <c r="CW163" s="282"/>
      <c r="CX163" s="282"/>
      <c r="CY163" s="282"/>
      <c r="CZ163" s="282"/>
      <c r="DA163" s="282"/>
      <c r="DB163" s="282"/>
      <c r="DC163" s="282"/>
      <c r="DD163" s="282"/>
      <c r="DE163" s="282"/>
      <c r="DF163" s="282"/>
      <c r="DG163" s="282"/>
      <c r="DH163" s="282"/>
      <c r="DI163" s="282"/>
      <c r="DJ163" s="282"/>
      <c r="DK163" s="282"/>
      <c r="DL163" s="282"/>
      <c r="DM163" s="282"/>
      <c r="DN163" s="282"/>
      <c r="DO163" s="282"/>
      <c r="DP163" s="282"/>
      <c r="DQ163" s="282"/>
      <c r="DR163" s="282"/>
      <c r="DS163" s="282"/>
      <c r="DT163" s="282"/>
      <c r="DU163" s="282"/>
      <c r="DV163" s="282"/>
      <c r="DW163" s="282"/>
      <c r="DX163" s="282"/>
      <c r="DY163" s="282"/>
      <c r="DZ163" s="282"/>
      <c r="EA163" s="282"/>
      <c r="EB163" s="282"/>
      <c r="EC163" s="282"/>
      <c r="ED163" s="282"/>
      <c r="EE163" s="282"/>
      <c r="EF163" s="282"/>
      <c r="EG163" s="282"/>
      <c r="EH163" s="282"/>
      <c r="EI163" s="282"/>
      <c r="EJ163" s="282"/>
      <c r="EK163" s="282"/>
      <c r="EL163" s="282"/>
      <c r="EM163" s="282"/>
      <c r="EN163" s="282"/>
      <c r="EO163" s="282"/>
      <c r="EP163" s="282"/>
      <c r="EQ163" s="282"/>
      <c r="ER163" s="282"/>
      <c r="ES163" s="282"/>
      <c r="ET163" s="282"/>
      <c r="EU163" s="282"/>
      <c r="EV163" s="39"/>
      <c r="EW163" s="219"/>
      <c r="EX163" s="39"/>
      <c r="EY163" s="39"/>
      <c r="EZ163" s="39">
        <f>ROUND((H163/5/365*14),2)</f>
        <v>7.82</v>
      </c>
      <c r="FA163" s="39">
        <f t="shared" si="421"/>
        <v>16.760000000000002</v>
      </c>
      <c r="FB163" s="39">
        <f t="shared" si="422"/>
        <v>17.32</v>
      </c>
      <c r="FC163" s="39">
        <f t="shared" si="423"/>
        <v>16.760000000000002</v>
      </c>
      <c r="FD163" s="39">
        <f t="shared" si="424"/>
        <v>17.32</v>
      </c>
      <c r="FE163" s="39">
        <f t="shared" si="425"/>
        <v>75.980000000000018</v>
      </c>
      <c r="FF163" s="39">
        <f t="shared" si="426"/>
        <v>75.980000000000018</v>
      </c>
      <c r="FG163" s="39">
        <f t="shared" si="427"/>
        <v>17.32</v>
      </c>
      <c r="FH163" s="39">
        <f t="shared" si="428"/>
        <v>15.64</v>
      </c>
      <c r="FI163" s="39">
        <f t="shared" si="431"/>
        <v>17.32</v>
      </c>
      <c r="FJ163" s="39">
        <f t="shared" si="432"/>
        <v>50.28</v>
      </c>
      <c r="FK163" s="39">
        <f t="shared" si="429"/>
        <v>126.26</v>
      </c>
      <c r="FL163" s="72">
        <f t="shared" si="430"/>
        <v>1006.74</v>
      </c>
    </row>
    <row r="164" spans="1:174" ht="41.25" x14ac:dyDescent="0.15">
      <c r="A164" s="287">
        <v>44474</v>
      </c>
      <c r="B164" s="76" t="s">
        <v>470</v>
      </c>
      <c r="C164" s="69" t="s">
        <v>1060</v>
      </c>
      <c r="D164" s="288" t="s">
        <v>86</v>
      </c>
      <c r="E164" s="289" t="s">
        <v>1061</v>
      </c>
      <c r="F164" s="290">
        <v>2235</v>
      </c>
      <c r="G164" s="55">
        <f t="shared" si="391"/>
        <v>223.5</v>
      </c>
      <c r="H164" s="55">
        <f t="shared" si="392"/>
        <v>2011.5</v>
      </c>
      <c r="I164" s="291"/>
      <c r="J164" s="291"/>
      <c r="K164" s="291"/>
      <c r="L164" s="291"/>
      <c r="M164" s="291"/>
      <c r="N164" s="291"/>
      <c r="O164" s="291"/>
      <c r="P164" s="291"/>
      <c r="Q164" s="291"/>
      <c r="R164" s="291"/>
      <c r="S164" s="291"/>
      <c r="T164" s="291"/>
      <c r="U164" s="291"/>
      <c r="V164" s="291"/>
      <c r="W164" s="291"/>
      <c r="X164" s="291"/>
      <c r="Y164" s="291"/>
      <c r="Z164" s="291"/>
      <c r="AA164" s="291"/>
      <c r="AB164" s="291"/>
      <c r="AC164" s="291"/>
      <c r="AD164" s="291"/>
      <c r="AE164" s="291"/>
      <c r="AF164" s="291"/>
      <c r="AG164" s="291"/>
      <c r="AH164" s="291"/>
      <c r="AI164" s="291"/>
      <c r="AJ164" s="291"/>
      <c r="AK164" s="291"/>
      <c r="AL164" s="291"/>
      <c r="AM164" s="291"/>
      <c r="AN164" s="291"/>
      <c r="AO164" s="291"/>
      <c r="AP164" s="291"/>
      <c r="AQ164" s="291"/>
      <c r="AR164" s="291"/>
      <c r="AS164" s="291"/>
      <c r="AT164" s="291"/>
      <c r="AU164" s="291"/>
      <c r="AV164" s="291"/>
      <c r="AW164" s="291"/>
      <c r="AX164" s="291"/>
      <c r="AY164" s="291"/>
      <c r="AZ164" s="291"/>
      <c r="BA164" s="291"/>
      <c r="BB164" s="291"/>
      <c r="BC164" s="291"/>
      <c r="BD164" s="291"/>
      <c r="BE164" s="291"/>
      <c r="BF164" s="291"/>
      <c r="BG164" s="291"/>
      <c r="BH164" s="291"/>
      <c r="BI164" s="291"/>
      <c r="BJ164" s="291"/>
      <c r="BK164" s="291"/>
      <c r="BL164" s="291"/>
      <c r="BM164" s="291"/>
      <c r="BN164" s="291"/>
      <c r="BO164" s="291"/>
      <c r="BP164" s="291"/>
      <c r="BQ164" s="291"/>
      <c r="BR164" s="291"/>
      <c r="BS164" s="291"/>
      <c r="BT164" s="291"/>
      <c r="BU164" s="291"/>
      <c r="BV164" s="291"/>
      <c r="BW164" s="291"/>
      <c r="BX164" s="291"/>
      <c r="BY164" s="291"/>
      <c r="BZ164" s="291"/>
      <c r="CA164" s="291"/>
      <c r="CB164" s="291"/>
      <c r="CC164" s="291"/>
      <c r="CD164" s="291"/>
      <c r="CE164" s="291"/>
      <c r="CF164" s="291"/>
      <c r="CG164" s="291"/>
      <c r="CH164" s="291"/>
      <c r="CI164" s="291"/>
      <c r="CJ164" s="291"/>
      <c r="CK164" s="291"/>
      <c r="CL164" s="291"/>
      <c r="CM164" s="291"/>
      <c r="CN164" s="291"/>
      <c r="CO164" s="291"/>
      <c r="CP164" s="291"/>
      <c r="CQ164" s="291"/>
      <c r="CR164" s="291"/>
      <c r="CS164" s="291"/>
      <c r="CT164" s="291"/>
      <c r="CU164" s="291"/>
      <c r="CV164" s="291"/>
      <c r="CW164" s="291"/>
      <c r="CX164" s="291"/>
      <c r="CY164" s="291"/>
      <c r="CZ164" s="291"/>
      <c r="DA164" s="291"/>
      <c r="DB164" s="291"/>
      <c r="DC164" s="291"/>
      <c r="DD164" s="291"/>
      <c r="DE164" s="291"/>
      <c r="DF164" s="291"/>
      <c r="DG164" s="291"/>
      <c r="DH164" s="291"/>
      <c r="DI164" s="291"/>
      <c r="DJ164" s="291"/>
      <c r="DK164" s="291"/>
      <c r="DL164" s="291"/>
      <c r="DM164" s="291"/>
      <c r="DN164" s="291"/>
      <c r="DO164" s="291"/>
      <c r="DP164" s="291"/>
      <c r="DQ164" s="291"/>
      <c r="DR164" s="291"/>
      <c r="DS164" s="291"/>
      <c r="DT164" s="291"/>
      <c r="DU164" s="291"/>
      <c r="DV164" s="291"/>
      <c r="DW164" s="291"/>
      <c r="DX164" s="291"/>
      <c r="DY164" s="291"/>
      <c r="DZ164" s="291"/>
      <c r="EA164" s="291"/>
      <c r="EB164" s="291"/>
      <c r="EC164" s="291"/>
      <c r="ED164" s="291"/>
      <c r="EE164" s="291"/>
      <c r="EF164" s="291"/>
      <c r="EG164" s="291"/>
      <c r="EH164" s="291"/>
      <c r="EI164" s="291"/>
      <c r="EJ164" s="291"/>
      <c r="EK164" s="291"/>
      <c r="EL164" s="291"/>
      <c r="EM164" s="291"/>
      <c r="EN164" s="291"/>
      <c r="EO164" s="291"/>
      <c r="EP164" s="291"/>
      <c r="EQ164" s="291"/>
      <c r="ER164" s="291"/>
      <c r="ES164" s="291"/>
      <c r="ET164" s="291"/>
      <c r="EU164" s="291"/>
      <c r="EV164" s="55"/>
      <c r="EW164" s="292"/>
      <c r="EX164" s="55"/>
      <c r="EY164" s="55"/>
      <c r="EZ164" s="55"/>
      <c r="FA164" s="55"/>
      <c r="FB164" s="55">
        <f>ROUND((H164/5/365*26),2)</f>
        <v>28.66</v>
      </c>
      <c r="FC164" s="39">
        <f t="shared" si="423"/>
        <v>33.07</v>
      </c>
      <c r="FD164" s="39">
        <f t="shared" si="424"/>
        <v>34.17</v>
      </c>
      <c r="FE164" s="39">
        <f t="shared" ref="FE164:FE166" si="435">SUM(ES164:FD164)</f>
        <v>95.9</v>
      </c>
      <c r="FF164" s="39">
        <f t="shared" si="426"/>
        <v>95.9</v>
      </c>
      <c r="FG164" s="39">
        <f t="shared" si="427"/>
        <v>34.17</v>
      </c>
      <c r="FH164" s="39">
        <f t="shared" si="428"/>
        <v>30.86</v>
      </c>
      <c r="FI164" s="39">
        <f t="shared" si="431"/>
        <v>34.17</v>
      </c>
      <c r="FJ164" s="39">
        <f t="shared" si="432"/>
        <v>99.2</v>
      </c>
      <c r="FK164" s="39">
        <f t="shared" si="429"/>
        <v>195.1</v>
      </c>
      <c r="FL164" s="72">
        <f t="shared" si="430"/>
        <v>2039.9</v>
      </c>
    </row>
    <row r="165" spans="1:174" ht="16.5" x14ac:dyDescent="0.15">
      <c r="A165" s="73">
        <v>44547</v>
      </c>
      <c r="B165" s="69" t="s">
        <v>1062</v>
      </c>
      <c r="C165" s="69" t="s">
        <v>1063</v>
      </c>
      <c r="D165" s="122" t="s">
        <v>254</v>
      </c>
      <c r="E165" s="122" t="s">
        <v>1064</v>
      </c>
      <c r="F165" s="86">
        <v>1671.02</v>
      </c>
      <c r="G165" s="39">
        <f t="shared" si="391"/>
        <v>167.102</v>
      </c>
      <c r="H165" s="39">
        <f t="shared" si="392"/>
        <v>1503.9180000000001</v>
      </c>
      <c r="I165" s="86"/>
      <c r="J165" s="86"/>
      <c r="K165" s="86"/>
      <c r="L165" s="86"/>
      <c r="M165" s="86"/>
      <c r="N165" s="86"/>
      <c r="O165" s="86"/>
      <c r="P165" s="86"/>
      <c r="Q165" s="86"/>
      <c r="R165" s="86"/>
      <c r="S165" s="86"/>
      <c r="T165" s="86"/>
      <c r="U165" s="86"/>
      <c r="V165" s="86"/>
      <c r="W165" s="86"/>
      <c r="X165" s="86"/>
      <c r="Y165" s="86"/>
      <c r="Z165" s="86"/>
      <c r="AA165" s="86"/>
      <c r="AB165" s="86"/>
      <c r="AC165" s="86"/>
      <c r="AD165" s="86"/>
      <c r="AE165" s="86"/>
      <c r="AF165" s="86"/>
      <c r="AG165" s="86"/>
      <c r="AH165" s="86"/>
      <c r="AI165" s="86"/>
      <c r="AJ165" s="86"/>
      <c r="AK165" s="86"/>
      <c r="AL165" s="86"/>
      <c r="AM165" s="86"/>
      <c r="AN165" s="86"/>
      <c r="AO165" s="86"/>
      <c r="AP165" s="86"/>
      <c r="AQ165" s="86"/>
      <c r="AR165" s="86"/>
      <c r="AS165" s="86"/>
      <c r="AT165" s="86"/>
      <c r="AU165" s="86"/>
      <c r="AV165" s="86"/>
      <c r="AW165" s="86"/>
      <c r="AX165" s="39"/>
      <c r="AY165" s="86"/>
      <c r="AZ165" s="86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  <c r="CH165" s="39"/>
      <c r="CI165" s="39"/>
      <c r="CJ165" s="39"/>
      <c r="CK165" s="39"/>
      <c r="CL165" s="39"/>
      <c r="CM165" s="39"/>
      <c r="CN165" s="39"/>
      <c r="CO165" s="39"/>
      <c r="CP165" s="39"/>
      <c r="CQ165" s="39"/>
      <c r="CR165" s="39"/>
      <c r="CS165" s="39"/>
      <c r="CT165" s="39"/>
      <c r="CU165" s="39"/>
      <c r="CV165" s="39"/>
      <c r="CW165" s="39"/>
      <c r="CX165" s="39"/>
      <c r="CY165" s="39"/>
      <c r="CZ165" s="39"/>
      <c r="DA165" s="39"/>
      <c r="DB165" s="39"/>
      <c r="DC165" s="39"/>
      <c r="DD165" s="39"/>
      <c r="DE165" s="39"/>
      <c r="DF165" s="39"/>
      <c r="DG165" s="39"/>
      <c r="DH165" s="39"/>
      <c r="DI165" s="39"/>
      <c r="DJ165" s="39"/>
      <c r="DK165" s="39"/>
      <c r="DL165" s="39"/>
      <c r="DM165" s="39"/>
      <c r="DN165" s="39"/>
      <c r="DO165" s="39"/>
      <c r="DP165" s="39"/>
      <c r="DQ165" s="39"/>
      <c r="DR165" s="39"/>
      <c r="DS165" s="39"/>
      <c r="DT165" s="39"/>
      <c r="DU165" s="39"/>
      <c r="DV165" s="39"/>
      <c r="DW165" s="39"/>
      <c r="DX165" s="39"/>
      <c r="DY165" s="39"/>
      <c r="DZ165" s="39"/>
      <c r="EA165" s="39"/>
      <c r="EB165" s="39"/>
      <c r="EC165" s="39"/>
      <c r="ED165" s="39"/>
      <c r="EE165" s="39"/>
      <c r="EF165" s="39"/>
      <c r="EG165" s="39"/>
      <c r="EH165" s="39"/>
      <c r="EI165" s="39"/>
      <c r="EJ165" s="39"/>
      <c r="EK165" s="39"/>
      <c r="EL165" s="39"/>
      <c r="EM165" s="39"/>
      <c r="EN165" s="39"/>
      <c r="EO165" s="39"/>
      <c r="EP165" s="39"/>
      <c r="EQ165" s="39"/>
      <c r="ER165" s="39"/>
      <c r="ES165" s="39"/>
      <c r="ET165" s="39"/>
      <c r="EU165" s="39"/>
      <c r="EV165" s="39"/>
      <c r="EW165" s="219"/>
      <c r="EX165" s="39"/>
      <c r="EY165" s="39"/>
      <c r="EZ165" s="39"/>
      <c r="FA165" s="39"/>
      <c r="FB165" s="39"/>
      <c r="FC165" s="39"/>
      <c r="FD165" s="39">
        <f>ROUND((H165/5/365*14),2)</f>
        <v>11.54</v>
      </c>
      <c r="FE165" s="39">
        <f t="shared" si="435"/>
        <v>11.54</v>
      </c>
      <c r="FF165" s="39">
        <f t="shared" si="426"/>
        <v>11.54</v>
      </c>
      <c r="FG165" s="39">
        <f t="shared" si="427"/>
        <v>25.55</v>
      </c>
      <c r="FH165" s="39">
        <f t="shared" si="428"/>
        <v>23.07</v>
      </c>
      <c r="FI165" s="39">
        <f t="shared" si="431"/>
        <v>25.55</v>
      </c>
      <c r="FJ165" s="39">
        <f t="shared" si="432"/>
        <v>74.17</v>
      </c>
      <c r="FK165" s="39">
        <f t="shared" si="429"/>
        <v>85.71</v>
      </c>
      <c r="FL165" s="72">
        <f t="shared" si="430"/>
        <v>1585.31</v>
      </c>
    </row>
    <row r="166" spans="1:174" ht="16.5" x14ac:dyDescent="0.15">
      <c r="A166" s="73">
        <v>44547</v>
      </c>
      <c r="B166" s="69" t="s">
        <v>1062</v>
      </c>
      <c r="C166" s="293" t="s">
        <v>1065</v>
      </c>
      <c r="D166" s="122" t="s">
        <v>168</v>
      </c>
      <c r="E166" s="122" t="s">
        <v>1066</v>
      </c>
      <c r="F166" s="86">
        <v>1671.02</v>
      </c>
      <c r="G166" s="39">
        <f t="shared" si="391"/>
        <v>167.102</v>
      </c>
      <c r="H166" s="39">
        <f t="shared" si="392"/>
        <v>1503.9180000000001</v>
      </c>
      <c r="I166" s="86"/>
      <c r="J166" s="86"/>
      <c r="K166" s="86"/>
      <c r="L166" s="86"/>
      <c r="M166" s="86"/>
      <c r="N166" s="86"/>
      <c r="O166" s="86"/>
      <c r="P166" s="86"/>
      <c r="Q166" s="86"/>
      <c r="R166" s="86"/>
      <c r="S166" s="86"/>
      <c r="T166" s="86"/>
      <c r="U166" s="86"/>
      <c r="V166" s="86"/>
      <c r="W166" s="86"/>
      <c r="X166" s="86"/>
      <c r="Y166" s="86"/>
      <c r="Z166" s="86"/>
      <c r="AA166" s="86"/>
      <c r="AB166" s="86"/>
      <c r="AC166" s="86"/>
      <c r="AD166" s="86"/>
      <c r="AE166" s="86"/>
      <c r="AF166" s="86"/>
      <c r="AG166" s="86"/>
      <c r="AH166" s="86"/>
      <c r="AI166" s="86"/>
      <c r="AJ166" s="86"/>
      <c r="AK166" s="86"/>
      <c r="AL166" s="86"/>
      <c r="AM166" s="86"/>
      <c r="AN166" s="86"/>
      <c r="AO166" s="86"/>
      <c r="AP166" s="86"/>
      <c r="AQ166" s="86"/>
      <c r="AR166" s="86"/>
      <c r="AS166" s="86"/>
      <c r="AT166" s="86"/>
      <c r="AU166" s="86"/>
      <c r="AV166" s="86"/>
      <c r="AW166" s="86"/>
      <c r="AX166" s="39"/>
      <c r="AY166" s="86"/>
      <c r="AZ166" s="86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39"/>
      <c r="CE166" s="39"/>
      <c r="CF166" s="39"/>
      <c r="CG166" s="39"/>
      <c r="CH166" s="39"/>
      <c r="CI166" s="39"/>
      <c r="CJ166" s="39"/>
      <c r="CK166" s="39"/>
      <c r="CL166" s="39"/>
      <c r="CM166" s="39"/>
      <c r="CN166" s="39"/>
      <c r="CO166" s="39"/>
      <c r="CP166" s="39"/>
      <c r="CQ166" s="39"/>
      <c r="CR166" s="39"/>
      <c r="CS166" s="39"/>
      <c r="CT166" s="39"/>
      <c r="CU166" s="39"/>
      <c r="CV166" s="39"/>
      <c r="CW166" s="39"/>
      <c r="CX166" s="39"/>
      <c r="CY166" s="39"/>
      <c r="CZ166" s="39"/>
      <c r="DA166" s="39"/>
      <c r="DB166" s="39"/>
      <c r="DC166" s="39"/>
      <c r="DD166" s="39"/>
      <c r="DE166" s="39"/>
      <c r="DF166" s="39"/>
      <c r="DG166" s="39"/>
      <c r="DH166" s="39"/>
      <c r="DI166" s="39"/>
      <c r="DJ166" s="39"/>
      <c r="DK166" s="39"/>
      <c r="DL166" s="39"/>
      <c r="DM166" s="39"/>
      <c r="DN166" s="39"/>
      <c r="DO166" s="39"/>
      <c r="DP166" s="39"/>
      <c r="DQ166" s="39"/>
      <c r="DR166" s="39"/>
      <c r="DS166" s="39"/>
      <c r="DT166" s="39"/>
      <c r="DU166" s="39"/>
      <c r="DV166" s="39"/>
      <c r="DW166" s="39"/>
      <c r="DX166" s="39"/>
      <c r="DY166" s="39"/>
      <c r="DZ166" s="39"/>
      <c r="EA166" s="39"/>
      <c r="EB166" s="39"/>
      <c r="EC166" s="39"/>
      <c r="ED166" s="39"/>
      <c r="EE166" s="39"/>
      <c r="EF166" s="39"/>
      <c r="EG166" s="39"/>
      <c r="EH166" s="39"/>
      <c r="EI166" s="39"/>
      <c r="EJ166" s="39"/>
      <c r="EK166" s="39"/>
      <c r="EL166" s="39"/>
      <c r="EM166" s="39"/>
      <c r="EN166" s="39"/>
      <c r="EO166" s="39"/>
      <c r="EP166" s="39"/>
      <c r="EQ166" s="39"/>
      <c r="ER166" s="39"/>
      <c r="ES166" s="39"/>
      <c r="ET166" s="39"/>
      <c r="EU166" s="39"/>
      <c r="EV166" s="39"/>
      <c r="EW166" s="219"/>
      <c r="EX166" s="39"/>
      <c r="EY166" s="39"/>
      <c r="EZ166" s="39"/>
      <c r="FA166" s="39"/>
      <c r="FB166" s="39"/>
      <c r="FC166" s="39"/>
      <c r="FD166" s="39">
        <f>ROUND((H166/5/365*14),2)</f>
        <v>11.54</v>
      </c>
      <c r="FE166" s="39">
        <f t="shared" si="435"/>
        <v>11.54</v>
      </c>
      <c r="FF166" s="39">
        <f t="shared" si="426"/>
        <v>11.54</v>
      </c>
      <c r="FG166" s="39">
        <f t="shared" si="427"/>
        <v>25.55</v>
      </c>
      <c r="FH166" s="39">
        <f t="shared" si="428"/>
        <v>23.07</v>
      </c>
      <c r="FI166" s="39">
        <f t="shared" si="431"/>
        <v>25.55</v>
      </c>
      <c r="FJ166" s="39">
        <f t="shared" si="432"/>
        <v>74.17</v>
      </c>
      <c r="FK166" s="39">
        <f t="shared" si="429"/>
        <v>85.71</v>
      </c>
      <c r="FL166" s="72">
        <f t="shared" si="430"/>
        <v>1585.31</v>
      </c>
    </row>
    <row r="167" spans="1:174" ht="57.75" x14ac:dyDescent="0.15">
      <c r="A167" s="73">
        <v>44594</v>
      </c>
      <c r="B167" s="69" t="s">
        <v>1067</v>
      </c>
      <c r="C167" s="69" t="s">
        <v>1068</v>
      </c>
      <c r="D167" s="86" t="s">
        <v>86</v>
      </c>
      <c r="E167" s="122" t="s">
        <v>1069</v>
      </c>
      <c r="F167" s="86">
        <v>6500</v>
      </c>
      <c r="G167" s="39">
        <f t="shared" si="391"/>
        <v>650</v>
      </c>
      <c r="H167" s="39">
        <f t="shared" si="392"/>
        <v>5850</v>
      </c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  <c r="W167" s="86"/>
      <c r="X167" s="86"/>
      <c r="Y167" s="86"/>
      <c r="Z167" s="86"/>
      <c r="AA167" s="86"/>
      <c r="AB167" s="86"/>
      <c r="AC167" s="86"/>
      <c r="AD167" s="86"/>
      <c r="AE167" s="86"/>
      <c r="AF167" s="86"/>
      <c r="AG167" s="86"/>
      <c r="AH167" s="86"/>
      <c r="AI167" s="86"/>
      <c r="AJ167" s="86"/>
      <c r="AK167" s="86"/>
      <c r="AL167" s="86"/>
      <c r="AM167" s="86"/>
      <c r="AN167" s="86"/>
      <c r="AO167" s="86"/>
      <c r="AP167" s="86"/>
      <c r="AQ167" s="86"/>
      <c r="AR167" s="86"/>
      <c r="AS167" s="86"/>
      <c r="AT167" s="86"/>
      <c r="AU167" s="86"/>
      <c r="AV167" s="86"/>
      <c r="AW167" s="86"/>
      <c r="AX167" s="39"/>
      <c r="AY167" s="86"/>
      <c r="AZ167" s="86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  <c r="BS167" s="39"/>
      <c r="BT167" s="39"/>
      <c r="BU167" s="39"/>
      <c r="BV167" s="39"/>
      <c r="BW167" s="39"/>
      <c r="BX167" s="39"/>
      <c r="BY167" s="39"/>
      <c r="BZ167" s="39"/>
      <c r="CA167" s="39"/>
      <c r="CB167" s="39"/>
      <c r="CC167" s="39"/>
      <c r="CD167" s="39"/>
      <c r="CE167" s="39"/>
      <c r="CF167" s="39"/>
      <c r="CG167" s="39"/>
      <c r="CH167" s="39"/>
      <c r="CI167" s="39"/>
      <c r="CJ167" s="39"/>
      <c r="CK167" s="39"/>
      <c r="CL167" s="39"/>
      <c r="CM167" s="39"/>
      <c r="CN167" s="39"/>
      <c r="CO167" s="39"/>
      <c r="CP167" s="39"/>
      <c r="CQ167" s="39"/>
      <c r="CR167" s="39"/>
      <c r="CS167" s="39"/>
      <c r="CT167" s="39"/>
      <c r="CU167" s="39"/>
      <c r="CV167" s="39"/>
      <c r="CW167" s="39"/>
      <c r="CX167" s="39"/>
      <c r="CY167" s="39"/>
      <c r="CZ167" s="39"/>
      <c r="DA167" s="39"/>
      <c r="DB167" s="39"/>
      <c r="DC167" s="39"/>
      <c r="DD167" s="39"/>
      <c r="DE167" s="39"/>
      <c r="DF167" s="39"/>
      <c r="DG167" s="39"/>
      <c r="DH167" s="39"/>
      <c r="DI167" s="39"/>
      <c r="DJ167" s="39"/>
      <c r="DK167" s="39"/>
      <c r="DL167" s="39"/>
      <c r="DM167" s="39"/>
      <c r="DN167" s="39"/>
      <c r="DO167" s="39"/>
      <c r="DP167" s="39"/>
      <c r="DQ167" s="39"/>
      <c r="DR167" s="39"/>
      <c r="DS167" s="39"/>
      <c r="DT167" s="39"/>
      <c r="DU167" s="39"/>
      <c r="DV167" s="39"/>
      <c r="DW167" s="39"/>
      <c r="DX167" s="39"/>
      <c r="DY167" s="39"/>
      <c r="DZ167" s="39"/>
      <c r="EA167" s="39"/>
      <c r="EB167" s="39"/>
      <c r="EC167" s="39"/>
      <c r="ED167" s="39"/>
      <c r="EE167" s="39"/>
      <c r="EF167" s="39"/>
      <c r="EG167" s="39"/>
      <c r="EH167" s="39"/>
      <c r="EI167" s="39"/>
      <c r="EJ167" s="39"/>
      <c r="EK167" s="39"/>
      <c r="EL167" s="39"/>
      <c r="EM167" s="39"/>
      <c r="EN167" s="39"/>
      <c r="EO167" s="39"/>
      <c r="EP167" s="39"/>
      <c r="EQ167" s="39"/>
      <c r="ER167" s="39"/>
      <c r="ES167" s="39"/>
      <c r="ET167" s="39"/>
      <c r="EU167" s="39"/>
      <c r="EV167" s="39"/>
      <c r="EW167" s="219"/>
      <c r="EX167" s="39"/>
      <c r="EY167" s="39"/>
      <c r="EZ167" s="39"/>
      <c r="FA167" s="39"/>
      <c r="FB167" s="39"/>
      <c r="FC167" s="39"/>
      <c r="FD167" s="39"/>
      <c r="FE167" s="39"/>
      <c r="FF167" s="39"/>
      <c r="FG167" s="39"/>
      <c r="FH167" s="39">
        <f>ROUND((H167/5/365*26),2)</f>
        <v>83.34</v>
      </c>
      <c r="FI167" s="39">
        <f t="shared" si="431"/>
        <v>99.37</v>
      </c>
      <c r="FJ167" s="39">
        <f t="shared" si="432"/>
        <v>182.71</v>
      </c>
      <c r="FK167" s="39">
        <f t="shared" si="429"/>
        <v>182.71</v>
      </c>
      <c r="FL167" s="72">
        <f t="shared" si="430"/>
        <v>6317.29</v>
      </c>
    </row>
    <row r="168" spans="1:174" ht="57.75" x14ac:dyDescent="0.15">
      <c r="A168" s="73">
        <v>44594</v>
      </c>
      <c r="B168" s="69" t="s">
        <v>1067</v>
      </c>
      <c r="C168" s="69" t="s">
        <v>1070</v>
      </c>
      <c r="D168" s="86" t="s">
        <v>86</v>
      </c>
      <c r="E168" s="122" t="s">
        <v>1071</v>
      </c>
      <c r="F168" s="86">
        <v>6500</v>
      </c>
      <c r="G168" s="39">
        <f t="shared" si="391"/>
        <v>650</v>
      </c>
      <c r="H168" s="39">
        <f t="shared" si="392"/>
        <v>5850</v>
      </c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86"/>
      <c r="U168" s="86"/>
      <c r="V168" s="86"/>
      <c r="W168" s="86"/>
      <c r="X168" s="86"/>
      <c r="Y168" s="86"/>
      <c r="Z168" s="86"/>
      <c r="AA168" s="86"/>
      <c r="AB168" s="86"/>
      <c r="AC168" s="86"/>
      <c r="AD168" s="86"/>
      <c r="AE168" s="86"/>
      <c r="AF168" s="86"/>
      <c r="AG168" s="86"/>
      <c r="AH168" s="86"/>
      <c r="AI168" s="86"/>
      <c r="AJ168" s="86"/>
      <c r="AK168" s="86"/>
      <c r="AL168" s="86"/>
      <c r="AM168" s="86"/>
      <c r="AN168" s="86"/>
      <c r="AO168" s="86"/>
      <c r="AP168" s="86"/>
      <c r="AQ168" s="86"/>
      <c r="AR168" s="86"/>
      <c r="AS168" s="86"/>
      <c r="AT168" s="86"/>
      <c r="AU168" s="86"/>
      <c r="AV168" s="86"/>
      <c r="AW168" s="86"/>
      <c r="AX168" s="39"/>
      <c r="AY168" s="86"/>
      <c r="AZ168" s="86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  <c r="CB168" s="39"/>
      <c r="CC168" s="39"/>
      <c r="CD168" s="39"/>
      <c r="CE168" s="39"/>
      <c r="CF168" s="39"/>
      <c r="CG168" s="39"/>
      <c r="CH168" s="39"/>
      <c r="CI168" s="39"/>
      <c r="CJ168" s="39"/>
      <c r="CK168" s="39"/>
      <c r="CL168" s="39"/>
      <c r="CM168" s="39"/>
      <c r="CN168" s="39"/>
      <c r="CO168" s="39"/>
      <c r="CP168" s="39"/>
      <c r="CQ168" s="39"/>
      <c r="CR168" s="39"/>
      <c r="CS168" s="39"/>
      <c r="CT168" s="39"/>
      <c r="CU168" s="39"/>
      <c r="CV168" s="39"/>
      <c r="CW168" s="39"/>
      <c r="CX168" s="39"/>
      <c r="CY168" s="39"/>
      <c r="CZ168" s="39"/>
      <c r="DA168" s="39"/>
      <c r="DB168" s="39"/>
      <c r="DC168" s="39"/>
      <c r="DD168" s="39"/>
      <c r="DE168" s="39"/>
      <c r="DF168" s="39"/>
      <c r="DG168" s="39"/>
      <c r="DH168" s="39"/>
      <c r="DI168" s="39"/>
      <c r="DJ168" s="39"/>
      <c r="DK168" s="39"/>
      <c r="DL168" s="39"/>
      <c r="DM168" s="39"/>
      <c r="DN168" s="39"/>
      <c r="DO168" s="39"/>
      <c r="DP168" s="39"/>
      <c r="DQ168" s="39"/>
      <c r="DR168" s="39"/>
      <c r="DS168" s="39"/>
      <c r="DT168" s="39"/>
      <c r="DU168" s="39"/>
      <c r="DV168" s="39"/>
      <c r="DW168" s="39"/>
      <c r="DX168" s="39"/>
      <c r="DY168" s="39"/>
      <c r="DZ168" s="39"/>
      <c r="EA168" s="39"/>
      <c r="EB168" s="39"/>
      <c r="EC168" s="39"/>
      <c r="ED168" s="39"/>
      <c r="EE168" s="39"/>
      <c r="EF168" s="39"/>
      <c r="EG168" s="39"/>
      <c r="EH168" s="39"/>
      <c r="EI168" s="39"/>
      <c r="EJ168" s="39"/>
      <c r="EK168" s="39"/>
      <c r="EL168" s="39"/>
      <c r="EM168" s="39"/>
      <c r="EN168" s="39"/>
      <c r="EO168" s="39"/>
      <c r="EP168" s="39"/>
      <c r="EQ168" s="39"/>
      <c r="ER168" s="39"/>
      <c r="ES168" s="39"/>
      <c r="ET168" s="39"/>
      <c r="EU168" s="39"/>
      <c r="EV168" s="39"/>
      <c r="EW168" s="219"/>
      <c r="EX168" s="39"/>
      <c r="EY168" s="39"/>
      <c r="EZ168" s="39"/>
      <c r="FA168" s="39"/>
      <c r="FB168" s="39"/>
      <c r="FC168" s="39"/>
      <c r="FD168" s="39"/>
      <c r="FE168" s="39"/>
      <c r="FF168" s="39"/>
      <c r="FG168" s="39"/>
      <c r="FH168" s="39">
        <f>ROUND((H168/5/365*26),2)</f>
        <v>83.34</v>
      </c>
      <c r="FI168" s="39">
        <f t="shared" si="431"/>
        <v>99.37</v>
      </c>
      <c r="FJ168" s="39">
        <f t="shared" si="432"/>
        <v>182.71</v>
      </c>
      <c r="FK168" s="39">
        <f t="shared" si="429"/>
        <v>182.71</v>
      </c>
      <c r="FL168" s="72">
        <f t="shared" si="430"/>
        <v>6317.29</v>
      </c>
    </row>
    <row r="169" spans="1:174" ht="26.25" customHeight="1" x14ac:dyDescent="0.15">
      <c r="A169" s="73">
        <v>44594</v>
      </c>
      <c r="B169" s="69" t="s">
        <v>1072</v>
      </c>
      <c r="C169" s="69" t="s">
        <v>1073</v>
      </c>
      <c r="D169" s="86" t="s">
        <v>86</v>
      </c>
      <c r="E169" s="122" t="s">
        <v>1074</v>
      </c>
      <c r="F169" s="86">
        <v>6800</v>
      </c>
      <c r="G169" s="39">
        <f t="shared" si="391"/>
        <v>680</v>
      </c>
      <c r="H169" s="39">
        <f t="shared" si="392"/>
        <v>6120</v>
      </c>
      <c r="I169" s="86"/>
      <c r="J169" s="86"/>
      <c r="K169" s="86"/>
      <c r="L169" s="86"/>
      <c r="M169" s="86"/>
      <c r="N169" s="86"/>
      <c r="O169" s="86"/>
      <c r="P169" s="86"/>
      <c r="Q169" s="86"/>
      <c r="R169" s="86"/>
      <c r="S169" s="86"/>
      <c r="T169" s="86"/>
      <c r="U169" s="86"/>
      <c r="V169" s="86"/>
      <c r="W169" s="86"/>
      <c r="X169" s="86"/>
      <c r="Y169" s="86"/>
      <c r="Z169" s="86"/>
      <c r="AA169" s="86"/>
      <c r="AB169" s="86"/>
      <c r="AC169" s="86"/>
      <c r="AD169" s="86"/>
      <c r="AE169" s="86"/>
      <c r="AF169" s="86"/>
      <c r="AG169" s="86"/>
      <c r="AH169" s="86"/>
      <c r="AI169" s="86"/>
      <c r="AJ169" s="86"/>
      <c r="AK169" s="86"/>
      <c r="AL169" s="86"/>
      <c r="AM169" s="86"/>
      <c r="AN169" s="86"/>
      <c r="AO169" s="86"/>
      <c r="AP169" s="86"/>
      <c r="AQ169" s="86"/>
      <c r="AR169" s="86"/>
      <c r="AS169" s="86"/>
      <c r="AT169" s="86"/>
      <c r="AU169" s="86"/>
      <c r="AV169" s="86"/>
      <c r="AW169" s="86"/>
      <c r="AX169" s="39"/>
      <c r="AY169" s="86"/>
      <c r="AZ169" s="86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  <c r="CB169" s="39"/>
      <c r="CC169" s="39"/>
      <c r="CD169" s="39"/>
      <c r="CE169" s="39"/>
      <c r="CF169" s="39"/>
      <c r="CG169" s="39"/>
      <c r="CH169" s="39"/>
      <c r="CI169" s="39"/>
      <c r="CJ169" s="39"/>
      <c r="CK169" s="39"/>
      <c r="CL169" s="39"/>
      <c r="CM169" s="39"/>
      <c r="CN169" s="39"/>
      <c r="CO169" s="39"/>
      <c r="CP169" s="39"/>
      <c r="CQ169" s="39"/>
      <c r="CR169" s="39"/>
      <c r="CS169" s="39"/>
      <c r="CT169" s="39"/>
      <c r="CU169" s="39"/>
      <c r="CV169" s="39"/>
      <c r="CW169" s="39"/>
      <c r="CX169" s="39"/>
      <c r="CY169" s="39"/>
      <c r="CZ169" s="39"/>
      <c r="DA169" s="39"/>
      <c r="DB169" s="39"/>
      <c r="DC169" s="39"/>
      <c r="DD169" s="39"/>
      <c r="DE169" s="39"/>
      <c r="DF169" s="39"/>
      <c r="DG169" s="39"/>
      <c r="DH169" s="39"/>
      <c r="DI169" s="39"/>
      <c r="DJ169" s="39"/>
      <c r="DK169" s="39"/>
      <c r="DL169" s="39"/>
      <c r="DM169" s="39"/>
      <c r="DN169" s="39"/>
      <c r="DO169" s="39"/>
      <c r="DP169" s="39"/>
      <c r="DQ169" s="39"/>
      <c r="DR169" s="39"/>
      <c r="DS169" s="39"/>
      <c r="DT169" s="39"/>
      <c r="DU169" s="39"/>
      <c r="DV169" s="39"/>
      <c r="DW169" s="39"/>
      <c r="DX169" s="39"/>
      <c r="DY169" s="39"/>
      <c r="DZ169" s="39"/>
      <c r="EA169" s="39"/>
      <c r="EB169" s="39"/>
      <c r="EC169" s="39"/>
      <c r="ED169" s="39"/>
      <c r="EE169" s="39"/>
      <c r="EF169" s="39"/>
      <c r="EG169" s="39"/>
      <c r="EH169" s="39"/>
      <c r="EI169" s="39"/>
      <c r="EJ169" s="39"/>
      <c r="EK169" s="39"/>
      <c r="EL169" s="39"/>
      <c r="EM169" s="39"/>
      <c r="EN169" s="39"/>
      <c r="EO169" s="39"/>
      <c r="EP169" s="39"/>
      <c r="EQ169" s="39"/>
      <c r="ER169" s="39"/>
      <c r="ES169" s="39"/>
      <c r="ET169" s="39"/>
      <c r="EU169" s="39"/>
      <c r="EV169" s="39"/>
      <c r="EW169" s="219"/>
      <c r="EX169" s="39"/>
      <c r="EY169" s="39"/>
      <c r="EZ169" s="39"/>
      <c r="FA169" s="39"/>
      <c r="FB169" s="39"/>
      <c r="FC169" s="39"/>
      <c r="FD169" s="39"/>
      <c r="FE169" s="39"/>
      <c r="FF169" s="39"/>
      <c r="FG169" s="39"/>
      <c r="FH169" s="39">
        <f>ROUND((H169/5/365*26),2)</f>
        <v>87.19</v>
      </c>
      <c r="FI169" s="39">
        <f t="shared" si="431"/>
        <v>103.96</v>
      </c>
      <c r="FJ169" s="39">
        <f t="shared" si="432"/>
        <v>191.14999999999998</v>
      </c>
      <c r="FK169" s="39">
        <f t="shared" si="429"/>
        <v>191.15</v>
      </c>
      <c r="FL169" s="72">
        <f t="shared" si="430"/>
        <v>6608.85</v>
      </c>
    </row>
    <row r="170" spans="1:174" s="12" customFormat="1" ht="11.25" x14ac:dyDescent="0.15">
      <c r="A170" s="294" t="s">
        <v>1075</v>
      </c>
      <c r="B170" s="295"/>
      <c r="C170" s="295"/>
      <c r="D170" s="296"/>
      <c r="E170" s="296"/>
      <c r="F170" s="297">
        <f>SUM(F68:F169)</f>
        <v>152087.28</v>
      </c>
      <c r="G170" s="297">
        <f>SUM(G68:G169)</f>
        <v>15208.728000000001</v>
      </c>
      <c r="H170" s="297">
        <f>SUM(H68:H169)</f>
        <v>136878.55200000003</v>
      </c>
      <c r="I170" s="297">
        <f t="shared" ref="I170:BT170" si="436">SUM(I68:I166)</f>
        <v>0</v>
      </c>
      <c r="J170" s="297">
        <f t="shared" si="436"/>
        <v>0</v>
      </c>
      <c r="K170" s="297">
        <f t="shared" si="436"/>
        <v>0</v>
      </c>
      <c r="L170" s="297">
        <f t="shared" si="436"/>
        <v>0</v>
      </c>
      <c r="M170" s="297">
        <f t="shared" si="436"/>
        <v>0</v>
      </c>
      <c r="N170" s="297">
        <f t="shared" si="436"/>
        <v>0</v>
      </c>
      <c r="O170" s="297">
        <f t="shared" si="436"/>
        <v>0</v>
      </c>
      <c r="P170" s="297">
        <f t="shared" si="436"/>
        <v>0</v>
      </c>
      <c r="Q170" s="297">
        <f t="shared" si="436"/>
        <v>0</v>
      </c>
      <c r="R170" s="297">
        <f t="shared" si="436"/>
        <v>0</v>
      </c>
      <c r="S170" s="297">
        <f t="shared" si="436"/>
        <v>0</v>
      </c>
      <c r="T170" s="297">
        <f t="shared" si="436"/>
        <v>0</v>
      </c>
      <c r="U170" s="297">
        <f t="shared" si="436"/>
        <v>0</v>
      </c>
      <c r="V170" s="297">
        <f t="shared" si="436"/>
        <v>0</v>
      </c>
      <c r="W170" s="297">
        <f t="shared" si="436"/>
        <v>0</v>
      </c>
      <c r="X170" s="297">
        <f t="shared" si="436"/>
        <v>0</v>
      </c>
      <c r="Y170" s="297">
        <f t="shared" si="436"/>
        <v>0</v>
      </c>
      <c r="Z170" s="297">
        <f t="shared" si="436"/>
        <v>0</v>
      </c>
      <c r="AA170" s="297">
        <f t="shared" si="436"/>
        <v>0</v>
      </c>
      <c r="AB170" s="297">
        <f t="shared" si="436"/>
        <v>0</v>
      </c>
      <c r="AC170" s="297">
        <f t="shared" si="436"/>
        <v>0</v>
      </c>
      <c r="AD170" s="297">
        <f t="shared" si="436"/>
        <v>0</v>
      </c>
      <c r="AE170" s="297">
        <f t="shared" si="436"/>
        <v>0</v>
      </c>
      <c r="AF170" s="297">
        <f t="shared" si="436"/>
        <v>0</v>
      </c>
      <c r="AG170" s="297">
        <f t="shared" si="436"/>
        <v>0</v>
      </c>
      <c r="AH170" s="297">
        <f t="shared" si="436"/>
        <v>0</v>
      </c>
      <c r="AI170" s="297">
        <f t="shared" si="436"/>
        <v>0</v>
      </c>
      <c r="AJ170" s="297">
        <f t="shared" si="436"/>
        <v>0</v>
      </c>
      <c r="AK170" s="297">
        <f t="shared" si="436"/>
        <v>0</v>
      </c>
      <c r="AL170" s="297">
        <f t="shared" si="436"/>
        <v>0</v>
      </c>
      <c r="AM170" s="297">
        <f t="shared" si="436"/>
        <v>0</v>
      </c>
      <c r="AN170" s="297">
        <f t="shared" si="436"/>
        <v>0</v>
      </c>
      <c r="AO170" s="297">
        <f t="shared" si="436"/>
        <v>0</v>
      </c>
      <c r="AP170" s="297">
        <f t="shared" si="436"/>
        <v>0</v>
      </c>
      <c r="AQ170" s="297">
        <f t="shared" si="436"/>
        <v>0</v>
      </c>
      <c r="AR170" s="297">
        <f t="shared" si="436"/>
        <v>0</v>
      </c>
      <c r="AS170" s="297">
        <f t="shared" si="436"/>
        <v>0</v>
      </c>
      <c r="AT170" s="297">
        <f t="shared" si="436"/>
        <v>0</v>
      </c>
      <c r="AU170" s="297">
        <f t="shared" si="436"/>
        <v>0</v>
      </c>
      <c r="AV170" s="297">
        <f t="shared" si="436"/>
        <v>0</v>
      </c>
      <c r="AW170" s="297">
        <f t="shared" si="436"/>
        <v>0</v>
      </c>
      <c r="AX170" s="297">
        <f t="shared" si="436"/>
        <v>0</v>
      </c>
      <c r="AY170" s="297">
        <f t="shared" si="436"/>
        <v>0</v>
      </c>
      <c r="AZ170" s="297">
        <f t="shared" si="436"/>
        <v>0</v>
      </c>
      <c r="BA170" s="297">
        <f t="shared" si="436"/>
        <v>0</v>
      </c>
      <c r="BB170" s="297">
        <f t="shared" si="436"/>
        <v>0</v>
      </c>
      <c r="BC170" s="297">
        <f t="shared" si="436"/>
        <v>0</v>
      </c>
      <c r="BD170" s="297">
        <f t="shared" si="436"/>
        <v>0</v>
      </c>
      <c r="BE170" s="297">
        <f t="shared" si="436"/>
        <v>0</v>
      </c>
      <c r="BF170" s="297">
        <f t="shared" si="436"/>
        <v>0</v>
      </c>
      <c r="BG170" s="297">
        <f t="shared" si="436"/>
        <v>0</v>
      </c>
      <c r="BH170" s="297">
        <f t="shared" si="436"/>
        <v>0</v>
      </c>
      <c r="BI170" s="297">
        <f t="shared" si="436"/>
        <v>0</v>
      </c>
      <c r="BJ170" s="297">
        <f t="shared" si="436"/>
        <v>0</v>
      </c>
      <c r="BK170" s="297">
        <f t="shared" si="436"/>
        <v>0</v>
      </c>
      <c r="BL170" s="297">
        <f t="shared" si="436"/>
        <v>0</v>
      </c>
      <c r="BM170" s="297">
        <f t="shared" si="436"/>
        <v>0</v>
      </c>
      <c r="BN170" s="297">
        <f t="shared" si="436"/>
        <v>0</v>
      </c>
      <c r="BO170" s="297">
        <f t="shared" si="436"/>
        <v>0</v>
      </c>
      <c r="BP170" s="297">
        <f t="shared" si="436"/>
        <v>0</v>
      </c>
      <c r="BQ170" s="297">
        <f t="shared" si="436"/>
        <v>0</v>
      </c>
      <c r="BR170" s="297">
        <f t="shared" si="436"/>
        <v>0</v>
      </c>
      <c r="BS170" s="297">
        <f t="shared" si="436"/>
        <v>0</v>
      </c>
      <c r="BT170" s="297">
        <f t="shared" si="436"/>
        <v>0</v>
      </c>
      <c r="BU170" s="297">
        <f t="shared" ref="BU170:EF170" si="437">SUM(BU68:BU166)</f>
        <v>0</v>
      </c>
      <c r="BV170" s="297">
        <f t="shared" si="437"/>
        <v>0</v>
      </c>
      <c r="BW170" s="297">
        <f t="shared" si="437"/>
        <v>0</v>
      </c>
      <c r="BX170" s="297">
        <f t="shared" si="437"/>
        <v>0</v>
      </c>
      <c r="BY170" s="297">
        <f t="shared" si="437"/>
        <v>0</v>
      </c>
      <c r="BZ170" s="297">
        <f t="shared" si="437"/>
        <v>0</v>
      </c>
      <c r="CA170" s="297">
        <f t="shared" si="437"/>
        <v>0</v>
      </c>
      <c r="CB170" s="297">
        <f t="shared" si="437"/>
        <v>0</v>
      </c>
      <c r="CC170" s="297">
        <f t="shared" si="437"/>
        <v>0</v>
      </c>
      <c r="CD170" s="297">
        <f t="shared" si="437"/>
        <v>0</v>
      </c>
      <c r="CE170" s="297">
        <f t="shared" si="437"/>
        <v>0</v>
      </c>
      <c r="CF170" s="297">
        <f t="shared" si="437"/>
        <v>0</v>
      </c>
      <c r="CG170" s="297">
        <f t="shared" si="437"/>
        <v>0</v>
      </c>
      <c r="CH170" s="297">
        <f t="shared" si="437"/>
        <v>0</v>
      </c>
      <c r="CI170" s="297">
        <f t="shared" si="437"/>
        <v>0</v>
      </c>
      <c r="CJ170" s="297">
        <f t="shared" si="437"/>
        <v>0</v>
      </c>
      <c r="CK170" s="297">
        <f t="shared" si="437"/>
        <v>0</v>
      </c>
      <c r="CL170" s="297">
        <f t="shared" si="437"/>
        <v>0</v>
      </c>
      <c r="CM170" s="297">
        <f t="shared" si="437"/>
        <v>0</v>
      </c>
      <c r="CN170" s="297">
        <f t="shared" si="437"/>
        <v>0</v>
      </c>
      <c r="CO170" s="297">
        <f t="shared" si="437"/>
        <v>0</v>
      </c>
      <c r="CP170" s="297">
        <f t="shared" si="437"/>
        <v>0</v>
      </c>
      <c r="CQ170" s="297">
        <f t="shared" si="437"/>
        <v>0</v>
      </c>
      <c r="CR170" s="297">
        <f t="shared" si="437"/>
        <v>0</v>
      </c>
      <c r="CS170" s="297">
        <f t="shared" si="437"/>
        <v>0</v>
      </c>
      <c r="CT170" s="297">
        <f t="shared" si="437"/>
        <v>63.71</v>
      </c>
      <c r="CU170" s="297">
        <f t="shared" si="437"/>
        <v>299.81999999999982</v>
      </c>
      <c r="CV170" s="297">
        <f t="shared" si="437"/>
        <v>517.9599999999997</v>
      </c>
      <c r="CW170" s="297">
        <f t="shared" si="437"/>
        <v>656.54</v>
      </c>
      <c r="CX170" s="297">
        <f t="shared" si="437"/>
        <v>816.98999999999967</v>
      </c>
      <c r="CY170" s="297">
        <f t="shared" si="437"/>
        <v>790.53</v>
      </c>
      <c r="CZ170" s="297">
        <f t="shared" si="437"/>
        <v>820.90999999999963</v>
      </c>
      <c r="DA170" s="297">
        <f t="shared" si="437"/>
        <v>3966.4599999999991</v>
      </c>
      <c r="DB170" s="297">
        <f t="shared" si="437"/>
        <v>3966.4599999999991</v>
      </c>
      <c r="DC170" s="297">
        <f t="shared" si="437"/>
        <v>829.13999999999965</v>
      </c>
      <c r="DD170" s="297">
        <f t="shared" si="437"/>
        <v>748.8100000000004</v>
      </c>
      <c r="DE170" s="297">
        <f t="shared" si="437"/>
        <v>829.13999999999965</v>
      </c>
      <c r="DF170" s="297">
        <f t="shared" si="437"/>
        <v>802.29</v>
      </c>
      <c r="DG170" s="297">
        <f t="shared" si="437"/>
        <v>829.13999999999965</v>
      </c>
      <c r="DH170" s="297">
        <f t="shared" si="437"/>
        <v>802.29</v>
      </c>
      <c r="DI170" s="297">
        <f t="shared" si="437"/>
        <v>931.43999999999983</v>
      </c>
      <c r="DJ170" s="297">
        <f t="shared" si="437"/>
        <v>996.37999999999988</v>
      </c>
      <c r="DK170" s="297">
        <f t="shared" si="437"/>
        <v>989.67000000000007</v>
      </c>
      <c r="DL170" s="297">
        <f t="shared" si="437"/>
        <v>1105.4199999999996</v>
      </c>
      <c r="DM170" s="297">
        <f t="shared" si="437"/>
        <v>1069.75</v>
      </c>
      <c r="DN170" s="297">
        <f t="shared" si="437"/>
        <v>1105.4199999999996</v>
      </c>
      <c r="DO170" s="297">
        <f t="shared" si="437"/>
        <v>11038.889999999998</v>
      </c>
      <c r="DP170" s="297">
        <f t="shared" si="437"/>
        <v>15005.350000000004</v>
      </c>
      <c r="DQ170" s="297">
        <f t="shared" si="437"/>
        <v>1105.4199999999996</v>
      </c>
      <c r="DR170" s="297">
        <f t="shared" si="437"/>
        <v>998.37000000000035</v>
      </c>
      <c r="DS170" s="297">
        <f t="shared" si="437"/>
        <v>1105.4199999999996</v>
      </c>
      <c r="DT170" s="297">
        <f t="shared" si="437"/>
        <v>1137.9099999999994</v>
      </c>
      <c r="DU170" s="297">
        <f t="shared" si="437"/>
        <v>1201.4199999999996</v>
      </c>
      <c r="DV170" s="297">
        <f t="shared" si="437"/>
        <v>1162.69</v>
      </c>
      <c r="DW170" s="297">
        <f t="shared" si="437"/>
        <v>1201.4199999999996</v>
      </c>
      <c r="DX170" s="297">
        <f t="shared" si="437"/>
        <v>1276.8399999999988</v>
      </c>
      <c r="DY170" s="297">
        <f t="shared" si="437"/>
        <v>1390.0700000000006</v>
      </c>
      <c r="DZ170" s="297">
        <f t="shared" si="437"/>
        <v>1484.8700000000003</v>
      </c>
      <c r="EA170" s="297">
        <f t="shared" si="437"/>
        <v>1459.2800000000004</v>
      </c>
      <c r="EB170" s="297">
        <f t="shared" si="437"/>
        <v>1507.9399999999998</v>
      </c>
      <c r="EC170" s="297">
        <f t="shared" si="437"/>
        <v>15031.649999999992</v>
      </c>
      <c r="ED170" s="297">
        <f t="shared" si="437"/>
        <v>30036.999999999993</v>
      </c>
      <c r="EE170" s="297">
        <f t="shared" si="437"/>
        <v>1507.9399999999998</v>
      </c>
      <c r="EF170" s="297">
        <f t="shared" si="437"/>
        <v>1410.6799999999994</v>
      </c>
      <c r="EG170" s="297">
        <f t="shared" ref="EG170:FE170" si="438">SUM(EG68:EG166)</f>
        <v>1507.9399999999998</v>
      </c>
      <c r="EH170" s="297">
        <f t="shared" si="438"/>
        <v>1459.2800000000004</v>
      </c>
      <c r="EI170" s="297">
        <f t="shared" si="438"/>
        <v>1507.9399999999998</v>
      </c>
      <c r="EJ170" s="297">
        <f t="shared" si="438"/>
        <v>1459.2800000000004</v>
      </c>
      <c r="EK170" s="297">
        <f t="shared" si="438"/>
        <v>1507.9399999999998</v>
      </c>
      <c r="EL170" s="297">
        <f t="shared" si="438"/>
        <v>1507.9399999999998</v>
      </c>
      <c r="EM170" s="297">
        <f t="shared" si="438"/>
        <v>1459.2800000000004</v>
      </c>
      <c r="EN170" s="297">
        <f t="shared" si="438"/>
        <v>1507.9399999999998</v>
      </c>
      <c r="EO170" s="297">
        <f t="shared" si="438"/>
        <v>1511.4800000000007</v>
      </c>
      <c r="EP170" s="297">
        <f t="shared" si="438"/>
        <v>1572.6799999999996</v>
      </c>
      <c r="EQ170" s="297">
        <f t="shared" si="438"/>
        <v>17920.32</v>
      </c>
      <c r="ER170" s="297">
        <f t="shared" si="438"/>
        <v>47957.32</v>
      </c>
      <c r="ES170" s="297">
        <f t="shared" si="438"/>
        <v>1572.6799999999996</v>
      </c>
      <c r="ET170" s="297">
        <f t="shared" si="438"/>
        <v>1420.4300000000005</v>
      </c>
      <c r="EU170" s="297">
        <f t="shared" si="438"/>
        <v>1665.4799999999998</v>
      </c>
      <c r="EV170" s="297">
        <f t="shared" si="438"/>
        <v>1648.5400000000006</v>
      </c>
      <c r="EW170" s="297">
        <f t="shared" si="438"/>
        <v>1752.299999999999</v>
      </c>
      <c r="EX170" s="297">
        <f t="shared" si="438"/>
        <v>1857.8200000000013</v>
      </c>
      <c r="EY170" s="297">
        <f t="shared" si="438"/>
        <v>1919.6999999999996</v>
      </c>
      <c r="EZ170" s="297">
        <f t="shared" si="438"/>
        <v>1927.5199999999995</v>
      </c>
      <c r="FA170" s="297">
        <f t="shared" si="438"/>
        <v>1874.5800000000013</v>
      </c>
      <c r="FB170" s="297">
        <f t="shared" si="438"/>
        <v>1965.6799999999996</v>
      </c>
      <c r="FC170" s="297">
        <f t="shared" si="438"/>
        <v>1907.6500000000012</v>
      </c>
      <c r="FD170" s="297">
        <f t="shared" si="438"/>
        <v>1994.2699999999995</v>
      </c>
      <c r="FE170" s="297">
        <f t="shared" si="438"/>
        <v>21506.650000000012</v>
      </c>
      <c r="FF170" s="297">
        <f>SUM(ER170,FE170)</f>
        <v>69463.970000000016</v>
      </c>
      <c r="FG170" s="297">
        <f>SUM(FG68:FG166)</f>
        <v>2022.2899999999995</v>
      </c>
      <c r="FH170" s="297">
        <f>SUM(FH68:FH169)</f>
        <v>2080.4199999999996</v>
      </c>
      <c r="FI170" s="297">
        <f>SUM(FI68:FI169)</f>
        <v>2324.9899999999993</v>
      </c>
      <c r="FJ170" s="297">
        <f>SUM(FJ68:FJ169)</f>
        <v>6427.6999999999971</v>
      </c>
      <c r="FK170" s="297">
        <f>SUM(FK68:FK169)</f>
        <v>75891.669999999896</v>
      </c>
      <c r="FL170" s="297">
        <f>SUM(FL68:FL169)</f>
        <v>76195.61</v>
      </c>
      <c r="FM170" s="106"/>
      <c r="FN170" s="106"/>
      <c r="FO170" s="106"/>
      <c r="FP170" s="11"/>
      <c r="FQ170" s="11"/>
      <c r="FR170" s="11"/>
    </row>
    <row r="171" spans="1:174" s="12" customFormat="1" ht="11.25" x14ac:dyDescent="0.15">
      <c r="A171" s="298" t="s">
        <v>644</v>
      </c>
      <c r="B171" s="299"/>
      <c r="C171" s="299"/>
      <c r="D171" s="299"/>
      <c r="E171" s="299"/>
      <c r="F171" s="300">
        <f t="shared" ref="F171:BQ171" si="439">SUM(F25+F33+F45+F66+F170)</f>
        <v>2122111.56</v>
      </c>
      <c r="G171" s="300">
        <f>SUM(G25+G33+G45+G66+G170)</f>
        <v>212211.18599999999</v>
      </c>
      <c r="H171" s="300">
        <f t="shared" si="439"/>
        <v>1909900.4039999996</v>
      </c>
      <c r="I171" s="300">
        <f t="shared" si="439"/>
        <v>4982.7</v>
      </c>
      <c r="J171" s="300">
        <f t="shared" si="439"/>
        <v>10205.980000000001</v>
      </c>
      <c r="K171" s="300">
        <f t="shared" si="439"/>
        <v>1154.885</v>
      </c>
      <c r="L171" s="300">
        <f t="shared" si="439"/>
        <v>1799.645</v>
      </c>
      <c r="M171" s="300">
        <f t="shared" si="439"/>
        <v>1146.8254999999999</v>
      </c>
      <c r="N171" s="300">
        <f t="shared" si="439"/>
        <v>1730.0495000000001</v>
      </c>
      <c r="O171" s="300">
        <f t="shared" si="439"/>
        <v>3296.09195</v>
      </c>
      <c r="P171" s="300">
        <f t="shared" si="439"/>
        <v>68330.817549999992</v>
      </c>
      <c r="Q171" s="300">
        <f t="shared" si="439"/>
        <v>70582.32375499999</v>
      </c>
      <c r="R171" s="300">
        <f t="shared" si="439"/>
        <v>72130.713795000018</v>
      </c>
      <c r="S171" s="300">
        <f t="shared" si="439"/>
        <v>71842.688379500003</v>
      </c>
      <c r="T171" s="300">
        <f t="shared" si="439"/>
        <v>72822.015415499991</v>
      </c>
      <c r="U171" s="300">
        <f t="shared" si="439"/>
        <v>72531.51054155</v>
      </c>
      <c r="V171" s="300">
        <f t="shared" si="439"/>
        <v>436081.35487394984</v>
      </c>
      <c r="W171" s="300">
        <f t="shared" si="439"/>
        <v>6324.2414873949992</v>
      </c>
      <c r="X171" s="300">
        <f t="shared" si="439"/>
        <v>6261.653386555</v>
      </c>
      <c r="Y171" s="300">
        <f t="shared" si="439"/>
        <v>6319.9583386554987</v>
      </c>
      <c r="Z171" s="300">
        <f t="shared" si="439"/>
        <v>6425.7350478994995</v>
      </c>
      <c r="AA171" s="300">
        <f t="shared" si="439"/>
        <v>6316.1035047899486</v>
      </c>
      <c r="AB171" s="300">
        <f t="shared" si="439"/>
        <v>6391.0415431095498</v>
      </c>
      <c r="AC171" s="300">
        <f t="shared" si="439"/>
        <v>6357.7641543109539</v>
      </c>
      <c r="AD171" s="300">
        <f t="shared" si="439"/>
        <v>6795.5873887985936</v>
      </c>
      <c r="AE171" s="300">
        <f t="shared" si="439"/>
        <v>6332.5417388798587</v>
      </c>
      <c r="AF171" s="300">
        <f t="shared" si="439"/>
        <v>6767.4856499187345</v>
      </c>
      <c r="AG171" s="300">
        <f t="shared" si="439"/>
        <v>6332.4415649918728</v>
      </c>
      <c r="AH171" s="300">
        <f t="shared" si="439"/>
        <v>6817.7840849268614</v>
      </c>
      <c r="AI171" s="300">
        <f t="shared" si="439"/>
        <v>75458.192408492701</v>
      </c>
      <c r="AJ171" s="300">
        <f t="shared" si="439"/>
        <v>511293.33167643414</v>
      </c>
      <c r="AK171" s="300">
        <f t="shared" si="439"/>
        <v>6744.1761676434162</v>
      </c>
      <c r="AL171" s="300">
        <f t="shared" si="439"/>
        <v>6257.3755087907575</v>
      </c>
      <c r="AM171" s="300">
        <f t="shared" si="439"/>
        <v>6742.1275508790741</v>
      </c>
      <c r="AN171" s="300">
        <f t="shared" si="439"/>
        <v>6672.7479579116816</v>
      </c>
      <c r="AO171" s="300">
        <f t="shared" si="439"/>
        <v>6740.283795791167</v>
      </c>
      <c r="AP171" s="300">
        <f t="shared" si="439"/>
        <v>6656.1541621205133</v>
      </c>
      <c r="AQ171" s="300">
        <f t="shared" si="439"/>
        <v>6738.6244162120502</v>
      </c>
      <c r="AR171" s="300">
        <f t="shared" si="439"/>
        <v>6858.099745908461</v>
      </c>
      <c r="AS171" s="300">
        <f t="shared" si="439"/>
        <v>6520.2509745908455</v>
      </c>
      <c r="AT171" s="300">
        <f t="shared" si="439"/>
        <v>6844.658771317615</v>
      </c>
      <c r="AU171" s="300">
        <f t="shared" si="439"/>
        <v>6518.9068771317616</v>
      </c>
      <c r="AV171" s="300">
        <f t="shared" si="439"/>
        <v>6832.5618941858538</v>
      </c>
      <c r="AW171" s="300">
        <f t="shared" si="439"/>
        <v>79176.957189418594</v>
      </c>
      <c r="AX171" s="300">
        <f t="shared" si="439"/>
        <v>590352.52470476727</v>
      </c>
      <c r="AY171" s="300">
        <f t="shared" si="439"/>
        <v>6733.4884704767255</v>
      </c>
      <c r="AZ171" s="300">
        <f t="shared" si="439"/>
        <v>6161.1862342905415</v>
      </c>
      <c r="BA171" s="300">
        <f t="shared" si="439"/>
        <v>6732.5086234290529</v>
      </c>
      <c r="BB171" s="300">
        <f t="shared" si="439"/>
        <v>6586.1776108614877</v>
      </c>
      <c r="BC171" s="300">
        <f t="shared" si="439"/>
        <v>6731.6267610861478</v>
      </c>
      <c r="BD171" s="300">
        <f t="shared" si="439"/>
        <v>6578.2408497753386</v>
      </c>
      <c r="BE171" s="300">
        <f t="shared" si="439"/>
        <v>6730.833084977533</v>
      </c>
      <c r="BF171" s="300">
        <f t="shared" si="439"/>
        <v>6787.9777647978044</v>
      </c>
      <c r="BG171" s="300">
        <f t="shared" si="439"/>
        <v>6513.2387764797804</v>
      </c>
      <c r="BH171" s="300">
        <f t="shared" si="439"/>
        <v>6781.5489883180235</v>
      </c>
      <c r="BI171" s="300">
        <f t="shared" si="439"/>
        <v>6512.5958988318016</v>
      </c>
      <c r="BJ171" s="300">
        <f t="shared" si="439"/>
        <v>6775.7630894862214</v>
      </c>
      <c r="BK171" s="300">
        <f t="shared" si="439"/>
        <v>79171.277308948629</v>
      </c>
      <c r="BL171" s="300">
        <f t="shared" si="439"/>
        <v>669467.4757805377</v>
      </c>
      <c r="BM171" s="300">
        <f t="shared" si="439"/>
        <v>6728.3765780537587</v>
      </c>
      <c r="BN171" s="300">
        <f t="shared" si="439"/>
        <v>6115.1792024838396</v>
      </c>
      <c r="BO171" s="300">
        <f t="shared" si="439"/>
        <v>6727.9079202483827</v>
      </c>
      <c r="BP171" s="300">
        <f t="shared" si="439"/>
        <v>6544.7712822354561</v>
      </c>
      <c r="BQ171" s="300">
        <f t="shared" si="439"/>
        <v>6727.4861282235443</v>
      </c>
      <c r="BR171" s="300">
        <f t="shared" ref="BR171:EC171" si="440">SUM(BR25+BR33+BR45+BR66+BR170)</f>
        <v>6540.9751540119096</v>
      </c>
      <c r="BS171" s="300">
        <f t="shared" si="440"/>
        <v>6840.4765154011902</v>
      </c>
      <c r="BT171" s="300">
        <f t="shared" si="440"/>
        <v>6907.2386386107182</v>
      </c>
      <c r="BU171" s="300">
        <f t="shared" si="440"/>
        <v>6657.7548638610715</v>
      </c>
      <c r="BV171" s="300">
        <f t="shared" si="440"/>
        <v>6904.1637747496461</v>
      </c>
      <c r="BW171" s="300">
        <f t="shared" si="440"/>
        <v>6657.447377474964</v>
      </c>
      <c r="BX171" s="300">
        <f t="shared" si="440"/>
        <v>6901.3963972746815</v>
      </c>
      <c r="BY171" s="300">
        <f t="shared" si="440"/>
        <v>80036.070639727477</v>
      </c>
      <c r="BZ171" s="300">
        <f t="shared" si="440"/>
        <v>749476.60575754719</v>
      </c>
      <c r="CA171" s="300">
        <f t="shared" si="440"/>
        <v>6878.7315757547203</v>
      </c>
      <c r="CB171" s="300">
        <f t="shared" si="440"/>
        <v>6453.0241817924925</v>
      </c>
      <c r="CC171" s="300">
        <f t="shared" si="440"/>
        <v>6878.5074181792479</v>
      </c>
      <c r="CD171" s="300">
        <f t="shared" si="440"/>
        <v>6672.8367636132434</v>
      </c>
      <c r="CE171" s="300">
        <f t="shared" si="440"/>
        <v>6878.3056763613231</v>
      </c>
      <c r="CF171" s="300">
        <f t="shared" si="440"/>
        <v>6671.0210872519192</v>
      </c>
      <c r="CG171" s="300">
        <f t="shared" si="440"/>
        <v>6878.124108725191</v>
      </c>
      <c r="CH171" s="300">
        <f t="shared" si="440"/>
        <v>6891.1969785267265</v>
      </c>
      <c r="CI171" s="300">
        <f t="shared" si="440"/>
        <v>6746.7606978526719</v>
      </c>
      <c r="CJ171" s="300">
        <f t="shared" si="440"/>
        <v>7011.8562806740538</v>
      </c>
      <c r="CK171" s="300">
        <f t="shared" si="440"/>
        <v>6774.1936280674045</v>
      </c>
      <c r="CL171" s="300">
        <f t="shared" si="440"/>
        <v>7010.5326526066483</v>
      </c>
      <c r="CM171" s="300">
        <f t="shared" si="440"/>
        <v>81641.251265260697</v>
      </c>
      <c r="CN171" s="300">
        <f t="shared" si="440"/>
        <v>831104.97138734604</v>
      </c>
      <c r="CO171" s="300">
        <f t="shared" si="440"/>
        <v>6999.6921387345974</v>
      </c>
      <c r="CP171" s="300">
        <f t="shared" si="440"/>
        <v>6330.9692486113845</v>
      </c>
      <c r="CQ171" s="300">
        <f t="shared" si="440"/>
        <v>6999.5849248611376</v>
      </c>
      <c r="CR171" s="300">
        <f t="shared" si="440"/>
        <v>6781.5543237502461</v>
      </c>
      <c r="CS171" s="300">
        <f t="shared" si="440"/>
        <v>7009.8084323750236</v>
      </c>
      <c r="CT171" s="300">
        <f t="shared" si="440"/>
        <v>6869.4558913752217</v>
      </c>
      <c r="CU171" s="300">
        <f t="shared" si="440"/>
        <v>7330.061589137521</v>
      </c>
      <c r="CV171" s="300">
        <f t="shared" si="440"/>
        <v>7559.9243022376986</v>
      </c>
      <c r="CW171" s="300">
        <f t="shared" si="440"/>
        <v>7487.3234302237688</v>
      </c>
      <c r="CX171" s="300">
        <f t="shared" si="440"/>
        <v>7896.2508720139294</v>
      </c>
      <c r="CY171" s="300">
        <f t="shared" si="440"/>
        <v>7652.4430872013918</v>
      </c>
      <c r="CZ171" s="300">
        <f t="shared" si="440"/>
        <v>7924.8677848125362</v>
      </c>
      <c r="DA171" s="300">
        <f t="shared" si="440"/>
        <v>86792.269778481277</v>
      </c>
      <c r="DB171" s="300">
        <f t="shared" si="440"/>
        <v>917891.07800633123</v>
      </c>
      <c r="DC171" s="300">
        <f t="shared" si="440"/>
        <v>7927.9128006331266</v>
      </c>
      <c r="DD171" s="300">
        <f t="shared" si="440"/>
        <v>7164.755205698154</v>
      </c>
      <c r="DE171" s="300">
        <f t="shared" si="440"/>
        <v>8147.3915205698131</v>
      </c>
      <c r="DF171" s="300">
        <f t="shared" si="440"/>
        <v>7978.8236851283391</v>
      </c>
      <c r="DG171" s="300">
        <f t="shared" si="440"/>
        <v>8241.0053685128332</v>
      </c>
      <c r="DH171" s="300">
        <f t="shared" si="440"/>
        <v>7996.6683166155053</v>
      </c>
      <c r="DI171" s="300">
        <f t="shared" si="440"/>
        <v>8381.0238316615487</v>
      </c>
      <c r="DJ171" s="300">
        <f t="shared" si="440"/>
        <v>8448.9544849539543</v>
      </c>
      <c r="DK171" s="300">
        <f t="shared" si="440"/>
        <v>8198.9364484953949</v>
      </c>
      <c r="DL171" s="300">
        <f t="shared" si="440"/>
        <v>8597.8280364585589</v>
      </c>
      <c r="DM171" s="300">
        <f t="shared" si="440"/>
        <v>8451.1328036458544</v>
      </c>
      <c r="DN171" s="300">
        <f t="shared" si="440"/>
        <v>8735.2452328127019</v>
      </c>
      <c r="DO171" s="300">
        <f t="shared" si="440"/>
        <v>98245.922523281275</v>
      </c>
      <c r="DP171" s="300">
        <f t="shared" si="440"/>
        <v>1016134.0527095314</v>
      </c>
      <c r="DQ171" s="300">
        <f t="shared" si="440"/>
        <v>8732.7652709531412</v>
      </c>
      <c r="DR171" s="300">
        <f t="shared" si="440"/>
        <v>8060.2574385782882</v>
      </c>
      <c r="DS171" s="300">
        <f t="shared" si="440"/>
        <v>8864.0307438578275</v>
      </c>
      <c r="DT171" s="300">
        <f t="shared" si="440"/>
        <v>8649.5366947204602</v>
      </c>
      <c r="DU171" s="300">
        <f t="shared" si="440"/>
        <v>8961.5686694720443</v>
      </c>
      <c r="DV171" s="300">
        <f t="shared" si="440"/>
        <v>8674.1180252484155</v>
      </c>
      <c r="DW171" s="300">
        <f t="shared" si="440"/>
        <v>8961.5488025248396</v>
      </c>
      <c r="DX171" s="300">
        <f t="shared" si="440"/>
        <v>9038.3992227235722</v>
      </c>
      <c r="DY171" s="300">
        <f t="shared" si="440"/>
        <v>8927.0509222723576</v>
      </c>
      <c r="DZ171" s="300">
        <f t="shared" si="440"/>
        <v>9275.3083004512155</v>
      </c>
      <c r="EA171" s="300">
        <f t="shared" si="440"/>
        <v>8997.1648300451216</v>
      </c>
      <c r="EB171" s="300">
        <f t="shared" si="440"/>
        <v>10125.443470406093</v>
      </c>
      <c r="EC171" s="300">
        <f t="shared" si="440"/>
        <v>107255.8303470406</v>
      </c>
      <c r="ED171" s="300">
        <f t="shared" ref="ED171:FJ171" si="441">SUM(ED25+ED33+ED45+ED66+ED170)</f>
        <v>1123388.4731233655</v>
      </c>
      <c r="EE171" s="300">
        <f t="shared" si="441"/>
        <v>9485.7073123365481</v>
      </c>
      <c r="EF171" s="300">
        <f t="shared" si="441"/>
        <v>8936.025811028936</v>
      </c>
      <c r="EG171" s="300">
        <f t="shared" si="441"/>
        <v>9687.745581102894</v>
      </c>
      <c r="EH171" s="300">
        <f t="shared" si="441"/>
        <v>9378.3302299260431</v>
      </c>
      <c r="EI171" s="300">
        <f t="shared" si="441"/>
        <v>9690.055022992603</v>
      </c>
      <c r="EJ171" s="300">
        <f t="shared" si="441"/>
        <v>9378.2352069334374</v>
      </c>
      <c r="EK171" s="300">
        <f t="shared" si="441"/>
        <v>9690.0455206933439</v>
      </c>
      <c r="EL171" s="300">
        <f t="shared" si="441"/>
        <v>9690.7296862400945</v>
      </c>
      <c r="EM171" s="300">
        <f t="shared" si="441"/>
        <v>9377.4569686240084</v>
      </c>
      <c r="EN171" s="300">
        <f t="shared" si="441"/>
        <v>9690.6527176160853</v>
      </c>
      <c r="EO171" s="300">
        <f t="shared" si="441"/>
        <v>9429.6492717616093</v>
      </c>
      <c r="EP171" s="300">
        <f t="shared" si="441"/>
        <v>9755.3234458544757</v>
      </c>
      <c r="EQ171" s="300">
        <f t="shared" si="441"/>
        <v>114184.52234458548</v>
      </c>
      <c r="ER171" s="300">
        <f t="shared" si="441"/>
        <v>1237571.7599999995</v>
      </c>
      <c r="ES171" s="300">
        <f t="shared" si="441"/>
        <v>9754.6999999999989</v>
      </c>
      <c r="ET171" s="300">
        <f t="shared" si="441"/>
        <v>8810.630000000001</v>
      </c>
      <c r="EU171" s="300">
        <f t="shared" si="441"/>
        <v>9847.5</v>
      </c>
      <c r="EV171" s="300">
        <f t="shared" si="441"/>
        <v>9568.11</v>
      </c>
      <c r="EW171" s="300">
        <f t="shared" si="441"/>
        <v>9949.5299999999988</v>
      </c>
      <c r="EX171" s="300">
        <f t="shared" si="441"/>
        <v>9816.09</v>
      </c>
      <c r="EY171" s="300">
        <f t="shared" si="441"/>
        <v>10182.659999999998</v>
      </c>
      <c r="EZ171" s="300">
        <f t="shared" si="441"/>
        <v>10190.48</v>
      </c>
      <c r="FA171" s="300">
        <f t="shared" si="441"/>
        <v>9871.02</v>
      </c>
      <c r="FB171" s="300">
        <f t="shared" si="441"/>
        <v>10228.64</v>
      </c>
      <c r="FC171" s="300">
        <f t="shared" si="441"/>
        <v>9904.09</v>
      </c>
      <c r="FD171" s="300">
        <f t="shared" si="441"/>
        <v>10257.23</v>
      </c>
      <c r="FE171" s="300">
        <f t="shared" si="441"/>
        <v>118380.68000000001</v>
      </c>
      <c r="FF171" s="300">
        <f t="shared" si="441"/>
        <v>1355952.4399999997</v>
      </c>
      <c r="FG171" s="300">
        <f t="shared" si="441"/>
        <v>10306.969999999999</v>
      </c>
      <c r="FH171" s="300">
        <f t="shared" si="441"/>
        <v>9746.4599999999991</v>
      </c>
      <c r="FI171" s="300">
        <f>SUM(FI25+FI33+FI45+FI66+FI170)</f>
        <v>10837.359999999999</v>
      </c>
      <c r="FJ171" s="300">
        <f t="shared" si="441"/>
        <v>30890.789999999994</v>
      </c>
      <c r="FK171" s="300">
        <f>SUM(FK25+FK33+FK45+FK66+FK170)</f>
        <v>1386843.2299999997</v>
      </c>
      <c r="FL171" s="300">
        <f>SUM(FL25+FL33+FL45+FL66+FL170)</f>
        <v>735268.33</v>
      </c>
      <c r="FM171" s="106"/>
      <c r="FN171" s="106"/>
      <c r="FO171" s="106"/>
      <c r="FP171" s="11"/>
      <c r="FQ171" s="11"/>
      <c r="FR171" s="11"/>
    </row>
    <row r="172" spans="1:174" s="12" customFormat="1" ht="11.25" x14ac:dyDescent="0.15">
      <c r="A172" s="301" t="s">
        <v>12</v>
      </c>
      <c r="B172" s="302"/>
      <c r="C172" s="302"/>
      <c r="D172" s="302"/>
      <c r="E172" s="302"/>
      <c r="F172" s="302"/>
      <c r="G172" s="302"/>
      <c r="H172" s="302"/>
      <c r="I172" s="302"/>
      <c r="J172" s="302"/>
      <c r="K172" s="302"/>
      <c r="L172" s="302"/>
      <c r="M172" s="302"/>
      <c r="N172" s="302"/>
      <c r="O172" s="302"/>
      <c r="P172" s="302"/>
      <c r="Q172" s="302"/>
      <c r="R172" s="302"/>
      <c r="S172" s="302"/>
      <c r="T172" s="302"/>
      <c r="U172" s="302"/>
      <c r="V172" s="302"/>
      <c r="W172" s="302"/>
      <c r="X172" s="302"/>
      <c r="Y172" s="302"/>
      <c r="Z172" s="302"/>
      <c r="AA172" s="302"/>
      <c r="AB172" s="302"/>
      <c r="AC172" s="302"/>
      <c r="AD172" s="302"/>
      <c r="AE172" s="302"/>
      <c r="AF172" s="302"/>
      <c r="AG172" s="302"/>
      <c r="AH172" s="302"/>
      <c r="AI172" s="302"/>
      <c r="AJ172" s="302"/>
      <c r="AK172" s="302"/>
      <c r="AL172" s="302"/>
      <c r="AM172" s="302"/>
      <c r="AN172" s="302"/>
      <c r="AO172" s="302"/>
      <c r="AP172" s="302"/>
      <c r="AQ172" s="302"/>
      <c r="AR172" s="302"/>
      <c r="AS172" s="302"/>
      <c r="AT172" s="302"/>
      <c r="AU172" s="302"/>
      <c r="AV172" s="302"/>
      <c r="AW172" s="302"/>
      <c r="AX172" s="302"/>
      <c r="AY172" s="302"/>
      <c r="AZ172" s="302"/>
      <c r="BA172" s="302"/>
      <c r="BB172" s="302"/>
      <c r="BC172" s="302"/>
      <c r="BD172" s="302"/>
      <c r="BE172" s="302"/>
      <c r="BF172" s="302"/>
      <c r="BG172" s="302"/>
      <c r="BH172" s="302"/>
      <c r="BI172" s="302"/>
      <c r="BJ172" s="302"/>
      <c r="BK172" s="302"/>
      <c r="BL172" s="302"/>
      <c r="BM172" s="302"/>
      <c r="BN172" s="302"/>
      <c r="BO172" s="302"/>
      <c r="BP172" s="302"/>
      <c r="BQ172" s="302"/>
      <c r="BR172" s="302"/>
      <c r="BS172" s="302"/>
      <c r="BT172" s="302"/>
      <c r="BU172" s="302"/>
      <c r="BV172" s="302"/>
      <c r="BW172" s="302"/>
      <c r="BX172" s="302"/>
      <c r="BY172" s="302"/>
      <c r="BZ172" s="302"/>
      <c r="CA172" s="302"/>
      <c r="CB172" s="302"/>
      <c r="CC172" s="302"/>
      <c r="CD172" s="302"/>
      <c r="CE172" s="302"/>
      <c r="CF172" s="302"/>
      <c r="CG172" s="302"/>
      <c r="CH172" s="302"/>
      <c r="CI172" s="302"/>
      <c r="CJ172" s="302"/>
      <c r="CK172" s="302"/>
      <c r="CL172" s="302"/>
      <c r="CM172" s="302"/>
      <c r="CN172" s="302"/>
      <c r="CO172" s="302"/>
      <c r="CP172" s="302"/>
      <c r="CQ172" s="302"/>
      <c r="CR172" s="302"/>
      <c r="CS172" s="302"/>
      <c r="CT172" s="302"/>
      <c r="CU172" s="302"/>
      <c r="CV172" s="302"/>
      <c r="CW172" s="302"/>
      <c r="CX172" s="302"/>
      <c r="CY172" s="302"/>
      <c r="CZ172" s="302"/>
      <c r="DA172" s="302"/>
      <c r="DB172" s="302"/>
      <c r="DC172" s="302"/>
      <c r="DD172" s="302"/>
      <c r="DE172" s="302"/>
      <c r="DF172" s="302"/>
      <c r="DG172" s="302"/>
      <c r="DH172" s="302"/>
      <c r="DI172" s="302"/>
      <c r="DJ172" s="302"/>
      <c r="DK172" s="302"/>
      <c r="DL172" s="302"/>
      <c r="DM172" s="302"/>
      <c r="DN172" s="302"/>
      <c r="DO172" s="302"/>
      <c r="DP172" s="302"/>
      <c r="DQ172" s="302"/>
      <c r="DR172" s="302"/>
      <c r="DS172" s="302"/>
      <c r="DT172" s="302"/>
      <c r="DU172" s="302"/>
      <c r="DV172" s="302"/>
      <c r="DW172" s="302"/>
      <c r="DX172" s="302"/>
      <c r="DY172" s="302"/>
      <c r="DZ172" s="302"/>
      <c r="EA172" s="302"/>
      <c r="EB172" s="302"/>
      <c r="EC172" s="302"/>
      <c r="ED172" s="302"/>
      <c r="EE172" s="302"/>
      <c r="EF172" s="302"/>
      <c r="EG172" s="302"/>
      <c r="EH172" s="302"/>
      <c r="EI172" s="302"/>
      <c r="EJ172" s="302"/>
      <c r="EK172" s="302"/>
      <c r="EL172" s="302"/>
      <c r="EM172" s="302"/>
      <c r="EN172" s="302"/>
      <c r="EO172" s="302"/>
      <c r="EP172" s="302"/>
      <c r="EQ172" s="302"/>
      <c r="ER172" s="302"/>
      <c r="ES172" s="302"/>
      <c r="ET172" s="302"/>
      <c r="EU172" s="302"/>
      <c r="EV172" s="302"/>
      <c r="EW172" s="302"/>
      <c r="EX172" s="302"/>
      <c r="EY172" s="302"/>
      <c r="EZ172" s="302"/>
      <c r="FA172" s="302"/>
      <c r="FB172" s="302"/>
      <c r="FC172" s="302"/>
      <c r="FD172" s="302"/>
      <c r="FE172" s="302"/>
      <c r="FF172" s="302"/>
      <c r="FG172" s="302"/>
      <c r="FH172" s="302"/>
      <c r="FI172" s="302"/>
      <c r="FJ172" s="302"/>
      <c r="FK172" s="302"/>
      <c r="FL172" s="303"/>
      <c r="FM172" s="106"/>
      <c r="FN172" s="106"/>
      <c r="FO172" s="106"/>
      <c r="FP172" s="11"/>
      <c r="FQ172" s="11"/>
      <c r="FR172" s="11"/>
    </row>
    <row r="173" spans="1:174" ht="16.5" x14ac:dyDescent="0.15">
      <c r="A173" s="212" t="s">
        <v>1076</v>
      </c>
      <c r="B173" s="304" t="s">
        <v>1077</v>
      </c>
      <c r="C173" s="304" t="s">
        <v>1077</v>
      </c>
      <c r="D173" s="305"/>
      <c r="E173" s="305"/>
      <c r="F173" s="306">
        <v>7684</v>
      </c>
      <c r="G173" s="30">
        <f>(F173*0.1)</f>
        <v>768.40000000000009</v>
      </c>
      <c r="H173" s="30">
        <f>(F173*0.9)</f>
        <v>6915.6</v>
      </c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  <c r="AU173" s="30"/>
      <c r="AV173" s="30"/>
      <c r="AW173" s="30"/>
      <c r="AX173" s="30"/>
      <c r="AY173" s="30"/>
      <c r="AZ173" s="30"/>
      <c r="BA173" s="30"/>
      <c r="BB173" s="30"/>
      <c r="BC173" s="30"/>
      <c r="BD173" s="30"/>
      <c r="BE173" s="30"/>
      <c r="BF173" s="30"/>
      <c r="BG173" s="30"/>
      <c r="BH173" s="30"/>
      <c r="BI173" s="30"/>
      <c r="BJ173" s="30"/>
      <c r="BK173" s="30"/>
      <c r="BL173" s="30"/>
      <c r="BM173" s="30"/>
      <c r="BN173" s="30"/>
      <c r="BO173" s="30"/>
      <c r="BP173" s="30"/>
      <c r="BQ173" s="30"/>
      <c r="BR173" s="30"/>
      <c r="BS173" s="30"/>
      <c r="BT173" s="30"/>
      <c r="BU173" s="30"/>
      <c r="BV173" s="30"/>
      <c r="BW173" s="30"/>
      <c r="BX173" s="30"/>
      <c r="BY173" s="30"/>
      <c r="BZ173" s="30"/>
      <c r="CA173" s="30"/>
      <c r="CB173" s="30"/>
      <c r="CC173" s="30"/>
      <c r="CD173" s="30"/>
      <c r="CE173" s="30"/>
      <c r="CF173" s="30"/>
      <c r="CG173" s="30"/>
      <c r="CH173" s="30"/>
      <c r="CI173" s="30"/>
      <c r="CJ173" s="30"/>
      <c r="CK173" s="30"/>
      <c r="CL173" s="30"/>
      <c r="CM173" s="30"/>
      <c r="CN173" s="30"/>
      <c r="CO173" s="30"/>
      <c r="CP173" s="30"/>
      <c r="CQ173" s="30"/>
      <c r="CR173" s="30"/>
      <c r="CS173" s="30"/>
      <c r="CT173" s="30">
        <f>ROUND((H173/5/365*0),2)</f>
        <v>0</v>
      </c>
      <c r="CU173" s="30">
        <v>0</v>
      </c>
      <c r="CV173" s="30" t="s">
        <v>1078</v>
      </c>
      <c r="CW173" s="30" t="s">
        <v>1078</v>
      </c>
      <c r="CX173" s="30"/>
      <c r="CY173" s="30"/>
      <c r="CZ173" s="30"/>
      <c r="DA173" s="30">
        <f>SUM(CO173:CZ173)</f>
        <v>0</v>
      </c>
      <c r="DB173" s="30">
        <f>ROUND((CN173+DA173),2)</f>
        <v>0</v>
      </c>
      <c r="DC173" s="30">
        <f>ROUND((H173/5/365*31),2)</f>
        <v>117.47</v>
      </c>
      <c r="DD173" s="30">
        <f>ROUND((H173/5/365*28),2)</f>
        <v>106.1</v>
      </c>
      <c r="DE173" s="30">
        <f>ROUND((H173/5/365*31),2)</f>
        <v>117.47</v>
      </c>
      <c r="DF173" s="30">
        <f>ROUND((H173/5/365*30),2)</f>
        <v>113.68</v>
      </c>
      <c r="DG173" s="30">
        <f>ROUND((H173/5/365*31),2)</f>
        <v>117.47</v>
      </c>
      <c r="DH173" s="30">
        <f>ROUND((H173/5/365*30),2)</f>
        <v>113.68</v>
      </c>
      <c r="DI173" s="30">
        <f>ROUND((H173/5/365*31),2)</f>
        <v>117.47</v>
      </c>
      <c r="DJ173" s="30">
        <f>ROUND((H173/5/365*31),2)</f>
        <v>117.47</v>
      </c>
      <c r="DK173" s="30">
        <f>ROUND((H173/5/365*30),2)</f>
        <v>113.68</v>
      </c>
      <c r="DL173" s="30">
        <f>ROUND((H173/5/365*31),2)</f>
        <v>117.47</v>
      </c>
      <c r="DM173" s="30">
        <f>ROUND((H173/5/365*30),2)</f>
        <v>113.68</v>
      </c>
      <c r="DN173" s="30">
        <f>ROUND((H173/5/365*31),2)</f>
        <v>117.47</v>
      </c>
      <c r="DO173" s="30">
        <f>SUM(DC173:DN173)</f>
        <v>1383.1100000000001</v>
      </c>
      <c r="DP173" s="30">
        <f>ROUND((DB173+DO173),2)</f>
        <v>1383.11</v>
      </c>
      <c r="DQ173" s="30">
        <f>ROUND((H173/5/365*31),2)</f>
        <v>117.47</v>
      </c>
      <c r="DR173" s="30">
        <f>ROUND((H173/5/365*28),2)</f>
        <v>106.1</v>
      </c>
      <c r="DS173" s="30">
        <f>ROUND((H173/5/365*31),2)</f>
        <v>117.47</v>
      </c>
      <c r="DT173" s="30">
        <f>ROUND((H173/5/365*30),2)</f>
        <v>113.68</v>
      </c>
      <c r="DU173" s="30">
        <f>ROUND((H173/5/365*31),2)</f>
        <v>117.47</v>
      </c>
      <c r="DV173" s="30">
        <f>ROUND((H173/5/365*30),2)</f>
        <v>113.68</v>
      </c>
      <c r="DW173" s="30">
        <f>ROUND((H173/5/365*31),2)</f>
        <v>117.47</v>
      </c>
      <c r="DX173" s="306">
        <f>ROUND((H173/5/365*31),2)</f>
        <v>117.47</v>
      </c>
      <c r="DY173" s="306">
        <f>ROUND((H173/5/365*30),2)</f>
        <v>113.68</v>
      </c>
      <c r="DZ173" s="306">
        <f>ROUND((H173/5/365*31),2)</f>
        <v>117.47</v>
      </c>
      <c r="EA173" s="30">
        <f>ROUND((H173/5/365*30),2)</f>
        <v>113.68</v>
      </c>
      <c r="EB173" s="30">
        <f>ROUND((H173/5/365*31),2)</f>
        <v>117.47</v>
      </c>
      <c r="EC173" s="30">
        <f>SUM(DQ173:EB173)</f>
        <v>1383.1100000000001</v>
      </c>
      <c r="ED173" s="30">
        <f>ROUND((DP173+EC173),2)</f>
        <v>2766.22</v>
      </c>
      <c r="EE173" s="30">
        <f>ROUND((H173/5/365*31),2)</f>
        <v>117.47</v>
      </c>
      <c r="EF173" s="30">
        <f>ROUND((H173/5/365*29),2)</f>
        <v>109.89</v>
      </c>
      <c r="EG173" s="30">
        <f>ROUND((H173/5/365*31),2)</f>
        <v>117.47</v>
      </c>
      <c r="EH173" s="30">
        <f>ROUND((H173/5/365*30),2)</f>
        <v>113.68</v>
      </c>
      <c r="EI173" s="30">
        <f>ROUND((H173/5/365*31),2)</f>
        <v>117.47</v>
      </c>
      <c r="EJ173" s="30">
        <f>ROUND((H173/5/365*30),2)</f>
        <v>113.68</v>
      </c>
      <c r="EK173" s="30">
        <f>ROUND((H173/5/365*31),2)</f>
        <v>117.47</v>
      </c>
      <c r="EL173" s="30">
        <f>ROUND((H173/5/365*31),2)</f>
        <v>117.47</v>
      </c>
      <c r="EM173" s="30">
        <f>ROUND((H173/5/365*30),2)</f>
        <v>113.68</v>
      </c>
      <c r="EN173" s="30">
        <f>ROUND((H173/5/365*31),2)</f>
        <v>117.47</v>
      </c>
      <c r="EO173" s="30">
        <f>ROUND((H173/5/365*30),2)</f>
        <v>113.68</v>
      </c>
      <c r="EP173" s="30">
        <f>ROUND((H173/5/365*31),2)</f>
        <v>117.47</v>
      </c>
      <c r="EQ173" s="30">
        <f>SUM(EE173:EP173)</f>
        <v>1386.9000000000003</v>
      </c>
      <c r="ER173" s="30">
        <f>ROUND((ED173+EQ173),2)</f>
        <v>4153.12</v>
      </c>
      <c r="ES173" s="30">
        <f>ROUND((H173/5/365*31),2)</f>
        <v>117.47</v>
      </c>
      <c r="ET173" s="30">
        <f>ROUND((H173/5/365*28),2)</f>
        <v>106.1</v>
      </c>
      <c r="EU173" s="30">
        <f>ROUND((H173/5/365*31),2)</f>
        <v>117.47</v>
      </c>
      <c r="EV173" s="30">
        <f>ROUND((H173/5/365*30),2)</f>
        <v>113.68</v>
      </c>
      <c r="EW173" s="216">
        <f>ROUND((H173/5/365*31),2)</f>
        <v>117.47</v>
      </c>
      <c r="EX173" s="30">
        <f>ROUND((H173/5/365*30),2)</f>
        <v>113.68</v>
      </c>
      <c r="EY173" s="30">
        <f>ROUND((H173/5/365*31),2)</f>
        <v>117.47</v>
      </c>
      <c r="EZ173" s="30">
        <f>ROUND((H173/5/365*31),2)</f>
        <v>117.47</v>
      </c>
      <c r="FA173" s="30">
        <f>ROUND((H173/5/365*30),2)</f>
        <v>113.68</v>
      </c>
      <c r="FB173" s="30">
        <f>ROUND((H173/5/365*31),2)</f>
        <v>117.47</v>
      </c>
      <c r="FC173" s="30">
        <f>ROUND((H173/5/365*30),2)</f>
        <v>113.68</v>
      </c>
      <c r="FD173" s="30">
        <f>ROUND((H173/5/365*31),2)</f>
        <v>117.47</v>
      </c>
      <c r="FE173" s="30">
        <f>SUM(ES173:FD173)</f>
        <v>1383.1100000000001</v>
      </c>
      <c r="FF173" s="30">
        <f>SUM(ER173,FE173)</f>
        <v>5536.23</v>
      </c>
      <c r="FG173" s="30">
        <f>ROUND((H173/5/365*31),2)</f>
        <v>117.47</v>
      </c>
      <c r="FH173" s="30">
        <f>ROUND((H173/5/365*28),2)</f>
        <v>106.1</v>
      </c>
      <c r="FI173" s="30">
        <f>ROUND((H173/5/365*31),2)</f>
        <v>117.47</v>
      </c>
      <c r="FJ173" s="39">
        <f>SUM(FG173:FI173)</f>
        <v>341.03999999999996</v>
      </c>
      <c r="FK173" s="30">
        <f>ROUND((FF173+FJ173),2)</f>
        <v>5877.27</v>
      </c>
      <c r="FL173" s="217">
        <f>SUM(F173-FK173)</f>
        <v>1806.7299999999996</v>
      </c>
    </row>
    <row r="174" spans="1:174" ht="16.5" x14ac:dyDescent="0.15">
      <c r="A174" s="218" t="s">
        <v>1079</v>
      </c>
      <c r="B174" s="307" t="s">
        <v>1080</v>
      </c>
      <c r="C174" s="307" t="s">
        <v>1080</v>
      </c>
      <c r="D174" s="308"/>
      <c r="E174" s="308"/>
      <c r="F174" s="86">
        <v>67800</v>
      </c>
      <c r="G174" s="39">
        <f>(F174*0.1)</f>
        <v>6780</v>
      </c>
      <c r="H174" s="39">
        <f>(F174*0.9)</f>
        <v>61020</v>
      </c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  <c r="CH174" s="39"/>
      <c r="CI174" s="39"/>
      <c r="CJ174" s="39"/>
      <c r="CK174" s="39"/>
      <c r="CL174" s="39"/>
      <c r="CM174" s="39"/>
      <c r="CN174" s="39"/>
      <c r="CO174" s="39"/>
      <c r="CP174" s="39"/>
      <c r="CQ174" s="39"/>
      <c r="CR174" s="39"/>
      <c r="CS174" s="39"/>
      <c r="CT174" s="39"/>
      <c r="CU174" s="39"/>
      <c r="CV174" s="39"/>
      <c r="CW174" s="39"/>
      <c r="CX174" s="39"/>
      <c r="CY174" s="39"/>
      <c r="CZ174" s="39"/>
      <c r="DA174" s="39">
        <f>SUM(CO174:CZ174)</f>
        <v>0</v>
      </c>
      <c r="DB174" s="39">
        <f>ROUND((CN174+DA174),2)</f>
        <v>0</v>
      </c>
      <c r="DC174" s="39">
        <f>ROUND((H174/5/365*31),2)</f>
        <v>1036.5</v>
      </c>
      <c r="DD174" s="39">
        <f>ROUND((H174/5/365*28),2)</f>
        <v>936.2</v>
      </c>
      <c r="DE174" s="39">
        <f>ROUND((H174/5/365*31),2)</f>
        <v>1036.5</v>
      </c>
      <c r="DF174" s="39">
        <f>ROUND((H174/5/365*30),2)</f>
        <v>1003.07</v>
      </c>
      <c r="DG174" s="39">
        <f>ROUND((H174/5/365*31),2)</f>
        <v>1036.5</v>
      </c>
      <c r="DH174" s="39">
        <f>ROUND((H174/5/365*30),2)</f>
        <v>1003.07</v>
      </c>
      <c r="DI174" s="39">
        <f>ROUND((H174/5/365*31),2)</f>
        <v>1036.5</v>
      </c>
      <c r="DJ174" s="39">
        <f>ROUND((H174/5/365*31),2)</f>
        <v>1036.5</v>
      </c>
      <c r="DK174" s="39">
        <f>ROUND((H174/5/365*30),2)</f>
        <v>1003.07</v>
      </c>
      <c r="DL174" s="39">
        <f>ROUND((H174/5/365*31),2)</f>
        <v>1036.5</v>
      </c>
      <c r="DM174" s="39">
        <f>ROUND((H174/5/365*30),2)</f>
        <v>1003.07</v>
      </c>
      <c r="DN174" s="39">
        <f>ROUND((H174/5/365*31),2)</f>
        <v>1036.5</v>
      </c>
      <c r="DO174" s="39">
        <f>SUM(DC174:DN174)</f>
        <v>12203.98</v>
      </c>
      <c r="DP174" s="39">
        <f>ROUND((DB174+DO174),2)</f>
        <v>12203.98</v>
      </c>
      <c r="DQ174" s="39">
        <f>ROUND((H174/5/365*31),2)</f>
        <v>1036.5</v>
      </c>
      <c r="DR174" s="39">
        <f>ROUND((H174/5/365*28),2)</f>
        <v>936.2</v>
      </c>
      <c r="DS174" s="39">
        <f>ROUND((H174/5/365*31),2)</f>
        <v>1036.5</v>
      </c>
      <c r="DT174" s="39">
        <f>ROUND((H174/5/365*30),2)</f>
        <v>1003.07</v>
      </c>
      <c r="DU174" s="39">
        <f>ROUND((H174/5/365*31),2)</f>
        <v>1036.5</v>
      </c>
      <c r="DV174" s="39">
        <f>ROUND((H174/5/365*30),2)</f>
        <v>1003.07</v>
      </c>
      <c r="DW174" s="39">
        <f>ROUND((H174/5/365*31),2)</f>
        <v>1036.5</v>
      </c>
      <c r="DX174" s="86">
        <f>ROUND((H174/5/365*31),2)</f>
        <v>1036.5</v>
      </c>
      <c r="DY174" s="86">
        <f>ROUND((H174/5/365*30),2)</f>
        <v>1003.07</v>
      </c>
      <c r="DZ174" s="86">
        <f>ROUND((H174/5/365*31),2)</f>
        <v>1036.5</v>
      </c>
      <c r="EA174" s="39">
        <f>ROUND((H174/5/365*30),2)</f>
        <v>1003.07</v>
      </c>
      <c r="EB174" s="39">
        <f>ROUND((H174/5/365*31),2)</f>
        <v>1036.5</v>
      </c>
      <c r="EC174" s="39">
        <f>SUM(DQ174:EB174)</f>
        <v>12203.98</v>
      </c>
      <c r="ED174" s="39">
        <f>ROUND((DP174+EC174),2)</f>
        <v>24407.96</v>
      </c>
      <c r="EE174" s="39">
        <f>ROUND((H174/5/365*31),2)</f>
        <v>1036.5</v>
      </c>
      <c r="EF174" s="39">
        <f>ROUND((H174/5/365*29),2)</f>
        <v>969.63</v>
      </c>
      <c r="EG174" s="39">
        <f>ROUND((H174/5/365*31),2)</f>
        <v>1036.5</v>
      </c>
      <c r="EH174" s="39">
        <f>ROUND((H174/5/365*30),2)</f>
        <v>1003.07</v>
      </c>
      <c r="EI174" s="39">
        <f>ROUND((H174/5/365*31),2)</f>
        <v>1036.5</v>
      </c>
      <c r="EJ174" s="39">
        <f>ROUND((H174/5/365*30),2)</f>
        <v>1003.07</v>
      </c>
      <c r="EK174" s="39">
        <f>ROUND((H174/5/365*31),2)</f>
        <v>1036.5</v>
      </c>
      <c r="EL174" s="39">
        <f>ROUND((H174/5/365*31),2)</f>
        <v>1036.5</v>
      </c>
      <c r="EM174" s="39">
        <f>ROUND((H174/5/365*30),2)</f>
        <v>1003.07</v>
      </c>
      <c r="EN174" s="39">
        <f>ROUND((H174/5/365*31),2)</f>
        <v>1036.5</v>
      </c>
      <c r="EO174" s="39">
        <f>ROUND((H174/5/365*30),2)</f>
        <v>1003.07</v>
      </c>
      <c r="EP174" s="39">
        <f>ROUND((H174/5/365*31),2)</f>
        <v>1036.5</v>
      </c>
      <c r="EQ174" s="39">
        <f>SUM(EE174:EP174)</f>
        <v>12237.41</v>
      </c>
      <c r="ER174" s="39">
        <f>ROUND((ED174+EQ174),2)</f>
        <v>36645.370000000003</v>
      </c>
      <c r="ES174" s="39">
        <f>ROUND((H174/5/365*31),2)</f>
        <v>1036.5</v>
      </c>
      <c r="ET174" s="39">
        <f>ROUND((H174/5/365*28),2)</f>
        <v>936.2</v>
      </c>
      <c r="EU174" s="39">
        <f>ROUND((H174/5/365*31),2)</f>
        <v>1036.5</v>
      </c>
      <c r="EV174" s="39">
        <f>ROUND((H174/5/365*30),2)</f>
        <v>1003.07</v>
      </c>
      <c r="EW174" s="219">
        <f>ROUND((H174/5/365*31),2)</f>
        <v>1036.5</v>
      </c>
      <c r="EX174" s="39">
        <f>ROUND((H174/5/365*30),2)</f>
        <v>1003.07</v>
      </c>
      <c r="EY174" s="39">
        <f>ROUND((H174/5/365*31),2)</f>
        <v>1036.5</v>
      </c>
      <c r="EZ174" s="39">
        <f>ROUND((H174/5/365*31),2)</f>
        <v>1036.5</v>
      </c>
      <c r="FA174" s="39">
        <f>ROUND((H174/5/365*30),2)</f>
        <v>1003.07</v>
      </c>
      <c r="FB174" s="39">
        <f>ROUND((H174/5/365*31),2)</f>
        <v>1036.5</v>
      </c>
      <c r="FC174" s="30">
        <f>ROUND((H174/5/365*30),2)</f>
        <v>1003.07</v>
      </c>
      <c r="FD174" s="30">
        <f>ROUND((H174/5/365*31),2)</f>
        <v>1036.5</v>
      </c>
      <c r="FE174" s="39">
        <f>SUM(ES174:FD174)</f>
        <v>12203.98</v>
      </c>
      <c r="FF174" s="30">
        <f>SUM(ER174,FE174)</f>
        <v>48849.350000000006</v>
      </c>
      <c r="FG174" s="30">
        <f>ROUND((H174/5/365*31),2)</f>
        <v>1036.5</v>
      </c>
      <c r="FH174" s="30">
        <f>ROUND((H174/5/365*28),2)</f>
        <v>936.2</v>
      </c>
      <c r="FI174" s="30">
        <f>ROUND((H174/5/365*31),2)</f>
        <v>1036.5</v>
      </c>
      <c r="FJ174" s="39">
        <f>SUM(FG174:FI174)</f>
        <v>3009.2</v>
      </c>
      <c r="FK174" s="30">
        <f>ROUND((FF174+FJ174),2)</f>
        <v>51858.55</v>
      </c>
      <c r="FL174" s="72">
        <f>SUM(F174-FK174)</f>
        <v>15941.449999999997</v>
      </c>
    </row>
    <row r="175" spans="1:174" s="12" customFormat="1" ht="12" thickBot="1" x14ac:dyDescent="0.2">
      <c r="A175" s="309" t="s">
        <v>1081</v>
      </c>
      <c r="B175" s="310"/>
      <c r="C175" s="310"/>
      <c r="D175" s="311"/>
      <c r="E175" s="311"/>
      <c r="F175" s="312">
        <f t="shared" ref="F175:AK175" si="442">SUM(F173:F174)</f>
        <v>75484</v>
      </c>
      <c r="G175" s="312">
        <f t="shared" si="442"/>
        <v>7548.4</v>
      </c>
      <c r="H175" s="312">
        <f t="shared" si="442"/>
        <v>67935.600000000006</v>
      </c>
      <c r="I175" s="312">
        <f t="shared" si="442"/>
        <v>0</v>
      </c>
      <c r="J175" s="312">
        <f t="shared" si="442"/>
        <v>0</v>
      </c>
      <c r="K175" s="312">
        <f t="shared" si="442"/>
        <v>0</v>
      </c>
      <c r="L175" s="312">
        <f t="shared" si="442"/>
        <v>0</v>
      </c>
      <c r="M175" s="312">
        <f t="shared" si="442"/>
        <v>0</v>
      </c>
      <c r="N175" s="312">
        <f t="shared" si="442"/>
        <v>0</v>
      </c>
      <c r="O175" s="312">
        <f t="shared" si="442"/>
        <v>0</v>
      </c>
      <c r="P175" s="312">
        <f t="shared" si="442"/>
        <v>0</v>
      </c>
      <c r="Q175" s="312">
        <f t="shared" si="442"/>
        <v>0</v>
      </c>
      <c r="R175" s="312">
        <f t="shared" si="442"/>
        <v>0</v>
      </c>
      <c r="S175" s="312">
        <f t="shared" si="442"/>
        <v>0</v>
      </c>
      <c r="T175" s="312">
        <f t="shared" si="442"/>
        <v>0</v>
      </c>
      <c r="U175" s="312">
        <f t="shared" si="442"/>
        <v>0</v>
      </c>
      <c r="V175" s="312">
        <f t="shared" si="442"/>
        <v>0</v>
      </c>
      <c r="W175" s="312">
        <f t="shared" si="442"/>
        <v>0</v>
      </c>
      <c r="X175" s="312">
        <f t="shared" si="442"/>
        <v>0</v>
      </c>
      <c r="Y175" s="312">
        <f t="shared" si="442"/>
        <v>0</v>
      </c>
      <c r="Z175" s="312">
        <f t="shared" si="442"/>
        <v>0</v>
      </c>
      <c r="AA175" s="312">
        <f t="shared" si="442"/>
        <v>0</v>
      </c>
      <c r="AB175" s="312">
        <f t="shared" si="442"/>
        <v>0</v>
      </c>
      <c r="AC175" s="312">
        <f t="shared" si="442"/>
        <v>0</v>
      </c>
      <c r="AD175" s="312">
        <f t="shared" si="442"/>
        <v>0</v>
      </c>
      <c r="AE175" s="312">
        <f t="shared" si="442"/>
        <v>0</v>
      </c>
      <c r="AF175" s="312">
        <f t="shared" si="442"/>
        <v>0</v>
      </c>
      <c r="AG175" s="312">
        <f t="shared" si="442"/>
        <v>0</v>
      </c>
      <c r="AH175" s="312">
        <f t="shared" si="442"/>
        <v>0</v>
      </c>
      <c r="AI175" s="312">
        <f t="shared" si="442"/>
        <v>0</v>
      </c>
      <c r="AJ175" s="312">
        <f t="shared" si="442"/>
        <v>0</v>
      </c>
      <c r="AK175" s="312">
        <f t="shared" si="442"/>
        <v>0</v>
      </c>
      <c r="AL175" s="312">
        <f t="shared" ref="AL175:CW175" si="443">SUM(AL173:AL174)</f>
        <v>0</v>
      </c>
      <c r="AM175" s="312">
        <f t="shared" si="443"/>
        <v>0</v>
      </c>
      <c r="AN175" s="312">
        <f t="shared" si="443"/>
        <v>0</v>
      </c>
      <c r="AO175" s="312">
        <f t="shared" si="443"/>
        <v>0</v>
      </c>
      <c r="AP175" s="312">
        <f t="shared" si="443"/>
        <v>0</v>
      </c>
      <c r="AQ175" s="312">
        <f t="shared" si="443"/>
        <v>0</v>
      </c>
      <c r="AR175" s="312">
        <f t="shared" si="443"/>
        <v>0</v>
      </c>
      <c r="AS175" s="312">
        <f t="shared" si="443"/>
        <v>0</v>
      </c>
      <c r="AT175" s="312">
        <f t="shared" si="443"/>
        <v>0</v>
      </c>
      <c r="AU175" s="312">
        <f t="shared" si="443"/>
        <v>0</v>
      </c>
      <c r="AV175" s="312">
        <f t="shared" si="443"/>
        <v>0</v>
      </c>
      <c r="AW175" s="312">
        <f t="shared" si="443"/>
        <v>0</v>
      </c>
      <c r="AX175" s="312">
        <f t="shared" si="443"/>
        <v>0</v>
      </c>
      <c r="AY175" s="312">
        <f t="shared" si="443"/>
        <v>0</v>
      </c>
      <c r="AZ175" s="312">
        <f t="shared" si="443"/>
        <v>0</v>
      </c>
      <c r="BA175" s="312">
        <f t="shared" si="443"/>
        <v>0</v>
      </c>
      <c r="BB175" s="312">
        <f t="shared" si="443"/>
        <v>0</v>
      </c>
      <c r="BC175" s="312">
        <f t="shared" si="443"/>
        <v>0</v>
      </c>
      <c r="BD175" s="312">
        <f t="shared" si="443"/>
        <v>0</v>
      </c>
      <c r="BE175" s="312">
        <f t="shared" si="443"/>
        <v>0</v>
      </c>
      <c r="BF175" s="312">
        <f t="shared" si="443"/>
        <v>0</v>
      </c>
      <c r="BG175" s="312">
        <f t="shared" si="443"/>
        <v>0</v>
      </c>
      <c r="BH175" s="312">
        <f t="shared" si="443"/>
        <v>0</v>
      </c>
      <c r="BI175" s="312">
        <f t="shared" si="443"/>
        <v>0</v>
      </c>
      <c r="BJ175" s="312">
        <f t="shared" si="443"/>
        <v>0</v>
      </c>
      <c r="BK175" s="312">
        <f t="shared" si="443"/>
        <v>0</v>
      </c>
      <c r="BL175" s="312">
        <f t="shared" si="443"/>
        <v>0</v>
      </c>
      <c r="BM175" s="312">
        <f t="shared" si="443"/>
        <v>0</v>
      </c>
      <c r="BN175" s="312">
        <f t="shared" si="443"/>
        <v>0</v>
      </c>
      <c r="BO175" s="312">
        <f t="shared" si="443"/>
        <v>0</v>
      </c>
      <c r="BP175" s="312">
        <f t="shared" si="443"/>
        <v>0</v>
      </c>
      <c r="BQ175" s="312">
        <f t="shared" si="443"/>
        <v>0</v>
      </c>
      <c r="BR175" s="312">
        <f t="shared" si="443"/>
        <v>0</v>
      </c>
      <c r="BS175" s="312">
        <f t="shared" si="443"/>
        <v>0</v>
      </c>
      <c r="BT175" s="312">
        <f t="shared" si="443"/>
        <v>0</v>
      </c>
      <c r="BU175" s="312">
        <f t="shared" si="443"/>
        <v>0</v>
      </c>
      <c r="BV175" s="312">
        <f t="shared" si="443"/>
        <v>0</v>
      </c>
      <c r="BW175" s="312">
        <f t="shared" si="443"/>
        <v>0</v>
      </c>
      <c r="BX175" s="312">
        <f t="shared" si="443"/>
        <v>0</v>
      </c>
      <c r="BY175" s="312">
        <f t="shared" si="443"/>
        <v>0</v>
      </c>
      <c r="BZ175" s="312">
        <f t="shared" si="443"/>
        <v>0</v>
      </c>
      <c r="CA175" s="312">
        <f t="shared" si="443"/>
        <v>0</v>
      </c>
      <c r="CB175" s="312">
        <f t="shared" si="443"/>
        <v>0</v>
      </c>
      <c r="CC175" s="312">
        <f t="shared" si="443"/>
        <v>0</v>
      </c>
      <c r="CD175" s="312">
        <f t="shared" si="443"/>
        <v>0</v>
      </c>
      <c r="CE175" s="312">
        <f t="shared" si="443"/>
        <v>0</v>
      </c>
      <c r="CF175" s="312">
        <f t="shared" si="443"/>
        <v>0</v>
      </c>
      <c r="CG175" s="312">
        <f t="shared" si="443"/>
        <v>0</v>
      </c>
      <c r="CH175" s="312">
        <f t="shared" si="443"/>
        <v>0</v>
      </c>
      <c r="CI175" s="312">
        <f t="shared" si="443"/>
        <v>0</v>
      </c>
      <c r="CJ175" s="312">
        <f t="shared" si="443"/>
        <v>0</v>
      </c>
      <c r="CK175" s="312">
        <f t="shared" si="443"/>
        <v>0</v>
      </c>
      <c r="CL175" s="312">
        <f t="shared" si="443"/>
        <v>0</v>
      </c>
      <c r="CM175" s="312">
        <f t="shared" si="443"/>
        <v>0</v>
      </c>
      <c r="CN175" s="312">
        <f t="shared" si="443"/>
        <v>0</v>
      </c>
      <c r="CO175" s="312">
        <f t="shared" si="443"/>
        <v>0</v>
      </c>
      <c r="CP175" s="312">
        <f t="shared" si="443"/>
        <v>0</v>
      </c>
      <c r="CQ175" s="312">
        <f t="shared" si="443"/>
        <v>0</v>
      </c>
      <c r="CR175" s="312">
        <f t="shared" si="443"/>
        <v>0</v>
      </c>
      <c r="CS175" s="312">
        <f t="shared" si="443"/>
        <v>0</v>
      </c>
      <c r="CT175" s="312">
        <f t="shared" si="443"/>
        <v>0</v>
      </c>
      <c r="CU175" s="312">
        <f t="shared" si="443"/>
        <v>0</v>
      </c>
      <c r="CV175" s="312">
        <f t="shared" si="443"/>
        <v>0</v>
      </c>
      <c r="CW175" s="312">
        <f t="shared" si="443"/>
        <v>0</v>
      </c>
      <c r="CX175" s="312">
        <f t="shared" ref="CX175:FE175" si="444">SUM(CX173:CX174)</f>
        <v>0</v>
      </c>
      <c r="CY175" s="312">
        <f t="shared" si="444"/>
        <v>0</v>
      </c>
      <c r="CZ175" s="312">
        <f t="shared" si="444"/>
        <v>0</v>
      </c>
      <c r="DA175" s="312">
        <f t="shared" si="444"/>
        <v>0</v>
      </c>
      <c r="DB175" s="312">
        <f t="shared" si="444"/>
        <v>0</v>
      </c>
      <c r="DC175" s="312">
        <f t="shared" si="444"/>
        <v>1153.97</v>
      </c>
      <c r="DD175" s="312">
        <f t="shared" si="444"/>
        <v>1042.3</v>
      </c>
      <c r="DE175" s="312">
        <f t="shared" si="444"/>
        <v>1153.97</v>
      </c>
      <c r="DF175" s="312">
        <f t="shared" si="444"/>
        <v>1116.75</v>
      </c>
      <c r="DG175" s="312">
        <f t="shared" si="444"/>
        <v>1153.97</v>
      </c>
      <c r="DH175" s="312">
        <f t="shared" si="444"/>
        <v>1116.75</v>
      </c>
      <c r="DI175" s="312">
        <f t="shared" si="444"/>
        <v>1153.97</v>
      </c>
      <c r="DJ175" s="312">
        <f t="shared" si="444"/>
        <v>1153.97</v>
      </c>
      <c r="DK175" s="312">
        <f t="shared" si="444"/>
        <v>1116.75</v>
      </c>
      <c r="DL175" s="312">
        <f t="shared" si="444"/>
        <v>1153.97</v>
      </c>
      <c r="DM175" s="312">
        <f t="shared" si="444"/>
        <v>1116.75</v>
      </c>
      <c r="DN175" s="312">
        <f t="shared" si="444"/>
        <v>1153.97</v>
      </c>
      <c r="DO175" s="312">
        <f t="shared" si="444"/>
        <v>13587.09</v>
      </c>
      <c r="DP175" s="312">
        <f t="shared" si="444"/>
        <v>13587.09</v>
      </c>
      <c r="DQ175" s="312">
        <f t="shared" si="444"/>
        <v>1153.97</v>
      </c>
      <c r="DR175" s="312">
        <f t="shared" si="444"/>
        <v>1042.3</v>
      </c>
      <c r="DS175" s="312">
        <f t="shared" si="444"/>
        <v>1153.97</v>
      </c>
      <c r="DT175" s="312">
        <f t="shared" si="444"/>
        <v>1116.75</v>
      </c>
      <c r="DU175" s="312">
        <f t="shared" si="444"/>
        <v>1153.97</v>
      </c>
      <c r="DV175" s="312">
        <f t="shared" si="444"/>
        <v>1116.75</v>
      </c>
      <c r="DW175" s="312">
        <f t="shared" si="444"/>
        <v>1153.97</v>
      </c>
      <c r="DX175" s="312">
        <f t="shared" si="444"/>
        <v>1153.97</v>
      </c>
      <c r="DY175" s="312">
        <f t="shared" si="444"/>
        <v>1116.75</v>
      </c>
      <c r="DZ175" s="312">
        <f t="shared" si="444"/>
        <v>1153.97</v>
      </c>
      <c r="EA175" s="312">
        <f t="shared" si="444"/>
        <v>1116.75</v>
      </c>
      <c r="EB175" s="312">
        <f t="shared" si="444"/>
        <v>1153.97</v>
      </c>
      <c r="EC175" s="312">
        <f t="shared" si="444"/>
        <v>13587.09</v>
      </c>
      <c r="ED175" s="312">
        <f t="shared" si="444"/>
        <v>27174.18</v>
      </c>
      <c r="EE175" s="312">
        <f t="shared" si="444"/>
        <v>1153.97</v>
      </c>
      <c r="EF175" s="312">
        <f t="shared" si="444"/>
        <v>1079.52</v>
      </c>
      <c r="EG175" s="312">
        <f t="shared" si="444"/>
        <v>1153.97</v>
      </c>
      <c r="EH175" s="312">
        <f t="shared" si="444"/>
        <v>1116.75</v>
      </c>
      <c r="EI175" s="312">
        <f t="shared" si="444"/>
        <v>1153.97</v>
      </c>
      <c r="EJ175" s="312">
        <f t="shared" si="444"/>
        <v>1116.75</v>
      </c>
      <c r="EK175" s="312">
        <f t="shared" si="444"/>
        <v>1153.97</v>
      </c>
      <c r="EL175" s="312">
        <f t="shared" si="444"/>
        <v>1153.97</v>
      </c>
      <c r="EM175" s="312">
        <f t="shared" si="444"/>
        <v>1116.75</v>
      </c>
      <c r="EN175" s="312">
        <f t="shared" si="444"/>
        <v>1153.97</v>
      </c>
      <c r="EO175" s="312">
        <f t="shared" si="444"/>
        <v>1116.75</v>
      </c>
      <c r="EP175" s="312">
        <f t="shared" si="444"/>
        <v>1153.97</v>
      </c>
      <c r="EQ175" s="312">
        <f t="shared" si="444"/>
        <v>13624.31</v>
      </c>
      <c r="ER175" s="312">
        <f t="shared" si="444"/>
        <v>40798.490000000005</v>
      </c>
      <c r="ES175" s="312">
        <f t="shared" si="444"/>
        <v>1153.97</v>
      </c>
      <c r="ET175" s="312">
        <f t="shared" si="444"/>
        <v>1042.3</v>
      </c>
      <c r="EU175" s="312">
        <f t="shared" si="444"/>
        <v>1153.97</v>
      </c>
      <c r="EV175" s="312">
        <f t="shared" si="444"/>
        <v>1116.75</v>
      </c>
      <c r="EW175" s="312">
        <f t="shared" si="444"/>
        <v>1153.97</v>
      </c>
      <c r="EX175" s="312">
        <f t="shared" si="444"/>
        <v>1116.75</v>
      </c>
      <c r="EY175" s="312">
        <f t="shared" si="444"/>
        <v>1153.97</v>
      </c>
      <c r="EZ175" s="312">
        <f t="shared" si="444"/>
        <v>1153.97</v>
      </c>
      <c r="FA175" s="312">
        <f t="shared" si="444"/>
        <v>1116.75</v>
      </c>
      <c r="FB175" s="312">
        <f t="shared" si="444"/>
        <v>1153.97</v>
      </c>
      <c r="FC175" s="312">
        <f t="shared" si="444"/>
        <v>1116.75</v>
      </c>
      <c r="FD175" s="312">
        <f t="shared" si="444"/>
        <v>1153.97</v>
      </c>
      <c r="FE175" s="312">
        <f t="shared" si="444"/>
        <v>13587.09</v>
      </c>
      <c r="FF175" s="312">
        <f>SUM(ER175,FE175)</f>
        <v>54385.58</v>
      </c>
      <c r="FG175" s="312">
        <f t="shared" ref="FG175:FL175" si="445">SUM(FG173:FG174)</f>
        <v>1153.97</v>
      </c>
      <c r="FH175" s="312">
        <f t="shared" si="445"/>
        <v>1042.3</v>
      </c>
      <c r="FI175" s="312">
        <f t="shared" si="445"/>
        <v>1153.97</v>
      </c>
      <c r="FJ175" s="312">
        <f t="shared" si="445"/>
        <v>3350.24</v>
      </c>
      <c r="FK175" s="312">
        <f>SUM(FK173:FK174)</f>
        <v>57735.820000000007</v>
      </c>
      <c r="FL175" s="313">
        <f t="shared" si="445"/>
        <v>17748.179999999997</v>
      </c>
      <c r="FM175" s="106"/>
      <c r="FN175" s="106"/>
      <c r="FO175" s="106"/>
      <c r="FP175" s="11"/>
      <c r="FQ175" s="11"/>
      <c r="FR175" s="11"/>
    </row>
    <row r="176" spans="1:174" s="12" customFormat="1" ht="11.25" x14ac:dyDescent="0.15">
      <c r="A176" s="301" t="s">
        <v>1082</v>
      </c>
      <c r="B176" s="302"/>
      <c r="C176" s="302"/>
      <c r="D176" s="302"/>
      <c r="E176" s="302"/>
      <c r="F176" s="302"/>
      <c r="G176" s="302"/>
      <c r="H176" s="302"/>
      <c r="I176" s="302"/>
      <c r="J176" s="302"/>
      <c r="K176" s="302"/>
      <c r="L176" s="302"/>
      <c r="M176" s="302"/>
      <c r="N176" s="302"/>
      <c r="O176" s="302"/>
      <c r="P176" s="302"/>
      <c r="Q176" s="302"/>
      <c r="R176" s="302"/>
      <c r="S176" s="302"/>
      <c r="T176" s="302"/>
      <c r="U176" s="302"/>
      <c r="V176" s="302"/>
      <c r="W176" s="302"/>
      <c r="X176" s="302"/>
      <c r="Y176" s="302"/>
      <c r="Z176" s="302"/>
      <c r="AA176" s="302"/>
      <c r="AB176" s="302"/>
      <c r="AC176" s="302"/>
      <c r="AD176" s="302"/>
      <c r="AE176" s="302"/>
      <c r="AF176" s="302"/>
      <c r="AG176" s="302"/>
      <c r="AH176" s="302"/>
      <c r="AI176" s="302"/>
      <c r="AJ176" s="302"/>
      <c r="AK176" s="302"/>
      <c r="AL176" s="302"/>
      <c r="AM176" s="302"/>
      <c r="AN176" s="302"/>
      <c r="AO176" s="302"/>
      <c r="AP176" s="302"/>
      <c r="AQ176" s="302"/>
      <c r="AR176" s="302"/>
      <c r="AS176" s="302"/>
      <c r="AT176" s="302"/>
      <c r="AU176" s="302"/>
      <c r="AV176" s="302"/>
      <c r="AW176" s="302"/>
      <c r="AX176" s="302"/>
      <c r="AY176" s="302"/>
      <c r="AZ176" s="302"/>
      <c r="BA176" s="302"/>
      <c r="BB176" s="302"/>
      <c r="BC176" s="302"/>
      <c r="BD176" s="302"/>
      <c r="BE176" s="302"/>
      <c r="BF176" s="302"/>
      <c r="BG176" s="302"/>
      <c r="BH176" s="302"/>
      <c r="BI176" s="302"/>
      <c r="BJ176" s="302"/>
      <c r="BK176" s="302"/>
      <c r="BL176" s="302"/>
      <c r="BM176" s="302"/>
      <c r="BN176" s="302"/>
      <c r="BO176" s="302"/>
      <c r="BP176" s="302"/>
      <c r="BQ176" s="302"/>
      <c r="BR176" s="302"/>
      <c r="BS176" s="302"/>
      <c r="BT176" s="302"/>
      <c r="BU176" s="302"/>
      <c r="BV176" s="302"/>
      <c r="BW176" s="302"/>
      <c r="BX176" s="302"/>
      <c r="BY176" s="302"/>
      <c r="BZ176" s="302"/>
      <c r="CA176" s="302"/>
      <c r="CB176" s="302"/>
      <c r="CC176" s="302"/>
      <c r="CD176" s="302"/>
      <c r="CE176" s="302"/>
      <c r="CF176" s="302"/>
      <c r="CG176" s="302"/>
      <c r="CH176" s="302"/>
      <c r="CI176" s="302"/>
      <c r="CJ176" s="302"/>
      <c r="CK176" s="302"/>
      <c r="CL176" s="302"/>
      <c r="CM176" s="302"/>
      <c r="CN176" s="302"/>
      <c r="CO176" s="302"/>
      <c r="CP176" s="302"/>
      <c r="CQ176" s="302"/>
      <c r="CR176" s="302"/>
      <c r="CS176" s="302"/>
      <c r="CT176" s="302"/>
      <c r="CU176" s="302"/>
      <c r="CV176" s="302"/>
      <c r="CW176" s="302"/>
      <c r="CX176" s="302"/>
      <c r="CY176" s="302"/>
      <c r="CZ176" s="302"/>
      <c r="DA176" s="302"/>
      <c r="DB176" s="302"/>
      <c r="DC176" s="302"/>
      <c r="DD176" s="302"/>
      <c r="DE176" s="302"/>
      <c r="DF176" s="302"/>
      <c r="DG176" s="302"/>
      <c r="DH176" s="302"/>
      <c r="DI176" s="302"/>
      <c r="DJ176" s="302"/>
      <c r="DK176" s="302"/>
      <c r="DL176" s="302"/>
      <c r="DM176" s="302"/>
      <c r="DN176" s="302"/>
      <c r="DO176" s="302"/>
      <c r="DP176" s="302"/>
      <c r="DQ176" s="302"/>
      <c r="DR176" s="302"/>
      <c r="DS176" s="302"/>
      <c r="DT176" s="302"/>
      <c r="DU176" s="302"/>
      <c r="DV176" s="302"/>
      <c r="DW176" s="302"/>
      <c r="DX176" s="302"/>
      <c r="DY176" s="302"/>
      <c r="DZ176" s="302"/>
      <c r="EA176" s="302"/>
      <c r="EB176" s="302"/>
      <c r="EC176" s="302"/>
      <c r="ED176" s="302"/>
      <c r="EE176" s="302"/>
      <c r="EF176" s="302"/>
      <c r="EG176" s="302"/>
      <c r="EH176" s="302"/>
      <c r="EI176" s="302"/>
      <c r="EJ176" s="302"/>
      <c r="EK176" s="302"/>
      <c r="EL176" s="302"/>
      <c r="EM176" s="302"/>
      <c r="EN176" s="302"/>
      <c r="EO176" s="302"/>
      <c r="EP176" s="302"/>
      <c r="EQ176" s="302"/>
      <c r="ER176" s="302"/>
      <c r="ES176" s="302"/>
      <c r="ET176" s="302"/>
      <c r="EU176" s="302"/>
      <c r="EV176" s="302"/>
      <c r="EW176" s="302"/>
      <c r="EX176" s="302"/>
      <c r="EY176" s="302"/>
      <c r="EZ176" s="302"/>
      <c r="FA176" s="302"/>
      <c r="FB176" s="302"/>
      <c r="FC176" s="302"/>
      <c r="FD176" s="302"/>
      <c r="FE176" s="302"/>
      <c r="FF176" s="302"/>
      <c r="FG176" s="302"/>
      <c r="FH176" s="302"/>
      <c r="FI176" s="302"/>
      <c r="FJ176" s="302"/>
      <c r="FK176" s="302"/>
      <c r="FL176" s="303"/>
      <c r="FM176" s="106"/>
      <c r="FN176" s="106"/>
      <c r="FO176" s="106"/>
      <c r="FP176" s="11"/>
      <c r="FQ176" s="11"/>
      <c r="FR176" s="11"/>
    </row>
    <row r="177" spans="1:16384" ht="49.5" x14ac:dyDescent="0.15">
      <c r="A177" s="212" t="s">
        <v>1083</v>
      </c>
      <c r="B177" s="304" t="s">
        <v>1084</v>
      </c>
      <c r="C177" s="304" t="s">
        <v>1085</v>
      </c>
      <c r="D177" s="305" t="s">
        <v>86</v>
      </c>
      <c r="E177" s="305"/>
      <c r="F177" s="306">
        <v>12800</v>
      </c>
      <c r="G177" s="39">
        <f>(F177*0.1)</f>
        <v>1280</v>
      </c>
      <c r="H177" s="30">
        <f>(F177*0.9)</f>
        <v>11520</v>
      </c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  <c r="BF177" s="30"/>
      <c r="BG177" s="30"/>
      <c r="BH177" s="30"/>
      <c r="BI177" s="30"/>
      <c r="BJ177" s="30"/>
      <c r="BK177" s="30"/>
      <c r="BL177" s="30"/>
      <c r="BM177" s="30"/>
      <c r="BN177" s="30"/>
      <c r="BO177" s="30"/>
      <c r="BP177" s="30"/>
      <c r="BQ177" s="30"/>
      <c r="BR177" s="30"/>
      <c r="BS177" s="30"/>
      <c r="BT177" s="30"/>
      <c r="BU177" s="30"/>
      <c r="BV177" s="30"/>
      <c r="BW177" s="30"/>
      <c r="BX177" s="30"/>
      <c r="BY177" s="30"/>
      <c r="BZ177" s="30"/>
      <c r="CA177" s="30"/>
      <c r="CB177" s="30"/>
      <c r="CC177" s="30"/>
      <c r="CD177" s="30"/>
      <c r="CE177" s="30"/>
      <c r="CF177" s="30"/>
      <c r="CG177" s="30"/>
      <c r="CH177" s="30"/>
      <c r="CI177" s="30"/>
      <c r="CJ177" s="30"/>
      <c r="CK177" s="30"/>
      <c r="CL177" s="30"/>
      <c r="CM177" s="30"/>
      <c r="CN177" s="30"/>
      <c r="CO177" s="30"/>
      <c r="CP177" s="30"/>
      <c r="CQ177" s="30"/>
      <c r="CR177" s="30"/>
      <c r="CS177" s="30"/>
      <c r="CT177" s="30"/>
      <c r="CU177" s="30"/>
      <c r="CV177" s="30"/>
      <c r="CW177" s="30"/>
      <c r="CX177" s="30"/>
      <c r="CY177" s="30"/>
      <c r="CZ177" s="30"/>
      <c r="DA177" s="30"/>
      <c r="DB177" s="30"/>
      <c r="DC177" s="30"/>
      <c r="DD177" s="30"/>
      <c r="DE177" s="30"/>
      <c r="DF177" s="30"/>
      <c r="DG177" s="30"/>
      <c r="DH177" s="30"/>
      <c r="DI177" s="30"/>
      <c r="DJ177" s="30"/>
      <c r="DK177" s="30"/>
      <c r="DL177" s="30"/>
      <c r="DM177" s="30"/>
      <c r="DN177" s="30"/>
      <c r="DO177" s="30"/>
      <c r="DP177" s="30"/>
      <c r="DQ177" s="30"/>
      <c r="DR177" s="30"/>
      <c r="DS177" s="30"/>
      <c r="DT177" s="30"/>
      <c r="DU177" s="30"/>
      <c r="DV177" s="30"/>
      <c r="DW177" s="30"/>
      <c r="DX177" s="306"/>
      <c r="DY177" s="306"/>
      <c r="DZ177" s="306"/>
      <c r="EA177" s="30"/>
      <c r="EB177" s="30"/>
      <c r="EC177" s="30"/>
      <c r="ED177" s="30"/>
      <c r="EE177" s="30"/>
      <c r="EF177" s="30"/>
      <c r="EG177" s="30"/>
      <c r="EH177" s="30"/>
      <c r="EI177" s="30"/>
      <c r="EJ177" s="30"/>
      <c r="EK177" s="30"/>
      <c r="EL177" s="30"/>
      <c r="EM177" s="30"/>
      <c r="EN177" s="30"/>
      <c r="EO177" s="30"/>
      <c r="EP177" s="30"/>
      <c r="EQ177" s="30"/>
      <c r="ER177" s="30"/>
      <c r="ES177" s="30"/>
      <c r="ET177" s="30"/>
      <c r="EU177" s="30"/>
      <c r="EV177" s="30"/>
      <c r="EW177" s="216"/>
      <c r="EX177" s="30"/>
      <c r="EY177" s="30"/>
      <c r="EZ177" s="30"/>
      <c r="FA177" s="30"/>
      <c r="FB177" s="30"/>
      <c r="FC177" s="30"/>
      <c r="FD177" s="30"/>
      <c r="FE177" s="30"/>
      <c r="FF177" s="30"/>
      <c r="FG177" s="30"/>
      <c r="FH177" s="30">
        <f>ROUND((H177/5/365*26),2)</f>
        <v>164.12</v>
      </c>
      <c r="FI177" s="30">
        <f>ROUND((H177/5/365*31),2)</f>
        <v>195.68</v>
      </c>
      <c r="FJ177" s="39">
        <f>SUM(FG177:FI177)</f>
        <v>359.8</v>
      </c>
      <c r="FK177" s="30">
        <f>ROUND((FF177+FJ177),2)</f>
        <v>359.8</v>
      </c>
      <c r="FL177" s="72">
        <f>SUM(F177-FK177)</f>
        <v>12440.2</v>
      </c>
    </row>
    <row r="178" spans="1:16384" ht="40.5" customHeight="1" x14ac:dyDescent="0.15">
      <c r="A178" s="212" t="s">
        <v>1083</v>
      </c>
      <c r="B178" s="304" t="s">
        <v>1086</v>
      </c>
      <c r="C178" s="304" t="s">
        <v>1087</v>
      </c>
      <c r="D178" s="305" t="s">
        <v>86</v>
      </c>
      <c r="E178" s="305"/>
      <c r="F178" s="306">
        <v>3000</v>
      </c>
      <c r="G178" s="39">
        <f>(F178*0.1)</f>
        <v>300</v>
      </c>
      <c r="H178" s="30">
        <f>(F178*0.9)</f>
        <v>2700</v>
      </c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  <c r="AR178" s="30"/>
      <c r="AS178" s="30"/>
      <c r="AT178" s="30"/>
      <c r="AU178" s="30"/>
      <c r="AV178" s="30"/>
      <c r="AW178" s="30"/>
      <c r="AX178" s="30"/>
      <c r="AY178" s="30"/>
      <c r="AZ178" s="30"/>
      <c r="BA178" s="30"/>
      <c r="BB178" s="30"/>
      <c r="BC178" s="30"/>
      <c r="BD178" s="30"/>
      <c r="BE178" s="30"/>
      <c r="BF178" s="30"/>
      <c r="BG178" s="30"/>
      <c r="BH178" s="30"/>
      <c r="BI178" s="30"/>
      <c r="BJ178" s="30"/>
      <c r="BK178" s="30"/>
      <c r="BL178" s="30"/>
      <c r="BM178" s="30"/>
      <c r="BN178" s="30"/>
      <c r="BO178" s="30"/>
      <c r="BP178" s="30"/>
      <c r="BQ178" s="30"/>
      <c r="BR178" s="30"/>
      <c r="BS178" s="30"/>
      <c r="BT178" s="30"/>
      <c r="BU178" s="30"/>
      <c r="BV178" s="30"/>
      <c r="BW178" s="30"/>
      <c r="BX178" s="30"/>
      <c r="BY178" s="30"/>
      <c r="BZ178" s="30"/>
      <c r="CA178" s="30"/>
      <c r="CB178" s="30"/>
      <c r="CC178" s="30"/>
      <c r="CD178" s="30"/>
      <c r="CE178" s="30"/>
      <c r="CF178" s="30"/>
      <c r="CG178" s="30"/>
      <c r="CH178" s="30"/>
      <c r="CI178" s="30"/>
      <c r="CJ178" s="30"/>
      <c r="CK178" s="30"/>
      <c r="CL178" s="30"/>
      <c r="CM178" s="30"/>
      <c r="CN178" s="30"/>
      <c r="CO178" s="30"/>
      <c r="CP178" s="30"/>
      <c r="CQ178" s="30"/>
      <c r="CR178" s="30"/>
      <c r="CS178" s="30"/>
      <c r="CT178" s="30"/>
      <c r="CU178" s="30"/>
      <c r="CV178" s="30"/>
      <c r="CW178" s="30"/>
      <c r="CX178" s="30"/>
      <c r="CY178" s="30"/>
      <c r="CZ178" s="30"/>
      <c r="DA178" s="30"/>
      <c r="DB178" s="30"/>
      <c r="DC178" s="30"/>
      <c r="DD178" s="30"/>
      <c r="DE178" s="30"/>
      <c r="DF178" s="30"/>
      <c r="DG178" s="30"/>
      <c r="DH178" s="30"/>
      <c r="DI178" s="30"/>
      <c r="DJ178" s="30"/>
      <c r="DK178" s="30"/>
      <c r="DL178" s="30"/>
      <c r="DM178" s="30"/>
      <c r="DN178" s="30"/>
      <c r="DO178" s="30"/>
      <c r="DP178" s="30"/>
      <c r="DQ178" s="30"/>
      <c r="DR178" s="30"/>
      <c r="DS178" s="30"/>
      <c r="DT178" s="30"/>
      <c r="DU178" s="30"/>
      <c r="DV178" s="30"/>
      <c r="DW178" s="30"/>
      <c r="DX178" s="306"/>
      <c r="DY178" s="306"/>
      <c r="DZ178" s="306"/>
      <c r="EA178" s="30"/>
      <c r="EB178" s="30"/>
      <c r="EC178" s="30"/>
      <c r="ED178" s="30"/>
      <c r="EE178" s="30"/>
      <c r="EF178" s="30"/>
      <c r="EG178" s="30"/>
      <c r="EH178" s="30"/>
      <c r="EI178" s="30"/>
      <c r="EJ178" s="30"/>
      <c r="EK178" s="30"/>
      <c r="EL178" s="30"/>
      <c r="EM178" s="30"/>
      <c r="EN178" s="30"/>
      <c r="EO178" s="30"/>
      <c r="EP178" s="30"/>
      <c r="EQ178" s="30"/>
      <c r="ER178" s="30"/>
      <c r="ES178" s="30"/>
      <c r="ET178" s="30"/>
      <c r="EU178" s="30"/>
      <c r="EV178" s="30"/>
      <c r="EW178" s="216"/>
      <c r="EX178" s="30"/>
      <c r="EY178" s="30"/>
      <c r="EZ178" s="30"/>
      <c r="FA178" s="30"/>
      <c r="FB178" s="30"/>
      <c r="FC178" s="30"/>
      <c r="FD178" s="30"/>
      <c r="FE178" s="30"/>
      <c r="FF178" s="30"/>
      <c r="FG178" s="30"/>
      <c r="FH178" s="30">
        <f>ROUND((H178/5/365*26),2)</f>
        <v>38.47</v>
      </c>
      <c r="FI178" s="30">
        <f>ROUND((H178/5/365*31),2)</f>
        <v>45.86</v>
      </c>
      <c r="FJ178" s="39">
        <f>SUM(FG178:FI178)</f>
        <v>84.33</v>
      </c>
      <c r="FK178" s="30">
        <f>ROUND((FF178+FJ178),2)</f>
        <v>84.33</v>
      </c>
      <c r="FL178" s="72">
        <f>SUM(F178-FK178)</f>
        <v>2915.67</v>
      </c>
    </row>
    <row r="179" spans="1:16384" s="12" customFormat="1" ht="13.5" customHeight="1" thickBot="1" x14ac:dyDescent="0.2">
      <c r="A179" s="314" t="s">
        <v>1081</v>
      </c>
      <c r="B179" s="315"/>
      <c r="C179" s="310"/>
      <c r="D179" s="311"/>
      <c r="E179" s="311"/>
      <c r="F179" s="312">
        <f>SUM(F177:F178)</f>
        <v>15800</v>
      </c>
      <c r="G179" s="312">
        <f>SUM(G177:G178)</f>
        <v>1580</v>
      </c>
      <c r="H179" s="312">
        <f>SUM(H177:H178)</f>
        <v>14220</v>
      </c>
      <c r="I179" s="312"/>
      <c r="J179" s="312"/>
      <c r="K179" s="312"/>
      <c r="L179" s="312"/>
      <c r="M179" s="312"/>
      <c r="N179" s="312"/>
      <c r="O179" s="312"/>
      <c r="P179" s="312"/>
      <c r="Q179" s="312"/>
      <c r="R179" s="312"/>
      <c r="S179" s="312"/>
      <c r="T179" s="312"/>
      <c r="U179" s="312"/>
      <c r="V179" s="312"/>
      <c r="W179" s="312"/>
      <c r="X179" s="312"/>
      <c r="Y179" s="312"/>
      <c r="Z179" s="312"/>
      <c r="AA179" s="312"/>
      <c r="AB179" s="312"/>
      <c r="AC179" s="312"/>
      <c r="AD179" s="312"/>
      <c r="AE179" s="312"/>
      <c r="AF179" s="312"/>
      <c r="AG179" s="312"/>
      <c r="AH179" s="312"/>
      <c r="AI179" s="312"/>
      <c r="AJ179" s="312"/>
      <c r="AK179" s="312"/>
      <c r="AL179" s="312"/>
      <c r="AM179" s="312"/>
      <c r="AN179" s="312"/>
      <c r="AO179" s="312"/>
      <c r="AP179" s="312"/>
      <c r="AQ179" s="312"/>
      <c r="AR179" s="312"/>
      <c r="AS179" s="312"/>
      <c r="AT179" s="312"/>
      <c r="AU179" s="312"/>
      <c r="AV179" s="312"/>
      <c r="AW179" s="312"/>
      <c r="AX179" s="312"/>
      <c r="AY179" s="312"/>
      <c r="AZ179" s="312"/>
      <c r="BA179" s="312"/>
      <c r="BB179" s="312"/>
      <c r="BC179" s="312"/>
      <c r="BD179" s="312"/>
      <c r="BE179" s="312"/>
      <c r="BF179" s="312"/>
      <c r="BG179" s="312"/>
      <c r="BH179" s="312"/>
      <c r="BI179" s="312"/>
      <c r="BJ179" s="312"/>
      <c r="BK179" s="312"/>
      <c r="BL179" s="312"/>
      <c r="BM179" s="312"/>
      <c r="BN179" s="312"/>
      <c r="BO179" s="312"/>
      <c r="BP179" s="312"/>
      <c r="BQ179" s="312"/>
      <c r="BR179" s="312"/>
      <c r="BS179" s="312"/>
      <c r="BT179" s="312"/>
      <c r="BU179" s="312"/>
      <c r="BV179" s="312"/>
      <c r="BW179" s="312"/>
      <c r="BX179" s="312"/>
      <c r="BY179" s="312"/>
      <c r="BZ179" s="312"/>
      <c r="CA179" s="312"/>
      <c r="CB179" s="312"/>
      <c r="CC179" s="312"/>
      <c r="CD179" s="312"/>
      <c r="CE179" s="312"/>
      <c r="CF179" s="312"/>
      <c r="CG179" s="312"/>
      <c r="CH179" s="312"/>
      <c r="CI179" s="312"/>
      <c r="CJ179" s="312"/>
      <c r="CK179" s="312"/>
      <c r="CL179" s="312"/>
      <c r="CM179" s="312"/>
      <c r="CN179" s="312"/>
      <c r="CO179" s="312"/>
      <c r="CP179" s="312"/>
      <c r="CQ179" s="312"/>
      <c r="CR179" s="312"/>
      <c r="CS179" s="312"/>
      <c r="CT179" s="312"/>
      <c r="CU179" s="312"/>
      <c r="CV179" s="312"/>
      <c r="CW179" s="312"/>
      <c r="CX179" s="312"/>
      <c r="CY179" s="312"/>
      <c r="CZ179" s="312"/>
      <c r="DA179" s="312"/>
      <c r="DB179" s="312"/>
      <c r="DC179" s="312"/>
      <c r="DD179" s="312"/>
      <c r="DE179" s="312"/>
      <c r="DF179" s="312"/>
      <c r="DG179" s="312"/>
      <c r="DH179" s="312"/>
      <c r="DI179" s="312"/>
      <c r="DJ179" s="312"/>
      <c r="DK179" s="312"/>
      <c r="DL179" s="312"/>
      <c r="DM179" s="312"/>
      <c r="DN179" s="312"/>
      <c r="DO179" s="312"/>
      <c r="DP179" s="312"/>
      <c r="DQ179" s="312"/>
      <c r="DR179" s="312"/>
      <c r="DS179" s="312"/>
      <c r="DT179" s="312"/>
      <c r="DU179" s="312"/>
      <c r="DV179" s="312"/>
      <c r="DW179" s="312"/>
      <c r="DX179" s="312"/>
      <c r="DY179" s="312"/>
      <c r="DZ179" s="312"/>
      <c r="EA179" s="312"/>
      <c r="EB179" s="312"/>
      <c r="EC179" s="312"/>
      <c r="ED179" s="312"/>
      <c r="EE179" s="312"/>
      <c r="EF179" s="312"/>
      <c r="EG179" s="312"/>
      <c r="EH179" s="312"/>
      <c r="EI179" s="312"/>
      <c r="EJ179" s="312"/>
      <c r="EK179" s="312"/>
      <c r="EL179" s="312"/>
      <c r="EM179" s="312"/>
      <c r="EN179" s="312"/>
      <c r="EO179" s="312"/>
      <c r="EP179" s="312"/>
      <c r="EQ179" s="312"/>
      <c r="ER179" s="312"/>
      <c r="ES179" s="312"/>
      <c r="ET179" s="312"/>
      <c r="EU179" s="312"/>
      <c r="EV179" s="312"/>
      <c r="EW179" s="312"/>
      <c r="EX179" s="312"/>
      <c r="EY179" s="312"/>
      <c r="EZ179" s="312"/>
      <c r="FA179" s="312"/>
      <c r="FB179" s="312"/>
      <c r="FC179" s="312"/>
      <c r="FD179" s="312"/>
      <c r="FE179" s="312"/>
      <c r="FF179" s="312"/>
      <c r="FG179" s="312"/>
      <c r="FH179" s="312">
        <f>SUM(FH177:FH178)</f>
        <v>202.59</v>
      </c>
      <c r="FI179" s="312">
        <f>SUM(FI177:FI178)</f>
        <v>241.54000000000002</v>
      </c>
      <c r="FJ179" s="312">
        <f>SUM(FJ177:FJ178)</f>
        <v>444.13</v>
      </c>
      <c r="FK179" s="312">
        <f>SUM(FK177:FK178)</f>
        <v>444.13</v>
      </c>
      <c r="FL179" s="312">
        <f>SUM(FL177:FL178)</f>
        <v>15355.87</v>
      </c>
      <c r="FM179" s="106"/>
      <c r="FN179" s="106"/>
      <c r="FO179" s="106"/>
      <c r="FP179" s="11"/>
      <c r="FQ179" s="11"/>
      <c r="FR179" s="11"/>
    </row>
    <row r="180" spans="1:16384" ht="8.25" x14ac:dyDescent="0.15">
      <c r="A180" s="316"/>
      <c r="B180" s="317"/>
      <c r="C180" s="317"/>
      <c r="D180" s="316"/>
      <c r="E180" s="316"/>
      <c r="F180" s="124"/>
      <c r="G180" s="124"/>
      <c r="H180" s="124"/>
      <c r="I180" s="124"/>
      <c r="J180" s="124"/>
      <c r="K180" s="124"/>
      <c r="L180" s="124"/>
      <c r="M180" s="124"/>
      <c r="N180" s="124"/>
      <c r="O180" s="124"/>
      <c r="P180" s="124"/>
      <c r="Q180" s="124"/>
      <c r="R180" s="124"/>
      <c r="S180" s="124"/>
      <c r="T180" s="124"/>
      <c r="U180" s="124"/>
      <c r="V180" s="124"/>
      <c r="W180" s="124"/>
      <c r="X180" s="124"/>
      <c r="Y180" s="124"/>
      <c r="Z180" s="124"/>
      <c r="AA180" s="124"/>
      <c r="AB180" s="124"/>
      <c r="AC180" s="124"/>
      <c r="AD180" s="124"/>
      <c r="AE180" s="124"/>
      <c r="AF180" s="124"/>
      <c r="AG180" s="124"/>
      <c r="AH180" s="124"/>
      <c r="AI180" s="124"/>
      <c r="AJ180" s="124"/>
      <c r="AK180" s="124"/>
      <c r="AL180" s="124"/>
      <c r="AM180" s="124"/>
      <c r="AN180" s="124"/>
      <c r="AO180" s="124"/>
      <c r="AP180" s="124"/>
      <c r="AQ180" s="124"/>
      <c r="AR180" s="124"/>
      <c r="AS180" s="124"/>
      <c r="AT180" s="124"/>
      <c r="AU180" s="124"/>
      <c r="AV180" s="124"/>
      <c r="AW180" s="124"/>
      <c r="AX180" s="124"/>
      <c r="AY180" s="124"/>
      <c r="AZ180" s="124"/>
      <c r="BA180" s="124"/>
      <c r="BB180" s="124"/>
      <c r="BC180" s="124"/>
      <c r="BD180" s="124"/>
      <c r="BE180" s="124"/>
      <c r="BF180" s="124"/>
      <c r="BG180" s="124"/>
      <c r="BH180" s="124"/>
      <c r="BI180" s="124"/>
      <c r="BJ180" s="124"/>
      <c r="BK180" s="124"/>
      <c r="BL180" s="124"/>
      <c r="BM180" s="124"/>
      <c r="BN180" s="124"/>
      <c r="BO180" s="124"/>
      <c r="BP180" s="124"/>
      <c r="BQ180" s="124"/>
      <c r="BR180" s="124"/>
      <c r="BS180" s="124"/>
      <c r="BT180" s="124"/>
      <c r="BU180" s="124"/>
      <c r="BV180" s="124"/>
      <c r="BW180" s="124"/>
      <c r="BX180" s="124"/>
      <c r="BY180" s="124"/>
      <c r="BZ180" s="124"/>
      <c r="CA180" s="124"/>
      <c r="CB180" s="124"/>
      <c r="CC180" s="124"/>
      <c r="CD180" s="124"/>
      <c r="CE180" s="124"/>
      <c r="CF180" s="124"/>
      <c r="CG180" s="124"/>
      <c r="CH180" s="124"/>
      <c r="CI180" s="124"/>
      <c r="CJ180" s="124"/>
      <c r="CK180" s="124"/>
      <c r="CL180" s="124"/>
      <c r="CM180" s="124"/>
      <c r="CN180" s="124"/>
      <c r="CO180" s="124"/>
      <c r="CP180" s="124"/>
      <c r="CQ180" s="124"/>
      <c r="CR180" s="124"/>
      <c r="CS180" s="124"/>
      <c r="CT180" s="124"/>
      <c r="CU180" s="124"/>
      <c r="CV180" s="124"/>
      <c r="CW180" s="124"/>
      <c r="CX180" s="124"/>
      <c r="CY180" s="124"/>
      <c r="CZ180" s="124"/>
      <c r="DA180" s="124"/>
      <c r="DB180" s="124"/>
      <c r="DC180" s="124"/>
      <c r="DD180" s="124"/>
      <c r="DE180" s="124"/>
      <c r="DF180" s="124"/>
      <c r="DG180" s="124"/>
      <c r="DH180" s="124"/>
      <c r="DI180" s="124"/>
      <c r="DJ180" s="124"/>
      <c r="DK180" s="124"/>
      <c r="DL180" s="124"/>
      <c r="DM180" s="124"/>
      <c r="DN180" s="124"/>
      <c r="DO180" s="124"/>
      <c r="DP180" s="124"/>
      <c r="DQ180" s="124"/>
      <c r="DR180" s="124"/>
      <c r="DS180" s="124"/>
      <c r="DT180" s="124"/>
      <c r="DU180" s="124"/>
      <c r="DV180" s="124"/>
      <c r="DW180" s="124"/>
      <c r="DX180" s="124"/>
      <c r="DY180" s="124"/>
      <c r="DZ180" s="124"/>
      <c r="EA180" s="124"/>
      <c r="EB180" s="124"/>
      <c r="EC180" s="124"/>
      <c r="ED180" s="124"/>
      <c r="EE180" s="124"/>
      <c r="EF180" s="124"/>
      <c r="EG180" s="124"/>
      <c r="EH180" s="124"/>
      <c r="EI180" s="124"/>
      <c r="EJ180" s="124"/>
      <c r="EK180" s="124"/>
      <c r="EL180" s="124"/>
      <c r="EM180" s="124"/>
      <c r="EN180" s="124"/>
      <c r="EO180" s="124"/>
      <c r="EP180" s="124"/>
      <c r="EQ180" s="124"/>
      <c r="ER180" s="124"/>
      <c r="ES180" s="124"/>
      <c r="ET180" s="124"/>
      <c r="EU180" s="124"/>
      <c r="EV180" s="124"/>
      <c r="EW180" s="318"/>
      <c r="EX180" s="124"/>
      <c r="EY180" s="124"/>
      <c r="EZ180" s="124"/>
      <c r="FA180" s="124"/>
      <c r="FB180" s="124"/>
      <c r="FC180" s="124"/>
      <c r="FD180" s="124"/>
      <c r="FE180" s="124"/>
      <c r="FF180" s="124"/>
      <c r="FG180" s="124"/>
      <c r="FH180" s="124"/>
      <c r="FI180" s="124"/>
      <c r="FJ180" s="124"/>
      <c r="FK180" s="124"/>
      <c r="FL180" s="124"/>
    </row>
    <row r="181" spans="1:16384" ht="8.25" x14ac:dyDescent="0.15">
      <c r="A181" s="316"/>
      <c r="B181" s="317"/>
      <c r="C181" s="317"/>
      <c r="D181" s="316"/>
      <c r="E181" s="316"/>
      <c r="F181" s="124"/>
      <c r="G181" s="124"/>
      <c r="H181" s="124"/>
      <c r="I181" s="124"/>
      <c r="J181" s="124"/>
      <c r="K181" s="124"/>
      <c r="L181" s="124"/>
      <c r="M181" s="124"/>
      <c r="N181" s="124"/>
      <c r="O181" s="124"/>
      <c r="P181" s="124"/>
      <c r="Q181" s="124"/>
      <c r="R181" s="124"/>
      <c r="S181" s="124"/>
      <c r="T181" s="124"/>
      <c r="U181" s="124"/>
      <c r="V181" s="124"/>
      <c r="W181" s="124"/>
      <c r="X181" s="124"/>
      <c r="Y181" s="124"/>
      <c r="Z181" s="124"/>
      <c r="AA181" s="124"/>
      <c r="AB181" s="124"/>
      <c r="AC181" s="124"/>
      <c r="AD181" s="124"/>
      <c r="AE181" s="124"/>
      <c r="AF181" s="124"/>
      <c r="AG181" s="124"/>
      <c r="AH181" s="124"/>
      <c r="AI181" s="124"/>
      <c r="AJ181" s="124"/>
      <c r="AK181" s="124"/>
      <c r="AL181" s="124"/>
      <c r="AM181" s="124"/>
      <c r="AN181" s="124"/>
      <c r="AO181" s="124"/>
      <c r="AP181" s="124"/>
      <c r="AQ181" s="124"/>
      <c r="AR181" s="124"/>
      <c r="AS181" s="124"/>
      <c r="AT181" s="124"/>
      <c r="AU181" s="124"/>
      <c r="AV181" s="124"/>
      <c r="AW181" s="124"/>
      <c r="AX181" s="124"/>
      <c r="AY181" s="124"/>
      <c r="AZ181" s="124"/>
      <c r="BA181" s="124"/>
      <c r="BB181" s="124"/>
      <c r="BC181" s="124"/>
      <c r="BD181" s="124"/>
      <c r="BE181" s="124"/>
      <c r="BF181" s="124"/>
      <c r="BG181" s="124"/>
      <c r="BH181" s="124"/>
      <c r="BI181" s="124"/>
      <c r="BJ181" s="124"/>
      <c r="BK181" s="124"/>
      <c r="BL181" s="124"/>
      <c r="BM181" s="124"/>
      <c r="BN181" s="124"/>
      <c r="BO181" s="124"/>
      <c r="BP181" s="124"/>
      <c r="BQ181" s="124"/>
      <c r="BR181" s="124"/>
      <c r="BS181" s="124"/>
      <c r="BT181" s="124"/>
      <c r="BU181" s="124"/>
      <c r="BV181" s="124"/>
      <c r="BW181" s="124"/>
      <c r="BX181" s="124"/>
      <c r="BY181" s="124"/>
      <c r="BZ181" s="124"/>
      <c r="CA181" s="124"/>
      <c r="CB181" s="124"/>
      <c r="CC181" s="124"/>
      <c r="CD181" s="124"/>
      <c r="CE181" s="124"/>
      <c r="CF181" s="124"/>
      <c r="CG181" s="124"/>
      <c r="CH181" s="124"/>
      <c r="CI181" s="124"/>
      <c r="CJ181" s="124"/>
      <c r="CK181" s="124"/>
      <c r="CL181" s="124"/>
      <c r="CM181" s="124"/>
      <c r="CN181" s="124"/>
      <c r="CO181" s="124"/>
      <c r="CP181" s="124"/>
      <c r="CQ181" s="124"/>
      <c r="CR181" s="124"/>
      <c r="CS181" s="124"/>
      <c r="CT181" s="124"/>
      <c r="CU181" s="124"/>
      <c r="CV181" s="124"/>
      <c r="CW181" s="124"/>
      <c r="CX181" s="124"/>
      <c r="CY181" s="124"/>
      <c r="CZ181" s="124"/>
      <c r="DA181" s="124"/>
      <c r="DB181" s="124"/>
      <c r="DC181" s="124"/>
      <c r="DD181" s="124"/>
      <c r="DE181" s="124"/>
      <c r="DF181" s="124"/>
      <c r="DG181" s="124"/>
      <c r="DH181" s="124"/>
      <c r="DI181" s="124"/>
      <c r="DJ181" s="124"/>
      <c r="DK181" s="124"/>
      <c r="DL181" s="124"/>
      <c r="DM181" s="124"/>
      <c r="DN181" s="124"/>
      <c r="DO181" s="124"/>
      <c r="DP181" s="124"/>
      <c r="DQ181" s="124"/>
      <c r="DR181" s="124"/>
      <c r="DS181" s="124"/>
      <c r="DT181" s="124"/>
      <c r="DU181" s="124"/>
      <c r="DV181" s="124"/>
      <c r="DW181" s="124"/>
      <c r="DX181" s="124"/>
      <c r="DY181" s="124"/>
      <c r="DZ181" s="124"/>
      <c r="EA181" s="124"/>
      <c r="EB181" s="124"/>
      <c r="EC181" s="124"/>
      <c r="ED181" s="124"/>
      <c r="EE181" s="124"/>
      <c r="EF181" s="124"/>
      <c r="EG181" s="124"/>
      <c r="EH181" s="124"/>
      <c r="EI181" s="124"/>
      <c r="EJ181" s="124"/>
      <c r="EK181" s="124"/>
      <c r="EL181" s="124"/>
      <c r="EM181" s="124"/>
      <c r="EN181" s="124"/>
      <c r="EO181" s="124"/>
      <c r="EP181" s="124"/>
      <c r="EQ181" s="124"/>
      <c r="ER181" s="124"/>
      <c r="ES181" s="124"/>
      <c r="ET181" s="124"/>
      <c r="EU181" s="124"/>
      <c r="EV181" s="124"/>
      <c r="EW181" s="318"/>
      <c r="EX181" s="124"/>
      <c r="EY181" s="124"/>
      <c r="EZ181" s="124"/>
      <c r="FA181" s="124"/>
      <c r="FB181" s="124"/>
      <c r="FC181" s="124"/>
      <c r="FD181" s="124"/>
      <c r="FE181" s="124"/>
      <c r="FF181" s="124"/>
      <c r="FG181" s="124"/>
      <c r="FH181" s="124"/>
      <c r="FI181" s="124"/>
      <c r="FJ181" s="124"/>
      <c r="FK181" s="124"/>
      <c r="FL181" s="124"/>
    </row>
    <row r="182" spans="1:16384" ht="19.5" customHeight="1" x14ac:dyDescent="0.15">
      <c r="A182" s="182"/>
      <c r="B182" s="133"/>
      <c r="C182" s="133"/>
      <c r="D182" s="133"/>
      <c r="E182" s="133"/>
      <c r="F182" s="319"/>
      <c r="G182" s="319"/>
      <c r="H182" s="320"/>
      <c r="I182" s="320"/>
      <c r="J182" s="320"/>
      <c r="K182" s="320"/>
      <c r="L182" s="320"/>
      <c r="M182" s="320"/>
      <c r="N182" s="320"/>
      <c r="O182" s="320"/>
      <c r="P182" s="320"/>
      <c r="Q182" s="320"/>
      <c r="R182" s="320"/>
      <c r="S182" s="320"/>
      <c r="T182" s="320"/>
      <c r="U182" s="320"/>
      <c r="V182" s="320"/>
      <c r="W182" s="320"/>
      <c r="X182" s="320"/>
      <c r="Y182" s="320"/>
      <c r="Z182" s="320"/>
      <c r="AA182" s="320"/>
      <c r="AB182" s="320"/>
      <c r="AC182" s="320"/>
      <c r="AD182" s="320"/>
      <c r="AE182" s="320"/>
      <c r="AF182" s="320"/>
      <c r="AG182" s="320"/>
      <c r="AH182" s="320"/>
      <c r="AI182" s="320"/>
      <c r="AJ182" s="320"/>
      <c r="AK182" s="320"/>
      <c r="AL182" s="320"/>
      <c r="AM182" s="320"/>
      <c r="AN182" s="320"/>
      <c r="AO182" s="320"/>
      <c r="AP182" s="320"/>
      <c r="AQ182" s="320"/>
      <c r="AR182" s="320"/>
      <c r="AS182" s="320"/>
      <c r="AT182" s="320"/>
      <c r="AU182" s="320"/>
      <c r="AV182" s="320"/>
      <c r="AW182" s="320"/>
      <c r="AX182" s="320"/>
      <c r="AY182" s="320"/>
      <c r="AZ182" s="320"/>
      <c r="BA182" s="320"/>
      <c r="BB182" s="320"/>
      <c r="BC182" s="320"/>
      <c r="BD182" s="320"/>
      <c r="BE182" s="320"/>
      <c r="BF182" s="320"/>
      <c r="BG182" s="320"/>
      <c r="BH182" s="320"/>
      <c r="BI182" s="320"/>
      <c r="BJ182" s="320"/>
      <c r="BK182" s="320"/>
      <c r="BL182" s="320"/>
      <c r="BM182" s="320"/>
      <c r="BN182" s="320"/>
      <c r="BO182" s="320"/>
      <c r="BP182" s="320"/>
      <c r="BQ182" s="320"/>
      <c r="BR182" s="320"/>
      <c r="BS182" s="320"/>
      <c r="BT182" s="320"/>
      <c r="BU182" s="320"/>
      <c r="BV182" s="320"/>
      <c r="BW182" s="320"/>
      <c r="BX182" s="320"/>
      <c r="BY182" s="320"/>
      <c r="BZ182" s="320"/>
      <c r="CA182" s="320"/>
      <c r="CB182" s="320"/>
      <c r="CC182" s="320"/>
      <c r="CD182" s="320"/>
      <c r="CE182" s="320"/>
      <c r="CF182" s="320"/>
      <c r="CG182" s="320"/>
      <c r="CH182" s="320"/>
      <c r="CI182" s="320"/>
      <c r="CJ182" s="320"/>
      <c r="CK182" s="320"/>
      <c r="CL182" s="320"/>
      <c r="CM182" s="320"/>
      <c r="CN182" s="320"/>
      <c r="CO182" s="320"/>
      <c r="CP182" s="320"/>
      <c r="CQ182" s="320"/>
      <c r="CR182" s="320"/>
      <c r="CS182" s="320"/>
      <c r="CT182" s="320"/>
      <c r="CU182" s="320"/>
      <c r="CV182" s="320"/>
      <c r="CW182" s="320"/>
      <c r="CX182" s="320"/>
      <c r="CY182" s="320"/>
      <c r="CZ182" s="320"/>
      <c r="DA182" s="320"/>
      <c r="DB182" s="320"/>
      <c r="DC182" s="320"/>
      <c r="DD182" s="320"/>
      <c r="DE182" s="320"/>
      <c r="DF182" s="320"/>
      <c r="DG182" s="320"/>
      <c r="DH182" s="320"/>
      <c r="DI182" s="320"/>
      <c r="DJ182" s="320"/>
      <c r="DK182" s="320"/>
      <c r="DL182" s="320"/>
      <c r="DM182" s="320"/>
      <c r="DN182" s="320"/>
      <c r="DO182" s="320"/>
      <c r="DP182" s="320"/>
      <c r="DQ182" s="320"/>
      <c r="DR182" s="320"/>
      <c r="DS182" s="320"/>
      <c r="DT182" s="320"/>
      <c r="DU182" s="320"/>
      <c r="DV182" s="320"/>
      <c r="DW182" s="320"/>
      <c r="DX182" s="320"/>
      <c r="DY182" s="104"/>
      <c r="DZ182" s="320"/>
      <c r="EA182" s="320"/>
      <c r="EB182" s="320"/>
      <c r="EC182" s="320"/>
      <c r="ED182" s="320"/>
      <c r="EE182" s="320"/>
      <c r="EF182" s="320"/>
      <c r="EG182" s="320"/>
      <c r="EH182" s="320"/>
      <c r="EI182" s="320"/>
      <c r="EJ182" s="320"/>
      <c r="EK182" s="320"/>
      <c r="EL182" s="320"/>
      <c r="EM182" s="320"/>
      <c r="EN182" s="320"/>
      <c r="EO182" s="320"/>
      <c r="EP182" s="320"/>
      <c r="EQ182" s="320"/>
      <c r="ER182" s="320"/>
      <c r="ES182" s="320"/>
      <c r="ET182" s="319"/>
      <c r="EU182" s="319"/>
      <c r="EV182" s="319"/>
      <c r="EW182" s="321"/>
      <c r="EX182" s="319"/>
      <c r="EY182" s="319"/>
      <c r="EZ182" s="319"/>
      <c r="FA182" s="319"/>
      <c r="FB182" s="319"/>
      <c r="FC182" s="319"/>
      <c r="FD182" s="319"/>
      <c r="FE182" s="319"/>
      <c r="FF182" s="319"/>
      <c r="FG182" s="319"/>
      <c r="FH182" s="319"/>
      <c r="FI182" s="319"/>
      <c r="FJ182" s="319"/>
      <c r="FK182" s="319"/>
      <c r="FL182" s="319"/>
    </row>
    <row r="183" spans="1:16384" ht="8.25" x14ac:dyDescent="0.15">
      <c r="A183" s="322" t="s">
        <v>1088</v>
      </c>
      <c r="B183" s="322"/>
      <c r="C183" s="323"/>
      <c r="D183" s="324" t="s">
        <v>1089</v>
      </c>
      <c r="E183" s="324"/>
      <c r="F183" s="324"/>
      <c r="H183" s="325" t="s">
        <v>1090</v>
      </c>
      <c r="I183" s="325"/>
      <c r="J183" s="325"/>
      <c r="K183" s="325"/>
      <c r="L183" s="325"/>
      <c r="M183" s="325"/>
      <c r="N183" s="325"/>
      <c r="O183" s="325"/>
      <c r="P183" s="325"/>
      <c r="Q183" s="325"/>
      <c r="R183" s="325"/>
      <c r="S183" s="325"/>
      <c r="T183" s="325"/>
      <c r="U183" s="325"/>
      <c r="V183" s="325"/>
      <c r="W183" s="325"/>
      <c r="X183" s="325"/>
      <c r="Y183" s="325"/>
      <c r="Z183" s="325"/>
      <c r="AA183" s="325"/>
      <c r="AB183" s="325"/>
      <c r="AC183" s="325"/>
      <c r="AD183" s="325"/>
      <c r="AE183" s="325"/>
      <c r="AF183" s="325"/>
      <c r="AG183" s="325"/>
      <c r="AH183" s="325"/>
      <c r="AI183" s="325"/>
      <c r="AJ183" s="325"/>
      <c r="AK183" s="325"/>
      <c r="AL183" s="325"/>
      <c r="AM183" s="325"/>
      <c r="AN183" s="325"/>
      <c r="AO183" s="325"/>
      <c r="AP183" s="325"/>
      <c r="AQ183" s="325"/>
      <c r="AR183" s="325"/>
      <c r="AS183" s="325"/>
      <c r="AT183" s="325"/>
      <c r="AU183" s="325"/>
      <c r="AV183" s="325"/>
      <c r="AW183" s="325"/>
      <c r="AX183" s="325"/>
      <c r="AY183" s="325"/>
      <c r="AZ183" s="325"/>
      <c r="BA183" s="325"/>
      <c r="BB183" s="325"/>
      <c r="BC183" s="325"/>
      <c r="BD183" s="325"/>
      <c r="BE183" s="325"/>
      <c r="BF183" s="325"/>
      <c r="BG183" s="325"/>
      <c r="BH183" s="325"/>
      <c r="BI183" s="325"/>
      <c r="BJ183" s="325"/>
      <c r="BK183" s="325"/>
      <c r="BL183" s="325"/>
      <c r="BM183" s="325"/>
      <c r="BN183" s="325"/>
      <c r="BO183" s="325"/>
      <c r="BP183" s="325"/>
      <c r="BQ183" s="325"/>
      <c r="BR183" s="325"/>
      <c r="BS183" s="325"/>
      <c r="BT183" s="325"/>
      <c r="BU183" s="325"/>
      <c r="BV183" s="325"/>
      <c r="BW183" s="325"/>
      <c r="BX183" s="325"/>
      <c r="BY183" s="325"/>
      <c r="BZ183" s="325"/>
      <c r="CA183" s="325"/>
      <c r="CB183" s="325"/>
      <c r="CC183" s="325"/>
      <c r="CD183" s="325"/>
      <c r="CE183" s="325"/>
      <c r="CF183" s="325"/>
      <c r="CG183" s="325"/>
      <c r="CH183" s="325"/>
      <c r="CI183" s="325"/>
      <c r="CJ183" s="325"/>
      <c r="CK183" s="325"/>
      <c r="CL183" s="325"/>
      <c r="CM183" s="325"/>
      <c r="CN183" s="325"/>
      <c r="CO183" s="325"/>
      <c r="CP183" s="325"/>
      <c r="CQ183" s="325"/>
      <c r="CR183" s="325"/>
      <c r="CS183" s="325"/>
      <c r="CT183" s="325"/>
      <c r="CU183" s="325"/>
      <c r="CV183" s="325"/>
      <c r="CW183" s="325"/>
      <c r="CX183" s="325"/>
      <c r="CY183" s="325"/>
      <c r="CZ183" s="325"/>
      <c r="DA183" s="325"/>
      <c r="DB183" s="325"/>
      <c r="DC183" s="325"/>
      <c r="DD183" s="325"/>
      <c r="DE183" s="325"/>
      <c r="DF183" s="325"/>
      <c r="DG183" s="325"/>
      <c r="DH183" s="325"/>
      <c r="DI183" s="325"/>
      <c r="DJ183" s="325"/>
      <c r="DK183" s="325"/>
      <c r="DL183" s="325"/>
      <c r="DM183" s="325"/>
      <c r="DN183" s="325"/>
      <c r="DO183" s="325"/>
      <c r="DP183" s="325"/>
      <c r="DQ183" s="325"/>
      <c r="DR183" s="325"/>
      <c r="DS183" s="325"/>
      <c r="DT183" s="325"/>
      <c r="DU183" s="325"/>
      <c r="DV183" s="325"/>
      <c r="DW183" s="325"/>
      <c r="DX183" s="325"/>
      <c r="DY183" s="325"/>
      <c r="DZ183" s="325"/>
      <c r="EA183" s="325"/>
      <c r="EB183" s="325"/>
      <c r="EC183" s="325"/>
      <c r="ED183" s="325"/>
      <c r="EE183" s="325"/>
      <c r="EF183" s="325"/>
      <c r="EG183" s="325"/>
      <c r="EH183" s="325"/>
      <c r="EI183" s="325"/>
      <c r="EJ183" s="325"/>
      <c r="EK183" s="325"/>
      <c r="EL183" s="325"/>
      <c r="EM183" s="325"/>
      <c r="EN183" s="325"/>
      <c r="EO183" s="325"/>
      <c r="EP183" s="325"/>
      <c r="EQ183" s="325"/>
      <c r="ER183" s="325"/>
      <c r="ES183" s="325"/>
      <c r="ET183" s="325"/>
      <c r="EU183" s="325"/>
      <c r="EV183" s="325"/>
      <c r="EW183" s="325"/>
      <c r="EX183" s="325"/>
      <c r="EY183" s="325"/>
      <c r="EZ183" s="325"/>
      <c r="FA183" s="325"/>
      <c r="FB183" s="325"/>
      <c r="FC183" s="325"/>
      <c r="FD183" s="325"/>
      <c r="FE183" s="325"/>
      <c r="FF183" s="325"/>
      <c r="FG183" s="325"/>
      <c r="FH183" s="325"/>
      <c r="FI183" s="325"/>
      <c r="FJ183" s="325"/>
      <c r="FK183" s="325"/>
      <c r="FL183" s="325"/>
    </row>
    <row r="184" spans="1:16384" ht="8.25" x14ac:dyDescent="0.15">
      <c r="A184" s="322" t="s">
        <v>1091</v>
      </c>
      <c r="B184" s="322"/>
      <c r="C184" s="322"/>
      <c r="D184" s="326" t="s">
        <v>638</v>
      </c>
      <c r="E184" s="326"/>
      <c r="F184" s="326"/>
      <c r="I184" s="124"/>
      <c r="DK184" s="327" t="s">
        <v>1092</v>
      </c>
      <c r="DL184" s="327"/>
      <c r="DM184" s="327"/>
      <c r="DN184" s="327"/>
      <c r="DO184" s="327"/>
      <c r="DP184" s="327"/>
      <c r="DQ184" s="327"/>
      <c r="DR184" s="327"/>
      <c r="DS184" s="327"/>
      <c r="DT184" s="327"/>
      <c r="DU184" s="327"/>
      <c r="DV184" s="327"/>
      <c r="DW184" s="327"/>
      <c r="DX184" s="327"/>
      <c r="DY184" s="327"/>
      <c r="DZ184" s="327"/>
      <c r="EA184" s="327"/>
      <c r="EB184" s="327"/>
      <c r="EC184" s="327"/>
      <c r="ED184" s="327"/>
      <c r="EE184" s="327"/>
      <c r="EF184" s="327"/>
      <c r="EG184" s="327"/>
      <c r="EH184" s="327"/>
      <c r="EI184" s="327"/>
      <c r="EJ184" s="327"/>
      <c r="EK184" s="327"/>
      <c r="EL184" s="327"/>
      <c r="EM184" s="327"/>
      <c r="EN184" s="327"/>
      <c r="EO184" s="327"/>
      <c r="EP184" s="327"/>
      <c r="EQ184" s="327"/>
      <c r="ER184" s="327"/>
      <c r="ES184" s="327"/>
      <c r="ET184" s="327"/>
      <c r="EU184" s="327"/>
      <c r="EV184" s="327"/>
      <c r="EW184" s="327"/>
      <c r="EX184" s="327"/>
      <c r="EY184" s="327"/>
      <c r="EZ184" s="327"/>
      <c r="FA184" s="327"/>
      <c r="FB184" s="327"/>
      <c r="FC184" s="327"/>
      <c r="FD184" s="327"/>
      <c r="FE184" s="327"/>
      <c r="FF184" s="327"/>
      <c r="FG184" s="327"/>
      <c r="FH184" s="327"/>
      <c r="FI184" s="327"/>
      <c r="FJ184" s="327"/>
      <c r="FK184" s="327"/>
      <c r="FL184" s="327"/>
    </row>
    <row r="185" spans="1:16384" ht="8.25" x14ac:dyDescent="0.15">
      <c r="A185" s="328" t="s">
        <v>1093</v>
      </c>
      <c r="B185" s="328"/>
      <c r="C185" s="328"/>
      <c r="D185" s="329" t="s">
        <v>1094</v>
      </c>
      <c r="E185" s="329"/>
      <c r="F185" s="329"/>
      <c r="G185" s="330"/>
      <c r="I185" s="124"/>
      <c r="J185" s="104"/>
      <c r="K185" s="104"/>
      <c r="L185" s="104"/>
      <c r="M185" s="104"/>
      <c r="N185" s="104"/>
      <c r="O185" s="104"/>
      <c r="P185" s="104"/>
      <c r="Q185" s="104"/>
      <c r="R185" s="104"/>
      <c r="S185" s="104"/>
      <c r="T185" s="104"/>
      <c r="U185" s="104"/>
      <c r="V185" s="104"/>
      <c r="W185" s="104"/>
      <c r="X185" s="104"/>
      <c r="Y185" s="104"/>
      <c r="Z185" s="104"/>
      <c r="AA185" s="104"/>
      <c r="AB185" s="104"/>
      <c r="AC185" s="104"/>
      <c r="AD185" s="104"/>
      <c r="AE185" s="104"/>
      <c r="AF185" s="104"/>
      <c r="AG185" s="104"/>
      <c r="AH185" s="104"/>
      <c r="AI185" s="104"/>
      <c r="AJ185" s="104"/>
      <c r="AK185" s="104"/>
      <c r="AL185" s="104"/>
      <c r="AM185" s="104"/>
      <c r="AN185" s="104"/>
      <c r="AO185" s="104"/>
      <c r="AP185" s="104"/>
      <c r="AQ185" s="104"/>
      <c r="AR185" s="104"/>
      <c r="AS185" s="104"/>
      <c r="AT185" s="104"/>
      <c r="AU185" s="104"/>
      <c r="AV185" s="104"/>
      <c r="AW185" s="104"/>
      <c r="AX185" s="104"/>
      <c r="AY185" s="104"/>
      <c r="AZ185" s="104"/>
      <c r="BA185" s="104"/>
      <c r="BB185" s="104"/>
      <c r="BC185" s="104"/>
      <c r="BD185" s="104"/>
      <c r="BE185" s="104"/>
      <c r="BF185" s="104"/>
      <c r="BG185" s="104"/>
      <c r="BH185" s="104"/>
      <c r="BI185" s="104"/>
      <c r="BJ185" s="104"/>
      <c r="BK185" s="104"/>
      <c r="BL185" s="104"/>
      <c r="BM185" s="104"/>
      <c r="BN185" s="104"/>
      <c r="BO185" s="104"/>
      <c r="BP185" s="104"/>
      <c r="BQ185" s="104"/>
      <c r="BR185" s="104"/>
      <c r="BS185" s="104"/>
      <c r="BT185" s="104"/>
      <c r="BU185" s="104"/>
      <c r="BV185" s="104"/>
      <c r="BW185" s="104"/>
      <c r="BX185" s="104"/>
      <c r="BY185" s="104"/>
      <c r="BZ185" s="104"/>
      <c r="CA185" s="104"/>
      <c r="CB185" s="104"/>
      <c r="CC185" s="104"/>
      <c r="CD185" s="104"/>
      <c r="CE185" s="104"/>
      <c r="CF185" s="104"/>
      <c r="CG185" s="104"/>
      <c r="CH185" s="104"/>
      <c r="CI185" s="104"/>
      <c r="CJ185" s="104"/>
      <c r="CK185" s="104"/>
      <c r="CL185" s="104"/>
      <c r="CM185" s="104"/>
      <c r="CN185" s="104"/>
      <c r="CO185" s="104"/>
      <c r="CP185" s="104"/>
      <c r="CQ185" s="104"/>
      <c r="CR185" s="104"/>
      <c r="CS185" s="104"/>
      <c r="CT185" s="104"/>
      <c r="CU185" s="104"/>
      <c r="CV185" s="104"/>
      <c r="CW185" s="104"/>
      <c r="CX185" s="104"/>
      <c r="CY185" s="104"/>
      <c r="CZ185" s="104"/>
      <c r="DA185" s="104"/>
      <c r="DB185" s="104"/>
      <c r="DC185" s="104"/>
      <c r="DD185" s="104"/>
      <c r="DE185" s="104"/>
      <c r="DF185" s="104"/>
      <c r="DG185" s="104"/>
      <c r="DH185" s="104"/>
      <c r="DI185" s="104"/>
      <c r="DJ185" s="104"/>
      <c r="DK185" s="327" t="s">
        <v>1095</v>
      </c>
      <c r="DL185" s="327"/>
      <c r="DM185" s="327"/>
      <c r="DN185" s="327"/>
      <c r="DO185" s="327"/>
      <c r="DP185" s="327"/>
      <c r="DQ185" s="327"/>
      <c r="DR185" s="327"/>
      <c r="DS185" s="327"/>
      <c r="DT185" s="327"/>
      <c r="DU185" s="327"/>
      <c r="DV185" s="327"/>
      <c r="DW185" s="327"/>
      <c r="DX185" s="327"/>
      <c r="DY185" s="327"/>
      <c r="DZ185" s="327"/>
      <c r="EA185" s="327"/>
      <c r="EB185" s="327"/>
      <c r="EC185" s="327"/>
      <c r="ED185" s="327"/>
      <c r="EE185" s="327"/>
      <c r="EF185" s="327"/>
      <c r="EG185" s="327"/>
      <c r="EH185" s="327"/>
      <c r="EI185" s="327"/>
      <c r="EJ185" s="327"/>
      <c r="EK185" s="327"/>
      <c r="EL185" s="327"/>
      <c r="EM185" s="327"/>
      <c r="EN185" s="327"/>
      <c r="EO185" s="327"/>
      <c r="EP185" s="327"/>
      <c r="EQ185" s="327"/>
      <c r="ER185" s="327"/>
      <c r="ES185" s="327"/>
      <c r="ET185" s="327"/>
      <c r="EU185" s="327"/>
      <c r="EV185" s="327"/>
      <c r="EW185" s="327"/>
      <c r="EX185" s="327"/>
      <c r="EY185" s="327"/>
      <c r="EZ185" s="327"/>
      <c r="FA185" s="327"/>
      <c r="FB185" s="327"/>
      <c r="FC185" s="327"/>
      <c r="FD185" s="327"/>
      <c r="FE185" s="327"/>
      <c r="FF185" s="327"/>
      <c r="FG185" s="327"/>
      <c r="FH185" s="327"/>
      <c r="FI185" s="327"/>
      <c r="FJ185" s="327"/>
      <c r="FK185" s="327"/>
      <c r="FL185" s="327"/>
    </row>
    <row r="186" spans="1:16384" ht="8.25" x14ac:dyDescent="0.15">
      <c r="B186" s="121"/>
      <c r="C186" s="121"/>
      <c r="D186" s="121"/>
      <c r="E186" s="121"/>
      <c r="F186" s="331"/>
      <c r="G186" s="331"/>
    </row>
    <row r="188" spans="1:16384" ht="8.25" x14ac:dyDescent="0.15">
      <c r="B188" s="261"/>
      <c r="C188" s="121"/>
      <c r="D188" s="121"/>
      <c r="E188" s="121"/>
      <c r="F188" s="121"/>
      <c r="G188" s="332"/>
    </row>
    <row r="189" spans="1:16384" ht="42.75" customHeight="1" x14ac:dyDescent="0.15">
      <c r="A189" s="333"/>
      <c r="B189" s="334"/>
      <c r="C189" s="334"/>
      <c r="D189" s="335"/>
      <c r="E189" s="336"/>
      <c r="F189" s="293"/>
      <c r="G189" s="337"/>
      <c r="H189" s="336"/>
      <c r="I189" s="293"/>
      <c r="J189" s="337"/>
      <c r="K189" s="338"/>
      <c r="L189" s="338"/>
      <c r="M189" s="338"/>
      <c r="N189" s="338"/>
      <c r="O189" s="338"/>
      <c r="P189" s="338"/>
      <c r="Q189" s="338"/>
      <c r="R189" s="338"/>
      <c r="S189" s="338"/>
      <c r="T189" s="338"/>
      <c r="U189" s="338"/>
      <c r="V189" s="338"/>
      <c r="W189" s="338"/>
      <c r="X189" s="338"/>
      <c r="Y189" s="338"/>
      <c r="Z189" s="338"/>
      <c r="AA189" s="338"/>
      <c r="AB189" s="338"/>
      <c r="AC189" s="338"/>
      <c r="AD189" s="338"/>
      <c r="AE189" s="338"/>
      <c r="AF189" s="338"/>
      <c r="AG189" s="338"/>
      <c r="AH189" s="338"/>
      <c r="AI189" s="338"/>
      <c r="AJ189" s="338"/>
      <c r="AK189" s="338"/>
      <c r="AL189" s="338"/>
      <c r="AM189" s="338"/>
      <c r="AN189" s="338"/>
      <c r="AO189" s="338"/>
      <c r="AP189" s="338"/>
      <c r="AQ189" s="338"/>
      <c r="AR189" s="338"/>
      <c r="AS189" s="338"/>
      <c r="AT189" s="338"/>
      <c r="AU189" s="338"/>
      <c r="AV189" s="338"/>
      <c r="AW189" s="338"/>
      <c r="AX189" s="338"/>
      <c r="AY189" s="338"/>
      <c r="AZ189" s="338"/>
      <c r="BA189" s="338"/>
      <c r="BB189" s="338"/>
      <c r="BC189" s="338"/>
      <c r="BD189" s="338"/>
      <c r="BE189" s="338"/>
      <c r="BF189" s="338"/>
      <c r="BG189" s="338"/>
      <c r="BH189" s="338"/>
      <c r="BI189" s="338"/>
      <c r="BJ189" s="338"/>
      <c r="BK189" s="338"/>
      <c r="BL189" s="338"/>
      <c r="BM189" s="338"/>
      <c r="BN189" s="338"/>
      <c r="BO189" s="338"/>
      <c r="BP189" s="338"/>
      <c r="BQ189" s="338"/>
      <c r="BR189" s="338"/>
      <c r="BS189" s="338"/>
      <c r="BT189" s="338"/>
      <c r="BU189" s="338"/>
      <c r="BV189" s="338"/>
      <c r="BW189" s="338"/>
      <c r="BX189" s="338"/>
      <c r="BY189" s="338"/>
      <c r="BZ189" s="338"/>
      <c r="CA189" s="338"/>
      <c r="CB189" s="338"/>
      <c r="CC189" s="338"/>
      <c r="CD189" s="338"/>
      <c r="CE189" s="338"/>
      <c r="CF189" s="338"/>
      <c r="CG189" s="338"/>
      <c r="CH189" s="338"/>
      <c r="CI189" s="338"/>
      <c r="CJ189" s="338"/>
      <c r="CK189" s="338"/>
      <c r="CL189" s="338"/>
      <c r="CM189" s="338"/>
      <c r="CN189" s="338"/>
      <c r="CO189" s="338"/>
      <c r="CP189" s="338"/>
      <c r="CQ189" s="338"/>
      <c r="CR189" s="338"/>
      <c r="CS189" s="338"/>
      <c r="CT189" s="338"/>
      <c r="CU189" s="338"/>
      <c r="CV189" s="338"/>
      <c r="CW189" s="338"/>
      <c r="CX189" s="338"/>
      <c r="CY189" s="338"/>
      <c r="CZ189" s="338"/>
      <c r="DA189" s="338"/>
      <c r="DB189" s="338"/>
      <c r="DC189" s="338"/>
      <c r="DD189" s="338"/>
      <c r="DE189" s="338"/>
      <c r="DF189" s="338"/>
      <c r="DG189" s="338"/>
      <c r="DH189" s="338"/>
      <c r="DI189" s="338"/>
      <c r="DJ189" s="338"/>
      <c r="DK189" s="338"/>
      <c r="DL189" s="338"/>
      <c r="DM189" s="338"/>
      <c r="DN189" s="338"/>
      <c r="DO189" s="338"/>
      <c r="DP189" s="338"/>
      <c r="DQ189" s="338"/>
      <c r="DR189" s="338"/>
      <c r="DS189" s="338"/>
      <c r="DT189" s="338"/>
      <c r="DU189" s="338"/>
      <c r="DV189" s="338"/>
      <c r="DW189" s="338"/>
      <c r="DX189" s="338"/>
      <c r="DY189" s="338"/>
      <c r="DZ189" s="338"/>
      <c r="EA189" s="338"/>
      <c r="EB189" s="338"/>
      <c r="EC189" s="338"/>
      <c r="ED189" s="338"/>
      <c r="EE189" s="338"/>
      <c r="EF189" s="338"/>
      <c r="EG189" s="338"/>
      <c r="EH189" s="338"/>
      <c r="EI189" s="338"/>
      <c r="EJ189" s="338"/>
      <c r="EK189" s="338"/>
      <c r="EL189" s="338"/>
      <c r="EM189" s="338"/>
      <c r="EN189" s="338"/>
      <c r="EO189" s="338"/>
      <c r="EP189" s="338"/>
      <c r="EQ189" s="338"/>
      <c r="ER189" s="338"/>
      <c r="ES189" s="338"/>
      <c r="ET189" s="338"/>
      <c r="EU189" s="338"/>
      <c r="EV189" s="338"/>
      <c r="EW189" s="338"/>
      <c r="EX189" s="338"/>
      <c r="EY189" s="338"/>
      <c r="EZ189" s="338"/>
      <c r="FA189" s="338"/>
      <c r="FB189" s="338"/>
      <c r="FC189" s="338"/>
      <c r="FD189" s="338"/>
      <c r="FE189" s="338"/>
      <c r="FF189" s="338"/>
      <c r="FG189" s="338"/>
      <c r="FH189" s="338"/>
      <c r="FI189" s="338"/>
      <c r="FJ189" s="338"/>
      <c r="FK189" s="338"/>
      <c r="FL189" s="338"/>
      <c r="FP189" s="338"/>
      <c r="FQ189" s="338"/>
      <c r="FR189" s="338"/>
      <c r="FS189" s="338"/>
      <c r="FT189" s="338"/>
      <c r="FU189" s="338"/>
      <c r="FV189" s="338"/>
      <c r="FW189" s="338"/>
      <c r="FX189" s="338"/>
      <c r="FY189" s="338"/>
      <c r="FZ189" s="338"/>
      <c r="GA189" s="338"/>
      <c r="GB189" s="338"/>
      <c r="GC189" s="338"/>
      <c r="GD189" s="338"/>
      <c r="GE189" s="338"/>
      <c r="GF189" s="338"/>
      <c r="GG189" s="338"/>
      <c r="GH189" s="338"/>
      <c r="GI189" s="338"/>
      <c r="GJ189" s="338"/>
      <c r="GK189" s="338"/>
      <c r="GL189" s="338"/>
      <c r="GM189" s="338"/>
      <c r="GN189" s="338"/>
      <c r="GO189" s="338"/>
      <c r="GP189" s="338"/>
      <c r="GQ189" s="338"/>
      <c r="GR189" s="338"/>
      <c r="GS189" s="338"/>
      <c r="GT189" s="338"/>
      <c r="GU189" s="338"/>
      <c r="GV189" s="338"/>
      <c r="GW189" s="338"/>
      <c r="GX189" s="338"/>
      <c r="GY189" s="338"/>
      <c r="GZ189" s="338"/>
      <c r="HA189" s="338"/>
      <c r="HB189" s="338"/>
      <c r="HC189" s="338"/>
      <c r="HD189" s="338"/>
      <c r="HE189" s="338"/>
      <c r="HF189" s="338"/>
      <c r="HG189" s="338"/>
      <c r="HH189" s="338"/>
      <c r="HI189" s="338"/>
      <c r="HJ189" s="338"/>
      <c r="HK189" s="338"/>
      <c r="HL189" s="338"/>
      <c r="HM189" s="338"/>
      <c r="HN189" s="338"/>
      <c r="HO189" s="338"/>
      <c r="HP189" s="338"/>
      <c r="HQ189" s="338"/>
      <c r="HR189" s="338"/>
      <c r="HS189" s="338"/>
      <c r="HT189" s="338"/>
      <c r="HU189" s="338"/>
      <c r="HV189" s="338"/>
      <c r="HW189" s="338"/>
      <c r="HX189" s="338"/>
      <c r="HY189" s="338"/>
      <c r="HZ189" s="338"/>
      <c r="IA189" s="338"/>
      <c r="IB189" s="338"/>
      <c r="IC189" s="338"/>
      <c r="ID189" s="338"/>
      <c r="IE189" s="338"/>
      <c r="IF189" s="338"/>
      <c r="IG189" s="338"/>
      <c r="IH189" s="338"/>
      <c r="II189" s="338"/>
      <c r="IJ189" s="338"/>
      <c r="IK189" s="338"/>
      <c r="IL189" s="338"/>
      <c r="IM189" s="338"/>
      <c r="IN189" s="338"/>
      <c r="IO189" s="338"/>
      <c r="IP189" s="338"/>
      <c r="IQ189" s="338"/>
      <c r="IR189" s="338"/>
      <c r="IS189" s="338"/>
      <c r="IT189" s="338"/>
      <c r="IU189" s="338"/>
      <c r="IV189" s="338"/>
      <c r="IW189" s="338"/>
      <c r="IX189" s="338"/>
      <c r="IY189" s="338"/>
      <c r="IZ189" s="338"/>
      <c r="JA189" s="338"/>
      <c r="JB189" s="338"/>
      <c r="JC189" s="338"/>
      <c r="JD189" s="338"/>
      <c r="JE189" s="338"/>
      <c r="JF189" s="338"/>
      <c r="JG189" s="338"/>
      <c r="JH189" s="338"/>
      <c r="JI189" s="338"/>
      <c r="JJ189" s="338"/>
      <c r="JK189" s="338"/>
      <c r="JL189" s="338"/>
      <c r="JM189" s="338"/>
      <c r="JN189" s="338"/>
      <c r="JO189" s="338"/>
      <c r="JP189" s="338"/>
      <c r="JQ189" s="338"/>
      <c r="JR189" s="338"/>
      <c r="JS189" s="338"/>
      <c r="JT189" s="338"/>
      <c r="JU189" s="338"/>
      <c r="JV189" s="338"/>
      <c r="JW189" s="338"/>
      <c r="JX189" s="338"/>
      <c r="JY189" s="338"/>
      <c r="JZ189" s="338"/>
      <c r="KA189" s="338"/>
      <c r="KB189" s="338"/>
      <c r="KC189" s="338"/>
      <c r="KD189" s="338"/>
      <c r="KE189" s="338"/>
      <c r="KF189" s="338"/>
      <c r="KG189" s="338"/>
      <c r="KH189" s="338"/>
      <c r="KI189" s="338"/>
      <c r="KJ189" s="338"/>
      <c r="KK189" s="338"/>
      <c r="KL189" s="338"/>
      <c r="KM189" s="338"/>
      <c r="KN189" s="338"/>
      <c r="KO189" s="338"/>
      <c r="KP189" s="338"/>
      <c r="KQ189" s="338"/>
      <c r="KR189" s="338"/>
      <c r="KS189" s="338"/>
      <c r="KT189" s="338"/>
      <c r="KU189" s="338"/>
      <c r="KV189" s="338"/>
      <c r="KW189" s="338"/>
      <c r="KX189" s="338"/>
      <c r="KY189" s="338"/>
      <c r="KZ189" s="338"/>
      <c r="LA189" s="338"/>
      <c r="LB189" s="338"/>
      <c r="LC189" s="338"/>
      <c r="LD189" s="338"/>
      <c r="LE189" s="338"/>
      <c r="LF189" s="338"/>
      <c r="LG189" s="338"/>
      <c r="LH189" s="338"/>
      <c r="LI189" s="338"/>
      <c r="LJ189" s="338"/>
      <c r="LK189" s="338"/>
      <c r="LL189" s="338"/>
      <c r="LM189" s="338"/>
      <c r="LN189" s="338"/>
      <c r="LO189" s="338"/>
      <c r="LP189" s="338"/>
      <c r="LQ189" s="338"/>
      <c r="LR189" s="338"/>
      <c r="LS189" s="338"/>
      <c r="LT189" s="338"/>
      <c r="LU189" s="338"/>
      <c r="LV189" s="338"/>
      <c r="LW189" s="338"/>
      <c r="LX189" s="338"/>
      <c r="LY189" s="338"/>
      <c r="LZ189" s="338"/>
      <c r="MA189" s="338"/>
      <c r="MB189" s="338"/>
      <c r="MC189" s="338"/>
      <c r="MD189" s="338"/>
      <c r="ME189" s="338"/>
      <c r="MF189" s="338"/>
      <c r="MG189" s="338"/>
      <c r="MH189" s="338"/>
      <c r="MI189" s="338"/>
      <c r="MJ189" s="338"/>
      <c r="MK189" s="338"/>
      <c r="ML189" s="338"/>
      <c r="MM189" s="338"/>
      <c r="MN189" s="338"/>
      <c r="MO189" s="338"/>
      <c r="MP189" s="338"/>
      <c r="MQ189" s="338"/>
      <c r="MR189" s="338"/>
      <c r="MS189" s="338"/>
      <c r="MT189" s="338"/>
      <c r="MU189" s="338"/>
      <c r="MV189" s="338"/>
      <c r="MW189" s="338"/>
      <c r="MX189" s="338"/>
      <c r="MY189" s="338"/>
      <c r="MZ189" s="338"/>
      <c r="NA189" s="338"/>
      <c r="NB189" s="338"/>
      <c r="NC189" s="338"/>
      <c r="ND189" s="338"/>
      <c r="NE189" s="338"/>
      <c r="NF189" s="338"/>
      <c r="NG189" s="338"/>
      <c r="NH189" s="338"/>
      <c r="NI189" s="338"/>
      <c r="NJ189" s="338"/>
      <c r="NK189" s="338"/>
      <c r="NL189" s="338"/>
      <c r="NM189" s="338"/>
      <c r="NN189" s="338"/>
      <c r="NO189" s="338"/>
      <c r="NP189" s="338"/>
      <c r="NQ189" s="338"/>
      <c r="NR189" s="338"/>
      <c r="NS189" s="338"/>
      <c r="NT189" s="338"/>
      <c r="NU189" s="338"/>
      <c r="NV189" s="338"/>
      <c r="NW189" s="338"/>
      <c r="NX189" s="338"/>
      <c r="NY189" s="338"/>
      <c r="NZ189" s="338"/>
      <c r="OA189" s="338"/>
      <c r="OB189" s="338"/>
      <c r="OC189" s="338"/>
      <c r="OD189" s="338"/>
      <c r="OE189" s="338"/>
      <c r="OF189" s="338"/>
      <c r="OG189" s="338"/>
      <c r="OH189" s="338"/>
      <c r="OI189" s="338"/>
      <c r="OJ189" s="338"/>
      <c r="OK189" s="338"/>
      <c r="OL189" s="338"/>
      <c r="OM189" s="338"/>
      <c r="ON189" s="338"/>
      <c r="OO189" s="338"/>
      <c r="OP189" s="338"/>
      <c r="OQ189" s="338"/>
      <c r="OR189" s="338"/>
      <c r="OS189" s="338"/>
      <c r="OT189" s="338"/>
      <c r="OU189" s="338"/>
      <c r="OV189" s="338"/>
      <c r="OW189" s="338"/>
      <c r="OX189" s="338"/>
      <c r="OY189" s="338"/>
      <c r="OZ189" s="338"/>
      <c r="PA189" s="338"/>
      <c r="PB189" s="338"/>
      <c r="PC189" s="338"/>
      <c r="PD189" s="338"/>
      <c r="PE189" s="338"/>
      <c r="PF189" s="338"/>
      <c r="PG189" s="338"/>
      <c r="PH189" s="338"/>
      <c r="PI189" s="338"/>
      <c r="PJ189" s="338"/>
      <c r="PK189" s="338"/>
      <c r="PL189" s="338"/>
      <c r="PM189" s="338"/>
      <c r="PN189" s="338"/>
      <c r="PO189" s="338"/>
      <c r="PP189" s="338"/>
      <c r="PQ189" s="338"/>
      <c r="PR189" s="338"/>
      <c r="PS189" s="338"/>
      <c r="PT189" s="338"/>
      <c r="PU189" s="338"/>
      <c r="PV189" s="338"/>
      <c r="PW189" s="338"/>
      <c r="PX189" s="338"/>
      <c r="PY189" s="338"/>
      <c r="PZ189" s="338"/>
      <c r="QA189" s="338"/>
      <c r="QB189" s="338"/>
      <c r="QC189" s="338"/>
      <c r="QD189" s="338"/>
      <c r="QE189" s="338"/>
      <c r="QF189" s="338"/>
      <c r="QG189" s="338"/>
      <c r="QH189" s="338"/>
      <c r="QI189" s="338"/>
      <c r="QJ189" s="338"/>
      <c r="QK189" s="338"/>
      <c r="QL189" s="338"/>
      <c r="QM189" s="338"/>
      <c r="QN189" s="338"/>
      <c r="QO189" s="338"/>
      <c r="QP189" s="338"/>
      <c r="QQ189" s="338"/>
      <c r="QR189" s="338"/>
      <c r="QS189" s="338"/>
      <c r="QT189" s="338"/>
      <c r="QU189" s="338"/>
      <c r="QV189" s="338"/>
      <c r="QW189" s="338"/>
      <c r="QX189" s="338"/>
      <c r="QY189" s="338"/>
      <c r="QZ189" s="338"/>
      <c r="RA189" s="338"/>
      <c r="RB189" s="338"/>
      <c r="RC189" s="338"/>
      <c r="RD189" s="338"/>
      <c r="RE189" s="338"/>
      <c r="RF189" s="338"/>
      <c r="RG189" s="338"/>
      <c r="RH189" s="338"/>
      <c r="RI189" s="338"/>
      <c r="RJ189" s="338"/>
      <c r="RK189" s="338"/>
      <c r="RL189" s="338"/>
      <c r="RM189" s="338"/>
      <c r="RN189" s="338"/>
      <c r="RO189" s="338"/>
      <c r="RP189" s="338"/>
      <c r="RQ189" s="338"/>
      <c r="RR189" s="338"/>
      <c r="RS189" s="338"/>
      <c r="RT189" s="338"/>
      <c r="RU189" s="338"/>
      <c r="RV189" s="338"/>
      <c r="RW189" s="338"/>
      <c r="RX189" s="338"/>
      <c r="RY189" s="338"/>
      <c r="RZ189" s="338"/>
      <c r="SA189" s="338"/>
      <c r="SB189" s="338"/>
      <c r="SC189" s="338"/>
      <c r="SD189" s="338"/>
      <c r="SE189" s="338"/>
      <c r="SF189" s="338"/>
      <c r="SG189" s="338"/>
      <c r="SH189" s="338"/>
      <c r="SI189" s="338"/>
      <c r="SJ189" s="338"/>
      <c r="SK189" s="338"/>
      <c r="SL189" s="338"/>
      <c r="SM189" s="338"/>
      <c r="SN189" s="338"/>
      <c r="SO189" s="338"/>
      <c r="SP189" s="338"/>
      <c r="SQ189" s="338"/>
      <c r="SR189" s="338"/>
      <c r="SS189" s="338"/>
      <c r="ST189" s="338"/>
      <c r="SU189" s="338"/>
      <c r="SV189" s="338"/>
      <c r="SW189" s="338"/>
      <c r="SX189" s="338"/>
      <c r="SY189" s="338"/>
      <c r="SZ189" s="338"/>
      <c r="TA189" s="338"/>
      <c r="TB189" s="338"/>
      <c r="TC189" s="338"/>
      <c r="TD189" s="338"/>
      <c r="TE189" s="338"/>
      <c r="TF189" s="338"/>
      <c r="TG189" s="338"/>
      <c r="TH189" s="338"/>
      <c r="TI189" s="338"/>
      <c r="TJ189" s="338"/>
      <c r="TK189" s="338"/>
      <c r="TL189" s="338"/>
      <c r="TM189" s="338"/>
      <c r="TN189" s="338"/>
      <c r="TO189" s="338"/>
      <c r="TP189" s="338"/>
      <c r="TQ189" s="338"/>
      <c r="TR189" s="338"/>
      <c r="TS189" s="338"/>
      <c r="TT189" s="338"/>
      <c r="TU189" s="338"/>
      <c r="TV189" s="338"/>
      <c r="TW189" s="338"/>
      <c r="TX189" s="338"/>
      <c r="TY189" s="338"/>
      <c r="TZ189" s="338"/>
      <c r="UA189" s="338"/>
      <c r="UB189" s="338"/>
      <c r="UC189" s="338"/>
      <c r="UD189" s="338"/>
      <c r="UE189" s="338"/>
      <c r="UF189" s="338"/>
      <c r="UG189" s="338"/>
      <c r="UH189" s="338"/>
      <c r="UI189" s="338"/>
      <c r="UJ189" s="338"/>
      <c r="UK189" s="338"/>
      <c r="UL189" s="338"/>
      <c r="UM189" s="338"/>
      <c r="UN189" s="338"/>
      <c r="UO189" s="338"/>
      <c r="UP189" s="338"/>
      <c r="UQ189" s="338"/>
      <c r="UR189" s="338"/>
      <c r="US189" s="338"/>
      <c r="UT189" s="338"/>
      <c r="UU189" s="338"/>
      <c r="UV189" s="338"/>
      <c r="UW189" s="338"/>
      <c r="UX189" s="338"/>
      <c r="UY189" s="338"/>
      <c r="UZ189" s="338"/>
      <c r="VA189" s="338"/>
      <c r="VB189" s="338"/>
      <c r="VC189" s="338"/>
      <c r="VD189" s="338"/>
      <c r="VE189" s="338"/>
      <c r="VF189" s="338"/>
      <c r="VG189" s="338"/>
      <c r="VH189" s="338"/>
      <c r="VI189" s="338"/>
      <c r="VJ189" s="338"/>
      <c r="VK189" s="338"/>
      <c r="VL189" s="338"/>
      <c r="VM189" s="338"/>
      <c r="VN189" s="338"/>
      <c r="VO189" s="338"/>
      <c r="VP189" s="338"/>
      <c r="VQ189" s="338"/>
      <c r="VR189" s="338"/>
      <c r="VS189" s="338"/>
      <c r="VT189" s="338"/>
      <c r="VU189" s="338"/>
      <c r="VV189" s="338"/>
      <c r="VW189" s="338"/>
      <c r="VX189" s="338"/>
      <c r="VY189" s="338"/>
      <c r="VZ189" s="338"/>
      <c r="WA189" s="338"/>
      <c r="WB189" s="338"/>
      <c r="WC189" s="338"/>
      <c r="WD189" s="338"/>
      <c r="WE189" s="338"/>
      <c r="WF189" s="338"/>
      <c r="WG189" s="338"/>
      <c r="WH189" s="338"/>
      <c r="WI189" s="338"/>
      <c r="WJ189" s="338"/>
      <c r="WK189" s="338"/>
      <c r="WL189" s="338"/>
      <c r="WM189" s="338"/>
      <c r="WN189" s="338"/>
      <c r="WO189" s="338"/>
      <c r="WP189" s="338"/>
      <c r="WQ189" s="338"/>
      <c r="WR189" s="338"/>
      <c r="WS189" s="338"/>
      <c r="WT189" s="338"/>
      <c r="WU189" s="338"/>
      <c r="WV189" s="338"/>
      <c r="WW189" s="338"/>
      <c r="WX189" s="338"/>
      <c r="WY189" s="338"/>
      <c r="WZ189" s="338"/>
      <c r="XA189" s="338"/>
      <c r="XB189" s="338"/>
      <c r="XC189" s="338"/>
      <c r="XD189" s="338"/>
      <c r="XE189" s="338"/>
      <c r="XF189" s="338"/>
      <c r="XG189" s="338"/>
      <c r="XH189" s="338"/>
      <c r="XI189" s="338"/>
      <c r="XJ189" s="338"/>
      <c r="XK189" s="338"/>
      <c r="XL189" s="338"/>
      <c r="XM189" s="338"/>
      <c r="XN189" s="338"/>
      <c r="XO189" s="338"/>
      <c r="XP189" s="338"/>
      <c r="XQ189" s="338"/>
      <c r="XR189" s="338"/>
      <c r="XS189" s="338"/>
      <c r="XT189" s="338"/>
      <c r="XU189" s="338"/>
      <c r="XV189" s="338"/>
      <c r="XW189" s="338"/>
      <c r="XX189" s="338"/>
      <c r="XY189" s="338"/>
      <c r="XZ189" s="338"/>
      <c r="YA189" s="338"/>
      <c r="YB189" s="338"/>
      <c r="YC189" s="338"/>
      <c r="YD189" s="338"/>
      <c r="YE189" s="338"/>
      <c r="YF189" s="338"/>
      <c r="YG189" s="338"/>
      <c r="YH189" s="338"/>
      <c r="YI189" s="338"/>
      <c r="YJ189" s="338"/>
      <c r="YK189" s="338"/>
      <c r="YL189" s="338"/>
      <c r="YM189" s="338"/>
      <c r="YN189" s="338"/>
      <c r="YO189" s="338"/>
      <c r="YP189" s="338"/>
      <c r="YQ189" s="338"/>
      <c r="YR189" s="338"/>
      <c r="YS189" s="338"/>
      <c r="YT189" s="338"/>
      <c r="YU189" s="338"/>
      <c r="YV189" s="338"/>
      <c r="YW189" s="338"/>
      <c r="YX189" s="338"/>
      <c r="YY189" s="338"/>
      <c r="YZ189" s="338"/>
      <c r="ZA189" s="338"/>
      <c r="ZB189" s="338"/>
      <c r="ZC189" s="338"/>
      <c r="ZD189" s="338"/>
      <c r="ZE189" s="338"/>
      <c r="ZF189" s="338"/>
      <c r="ZG189" s="338"/>
      <c r="ZH189" s="338"/>
      <c r="ZI189" s="338"/>
      <c r="ZJ189" s="338"/>
      <c r="ZK189" s="338"/>
      <c r="ZL189" s="338"/>
      <c r="ZM189" s="338"/>
      <c r="ZN189" s="338"/>
      <c r="ZO189" s="338"/>
      <c r="ZP189" s="338"/>
      <c r="ZQ189" s="338"/>
      <c r="ZR189" s="338"/>
      <c r="ZS189" s="338"/>
      <c r="ZT189" s="338"/>
      <c r="ZU189" s="338"/>
      <c r="ZV189" s="338"/>
      <c r="ZW189" s="338"/>
      <c r="ZX189" s="338"/>
      <c r="ZY189" s="338"/>
      <c r="ZZ189" s="338"/>
      <c r="AAA189" s="338"/>
      <c r="AAB189" s="338"/>
      <c r="AAC189" s="338"/>
      <c r="AAD189" s="338"/>
      <c r="AAE189" s="338"/>
      <c r="AAF189" s="338"/>
      <c r="AAG189" s="338"/>
      <c r="AAH189" s="338"/>
      <c r="AAI189" s="338"/>
      <c r="AAJ189" s="338"/>
      <c r="AAK189" s="338"/>
      <c r="AAL189" s="338"/>
      <c r="AAM189" s="338"/>
      <c r="AAN189" s="338"/>
      <c r="AAO189" s="338"/>
      <c r="AAP189" s="338"/>
      <c r="AAQ189" s="338"/>
      <c r="AAR189" s="338"/>
      <c r="AAS189" s="338"/>
      <c r="AAT189" s="338"/>
      <c r="AAU189" s="338"/>
      <c r="AAV189" s="338"/>
      <c r="AAW189" s="338"/>
      <c r="AAX189" s="338"/>
      <c r="AAY189" s="338"/>
      <c r="AAZ189" s="338"/>
      <c r="ABA189" s="338"/>
      <c r="ABB189" s="338"/>
      <c r="ABC189" s="338"/>
      <c r="ABD189" s="338"/>
      <c r="ABE189" s="338"/>
      <c r="ABF189" s="338"/>
      <c r="ABG189" s="338"/>
      <c r="ABH189" s="338"/>
      <c r="ABI189" s="338"/>
      <c r="ABJ189" s="338"/>
      <c r="ABK189" s="338"/>
      <c r="ABL189" s="338"/>
      <c r="ABM189" s="338"/>
      <c r="ABN189" s="338"/>
      <c r="ABO189" s="338"/>
      <c r="ABP189" s="338"/>
      <c r="ABQ189" s="338"/>
      <c r="ABR189" s="338"/>
      <c r="ABS189" s="338"/>
      <c r="ABT189" s="338"/>
      <c r="ABU189" s="338"/>
      <c r="ABV189" s="338"/>
      <c r="ABW189" s="338"/>
      <c r="ABX189" s="338"/>
      <c r="ABY189" s="338"/>
      <c r="ABZ189" s="338"/>
      <c r="ACA189" s="338"/>
      <c r="ACB189" s="338"/>
      <c r="ACC189" s="338"/>
      <c r="ACD189" s="338"/>
      <c r="ACE189" s="338"/>
      <c r="ACF189" s="338"/>
      <c r="ACG189" s="338"/>
      <c r="ACH189" s="338"/>
      <c r="ACI189" s="338"/>
      <c r="ACJ189" s="338"/>
      <c r="ACK189" s="338"/>
      <c r="ACL189" s="338"/>
      <c r="ACM189" s="338"/>
      <c r="ACN189" s="338"/>
      <c r="ACO189" s="338"/>
      <c r="ACP189" s="338"/>
      <c r="ACQ189" s="338"/>
      <c r="ACR189" s="338"/>
      <c r="ACS189" s="338"/>
      <c r="ACT189" s="338"/>
      <c r="ACU189" s="338"/>
      <c r="ACV189" s="338"/>
      <c r="ACW189" s="338"/>
      <c r="ACX189" s="338"/>
      <c r="ACY189" s="338"/>
      <c r="ACZ189" s="338"/>
      <c r="ADA189" s="338"/>
      <c r="ADB189" s="338"/>
      <c r="ADC189" s="338"/>
      <c r="ADD189" s="338"/>
      <c r="ADE189" s="338"/>
      <c r="ADF189" s="338"/>
      <c r="ADG189" s="338"/>
      <c r="ADH189" s="338"/>
      <c r="ADI189" s="338"/>
      <c r="ADJ189" s="338"/>
      <c r="ADK189" s="338"/>
      <c r="ADL189" s="338"/>
      <c r="ADM189" s="338"/>
      <c r="ADN189" s="338"/>
      <c r="ADO189" s="338"/>
      <c r="ADP189" s="338"/>
      <c r="ADQ189" s="338"/>
      <c r="ADR189" s="338"/>
      <c r="ADS189" s="338"/>
      <c r="ADT189" s="338"/>
      <c r="ADU189" s="338"/>
      <c r="ADV189" s="338"/>
      <c r="ADW189" s="338"/>
      <c r="ADX189" s="338"/>
      <c r="ADY189" s="338"/>
      <c r="ADZ189" s="338"/>
      <c r="AEA189" s="338"/>
      <c r="AEB189" s="338"/>
      <c r="AEC189" s="338"/>
      <c r="AED189" s="338"/>
      <c r="AEE189" s="338"/>
      <c r="AEF189" s="338"/>
      <c r="AEG189" s="338"/>
      <c r="AEH189" s="338"/>
      <c r="AEI189" s="338"/>
      <c r="AEJ189" s="338"/>
      <c r="AEK189" s="338"/>
      <c r="AEL189" s="338"/>
      <c r="AEM189" s="338"/>
      <c r="AEN189" s="338"/>
      <c r="AEO189" s="338"/>
      <c r="AEP189" s="338"/>
      <c r="AEQ189" s="338"/>
      <c r="AER189" s="338"/>
      <c r="AES189" s="338"/>
      <c r="AET189" s="338"/>
      <c r="AEU189" s="338"/>
      <c r="AEV189" s="338"/>
      <c r="AEW189" s="338"/>
      <c r="AEX189" s="338"/>
      <c r="AEY189" s="338"/>
      <c r="AEZ189" s="338"/>
      <c r="AFA189" s="338"/>
      <c r="AFB189" s="338"/>
      <c r="AFC189" s="338"/>
      <c r="AFD189" s="338"/>
      <c r="AFE189" s="338"/>
      <c r="AFF189" s="338"/>
      <c r="AFG189" s="338"/>
      <c r="AFH189" s="338"/>
      <c r="AFI189" s="338"/>
      <c r="AFJ189" s="338"/>
      <c r="AFK189" s="338"/>
      <c r="AFL189" s="338"/>
      <c r="AFM189" s="338"/>
      <c r="AFN189" s="338"/>
      <c r="AFO189" s="338"/>
      <c r="AFP189" s="338"/>
      <c r="AFQ189" s="338"/>
      <c r="AFR189" s="338"/>
      <c r="AFS189" s="338"/>
      <c r="AFT189" s="338"/>
      <c r="AFU189" s="338"/>
      <c r="AFV189" s="338"/>
      <c r="AFW189" s="338"/>
      <c r="AFX189" s="338"/>
      <c r="AFY189" s="338"/>
      <c r="AFZ189" s="338"/>
      <c r="AGA189" s="338"/>
      <c r="AGB189" s="338"/>
      <c r="AGC189" s="338"/>
      <c r="AGD189" s="338"/>
      <c r="AGE189" s="338"/>
      <c r="AGF189" s="338"/>
      <c r="AGG189" s="338"/>
      <c r="AGH189" s="338"/>
      <c r="AGI189" s="338"/>
      <c r="AGJ189" s="338"/>
      <c r="AGK189" s="338"/>
      <c r="AGL189" s="338"/>
      <c r="AGM189" s="338"/>
      <c r="AGN189" s="338"/>
      <c r="AGO189" s="338"/>
      <c r="AGP189" s="338"/>
      <c r="AGQ189" s="338"/>
      <c r="AGR189" s="338"/>
      <c r="AGS189" s="338"/>
      <c r="AGT189" s="338"/>
      <c r="AGU189" s="338"/>
      <c r="AGV189" s="338"/>
      <c r="AGW189" s="338"/>
      <c r="AGX189" s="338"/>
      <c r="AGY189" s="338"/>
      <c r="AGZ189" s="338"/>
      <c r="AHA189" s="338"/>
      <c r="AHB189" s="338"/>
      <c r="AHC189" s="338"/>
      <c r="AHD189" s="338"/>
      <c r="AHE189" s="338"/>
      <c r="AHF189" s="338"/>
      <c r="AHG189" s="338"/>
      <c r="AHH189" s="338"/>
      <c r="AHI189" s="338"/>
      <c r="AHJ189" s="338"/>
      <c r="AHK189" s="338"/>
      <c r="AHL189" s="338"/>
      <c r="AHM189" s="338"/>
      <c r="AHN189" s="338"/>
      <c r="AHO189" s="338"/>
      <c r="AHP189" s="338"/>
      <c r="AHQ189" s="338"/>
      <c r="AHR189" s="338"/>
      <c r="AHS189" s="338"/>
      <c r="AHT189" s="338"/>
      <c r="AHU189" s="338"/>
      <c r="AHV189" s="338"/>
      <c r="AHW189" s="338"/>
      <c r="AHX189" s="338"/>
      <c r="AHY189" s="338"/>
      <c r="AHZ189" s="338"/>
      <c r="AIA189" s="338"/>
      <c r="AIB189" s="338"/>
      <c r="AIC189" s="338"/>
      <c r="AID189" s="338"/>
      <c r="AIE189" s="338"/>
      <c r="AIF189" s="338"/>
      <c r="AIG189" s="338"/>
      <c r="AIH189" s="338"/>
      <c r="AII189" s="338"/>
      <c r="AIJ189" s="338"/>
      <c r="AIK189" s="338"/>
      <c r="AIL189" s="338"/>
      <c r="AIM189" s="338"/>
      <c r="AIN189" s="338"/>
      <c r="AIO189" s="338"/>
      <c r="AIP189" s="338"/>
      <c r="AIQ189" s="338"/>
      <c r="AIR189" s="338"/>
      <c r="AIS189" s="338"/>
      <c r="AIT189" s="338"/>
      <c r="AIU189" s="338"/>
      <c r="AIV189" s="338"/>
      <c r="AIW189" s="338"/>
      <c r="AIX189" s="338"/>
      <c r="AIY189" s="338"/>
      <c r="AIZ189" s="338"/>
      <c r="AJA189" s="338"/>
      <c r="AJB189" s="338"/>
      <c r="AJC189" s="338"/>
      <c r="AJD189" s="338"/>
      <c r="AJE189" s="338"/>
      <c r="AJF189" s="338"/>
      <c r="AJG189" s="338"/>
      <c r="AJH189" s="338"/>
      <c r="AJI189" s="338"/>
      <c r="AJJ189" s="338"/>
      <c r="AJK189" s="338"/>
      <c r="AJL189" s="338"/>
      <c r="AJM189" s="338"/>
      <c r="AJN189" s="338"/>
      <c r="AJO189" s="338"/>
      <c r="AJP189" s="338"/>
      <c r="AJQ189" s="338"/>
      <c r="AJR189" s="338"/>
      <c r="AJS189" s="338"/>
      <c r="AJT189" s="338"/>
      <c r="AJU189" s="338"/>
      <c r="AJV189" s="338"/>
      <c r="AJW189" s="338"/>
      <c r="AJX189" s="338"/>
      <c r="AJY189" s="338"/>
      <c r="AJZ189" s="338"/>
      <c r="AKA189" s="338"/>
      <c r="AKB189" s="338"/>
      <c r="AKC189" s="338"/>
      <c r="AKD189" s="338"/>
      <c r="AKE189" s="338"/>
      <c r="AKF189" s="338"/>
      <c r="AKG189" s="338"/>
      <c r="AKH189" s="338"/>
      <c r="AKI189" s="338"/>
      <c r="AKJ189" s="338"/>
      <c r="AKK189" s="338"/>
      <c r="AKL189" s="338"/>
      <c r="AKM189" s="338"/>
      <c r="AKN189" s="338"/>
      <c r="AKO189" s="338"/>
      <c r="AKP189" s="338"/>
      <c r="AKQ189" s="338"/>
      <c r="AKR189" s="338"/>
      <c r="AKS189" s="338"/>
      <c r="AKT189" s="338"/>
      <c r="AKU189" s="338"/>
      <c r="AKV189" s="338"/>
      <c r="AKW189" s="338"/>
      <c r="AKX189" s="338"/>
      <c r="AKY189" s="338"/>
      <c r="AKZ189" s="338"/>
      <c r="ALA189" s="338"/>
      <c r="ALB189" s="338"/>
      <c r="ALC189" s="338"/>
      <c r="ALD189" s="338"/>
      <c r="ALE189" s="338"/>
      <c r="ALF189" s="338"/>
      <c r="ALG189" s="338"/>
      <c r="ALH189" s="338"/>
      <c r="ALI189" s="338"/>
      <c r="ALJ189" s="338"/>
      <c r="ALK189" s="338"/>
      <c r="ALL189" s="338"/>
      <c r="ALM189" s="338"/>
      <c r="ALN189" s="338"/>
      <c r="ALO189" s="338"/>
      <c r="ALP189" s="338"/>
      <c r="ALQ189" s="338"/>
      <c r="ALR189" s="338"/>
      <c r="ALS189" s="338"/>
      <c r="ALT189" s="338"/>
      <c r="ALU189" s="338"/>
      <c r="ALV189" s="338"/>
      <c r="ALW189" s="338"/>
      <c r="ALX189" s="338"/>
      <c r="ALY189" s="338"/>
      <c r="ALZ189" s="338"/>
      <c r="AMA189" s="338"/>
      <c r="AMB189" s="338"/>
      <c r="AMC189" s="338"/>
      <c r="AMD189" s="338"/>
      <c r="AME189" s="338"/>
      <c r="AMF189" s="338"/>
      <c r="AMG189" s="338"/>
      <c r="AMH189" s="338"/>
      <c r="AMI189" s="338"/>
      <c r="AMJ189" s="338"/>
      <c r="AMK189" s="338"/>
      <c r="AML189" s="338"/>
      <c r="AMM189" s="338"/>
      <c r="AMN189" s="338"/>
      <c r="AMO189" s="338"/>
      <c r="AMP189" s="338"/>
      <c r="AMQ189" s="338"/>
      <c r="AMR189" s="338"/>
      <c r="AMS189" s="338"/>
      <c r="AMT189" s="338"/>
      <c r="AMU189" s="338"/>
      <c r="AMV189" s="338"/>
      <c r="AMW189" s="338"/>
      <c r="AMX189" s="338"/>
      <c r="AMY189" s="338"/>
      <c r="AMZ189" s="338"/>
      <c r="ANA189" s="338"/>
      <c r="ANB189" s="338"/>
      <c r="ANC189" s="338"/>
      <c r="AND189" s="338"/>
      <c r="ANE189" s="338"/>
      <c r="ANF189" s="338"/>
      <c r="ANG189" s="338"/>
      <c r="ANH189" s="338"/>
      <c r="ANI189" s="338"/>
      <c r="ANJ189" s="338"/>
      <c r="ANK189" s="338"/>
      <c r="ANL189" s="338"/>
      <c r="ANM189" s="338"/>
      <c r="ANN189" s="338"/>
      <c r="ANO189" s="338"/>
      <c r="ANP189" s="338"/>
      <c r="ANQ189" s="338"/>
      <c r="ANR189" s="338"/>
      <c r="ANS189" s="338"/>
      <c r="ANT189" s="338"/>
      <c r="ANU189" s="338"/>
      <c r="ANV189" s="338"/>
      <c r="ANW189" s="338"/>
      <c r="ANX189" s="338"/>
      <c r="ANY189" s="338"/>
      <c r="ANZ189" s="338"/>
      <c r="AOA189" s="338"/>
      <c r="AOB189" s="338"/>
      <c r="AOC189" s="338"/>
      <c r="AOD189" s="338"/>
      <c r="AOE189" s="338"/>
      <c r="AOF189" s="338"/>
      <c r="AOG189" s="338"/>
      <c r="AOH189" s="338"/>
      <c r="AOI189" s="338"/>
      <c r="AOJ189" s="338"/>
      <c r="AOK189" s="338"/>
      <c r="AOL189" s="338"/>
      <c r="AOM189" s="338"/>
      <c r="AON189" s="338"/>
      <c r="AOO189" s="338"/>
      <c r="AOP189" s="338"/>
      <c r="AOQ189" s="338"/>
      <c r="AOR189" s="338"/>
      <c r="AOS189" s="338"/>
      <c r="AOT189" s="338"/>
      <c r="AOU189" s="338"/>
      <c r="AOV189" s="338"/>
      <c r="AOW189" s="338"/>
      <c r="AOX189" s="338"/>
      <c r="AOY189" s="338"/>
      <c r="AOZ189" s="338"/>
      <c r="APA189" s="338"/>
      <c r="APB189" s="338"/>
      <c r="APC189" s="338"/>
      <c r="APD189" s="338"/>
      <c r="APE189" s="338"/>
      <c r="APF189" s="338"/>
      <c r="APG189" s="338"/>
      <c r="APH189" s="338"/>
      <c r="API189" s="338"/>
      <c r="APJ189" s="338"/>
      <c r="APK189" s="338"/>
      <c r="APL189" s="338"/>
      <c r="APM189" s="338"/>
      <c r="APN189" s="338"/>
      <c r="APO189" s="338"/>
      <c r="APP189" s="338"/>
      <c r="APQ189" s="338"/>
      <c r="APR189" s="338"/>
      <c r="APS189" s="338"/>
      <c r="APT189" s="338"/>
      <c r="APU189" s="338"/>
      <c r="APV189" s="338"/>
      <c r="APW189" s="338"/>
      <c r="APX189" s="338"/>
      <c r="APY189" s="338"/>
      <c r="APZ189" s="338"/>
      <c r="AQA189" s="338"/>
      <c r="AQB189" s="338"/>
      <c r="AQC189" s="338"/>
      <c r="AQD189" s="338"/>
      <c r="AQE189" s="338"/>
      <c r="AQF189" s="338"/>
      <c r="AQG189" s="338"/>
      <c r="AQH189" s="338"/>
      <c r="AQI189" s="338"/>
      <c r="AQJ189" s="338"/>
      <c r="AQK189" s="338"/>
      <c r="AQL189" s="338"/>
      <c r="AQM189" s="338"/>
      <c r="AQN189" s="338"/>
      <c r="AQO189" s="338"/>
      <c r="AQP189" s="338"/>
      <c r="AQQ189" s="338"/>
      <c r="AQR189" s="338"/>
      <c r="AQS189" s="338"/>
      <c r="AQT189" s="338"/>
      <c r="AQU189" s="338"/>
      <c r="AQV189" s="338"/>
      <c r="AQW189" s="338"/>
      <c r="AQX189" s="338"/>
      <c r="AQY189" s="338"/>
      <c r="AQZ189" s="338"/>
      <c r="ARA189" s="338"/>
      <c r="ARB189" s="338"/>
      <c r="ARC189" s="338"/>
      <c r="ARD189" s="338"/>
      <c r="ARE189" s="338"/>
      <c r="ARF189" s="338"/>
      <c r="ARG189" s="338"/>
      <c r="ARH189" s="338"/>
      <c r="ARI189" s="338"/>
      <c r="ARJ189" s="338"/>
      <c r="ARK189" s="338"/>
      <c r="ARL189" s="338"/>
      <c r="ARM189" s="338"/>
      <c r="ARN189" s="338"/>
      <c r="ARO189" s="338"/>
      <c r="ARP189" s="338"/>
      <c r="ARQ189" s="338"/>
      <c r="ARR189" s="338"/>
      <c r="ARS189" s="338"/>
      <c r="ART189" s="338"/>
      <c r="ARU189" s="338"/>
      <c r="ARV189" s="338"/>
      <c r="ARW189" s="338"/>
      <c r="ARX189" s="338"/>
      <c r="ARY189" s="338"/>
      <c r="ARZ189" s="338"/>
      <c r="ASA189" s="338"/>
      <c r="ASB189" s="338"/>
      <c r="ASC189" s="338"/>
      <c r="ASD189" s="338"/>
      <c r="ASE189" s="338"/>
      <c r="ASF189" s="338"/>
      <c r="ASG189" s="338"/>
      <c r="ASH189" s="338"/>
      <c r="ASI189" s="338"/>
      <c r="ASJ189" s="338"/>
      <c r="ASK189" s="338"/>
      <c r="ASL189" s="338"/>
      <c r="ASM189" s="338"/>
      <c r="ASN189" s="338"/>
      <c r="ASO189" s="338"/>
      <c r="ASP189" s="338"/>
      <c r="ASQ189" s="338"/>
      <c r="ASR189" s="338"/>
      <c r="ASS189" s="338"/>
      <c r="AST189" s="338"/>
      <c r="ASU189" s="338"/>
      <c r="ASV189" s="338"/>
      <c r="ASW189" s="338"/>
      <c r="ASX189" s="338"/>
      <c r="ASY189" s="338"/>
      <c r="ASZ189" s="338"/>
      <c r="ATA189" s="338"/>
      <c r="ATB189" s="338"/>
      <c r="ATC189" s="338"/>
      <c r="ATD189" s="338"/>
      <c r="ATE189" s="338"/>
      <c r="ATF189" s="338"/>
      <c r="ATG189" s="338"/>
      <c r="ATH189" s="338"/>
      <c r="ATI189" s="338"/>
      <c r="ATJ189" s="338"/>
      <c r="ATK189" s="338"/>
      <c r="ATL189" s="338"/>
      <c r="ATM189" s="338"/>
      <c r="ATN189" s="338"/>
      <c r="ATO189" s="338"/>
      <c r="ATP189" s="338"/>
      <c r="ATQ189" s="338"/>
      <c r="ATR189" s="338"/>
      <c r="ATS189" s="338"/>
      <c r="ATT189" s="338"/>
      <c r="ATU189" s="338"/>
      <c r="ATV189" s="338"/>
      <c r="ATW189" s="338"/>
      <c r="ATX189" s="338"/>
      <c r="ATY189" s="338"/>
      <c r="ATZ189" s="338"/>
      <c r="AUA189" s="338"/>
      <c r="AUB189" s="338"/>
      <c r="AUC189" s="338"/>
      <c r="AUD189" s="338"/>
      <c r="AUE189" s="338"/>
      <c r="AUF189" s="338"/>
      <c r="AUG189" s="338"/>
      <c r="AUH189" s="338"/>
      <c r="AUI189" s="338"/>
      <c r="AUJ189" s="338"/>
      <c r="AUK189" s="338"/>
      <c r="AUL189" s="338"/>
      <c r="AUM189" s="338"/>
      <c r="AUN189" s="338"/>
      <c r="AUO189" s="338"/>
      <c r="AUP189" s="338"/>
      <c r="AUQ189" s="338"/>
      <c r="AUR189" s="338"/>
      <c r="AUS189" s="338"/>
      <c r="AUT189" s="338"/>
      <c r="AUU189" s="338"/>
      <c r="AUV189" s="338"/>
      <c r="AUW189" s="338"/>
      <c r="AUX189" s="338"/>
      <c r="AUY189" s="338"/>
      <c r="AUZ189" s="338"/>
      <c r="AVA189" s="338"/>
      <c r="AVB189" s="338"/>
      <c r="AVC189" s="338"/>
      <c r="AVD189" s="338"/>
      <c r="AVE189" s="338"/>
      <c r="AVF189" s="338"/>
      <c r="AVG189" s="338"/>
      <c r="AVH189" s="338"/>
      <c r="AVI189" s="338"/>
      <c r="AVJ189" s="338"/>
      <c r="AVK189" s="338"/>
      <c r="AVL189" s="338"/>
      <c r="AVM189" s="338"/>
      <c r="AVN189" s="338"/>
      <c r="AVO189" s="338"/>
      <c r="AVP189" s="338"/>
      <c r="AVQ189" s="338"/>
      <c r="AVR189" s="338"/>
      <c r="AVS189" s="338"/>
      <c r="AVT189" s="338"/>
      <c r="AVU189" s="338"/>
      <c r="AVV189" s="338"/>
      <c r="AVW189" s="338"/>
      <c r="AVX189" s="338"/>
      <c r="AVY189" s="338"/>
      <c r="AVZ189" s="338"/>
      <c r="AWA189" s="338"/>
      <c r="AWB189" s="338"/>
      <c r="AWC189" s="338"/>
      <c r="AWD189" s="338"/>
      <c r="AWE189" s="338"/>
      <c r="AWF189" s="338"/>
      <c r="AWG189" s="338"/>
      <c r="AWH189" s="338"/>
      <c r="AWI189" s="338"/>
      <c r="AWJ189" s="338"/>
      <c r="AWK189" s="338"/>
      <c r="AWL189" s="338"/>
      <c r="AWM189" s="338"/>
      <c r="AWN189" s="338"/>
      <c r="AWO189" s="338"/>
      <c r="AWP189" s="338"/>
      <c r="AWQ189" s="338"/>
      <c r="AWR189" s="338"/>
      <c r="AWS189" s="338"/>
      <c r="AWT189" s="338"/>
      <c r="AWU189" s="338"/>
      <c r="AWV189" s="338"/>
      <c r="AWW189" s="338"/>
      <c r="AWX189" s="338"/>
      <c r="AWY189" s="338"/>
      <c r="AWZ189" s="338"/>
      <c r="AXA189" s="338"/>
      <c r="AXB189" s="338"/>
      <c r="AXC189" s="338"/>
      <c r="AXD189" s="338"/>
      <c r="AXE189" s="338"/>
      <c r="AXF189" s="338"/>
      <c r="AXG189" s="338"/>
      <c r="AXH189" s="338"/>
      <c r="AXI189" s="338"/>
      <c r="AXJ189" s="338"/>
      <c r="AXK189" s="338"/>
      <c r="AXL189" s="338"/>
      <c r="AXM189" s="338"/>
      <c r="AXN189" s="338"/>
      <c r="AXO189" s="338"/>
      <c r="AXP189" s="338"/>
      <c r="AXQ189" s="338"/>
      <c r="AXR189" s="338"/>
      <c r="AXS189" s="338"/>
      <c r="AXT189" s="338"/>
      <c r="AXU189" s="338"/>
      <c r="AXV189" s="338"/>
      <c r="AXW189" s="338"/>
      <c r="AXX189" s="338"/>
      <c r="AXY189" s="338"/>
      <c r="AXZ189" s="338"/>
      <c r="AYA189" s="338"/>
      <c r="AYB189" s="338"/>
      <c r="AYC189" s="338"/>
      <c r="AYD189" s="338"/>
      <c r="AYE189" s="338"/>
      <c r="AYF189" s="338"/>
      <c r="AYG189" s="338"/>
      <c r="AYH189" s="338"/>
      <c r="AYI189" s="338"/>
      <c r="AYJ189" s="338"/>
      <c r="AYK189" s="338"/>
      <c r="AYL189" s="338"/>
      <c r="AYM189" s="338"/>
      <c r="AYN189" s="338"/>
      <c r="AYO189" s="338"/>
      <c r="AYP189" s="338"/>
      <c r="AYQ189" s="338"/>
      <c r="AYR189" s="338"/>
      <c r="AYS189" s="338"/>
      <c r="AYT189" s="338"/>
      <c r="AYU189" s="338"/>
      <c r="AYV189" s="338"/>
      <c r="AYW189" s="338"/>
      <c r="AYX189" s="338"/>
      <c r="AYY189" s="338"/>
      <c r="AYZ189" s="338"/>
      <c r="AZA189" s="338"/>
      <c r="AZB189" s="338"/>
      <c r="AZC189" s="338"/>
      <c r="AZD189" s="338"/>
      <c r="AZE189" s="338"/>
      <c r="AZF189" s="338"/>
      <c r="AZG189" s="338"/>
      <c r="AZH189" s="338"/>
      <c r="AZI189" s="338"/>
      <c r="AZJ189" s="338"/>
      <c r="AZK189" s="338"/>
      <c r="AZL189" s="338"/>
      <c r="AZM189" s="338"/>
      <c r="AZN189" s="338"/>
      <c r="AZO189" s="338"/>
      <c r="AZP189" s="338"/>
      <c r="AZQ189" s="338"/>
      <c r="AZR189" s="338"/>
      <c r="AZS189" s="338"/>
      <c r="AZT189" s="338"/>
      <c r="AZU189" s="338"/>
      <c r="AZV189" s="338"/>
      <c r="AZW189" s="338"/>
      <c r="AZX189" s="338"/>
      <c r="AZY189" s="338"/>
      <c r="AZZ189" s="338"/>
      <c r="BAA189" s="338"/>
      <c r="BAB189" s="338"/>
      <c r="BAC189" s="338"/>
      <c r="BAD189" s="338"/>
      <c r="BAE189" s="338"/>
      <c r="BAF189" s="338"/>
      <c r="BAG189" s="338"/>
      <c r="BAH189" s="338"/>
      <c r="BAI189" s="338"/>
      <c r="BAJ189" s="338"/>
      <c r="BAK189" s="338"/>
      <c r="BAL189" s="338"/>
      <c r="BAM189" s="338"/>
      <c r="BAN189" s="338"/>
      <c r="BAO189" s="338"/>
      <c r="BAP189" s="338"/>
      <c r="BAQ189" s="338"/>
      <c r="BAR189" s="338"/>
      <c r="BAS189" s="338"/>
      <c r="BAT189" s="338"/>
      <c r="BAU189" s="338"/>
      <c r="BAV189" s="338"/>
      <c r="BAW189" s="338"/>
      <c r="BAX189" s="338"/>
      <c r="BAY189" s="338"/>
      <c r="BAZ189" s="338"/>
      <c r="BBA189" s="338"/>
      <c r="BBB189" s="338"/>
      <c r="BBC189" s="338"/>
      <c r="BBD189" s="338"/>
      <c r="BBE189" s="338"/>
      <c r="BBF189" s="338"/>
      <c r="BBG189" s="338"/>
      <c r="BBH189" s="338"/>
      <c r="BBI189" s="338"/>
      <c r="BBJ189" s="338"/>
      <c r="BBK189" s="338"/>
      <c r="BBL189" s="338"/>
      <c r="BBM189" s="338"/>
      <c r="BBN189" s="338"/>
      <c r="BBO189" s="338"/>
      <c r="BBP189" s="338"/>
      <c r="BBQ189" s="338"/>
      <c r="BBR189" s="338"/>
      <c r="BBS189" s="338"/>
      <c r="BBT189" s="338"/>
      <c r="BBU189" s="338"/>
      <c r="BBV189" s="338"/>
      <c r="BBW189" s="338"/>
      <c r="BBX189" s="338"/>
      <c r="BBY189" s="338"/>
      <c r="BBZ189" s="338"/>
      <c r="BCA189" s="338"/>
      <c r="BCB189" s="338"/>
      <c r="BCC189" s="338"/>
      <c r="BCD189" s="338"/>
      <c r="BCE189" s="338"/>
      <c r="BCF189" s="338"/>
      <c r="BCG189" s="338"/>
      <c r="BCH189" s="338"/>
      <c r="BCI189" s="338"/>
      <c r="BCJ189" s="338"/>
      <c r="BCK189" s="338"/>
      <c r="BCL189" s="338"/>
      <c r="BCM189" s="338"/>
      <c r="BCN189" s="338"/>
      <c r="BCO189" s="338"/>
      <c r="BCP189" s="338"/>
      <c r="BCQ189" s="338"/>
      <c r="BCR189" s="338"/>
      <c r="BCS189" s="338"/>
      <c r="BCT189" s="338"/>
      <c r="BCU189" s="338"/>
      <c r="BCV189" s="338"/>
      <c r="BCW189" s="338"/>
      <c r="BCX189" s="338"/>
      <c r="BCY189" s="338"/>
      <c r="BCZ189" s="338"/>
      <c r="BDA189" s="338"/>
      <c r="BDB189" s="338"/>
      <c r="BDC189" s="338"/>
      <c r="BDD189" s="338"/>
      <c r="BDE189" s="338"/>
      <c r="BDF189" s="338"/>
      <c r="BDG189" s="338"/>
      <c r="BDH189" s="338"/>
      <c r="BDI189" s="338"/>
      <c r="BDJ189" s="338"/>
      <c r="BDK189" s="338"/>
      <c r="BDL189" s="338"/>
      <c r="BDM189" s="338"/>
      <c r="BDN189" s="338"/>
      <c r="BDO189" s="338"/>
      <c r="BDP189" s="338"/>
      <c r="BDQ189" s="338"/>
      <c r="BDR189" s="338"/>
      <c r="BDS189" s="338"/>
      <c r="BDT189" s="338"/>
      <c r="BDU189" s="338"/>
      <c r="BDV189" s="338"/>
      <c r="BDW189" s="338"/>
      <c r="BDX189" s="338"/>
      <c r="BDY189" s="338"/>
      <c r="BDZ189" s="338"/>
      <c r="BEA189" s="338"/>
      <c r="BEB189" s="338"/>
      <c r="BEC189" s="338"/>
      <c r="BED189" s="338"/>
      <c r="BEE189" s="338"/>
      <c r="BEF189" s="338"/>
      <c r="BEG189" s="338"/>
      <c r="BEH189" s="338"/>
      <c r="BEI189" s="338"/>
      <c r="BEJ189" s="338"/>
      <c r="BEK189" s="338"/>
      <c r="BEL189" s="338"/>
      <c r="BEM189" s="338"/>
      <c r="BEN189" s="338"/>
      <c r="BEO189" s="338"/>
      <c r="BEP189" s="338"/>
      <c r="BEQ189" s="338"/>
      <c r="BER189" s="338"/>
      <c r="BES189" s="338"/>
      <c r="BET189" s="338"/>
      <c r="BEU189" s="338"/>
      <c r="BEV189" s="338"/>
      <c r="BEW189" s="338"/>
      <c r="BEX189" s="338"/>
      <c r="BEY189" s="338"/>
      <c r="BEZ189" s="338"/>
      <c r="BFA189" s="338"/>
      <c r="BFB189" s="338"/>
      <c r="BFC189" s="338"/>
      <c r="BFD189" s="338"/>
      <c r="BFE189" s="338"/>
      <c r="BFF189" s="338"/>
      <c r="BFG189" s="338"/>
      <c r="BFH189" s="338"/>
      <c r="BFI189" s="338"/>
      <c r="BFJ189" s="338"/>
      <c r="BFK189" s="338"/>
      <c r="BFL189" s="338"/>
      <c r="BFM189" s="338"/>
      <c r="BFN189" s="338"/>
      <c r="BFO189" s="338"/>
      <c r="BFP189" s="338"/>
      <c r="BFQ189" s="338"/>
      <c r="BFR189" s="338"/>
      <c r="BFS189" s="338"/>
      <c r="BFT189" s="338"/>
      <c r="BFU189" s="338"/>
      <c r="BFV189" s="338"/>
      <c r="BFW189" s="338"/>
      <c r="BFX189" s="338"/>
      <c r="BFY189" s="338"/>
      <c r="BFZ189" s="338"/>
      <c r="BGA189" s="338"/>
      <c r="BGB189" s="338"/>
      <c r="BGC189" s="338"/>
      <c r="BGD189" s="338"/>
      <c r="BGE189" s="338"/>
      <c r="BGF189" s="338"/>
      <c r="BGG189" s="338"/>
      <c r="BGH189" s="338"/>
      <c r="BGI189" s="338"/>
      <c r="BGJ189" s="338"/>
      <c r="BGK189" s="338"/>
      <c r="BGL189" s="338"/>
      <c r="BGM189" s="338"/>
      <c r="BGN189" s="338"/>
      <c r="BGO189" s="338"/>
      <c r="BGP189" s="338"/>
      <c r="BGQ189" s="338"/>
      <c r="BGR189" s="338"/>
      <c r="BGS189" s="338"/>
      <c r="BGT189" s="338"/>
      <c r="BGU189" s="338"/>
      <c r="BGV189" s="338"/>
      <c r="BGW189" s="338"/>
      <c r="BGX189" s="338"/>
      <c r="BGY189" s="338"/>
      <c r="BGZ189" s="338"/>
      <c r="BHA189" s="338"/>
      <c r="BHB189" s="338"/>
      <c r="BHC189" s="338"/>
      <c r="BHD189" s="338"/>
      <c r="BHE189" s="338"/>
      <c r="BHF189" s="338"/>
      <c r="BHG189" s="338"/>
      <c r="BHH189" s="338"/>
      <c r="BHI189" s="338"/>
      <c r="BHJ189" s="338"/>
      <c r="BHK189" s="338"/>
      <c r="BHL189" s="338"/>
      <c r="BHM189" s="338"/>
      <c r="BHN189" s="338"/>
      <c r="BHO189" s="338"/>
      <c r="BHP189" s="338"/>
      <c r="BHQ189" s="338"/>
      <c r="BHR189" s="338"/>
      <c r="BHS189" s="338"/>
      <c r="BHT189" s="338"/>
      <c r="BHU189" s="338"/>
      <c r="BHV189" s="338"/>
      <c r="BHW189" s="338"/>
      <c r="BHX189" s="338"/>
      <c r="BHY189" s="338"/>
      <c r="BHZ189" s="338"/>
      <c r="BIA189" s="338"/>
      <c r="BIB189" s="338"/>
      <c r="BIC189" s="338"/>
      <c r="BID189" s="338"/>
      <c r="BIE189" s="338"/>
      <c r="BIF189" s="338"/>
      <c r="BIG189" s="338"/>
      <c r="BIH189" s="338"/>
      <c r="BII189" s="338"/>
      <c r="BIJ189" s="338"/>
      <c r="BIK189" s="338"/>
      <c r="BIL189" s="338"/>
      <c r="BIM189" s="338"/>
      <c r="BIN189" s="338"/>
      <c r="BIO189" s="338"/>
      <c r="BIP189" s="338"/>
      <c r="BIQ189" s="338"/>
      <c r="BIR189" s="338"/>
      <c r="BIS189" s="338"/>
      <c r="BIT189" s="338"/>
      <c r="BIU189" s="338"/>
      <c r="BIV189" s="338"/>
      <c r="BIW189" s="338"/>
      <c r="BIX189" s="338"/>
      <c r="BIY189" s="338"/>
      <c r="BIZ189" s="338"/>
      <c r="BJA189" s="338"/>
      <c r="BJB189" s="338"/>
      <c r="BJC189" s="338"/>
      <c r="BJD189" s="338"/>
      <c r="BJE189" s="338"/>
      <c r="BJF189" s="338"/>
      <c r="BJG189" s="338"/>
      <c r="BJH189" s="338"/>
      <c r="BJI189" s="338"/>
      <c r="BJJ189" s="338"/>
      <c r="BJK189" s="338"/>
      <c r="BJL189" s="338"/>
      <c r="BJM189" s="338"/>
      <c r="BJN189" s="338"/>
      <c r="BJO189" s="338"/>
      <c r="BJP189" s="338"/>
      <c r="BJQ189" s="338"/>
      <c r="BJR189" s="338"/>
      <c r="BJS189" s="338"/>
      <c r="BJT189" s="338"/>
      <c r="BJU189" s="338"/>
      <c r="BJV189" s="338"/>
      <c r="BJW189" s="338"/>
      <c r="BJX189" s="338"/>
      <c r="BJY189" s="338"/>
      <c r="BJZ189" s="338"/>
      <c r="BKA189" s="338"/>
      <c r="BKB189" s="338"/>
      <c r="BKC189" s="338"/>
      <c r="BKD189" s="338"/>
      <c r="BKE189" s="338"/>
      <c r="BKF189" s="338"/>
      <c r="BKG189" s="338"/>
      <c r="BKH189" s="338"/>
      <c r="BKI189" s="338"/>
      <c r="BKJ189" s="338"/>
      <c r="BKK189" s="338"/>
      <c r="BKL189" s="338"/>
      <c r="BKM189" s="338"/>
      <c r="BKN189" s="338"/>
      <c r="BKO189" s="338"/>
      <c r="BKP189" s="338"/>
      <c r="BKQ189" s="338"/>
      <c r="BKR189" s="338"/>
      <c r="BKS189" s="338"/>
      <c r="BKT189" s="338"/>
      <c r="BKU189" s="338"/>
      <c r="BKV189" s="338"/>
      <c r="BKW189" s="338"/>
      <c r="BKX189" s="338"/>
      <c r="BKY189" s="338"/>
      <c r="BKZ189" s="338"/>
      <c r="BLA189" s="338"/>
      <c r="BLB189" s="338"/>
      <c r="BLC189" s="338"/>
      <c r="BLD189" s="338"/>
      <c r="BLE189" s="338"/>
      <c r="BLF189" s="338"/>
      <c r="BLG189" s="338"/>
      <c r="BLH189" s="338"/>
      <c r="BLI189" s="338"/>
      <c r="BLJ189" s="338"/>
      <c r="BLK189" s="338"/>
      <c r="BLL189" s="338"/>
      <c r="BLM189" s="338"/>
      <c r="BLN189" s="338"/>
      <c r="BLO189" s="338"/>
      <c r="BLP189" s="338"/>
      <c r="BLQ189" s="338"/>
      <c r="BLR189" s="338"/>
      <c r="BLS189" s="338"/>
      <c r="BLT189" s="338"/>
      <c r="BLU189" s="338"/>
      <c r="BLV189" s="338"/>
      <c r="BLW189" s="338"/>
      <c r="BLX189" s="338"/>
      <c r="BLY189" s="338"/>
      <c r="BLZ189" s="338"/>
      <c r="BMA189" s="338"/>
      <c r="BMB189" s="338"/>
      <c r="BMC189" s="338"/>
      <c r="BMD189" s="338"/>
      <c r="BME189" s="338"/>
      <c r="BMF189" s="338"/>
      <c r="BMG189" s="338"/>
      <c r="BMH189" s="338"/>
      <c r="BMI189" s="338"/>
      <c r="BMJ189" s="338"/>
      <c r="BMK189" s="338"/>
      <c r="BML189" s="338"/>
      <c r="BMM189" s="338"/>
      <c r="BMN189" s="338"/>
      <c r="BMO189" s="338"/>
      <c r="BMP189" s="338"/>
      <c r="BMQ189" s="338"/>
      <c r="BMR189" s="338"/>
      <c r="BMS189" s="338"/>
      <c r="BMT189" s="338"/>
      <c r="BMU189" s="338"/>
      <c r="BMV189" s="338"/>
      <c r="BMW189" s="338"/>
      <c r="BMX189" s="338"/>
      <c r="BMY189" s="338"/>
      <c r="BMZ189" s="338"/>
      <c r="BNA189" s="338"/>
      <c r="BNB189" s="338"/>
      <c r="BNC189" s="338"/>
      <c r="BND189" s="338"/>
      <c r="BNE189" s="338"/>
      <c r="BNF189" s="338"/>
      <c r="BNG189" s="338"/>
      <c r="BNH189" s="338"/>
      <c r="BNI189" s="338"/>
      <c r="BNJ189" s="338"/>
      <c r="BNK189" s="338"/>
      <c r="BNL189" s="338"/>
      <c r="BNM189" s="338"/>
      <c r="BNN189" s="338"/>
      <c r="BNO189" s="338"/>
      <c r="BNP189" s="338"/>
      <c r="BNQ189" s="338"/>
      <c r="BNR189" s="338"/>
      <c r="BNS189" s="338"/>
      <c r="BNT189" s="338"/>
      <c r="BNU189" s="338"/>
      <c r="BNV189" s="338"/>
      <c r="BNW189" s="338"/>
      <c r="BNX189" s="338"/>
      <c r="BNY189" s="338"/>
      <c r="BNZ189" s="338"/>
      <c r="BOA189" s="338"/>
      <c r="BOB189" s="338"/>
      <c r="BOC189" s="338"/>
      <c r="BOD189" s="338"/>
      <c r="BOE189" s="338"/>
      <c r="BOF189" s="338"/>
      <c r="BOG189" s="338"/>
      <c r="BOH189" s="338"/>
      <c r="BOI189" s="338"/>
      <c r="BOJ189" s="338"/>
      <c r="BOK189" s="338"/>
      <c r="BOL189" s="338"/>
      <c r="BOM189" s="338"/>
      <c r="BON189" s="338"/>
      <c r="BOO189" s="338"/>
      <c r="BOP189" s="338"/>
      <c r="BOQ189" s="338"/>
      <c r="BOR189" s="338"/>
      <c r="BOS189" s="338"/>
      <c r="BOT189" s="338"/>
      <c r="BOU189" s="338"/>
      <c r="BOV189" s="338"/>
      <c r="BOW189" s="338"/>
      <c r="BOX189" s="338"/>
      <c r="BOY189" s="338"/>
      <c r="BOZ189" s="338"/>
      <c r="BPA189" s="338"/>
      <c r="BPB189" s="338"/>
      <c r="BPC189" s="338"/>
      <c r="BPD189" s="338"/>
      <c r="BPE189" s="338"/>
      <c r="BPF189" s="338"/>
      <c r="BPG189" s="338"/>
      <c r="BPH189" s="338"/>
      <c r="BPI189" s="338"/>
      <c r="BPJ189" s="338"/>
      <c r="BPK189" s="338"/>
      <c r="BPL189" s="338"/>
      <c r="BPM189" s="338"/>
      <c r="BPN189" s="338"/>
      <c r="BPO189" s="338"/>
      <c r="BPP189" s="338"/>
      <c r="BPQ189" s="338"/>
      <c r="BPR189" s="338"/>
      <c r="BPS189" s="338"/>
      <c r="BPT189" s="338"/>
      <c r="BPU189" s="338"/>
      <c r="BPV189" s="338"/>
      <c r="BPW189" s="338"/>
      <c r="BPX189" s="338"/>
      <c r="BPY189" s="338"/>
      <c r="BPZ189" s="338"/>
      <c r="BQA189" s="338"/>
      <c r="BQB189" s="338"/>
      <c r="BQC189" s="338"/>
      <c r="BQD189" s="338"/>
      <c r="BQE189" s="338"/>
      <c r="BQF189" s="338"/>
      <c r="BQG189" s="338"/>
      <c r="BQH189" s="338"/>
      <c r="BQI189" s="338"/>
      <c r="BQJ189" s="338"/>
      <c r="BQK189" s="338"/>
      <c r="BQL189" s="338"/>
      <c r="BQM189" s="338"/>
      <c r="BQN189" s="338"/>
      <c r="BQO189" s="338"/>
      <c r="BQP189" s="338"/>
      <c r="BQQ189" s="338"/>
      <c r="BQR189" s="338"/>
      <c r="BQS189" s="338"/>
      <c r="BQT189" s="338"/>
      <c r="BQU189" s="338"/>
      <c r="BQV189" s="338"/>
      <c r="BQW189" s="338"/>
      <c r="BQX189" s="338"/>
      <c r="BQY189" s="338"/>
      <c r="BQZ189" s="338"/>
      <c r="BRA189" s="338"/>
      <c r="BRB189" s="338"/>
      <c r="BRC189" s="338"/>
      <c r="BRD189" s="338"/>
      <c r="BRE189" s="338"/>
      <c r="BRF189" s="338"/>
      <c r="BRG189" s="338"/>
      <c r="BRH189" s="338"/>
      <c r="BRI189" s="338"/>
      <c r="BRJ189" s="338"/>
      <c r="BRK189" s="338"/>
      <c r="BRL189" s="338"/>
      <c r="BRM189" s="338"/>
      <c r="BRN189" s="338"/>
      <c r="BRO189" s="338"/>
      <c r="BRP189" s="338"/>
      <c r="BRQ189" s="338"/>
      <c r="BRR189" s="338"/>
      <c r="BRS189" s="338"/>
      <c r="BRT189" s="338"/>
      <c r="BRU189" s="338"/>
      <c r="BRV189" s="338"/>
      <c r="BRW189" s="338"/>
      <c r="BRX189" s="338"/>
      <c r="BRY189" s="338"/>
      <c r="BRZ189" s="338"/>
      <c r="BSA189" s="338"/>
      <c r="BSB189" s="338"/>
      <c r="BSC189" s="338"/>
      <c r="BSD189" s="338"/>
      <c r="BSE189" s="338"/>
      <c r="BSF189" s="338"/>
      <c r="BSG189" s="338"/>
      <c r="BSH189" s="338"/>
      <c r="BSI189" s="338"/>
      <c r="BSJ189" s="338"/>
      <c r="BSK189" s="338"/>
      <c r="BSL189" s="338"/>
      <c r="BSM189" s="338"/>
      <c r="BSN189" s="338"/>
      <c r="BSO189" s="338"/>
      <c r="BSP189" s="338"/>
      <c r="BSQ189" s="338"/>
      <c r="BSR189" s="338"/>
      <c r="BSS189" s="338"/>
      <c r="BST189" s="338"/>
      <c r="BSU189" s="338"/>
      <c r="BSV189" s="338"/>
      <c r="BSW189" s="338"/>
      <c r="BSX189" s="338"/>
      <c r="BSY189" s="338"/>
      <c r="BSZ189" s="338"/>
      <c r="BTA189" s="338"/>
      <c r="BTB189" s="338"/>
      <c r="BTC189" s="338"/>
      <c r="BTD189" s="338"/>
      <c r="BTE189" s="338"/>
      <c r="BTF189" s="338"/>
      <c r="BTG189" s="338"/>
      <c r="BTH189" s="338"/>
      <c r="BTI189" s="338"/>
      <c r="BTJ189" s="338"/>
      <c r="BTK189" s="338"/>
      <c r="BTL189" s="338"/>
      <c r="BTM189" s="338"/>
      <c r="BTN189" s="338"/>
      <c r="BTO189" s="338"/>
      <c r="BTP189" s="338"/>
      <c r="BTQ189" s="338"/>
      <c r="BTR189" s="338"/>
      <c r="BTS189" s="338"/>
      <c r="BTT189" s="338"/>
      <c r="BTU189" s="338"/>
      <c r="BTV189" s="338"/>
      <c r="BTW189" s="338"/>
      <c r="BTX189" s="338"/>
      <c r="BTY189" s="338"/>
      <c r="BTZ189" s="338"/>
      <c r="BUA189" s="338"/>
      <c r="BUB189" s="338"/>
      <c r="BUC189" s="338"/>
      <c r="BUD189" s="338"/>
      <c r="BUE189" s="338"/>
      <c r="BUF189" s="338"/>
      <c r="BUG189" s="338"/>
      <c r="BUH189" s="338"/>
      <c r="BUI189" s="338"/>
      <c r="BUJ189" s="338"/>
      <c r="BUK189" s="338"/>
      <c r="BUL189" s="338"/>
      <c r="BUM189" s="338"/>
      <c r="BUN189" s="338"/>
      <c r="BUO189" s="338"/>
      <c r="BUP189" s="338"/>
      <c r="BUQ189" s="338"/>
      <c r="BUR189" s="338"/>
      <c r="BUS189" s="338"/>
      <c r="BUT189" s="338"/>
      <c r="BUU189" s="338"/>
      <c r="BUV189" s="338"/>
      <c r="BUW189" s="338"/>
      <c r="BUX189" s="338"/>
      <c r="BUY189" s="338"/>
      <c r="BUZ189" s="338"/>
      <c r="BVA189" s="338"/>
      <c r="BVB189" s="338"/>
      <c r="BVC189" s="338"/>
      <c r="BVD189" s="338"/>
      <c r="BVE189" s="338"/>
      <c r="BVF189" s="338"/>
      <c r="BVG189" s="338"/>
      <c r="BVH189" s="338"/>
      <c r="BVI189" s="338"/>
      <c r="BVJ189" s="338"/>
      <c r="BVK189" s="338"/>
      <c r="BVL189" s="338"/>
      <c r="BVM189" s="338"/>
      <c r="BVN189" s="338"/>
      <c r="BVO189" s="338"/>
      <c r="BVP189" s="338"/>
      <c r="BVQ189" s="338"/>
      <c r="BVR189" s="338"/>
      <c r="BVS189" s="338"/>
      <c r="BVT189" s="338"/>
      <c r="BVU189" s="338"/>
      <c r="BVV189" s="338"/>
      <c r="BVW189" s="338"/>
      <c r="BVX189" s="338"/>
      <c r="BVY189" s="338"/>
      <c r="BVZ189" s="338"/>
      <c r="BWA189" s="338"/>
      <c r="BWB189" s="338"/>
      <c r="BWC189" s="338"/>
      <c r="BWD189" s="338"/>
      <c r="BWE189" s="338"/>
      <c r="BWF189" s="338"/>
      <c r="BWG189" s="338"/>
      <c r="BWH189" s="338"/>
      <c r="BWI189" s="338"/>
      <c r="BWJ189" s="338"/>
      <c r="BWK189" s="338"/>
      <c r="BWL189" s="338"/>
      <c r="BWM189" s="338"/>
      <c r="BWN189" s="338"/>
      <c r="BWO189" s="338"/>
      <c r="BWP189" s="338"/>
      <c r="BWQ189" s="338"/>
      <c r="BWR189" s="338"/>
      <c r="BWS189" s="338"/>
      <c r="BWT189" s="338"/>
      <c r="BWU189" s="338"/>
      <c r="BWV189" s="338"/>
      <c r="BWW189" s="338"/>
      <c r="BWX189" s="338"/>
      <c r="BWY189" s="338"/>
      <c r="BWZ189" s="338"/>
      <c r="BXA189" s="338"/>
      <c r="BXB189" s="338"/>
      <c r="BXC189" s="338"/>
      <c r="BXD189" s="338"/>
      <c r="BXE189" s="338"/>
      <c r="BXF189" s="338"/>
      <c r="BXG189" s="338"/>
      <c r="BXH189" s="338"/>
      <c r="BXI189" s="338"/>
      <c r="BXJ189" s="338"/>
      <c r="BXK189" s="338"/>
      <c r="BXL189" s="338"/>
      <c r="BXM189" s="338"/>
      <c r="BXN189" s="338"/>
      <c r="BXO189" s="338"/>
      <c r="BXP189" s="338"/>
      <c r="BXQ189" s="338"/>
      <c r="BXR189" s="338"/>
      <c r="BXS189" s="338"/>
      <c r="BXT189" s="338"/>
      <c r="BXU189" s="338"/>
      <c r="BXV189" s="338"/>
      <c r="BXW189" s="338"/>
      <c r="BXX189" s="338"/>
      <c r="BXY189" s="338"/>
      <c r="BXZ189" s="338"/>
      <c r="BYA189" s="338"/>
      <c r="BYB189" s="338"/>
      <c r="BYC189" s="338"/>
      <c r="BYD189" s="338"/>
      <c r="BYE189" s="338"/>
      <c r="BYF189" s="338"/>
      <c r="BYG189" s="338"/>
      <c r="BYH189" s="338"/>
      <c r="BYI189" s="338"/>
      <c r="BYJ189" s="338"/>
      <c r="BYK189" s="338"/>
      <c r="BYL189" s="338"/>
      <c r="BYM189" s="338"/>
      <c r="BYN189" s="338"/>
      <c r="BYO189" s="338"/>
      <c r="BYP189" s="338"/>
      <c r="BYQ189" s="338"/>
      <c r="BYR189" s="338"/>
      <c r="BYS189" s="338"/>
      <c r="BYT189" s="338"/>
      <c r="BYU189" s="338"/>
      <c r="BYV189" s="338"/>
      <c r="BYW189" s="338"/>
      <c r="BYX189" s="338"/>
      <c r="BYY189" s="338"/>
      <c r="BYZ189" s="338"/>
      <c r="BZA189" s="338"/>
      <c r="BZB189" s="338"/>
      <c r="BZC189" s="338"/>
      <c r="BZD189" s="338"/>
      <c r="BZE189" s="338"/>
      <c r="BZF189" s="338"/>
      <c r="BZG189" s="338"/>
      <c r="BZH189" s="338"/>
      <c r="BZI189" s="338"/>
      <c r="BZJ189" s="338"/>
      <c r="BZK189" s="338"/>
      <c r="BZL189" s="338"/>
      <c r="BZM189" s="338"/>
      <c r="BZN189" s="338"/>
      <c r="BZO189" s="338"/>
      <c r="BZP189" s="338"/>
      <c r="BZQ189" s="338"/>
      <c r="BZR189" s="338"/>
      <c r="BZS189" s="338"/>
      <c r="BZT189" s="338"/>
      <c r="BZU189" s="338"/>
      <c r="BZV189" s="338"/>
      <c r="BZW189" s="338"/>
      <c r="BZX189" s="338"/>
      <c r="BZY189" s="338"/>
      <c r="BZZ189" s="338"/>
      <c r="CAA189" s="338"/>
      <c r="CAB189" s="338"/>
      <c r="CAC189" s="338"/>
      <c r="CAD189" s="338"/>
      <c r="CAE189" s="338"/>
      <c r="CAF189" s="338"/>
      <c r="CAG189" s="338"/>
      <c r="CAH189" s="338"/>
      <c r="CAI189" s="338"/>
      <c r="CAJ189" s="338"/>
      <c r="CAK189" s="338"/>
      <c r="CAL189" s="338"/>
      <c r="CAM189" s="338"/>
      <c r="CAN189" s="338"/>
      <c r="CAO189" s="338"/>
      <c r="CAP189" s="338"/>
      <c r="CAQ189" s="338"/>
      <c r="CAR189" s="338"/>
      <c r="CAS189" s="338"/>
      <c r="CAT189" s="338"/>
      <c r="CAU189" s="338"/>
      <c r="CAV189" s="338"/>
      <c r="CAW189" s="338"/>
      <c r="CAX189" s="338"/>
      <c r="CAY189" s="338"/>
      <c r="CAZ189" s="338"/>
      <c r="CBA189" s="338"/>
      <c r="CBB189" s="338"/>
      <c r="CBC189" s="338"/>
      <c r="CBD189" s="338"/>
      <c r="CBE189" s="338"/>
      <c r="CBF189" s="338"/>
      <c r="CBG189" s="338"/>
      <c r="CBH189" s="338"/>
      <c r="CBI189" s="338"/>
      <c r="CBJ189" s="338"/>
      <c r="CBK189" s="338"/>
      <c r="CBL189" s="338"/>
      <c r="CBM189" s="338"/>
      <c r="CBN189" s="338"/>
      <c r="CBO189" s="338"/>
      <c r="CBP189" s="338"/>
      <c r="CBQ189" s="338"/>
      <c r="CBR189" s="338"/>
      <c r="CBS189" s="338"/>
      <c r="CBT189" s="338"/>
      <c r="CBU189" s="338"/>
      <c r="CBV189" s="338"/>
      <c r="CBW189" s="338"/>
      <c r="CBX189" s="338"/>
      <c r="CBY189" s="338"/>
      <c r="CBZ189" s="338"/>
      <c r="CCA189" s="338"/>
      <c r="CCB189" s="338"/>
      <c r="CCC189" s="338"/>
      <c r="CCD189" s="338"/>
      <c r="CCE189" s="338"/>
      <c r="CCF189" s="338"/>
      <c r="CCG189" s="338"/>
      <c r="CCH189" s="338"/>
      <c r="CCI189" s="338"/>
      <c r="CCJ189" s="338"/>
      <c r="CCK189" s="338"/>
      <c r="CCL189" s="338"/>
      <c r="CCM189" s="338"/>
      <c r="CCN189" s="338"/>
      <c r="CCO189" s="338"/>
      <c r="CCP189" s="338"/>
      <c r="CCQ189" s="338"/>
      <c r="CCR189" s="338"/>
      <c r="CCS189" s="338"/>
      <c r="CCT189" s="338"/>
      <c r="CCU189" s="338"/>
      <c r="CCV189" s="338"/>
      <c r="CCW189" s="338"/>
      <c r="CCX189" s="338"/>
      <c r="CCY189" s="338"/>
      <c r="CCZ189" s="338"/>
      <c r="CDA189" s="338"/>
      <c r="CDB189" s="338"/>
      <c r="CDC189" s="338"/>
      <c r="CDD189" s="338"/>
      <c r="CDE189" s="338"/>
      <c r="CDF189" s="338"/>
      <c r="CDG189" s="338"/>
      <c r="CDH189" s="338"/>
      <c r="CDI189" s="338"/>
      <c r="CDJ189" s="338"/>
      <c r="CDK189" s="338"/>
      <c r="CDL189" s="338"/>
      <c r="CDM189" s="338"/>
      <c r="CDN189" s="338"/>
      <c r="CDO189" s="338"/>
      <c r="CDP189" s="338"/>
      <c r="CDQ189" s="338"/>
      <c r="CDR189" s="338"/>
      <c r="CDS189" s="338"/>
      <c r="CDT189" s="338"/>
      <c r="CDU189" s="338"/>
      <c r="CDV189" s="338"/>
      <c r="CDW189" s="338"/>
      <c r="CDX189" s="338"/>
      <c r="CDY189" s="338"/>
      <c r="CDZ189" s="338"/>
      <c r="CEA189" s="338"/>
      <c r="CEB189" s="338"/>
      <c r="CEC189" s="338"/>
      <c r="CED189" s="338"/>
      <c r="CEE189" s="338"/>
      <c r="CEF189" s="338"/>
      <c r="CEG189" s="338"/>
      <c r="CEH189" s="338"/>
      <c r="CEI189" s="338"/>
      <c r="CEJ189" s="338"/>
      <c r="CEK189" s="338"/>
      <c r="CEL189" s="338"/>
      <c r="CEM189" s="338"/>
      <c r="CEN189" s="338"/>
      <c r="CEO189" s="338"/>
      <c r="CEP189" s="338"/>
      <c r="CEQ189" s="338"/>
      <c r="CER189" s="338"/>
      <c r="CES189" s="338"/>
      <c r="CET189" s="338"/>
      <c r="CEU189" s="338"/>
      <c r="CEV189" s="338"/>
      <c r="CEW189" s="338"/>
      <c r="CEX189" s="338"/>
      <c r="CEY189" s="338"/>
      <c r="CEZ189" s="338"/>
      <c r="CFA189" s="338"/>
      <c r="CFB189" s="338"/>
      <c r="CFC189" s="338"/>
      <c r="CFD189" s="338"/>
      <c r="CFE189" s="338"/>
      <c r="CFF189" s="338"/>
      <c r="CFG189" s="338"/>
      <c r="CFH189" s="338"/>
      <c r="CFI189" s="338"/>
      <c r="CFJ189" s="338"/>
      <c r="CFK189" s="338"/>
      <c r="CFL189" s="338"/>
      <c r="CFM189" s="338"/>
      <c r="CFN189" s="338"/>
      <c r="CFO189" s="338"/>
      <c r="CFP189" s="338"/>
      <c r="CFQ189" s="338"/>
      <c r="CFR189" s="338"/>
      <c r="CFS189" s="338"/>
      <c r="CFT189" s="338"/>
      <c r="CFU189" s="338"/>
      <c r="CFV189" s="338"/>
      <c r="CFW189" s="338"/>
      <c r="CFX189" s="338"/>
      <c r="CFY189" s="338"/>
      <c r="CFZ189" s="338"/>
      <c r="CGA189" s="338"/>
      <c r="CGB189" s="338"/>
      <c r="CGC189" s="338"/>
      <c r="CGD189" s="338"/>
      <c r="CGE189" s="338"/>
      <c r="CGF189" s="338"/>
      <c r="CGG189" s="338"/>
      <c r="CGH189" s="338"/>
      <c r="CGI189" s="338"/>
      <c r="CGJ189" s="338"/>
      <c r="CGK189" s="338"/>
      <c r="CGL189" s="338"/>
      <c r="CGM189" s="338"/>
      <c r="CGN189" s="338"/>
      <c r="CGO189" s="338"/>
      <c r="CGP189" s="338"/>
      <c r="CGQ189" s="338"/>
      <c r="CGR189" s="338"/>
      <c r="CGS189" s="338"/>
      <c r="CGT189" s="338"/>
      <c r="CGU189" s="338"/>
      <c r="CGV189" s="338"/>
      <c r="CGW189" s="338"/>
      <c r="CGX189" s="338"/>
      <c r="CGY189" s="338"/>
      <c r="CGZ189" s="338"/>
      <c r="CHA189" s="338"/>
      <c r="CHB189" s="338"/>
      <c r="CHC189" s="338"/>
      <c r="CHD189" s="338"/>
      <c r="CHE189" s="338"/>
      <c r="CHF189" s="338"/>
      <c r="CHG189" s="338"/>
      <c r="CHH189" s="338"/>
      <c r="CHI189" s="338"/>
      <c r="CHJ189" s="338"/>
      <c r="CHK189" s="338"/>
      <c r="CHL189" s="338"/>
      <c r="CHM189" s="338"/>
      <c r="CHN189" s="338"/>
      <c r="CHO189" s="338"/>
      <c r="CHP189" s="338"/>
      <c r="CHQ189" s="338"/>
      <c r="CHR189" s="338"/>
      <c r="CHS189" s="338"/>
      <c r="CHT189" s="338"/>
      <c r="CHU189" s="338"/>
      <c r="CHV189" s="338"/>
      <c r="CHW189" s="338"/>
      <c r="CHX189" s="338"/>
      <c r="CHY189" s="338"/>
      <c r="CHZ189" s="338"/>
      <c r="CIA189" s="338"/>
      <c r="CIB189" s="338"/>
      <c r="CIC189" s="338"/>
      <c r="CID189" s="338"/>
      <c r="CIE189" s="338"/>
      <c r="CIF189" s="338"/>
      <c r="CIG189" s="338"/>
      <c r="CIH189" s="338"/>
      <c r="CII189" s="338"/>
      <c r="CIJ189" s="338"/>
      <c r="CIK189" s="338"/>
      <c r="CIL189" s="338"/>
      <c r="CIM189" s="338"/>
      <c r="CIN189" s="338"/>
      <c r="CIO189" s="338"/>
      <c r="CIP189" s="338"/>
      <c r="CIQ189" s="338"/>
      <c r="CIR189" s="338"/>
      <c r="CIS189" s="338"/>
      <c r="CIT189" s="338"/>
      <c r="CIU189" s="338"/>
      <c r="CIV189" s="338"/>
      <c r="CIW189" s="338"/>
      <c r="CIX189" s="338"/>
      <c r="CIY189" s="338"/>
      <c r="CIZ189" s="338"/>
      <c r="CJA189" s="338"/>
      <c r="CJB189" s="338"/>
      <c r="CJC189" s="338"/>
      <c r="CJD189" s="338"/>
      <c r="CJE189" s="338"/>
      <c r="CJF189" s="338"/>
      <c r="CJG189" s="338"/>
      <c r="CJH189" s="338"/>
      <c r="CJI189" s="338"/>
      <c r="CJJ189" s="338"/>
      <c r="CJK189" s="338"/>
      <c r="CJL189" s="338"/>
      <c r="CJM189" s="338"/>
      <c r="CJN189" s="338"/>
      <c r="CJO189" s="338"/>
      <c r="CJP189" s="338"/>
      <c r="CJQ189" s="338"/>
      <c r="CJR189" s="338"/>
      <c r="CJS189" s="338"/>
      <c r="CJT189" s="338"/>
      <c r="CJU189" s="338"/>
      <c r="CJV189" s="338"/>
      <c r="CJW189" s="338"/>
      <c r="CJX189" s="338"/>
      <c r="CJY189" s="338"/>
      <c r="CJZ189" s="338"/>
      <c r="CKA189" s="338"/>
      <c r="CKB189" s="338"/>
      <c r="CKC189" s="338"/>
      <c r="CKD189" s="338"/>
      <c r="CKE189" s="338"/>
      <c r="CKF189" s="338"/>
      <c r="CKG189" s="338"/>
      <c r="CKH189" s="338"/>
      <c r="CKI189" s="338"/>
      <c r="CKJ189" s="338"/>
      <c r="CKK189" s="338"/>
      <c r="CKL189" s="338"/>
      <c r="CKM189" s="338"/>
      <c r="CKN189" s="338"/>
      <c r="CKO189" s="338"/>
      <c r="CKP189" s="338"/>
      <c r="CKQ189" s="338"/>
      <c r="CKR189" s="338"/>
      <c r="CKS189" s="338"/>
      <c r="CKT189" s="338"/>
      <c r="CKU189" s="338"/>
      <c r="CKV189" s="338"/>
      <c r="CKW189" s="338"/>
      <c r="CKX189" s="338"/>
      <c r="CKY189" s="338"/>
      <c r="CKZ189" s="338"/>
      <c r="CLA189" s="338"/>
      <c r="CLB189" s="338"/>
      <c r="CLC189" s="338"/>
      <c r="CLD189" s="338"/>
      <c r="CLE189" s="338"/>
      <c r="CLF189" s="338"/>
      <c r="CLG189" s="338"/>
      <c r="CLH189" s="338"/>
      <c r="CLI189" s="338"/>
      <c r="CLJ189" s="338"/>
      <c r="CLK189" s="338"/>
      <c r="CLL189" s="338"/>
      <c r="CLM189" s="338"/>
      <c r="CLN189" s="338"/>
      <c r="CLO189" s="338"/>
      <c r="CLP189" s="338"/>
      <c r="CLQ189" s="338"/>
      <c r="CLR189" s="338"/>
      <c r="CLS189" s="338"/>
      <c r="CLT189" s="338"/>
      <c r="CLU189" s="338"/>
      <c r="CLV189" s="338"/>
      <c r="CLW189" s="338"/>
      <c r="CLX189" s="338"/>
      <c r="CLY189" s="338"/>
      <c r="CLZ189" s="338"/>
      <c r="CMA189" s="338"/>
      <c r="CMB189" s="338"/>
      <c r="CMC189" s="338"/>
      <c r="CMD189" s="338"/>
      <c r="CME189" s="338"/>
      <c r="CMF189" s="338"/>
      <c r="CMG189" s="338"/>
      <c r="CMH189" s="338"/>
      <c r="CMI189" s="338"/>
      <c r="CMJ189" s="338"/>
      <c r="CMK189" s="338"/>
      <c r="CML189" s="338"/>
      <c r="CMM189" s="338"/>
      <c r="CMN189" s="338"/>
      <c r="CMO189" s="338"/>
      <c r="CMP189" s="338"/>
      <c r="CMQ189" s="338"/>
      <c r="CMR189" s="338"/>
      <c r="CMS189" s="338"/>
      <c r="CMT189" s="338"/>
      <c r="CMU189" s="338"/>
      <c r="CMV189" s="338"/>
      <c r="CMW189" s="338"/>
      <c r="CMX189" s="338"/>
      <c r="CMY189" s="338"/>
      <c r="CMZ189" s="338"/>
      <c r="CNA189" s="338"/>
      <c r="CNB189" s="338"/>
      <c r="CNC189" s="338"/>
      <c r="CND189" s="338"/>
      <c r="CNE189" s="338"/>
      <c r="CNF189" s="338"/>
      <c r="CNG189" s="338"/>
      <c r="CNH189" s="338"/>
      <c r="CNI189" s="338"/>
      <c r="CNJ189" s="338"/>
      <c r="CNK189" s="338"/>
      <c r="CNL189" s="338"/>
      <c r="CNM189" s="338"/>
      <c r="CNN189" s="338"/>
      <c r="CNO189" s="338"/>
      <c r="CNP189" s="338"/>
      <c r="CNQ189" s="338"/>
      <c r="CNR189" s="338"/>
      <c r="CNS189" s="338"/>
      <c r="CNT189" s="338"/>
      <c r="CNU189" s="338"/>
      <c r="CNV189" s="338"/>
      <c r="CNW189" s="338"/>
      <c r="CNX189" s="338"/>
      <c r="CNY189" s="338"/>
      <c r="CNZ189" s="338"/>
      <c r="COA189" s="338"/>
      <c r="COB189" s="338"/>
      <c r="COC189" s="338"/>
      <c r="COD189" s="338"/>
      <c r="COE189" s="338"/>
      <c r="COF189" s="338"/>
      <c r="COG189" s="338"/>
      <c r="COH189" s="338"/>
      <c r="COI189" s="338"/>
      <c r="COJ189" s="338"/>
      <c r="COK189" s="338"/>
      <c r="COL189" s="338"/>
      <c r="COM189" s="338"/>
      <c r="CON189" s="338"/>
      <c r="COO189" s="338"/>
      <c r="COP189" s="338"/>
      <c r="COQ189" s="338"/>
      <c r="COR189" s="338"/>
      <c r="COS189" s="338"/>
      <c r="COT189" s="338"/>
      <c r="COU189" s="338"/>
      <c r="COV189" s="338"/>
      <c r="COW189" s="338"/>
      <c r="COX189" s="338"/>
      <c r="COY189" s="338"/>
      <c r="COZ189" s="338"/>
      <c r="CPA189" s="338"/>
      <c r="CPB189" s="338"/>
      <c r="CPC189" s="338"/>
      <c r="CPD189" s="338"/>
      <c r="CPE189" s="338"/>
      <c r="CPF189" s="338"/>
      <c r="CPG189" s="338"/>
      <c r="CPH189" s="338"/>
      <c r="CPI189" s="338"/>
      <c r="CPJ189" s="338"/>
      <c r="CPK189" s="338"/>
      <c r="CPL189" s="338"/>
      <c r="CPM189" s="338"/>
      <c r="CPN189" s="338"/>
      <c r="CPO189" s="338"/>
      <c r="CPP189" s="338"/>
      <c r="CPQ189" s="338"/>
      <c r="CPR189" s="338"/>
      <c r="CPS189" s="338"/>
      <c r="CPT189" s="338"/>
      <c r="CPU189" s="338"/>
      <c r="CPV189" s="338"/>
      <c r="CPW189" s="338"/>
      <c r="CPX189" s="338"/>
      <c r="CPY189" s="338"/>
      <c r="CPZ189" s="338"/>
      <c r="CQA189" s="338"/>
      <c r="CQB189" s="338"/>
      <c r="CQC189" s="338"/>
      <c r="CQD189" s="338"/>
      <c r="CQE189" s="338"/>
      <c r="CQF189" s="338"/>
      <c r="CQG189" s="338"/>
      <c r="CQH189" s="338"/>
      <c r="CQI189" s="338"/>
      <c r="CQJ189" s="338"/>
      <c r="CQK189" s="338"/>
      <c r="CQL189" s="338"/>
      <c r="CQM189" s="338"/>
      <c r="CQN189" s="338"/>
      <c r="CQO189" s="338"/>
      <c r="CQP189" s="338"/>
      <c r="CQQ189" s="338"/>
      <c r="CQR189" s="338"/>
      <c r="CQS189" s="338"/>
      <c r="CQT189" s="338"/>
      <c r="CQU189" s="338"/>
      <c r="CQV189" s="338"/>
      <c r="CQW189" s="338"/>
      <c r="CQX189" s="338"/>
      <c r="CQY189" s="338"/>
      <c r="CQZ189" s="338"/>
      <c r="CRA189" s="338"/>
      <c r="CRB189" s="338"/>
      <c r="CRC189" s="338"/>
      <c r="CRD189" s="338"/>
      <c r="CRE189" s="338"/>
      <c r="CRF189" s="338"/>
      <c r="CRG189" s="338"/>
      <c r="CRH189" s="338"/>
      <c r="CRI189" s="338"/>
      <c r="CRJ189" s="338"/>
      <c r="CRK189" s="338"/>
      <c r="CRL189" s="338"/>
      <c r="CRM189" s="338"/>
      <c r="CRN189" s="338"/>
      <c r="CRO189" s="338"/>
      <c r="CRP189" s="338"/>
      <c r="CRQ189" s="338"/>
      <c r="CRR189" s="338"/>
      <c r="CRS189" s="338"/>
      <c r="CRT189" s="338"/>
      <c r="CRU189" s="338"/>
      <c r="CRV189" s="338"/>
      <c r="CRW189" s="338"/>
      <c r="CRX189" s="338"/>
      <c r="CRY189" s="338"/>
      <c r="CRZ189" s="338"/>
      <c r="CSA189" s="338"/>
      <c r="CSB189" s="338"/>
      <c r="CSC189" s="338"/>
      <c r="CSD189" s="338"/>
      <c r="CSE189" s="338"/>
      <c r="CSF189" s="338"/>
      <c r="CSG189" s="338"/>
      <c r="CSH189" s="338"/>
      <c r="CSI189" s="338"/>
      <c r="CSJ189" s="338"/>
      <c r="CSK189" s="338"/>
      <c r="CSL189" s="338"/>
      <c r="CSM189" s="338"/>
      <c r="CSN189" s="338"/>
      <c r="CSO189" s="338"/>
      <c r="CSP189" s="338"/>
      <c r="CSQ189" s="338"/>
      <c r="CSR189" s="338"/>
      <c r="CSS189" s="338"/>
      <c r="CST189" s="338"/>
      <c r="CSU189" s="338"/>
      <c r="CSV189" s="338"/>
      <c r="CSW189" s="338"/>
      <c r="CSX189" s="338"/>
      <c r="CSY189" s="338"/>
      <c r="CSZ189" s="338"/>
      <c r="CTA189" s="338"/>
      <c r="CTB189" s="338"/>
      <c r="CTC189" s="338"/>
      <c r="CTD189" s="338"/>
      <c r="CTE189" s="338"/>
      <c r="CTF189" s="338"/>
      <c r="CTG189" s="338"/>
      <c r="CTH189" s="338"/>
      <c r="CTI189" s="338"/>
      <c r="CTJ189" s="338"/>
      <c r="CTK189" s="338"/>
      <c r="CTL189" s="338"/>
      <c r="CTM189" s="338"/>
      <c r="CTN189" s="338"/>
      <c r="CTO189" s="338"/>
      <c r="CTP189" s="338"/>
      <c r="CTQ189" s="338"/>
      <c r="CTR189" s="338"/>
      <c r="CTS189" s="338"/>
      <c r="CTT189" s="338"/>
      <c r="CTU189" s="338"/>
      <c r="CTV189" s="338"/>
      <c r="CTW189" s="338"/>
      <c r="CTX189" s="338"/>
      <c r="CTY189" s="338"/>
      <c r="CTZ189" s="338"/>
      <c r="CUA189" s="338"/>
      <c r="CUB189" s="338"/>
      <c r="CUC189" s="338"/>
      <c r="CUD189" s="338"/>
      <c r="CUE189" s="338"/>
      <c r="CUF189" s="338"/>
      <c r="CUG189" s="338"/>
      <c r="CUH189" s="338"/>
      <c r="CUI189" s="338"/>
      <c r="CUJ189" s="338"/>
      <c r="CUK189" s="338"/>
      <c r="CUL189" s="338"/>
      <c r="CUM189" s="338"/>
      <c r="CUN189" s="338"/>
      <c r="CUO189" s="338"/>
      <c r="CUP189" s="338"/>
      <c r="CUQ189" s="338"/>
      <c r="CUR189" s="338"/>
      <c r="CUS189" s="338"/>
      <c r="CUT189" s="338"/>
      <c r="CUU189" s="338"/>
      <c r="CUV189" s="338"/>
      <c r="CUW189" s="338"/>
      <c r="CUX189" s="338"/>
      <c r="CUY189" s="338"/>
      <c r="CUZ189" s="338"/>
      <c r="CVA189" s="338"/>
      <c r="CVB189" s="338"/>
      <c r="CVC189" s="338"/>
      <c r="CVD189" s="338"/>
      <c r="CVE189" s="338"/>
      <c r="CVF189" s="338"/>
      <c r="CVG189" s="338"/>
      <c r="CVH189" s="338"/>
      <c r="CVI189" s="338"/>
      <c r="CVJ189" s="338"/>
      <c r="CVK189" s="338"/>
      <c r="CVL189" s="338"/>
      <c r="CVM189" s="338"/>
      <c r="CVN189" s="338"/>
      <c r="CVO189" s="338"/>
      <c r="CVP189" s="338"/>
      <c r="CVQ189" s="338"/>
      <c r="CVR189" s="338"/>
      <c r="CVS189" s="338"/>
      <c r="CVT189" s="338"/>
      <c r="CVU189" s="338"/>
      <c r="CVV189" s="338"/>
      <c r="CVW189" s="338"/>
      <c r="CVX189" s="338"/>
      <c r="CVY189" s="338"/>
      <c r="CVZ189" s="338"/>
      <c r="CWA189" s="338"/>
      <c r="CWB189" s="338"/>
      <c r="CWC189" s="338"/>
      <c r="CWD189" s="338"/>
      <c r="CWE189" s="338"/>
      <c r="CWF189" s="338"/>
      <c r="CWG189" s="338"/>
      <c r="CWH189" s="338"/>
      <c r="CWI189" s="338"/>
      <c r="CWJ189" s="338"/>
      <c r="CWK189" s="338"/>
      <c r="CWL189" s="338"/>
      <c r="CWM189" s="338"/>
      <c r="CWN189" s="338"/>
      <c r="CWO189" s="338"/>
      <c r="CWP189" s="338"/>
      <c r="CWQ189" s="338"/>
      <c r="CWR189" s="338"/>
      <c r="CWS189" s="338"/>
      <c r="CWT189" s="338"/>
      <c r="CWU189" s="338"/>
      <c r="CWV189" s="338"/>
      <c r="CWW189" s="338"/>
      <c r="CWX189" s="338"/>
      <c r="CWY189" s="338"/>
      <c r="CWZ189" s="338"/>
      <c r="CXA189" s="338"/>
      <c r="CXB189" s="338"/>
      <c r="CXC189" s="338"/>
      <c r="CXD189" s="338"/>
      <c r="CXE189" s="338"/>
      <c r="CXF189" s="338"/>
      <c r="CXG189" s="338"/>
      <c r="CXH189" s="338"/>
      <c r="CXI189" s="338"/>
      <c r="CXJ189" s="338"/>
      <c r="CXK189" s="338"/>
      <c r="CXL189" s="338"/>
      <c r="CXM189" s="338"/>
      <c r="CXN189" s="338"/>
      <c r="CXO189" s="338"/>
      <c r="CXP189" s="338"/>
      <c r="CXQ189" s="338"/>
      <c r="CXR189" s="338"/>
      <c r="CXS189" s="338"/>
      <c r="CXT189" s="338"/>
      <c r="CXU189" s="338"/>
      <c r="CXV189" s="338"/>
      <c r="CXW189" s="338"/>
      <c r="CXX189" s="338"/>
      <c r="CXY189" s="338"/>
      <c r="CXZ189" s="338"/>
      <c r="CYA189" s="338"/>
      <c r="CYB189" s="338"/>
      <c r="CYC189" s="338"/>
      <c r="CYD189" s="338"/>
      <c r="CYE189" s="338"/>
      <c r="CYF189" s="338"/>
      <c r="CYG189" s="338"/>
      <c r="CYH189" s="338"/>
      <c r="CYI189" s="338"/>
      <c r="CYJ189" s="338"/>
      <c r="CYK189" s="338"/>
      <c r="CYL189" s="338"/>
      <c r="CYM189" s="338"/>
      <c r="CYN189" s="338"/>
      <c r="CYO189" s="338"/>
      <c r="CYP189" s="338"/>
      <c r="CYQ189" s="338"/>
      <c r="CYR189" s="338"/>
      <c r="CYS189" s="338"/>
      <c r="CYT189" s="338"/>
      <c r="CYU189" s="338"/>
      <c r="CYV189" s="338"/>
      <c r="CYW189" s="338"/>
      <c r="CYX189" s="338"/>
      <c r="CYY189" s="338"/>
      <c r="CYZ189" s="338"/>
      <c r="CZA189" s="338"/>
      <c r="CZB189" s="338"/>
      <c r="CZC189" s="338"/>
      <c r="CZD189" s="338"/>
      <c r="CZE189" s="338"/>
      <c r="CZF189" s="338"/>
      <c r="CZG189" s="338"/>
      <c r="CZH189" s="338"/>
      <c r="CZI189" s="338"/>
      <c r="CZJ189" s="338"/>
      <c r="CZK189" s="338"/>
      <c r="CZL189" s="338"/>
      <c r="CZM189" s="338"/>
      <c r="CZN189" s="338"/>
      <c r="CZO189" s="338"/>
      <c r="CZP189" s="338"/>
      <c r="CZQ189" s="338"/>
      <c r="CZR189" s="338"/>
      <c r="CZS189" s="338"/>
      <c r="CZT189" s="338"/>
      <c r="CZU189" s="338"/>
      <c r="CZV189" s="338"/>
      <c r="CZW189" s="338"/>
      <c r="CZX189" s="338"/>
      <c r="CZY189" s="338"/>
      <c r="CZZ189" s="338"/>
      <c r="DAA189" s="338"/>
      <c r="DAB189" s="338"/>
      <c r="DAC189" s="338"/>
      <c r="DAD189" s="338"/>
      <c r="DAE189" s="338"/>
      <c r="DAF189" s="338"/>
      <c r="DAG189" s="338"/>
      <c r="DAH189" s="338"/>
      <c r="DAI189" s="338"/>
      <c r="DAJ189" s="338"/>
      <c r="DAK189" s="338"/>
      <c r="DAL189" s="338"/>
      <c r="DAM189" s="338"/>
      <c r="DAN189" s="338"/>
      <c r="DAO189" s="338"/>
      <c r="DAP189" s="338"/>
      <c r="DAQ189" s="338"/>
      <c r="DAR189" s="338"/>
      <c r="DAS189" s="338"/>
      <c r="DAT189" s="338"/>
      <c r="DAU189" s="338"/>
      <c r="DAV189" s="338"/>
      <c r="DAW189" s="338"/>
      <c r="DAX189" s="338"/>
      <c r="DAY189" s="338"/>
      <c r="DAZ189" s="338"/>
      <c r="DBA189" s="338"/>
      <c r="DBB189" s="338"/>
      <c r="DBC189" s="338"/>
      <c r="DBD189" s="338"/>
      <c r="DBE189" s="338"/>
      <c r="DBF189" s="338"/>
      <c r="DBG189" s="338"/>
      <c r="DBH189" s="338"/>
      <c r="DBI189" s="338"/>
      <c r="DBJ189" s="338"/>
      <c r="DBK189" s="338"/>
      <c r="DBL189" s="338"/>
      <c r="DBM189" s="338"/>
      <c r="DBN189" s="338"/>
      <c r="DBO189" s="338"/>
      <c r="DBP189" s="338"/>
      <c r="DBQ189" s="338"/>
      <c r="DBR189" s="338"/>
      <c r="DBS189" s="338"/>
      <c r="DBT189" s="338"/>
      <c r="DBU189" s="338"/>
      <c r="DBV189" s="338"/>
      <c r="DBW189" s="338"/>
      <c r="DBX189" s="338"/>
      <c r="DBY189" s="338"/>
      <c r="DBZ189" s="338"/>
      <c r="DCA189" s="338"/>
      <c r="DCB189" s="338"/>
      <c r="DCC189" s="338"/>
      <c r="DCD189" s="338"/>
      <c r="DCE189" s="338"/>
      <c r="DCF189" s="338"/>
      <c r="DCG189" s="338"/>
      <c r="DCH189" s="338"/>
      <c r="DCI189" s="338"/>
      <c r="DCJ189" s="338"/>
      <c r="DCK189" s="338"/>
      <c r="DCL189" s="338"/>
      <c r="DCM189" s="338"/>
      <c r="DCN189" s="338"/>
      <c r="DCO189" s="338"/>
      <c r="DCP189" s="338"/>
      <c r="DCQ189" s="338"/>
      <c r="DCR189" s="338"/>
      <c r="DCS189" s="338"/>
      <c r="DCT189" s="338"/>
      <c r="DCU189" s="338"/>
      <c r="DCV189" s="338"/>
      <c r="DCW189" s="338"/>
      <c r="DCX189" s="338"/>
      <c r="DCY189" s="338"/>
      <c r="DCZ189" s="338"/>
      <c r="DDA189" s="338"/>
      <c r="DDB189" s="338"/>
      <c r="DDC189" s="338"/>
      <c r="DDD189" s="338"/>
      <c r="DDE189" s="338"/>
      <c r="DDF189" s="338"/>
      <c r="DDG189" s="338"/>
      <c r="DDH189" s="338"/>
      <c r="DDI189" s="338"/>
      <c r="DDJ189" s="338"/>
      <c r="DDK189" s="338"/>
      <c r="DDL189" s="338"/>
      <c r="DDM189" s="338"/>
      <c r="DDN189" s="338"/>
      <c r="DDO189" s="338"/>
      <c r="DDP189" s="338"/>
      <c r="DDQ189" s="338"/>
      <c r="DDR189" s="338"/>
      <c r="DDS189" s="338"/>
      <c r="DDT189" s="338"/>
      <c r="DDU189" s="338"/>
      <c r="DDV189" s="338"/>
      <c r="DDW189" s="338"/>
      <c r="DDX189" s="338"/>
      <c r="DDY189" s="338"/>
      <c r="DDZ189" s="338"/>
      <c r="DEA189" s="338"/>
      <c r="DEB189" s="338"/>
      <c r="DEC189" s="338"/>
      <c r="DED189" s="338"/>
      <c r="DEE189" s="338"/>
      <c r="DEF189" s="338"/>
      <c r="DEG189" s="338"/>
      <c r="DEH189" s="338"/>
      <c r="DEI189" s="338"/>
      <c r="DEJ189" s="338"/>
      <c r="DEK189" s="338"/>
      <c r="DEL189" s="338"/>
      <c r="DEM189" s="338"/>
      <c r="DEN189" s="338"/>
      <c r="DEO189" s="338"/>
      <c r="DEP189" s="338"/>
      <c r="DEQ189" s="338"/>
      <c r="DER189" s="338"/>
      <c r="DES189" s="338"/>
      <c r="DET189" s="338"/>
      <c r="DEU189" s="338"/>
      <c r="DEV189" s="338"/>
      <c r="DEW189" s="338"/>
      <c r="DEX189" s="338"/>
      <c r="DEY189" s="338"/>
      <c r="DEZ189" s="338"/>
      <c r="DFA189" s="338"/>
      <c r="DFB189" s="338"/>
      <c r="DFC189" s="338"/>
      <c r="DFD189" s="338"/>
      <c r="DFE189" s="338"/>
      <c r="DFF189" s="338"/>
      <c r="DFG189" s="338"/>
      <c r="DFH189" s="338"/>
      <c r="DFI189" s="338"/>
      <c r="DFJ189" s="338"/>
      <c r="DFK189" s="338"/>
      <c r="DFL189" s="338"/>
      <c r="DFM189" s="338"/>
      <c r="DFN189" s="338"/>
      <c r="DFO189" s="338"/>
      <c r="DFP189" s="338"/>
      <c r="DFQ189" s="338"/>
      <c r="DFR189" s="338"/>
      <c r="DFS189" s="338"/>
      <c r="DFT189" s="338"/>
      <c r="DFU189" s="338"/>
      <c r="DFV189" s="338"/>
      <c r="DFW189" s="338"/>
      <c r="DFX189" s="338"/>
      <c r="DFY189" s="338"/>
      <c r="DFZ189" s="338"/>
      <c r="DGA189" s="338"/>
      <c r="DGB189" s="338"/>
      <c r="DGC189" s="338"/>
      <c r="DGD189" s="338"/>
      <c r="DGE189" s="338"/>
      <c r="DGF189" s="338"/>
      <c r="DGG189" s="338"/>
      <c r="DGH189" s="338"/>
      <c r="DGI189" s="338"/>
      <c r="DGJ189" s="338"/>
      <c r="DGK189" s="338"/>
      <c r="DGL189" s="338"/>
      <c r="DGM189" s="338"/>
      <c r="DGN189" s="338"/>
      <c r="DGO189" s="338"/>
      <c r="DGP189" s="338"/>
      <c r="DGQ189" s="338"/>
      <c r="DGR189" s="338"/>
      <c r="DGS189" s="338"/>
      <c r="DGT189" s="338"/>
      <c r="DGU189" s="338"/>
      <c r="DGV189" s="338"/>
      <c r="DGW189" s="338"/>
      <c r="DGX189" s="338"/>
      <c r="DGY189" s="338"/>
      <c r="DGZ189" s="338"/>
      <c r="DHA189" s="338"/>
      <c r="DHB189" s="338"/>
      <c r="DHC189" s="338"/>
      <c r="DHD189" s="338"/>
      <c r="DHE189" s="338"/>
      <c r="DHF189" s="338"/>
      <c r="DHG189" s="338"/>
      <c r="DHH189" s="338"/>
      <c r="DHI189" s="338"/>
      <c r="DHJ189" s="338"/>
      <c r="DHK189" s="338"/>
      <c r="DHL189" s="338"/>
      <c r="DHM189" s="338"/>
      <c r="DHN189" s="338"/>
      <c r="DHO189" s="338"/>
      <c r="DHP189" s="338"/>
      <c r="DHQ189" s="338"/>
      <c r="DHR189" s="338"/>
      <c r="DHS189" s="338"/>
      <c r="DHT189" s="338"/>
      <c r="DHU189" s="338"/>
      <c r="DHV189" s="338"/>
      <c r="DHW189" s="338"/>
      <c r="DHX189" s="338"/>
      <c r="DHY189" s="338"/>
      <c r="DHZ189" s="338"/>
      <c r="DIA189" s="338"/>
      <c r="DIB189" s="338"/>
      <c r="DIC189" s="338"/>
      <c r="DID189" s="338"/>
      <c r="DIE189" s="338"/>
      <c r="DIF189" s="338"/>
      <c r="DIG189" s="338"/>
      <c r="DIH189" s="338"/>
      <c r="DII189" s="338"/>
      <c r="DIJ189" s="338"/>
      <c r="DIK189" s="338"/>
      <c r="DIL189" s="338"/>
      <c r="DIM189" s="338"/>
      <c r="DIN189" s="338"/>
      <c r="DIO189" s="338"/>
      <c r="DIP189" s="338"/>
      <c r="DIQ189" s="338"/>
      <c r="DIR189" s="338"/>
      <c r="DIS189" s="338"/>
      <c r="DIT189" s="338"/>
      <c r="DIU189" s="338"/>
      <c r="DIV189" s="338"/>
      <c r="DIW189" s="338"/>
      <c r="DIX189" s="338"/>
      <c r="DIY189" s="338"/>
      <c r="DIZ189" s="338"/>
      <c r="DJA189" s="338"/>
      <c r="DJB189" s="338"/>
      <c r="DJC189" s="338"/>
      <c r="DJD189" s="338"/>
      <c r="DJE189" s="338"/>
      <c r="DJF189" s="338"/>
      <c r="DJG189" s="338"/>
      <c r="DJH189" s="338"/>
      <c r="DJI189" s="338"/>
      <c r="DJJ189" s="338"/>
      <c r="DJK189" s="338"/>
      <c r="DJL189" s="338"/>
      <c r="DJM189" s="338"/>
      <c r="DJN189" s="338"/>
      <c r="DJO189" s="338"/>
      <c r="DJP189" s="338"/>
      <c r="DJQ189" s="338"/>
      <c r="DJR189" s="338"/>
      <c r="DJS189" s="338"/>
      <c r="DJT189" s="338"/>
      <c r="DJU189" s="338"/>
      <c r="DJV189" s="338"/>
      <c r="DJW189" s="338"/>
      <c r="DJX189" s="338"/>
      <c r="DJY189" s="338"/>
      <c r="DJZ189" s="338"/>
      <c r="DKA189" s="338"/>
      <c r="DKB189" s="338"/>
      <c r="DKC189" s="338"/>
      <c r="DKD189" s="338"/>
      <c r="DKE189" s="338"/>
      <c r="DKF189" s="338"/>
      <c r="DKG189" s="338"/>
      <c r="DKH189" s="338"/>
      <c r="DKI189" s="338"/>
      <c r="DKJ189" s="338"/>
      <c r="DKK189" s="338"/>
      <c r="DKL189" s="338"/>
      <c r="DKM189" s="338"/>
      <c r="DKN189" s="338"/>
      <c r="DKO189" s="338"/>
      <c r="DKP189" s="338"/>
      <c r="DKQ189" s="338"/>
      <c r="DKR189" s="338"/>
      <c r="DKS189" s="338"/>
      <c r="DKT189" s="338"/>
      <c r="DKU189" s="338"/>
      <c r="DKV189" s="338"/>
      <c r="DKW189" s="338"/>
      <c r="DKX189" s="338"/>
      <c r="DKY189" s="338"/>
      <c r="DKZ189" s="338"/>
      <c r="DLA189" s="338"/>
      <c r="DLB189" s="338"/>
      <c r="DLC189" s="338"/>
      <c r="DLD189" s="338"/>
      <c r="DLE189" s="338"/>
      <c r="DLF189" s="338"/>
      <c r="DLG189" s="338"/>
      <c r="DLH189" s="338"/>
      <c r="DLI189" s="338"/>
      <c r="DLJ189" s="338"/>
      <c r="DLK189" s="338"/>
      <c r="DLL189" s="338"/>
      <c r="DLM189" s="338"/>
      <c r="DLN189" s="338"/>
      <c r="DLO189" s="338"/>
      <c r="DLP189" s="338"/>
      <c r="DLQ189" s="338"/>
      <c r="DLR189" s="338"/>
      <c r="DLS189" s="338"/>
      <c r="DLT189" s="338"/>
      <c r="DLU189" s="338"/>
      <c r="DLV189" s="338"/>
      <c r="DLW189" s="338"/>
      <c r="DLX189" s="338"/>
      <c r="DLY189" s="338"/>
      <c r="DLZ189" s="338"/>
      <c r="DMA189" s="338"/>
      <c r="DMB189" s="338"/>
      <c r="DMC189" s="338"/>
      <c r="DMD189" s="338"/>
      <c r="DME189" s="338"/>
      <c r="DMF189" s="338"/>
      <c r="DMG189" s="338"/>
      <c r="DMH189" s="338"/>
      <c r="DMI189" s="338"/>
      <c r="DMJ189" s="338"/>
      <c r="DMK189" s="338"/>
      <c r="DML189" s="338"/>
      <c r="DMM189" s="338"/>
      <c r="DMN189" s="338"/>
      <c r="DMO189" s="338"/>
      <c r="DMP189" s="338"/>
      <c r="DMQ189" s="338"/>
      <c r="DMR189" s="338"/>
      <c r="DMS189" s="338"/>
      <c r="DMT189" s="338"/>
      <c r="DMU189" s="338"/>
      <c r="DMV189" s="338"/>
      <c r="DMW189" s="338"/>
      <c r="DMX189" s="338"/>
      <c r="DMY189" s="338"/>
      <c r="DMZ189" s="338"/>
      <c r="DNA189" s="338"/>
      <c r="DNB189" s="338"/>
      <c r="DNC189" s="338"/>
      <c r="DND189" s="338"/>
      <c r="DNE189" s="338"/>
      <c r="DNF189" s="338"/>
      <c r="DNG189" s="338"/>
      <c r="DNH189" s="338"/>
      <c r="DNI189" s="338"/>
      <c r="DNJ189" s="338"/>
      <c r="DNK189" s="338"/>
      <c r="DNL189" s="338"/>
      <c r="DNM189" s="338"/>
      <c r="DNN189" s="338"/>
      <c r="DNO189" s="338"/>
      <c r="DNP189" s="338"/>
      <c r="DNQ189" s="338"/>
      <c r="DNR189" s="338"/>
      <c r="DNS189" s="338"/>
      <c r="DNT189" s="338"/>
      <c r="DNU189" s="338"/>
      <c r="DNV189" s="338"/>
      <c r="DNW189" s="338"/>
      <c r="DNX189" s="338"/>
      <c r="DNY189" s="338"/>
      <c r="DNZ189" s="338"/>
      <c r="DOA189" s="338"/>
      <c r="DOB189" s="338"/>
      <c r="DOC189" s="338"/>
      <c r="DOD189" s="338"/>
      <c r="DOE189" s="338"/>
      <c r="DOF189" s="338"/>
      <c r="DOG189" s="338"/>
      <c r="DOH189" s="338"/>
      <c r="DOI189" s="338"/>
      <c r="DOJ189" s="338"/>
      <c r="DOK189" s="338"/>
      <c r="DOL189" s="338"/>
      <c r="DOM189" s="338"/>
      <c r="DON189" s="338"/>
      <c r="DOO189" s="338"/>
      <c r="DOP189" s="338"/>
      <c r="DOQ189" s="338"/>
      <c r="DOR189" s="338"/>
      <c r="DOS189" s="338"/>
      <c r="DOT189" s="338"/>
      <c r="DOU189" s="338"/>
      <c r="DOV189" s="338"/>
      <c r="DOW189" s="338"/>
      <c r="DOX189" s="338"/>
      <c r="DOY189" s="338"/>
      <c r="DOZ189" s="338"/>
      <c r="DPA189" s="338"/>
      <c r="DPB189" s="338"/>
      <c r="DPC189" s="338"/>
      <c r="DPD189" s="338"/>
      <c r="DPE189" s="338"/>
      <c r="DPF189" s="338"/>
      <c r="DPG189" s="338"/>
      <c r="DPH189" s="338"/>
      <c r="DPI189" s="338"/>
      <c r="DPJ189" s="338"/>
      <c r="DPK189" s="338"/>
      <c r="DPL189" s="338"/>
      <c r="DPM189" s="338"/>
      <c r="DPN189" s="338"/>
      <c r="DPO189" s="338"/>
      <c r="DPP189" s="338"/>
      <c r="DPQ189" s="338"/>
      <c r="DPR189" s="338"/>
      <c r="DPS189" s="338"/>
      <c r="DPT189" s="338"/>
      <c r="DPU189" s="338"/>
      <c r="DPV189" s="338"/>
      <c r="DPW189" s="338"/>
      <c r="DPX189" s="338"/>
      <c r="DPY189" s="338"/>
      <c r="DPZ189" s="338"/>
      <c r="DQA189" s="338"/>
      <c r="DQB189" s="338"/>
      <c r="DQC189" s="338"/>
      <c r="DQD189" s="338"/>
      <c r="DQE189" s="338"/>
      <c r="DQF189" s="338"/>
      <c r="DQG189" s="338"/>
      <c r="DQH189" s="338"/>
      <c r="DQI189" s="338"/>
      <c r="DQJ189" s="338"/>
      <c r="DQK189" s="338"/>
      <c r="DQL189" s="338"/>
      <c r="DQM189" s="338"/>
      <c r="DQN189" s="338"/>
      <c r="DQO189" s="338"/>
      <c r="DQP189" s="338"/>
      <c r="DQQ189" s="338"/>
      <c r="DQR189" s="338"/>
      <c r="DQS189" s="338"/>
      <c r="DQT189" s="338"/>
      <c r="DQU189" s="338"/>
      <c r="DQV189" s="338"/>
      <c r="DQW189" s="338"/>
      <c r="DQX189" s="338"/>
      <c r="DQY189" s="338"/>
      <c r="DQZ189" s="338"/>
      <c r="DRA189" s="338"/>
      <c r="DRB189" s="338"/>
      <c r="DRC189" s="338"/>
      <c r="DRD189" s="338"/>
      <c r="DRE189" s="338"/>
      <c r="DRF189" s="338"/>
      <c r="DRG189" s="338"/>
      <c r="DRH189" s="338"/>
      <c r="DRI189" s="338"/>
      <c r="DRJ189" s="338"/>
      <c r="DRK189" s="338"/>
      <c r="DRL189" s="338"/>
      <c r="DRM189" s="338"/>
      <c r="DRN189" s="338"/>
      <c r="DRO189" s="338"/>
      <c r="DRP189" s="338"/>
      <c r="DRQ189" s="338"/>
      <c r="DRR189" s="338"/>
      <c r="DRS189" s="338"/>
      <c r="DRT189" s="338"/>
      <c r="DRU189" s="338"/>
      <c r="DRV189" s="338"/>
      <c r="DRW189" s="338"/>
      <c r="DRX189" s="338"/>
      <c r="DRY189" s="338"/>
      <c r="DRZ189" s="338"/>
      <c r="DSA189" s="338"/>
      <c r="DSB189" s="338"/>
      <c r="DSC189" s="338"/>
      <c r="DSD189" s="338"/>
      <c r="DSE189" s="338"/>
      <c r="DSF189" s="338"/>
      <c r="DSG189" s="338"/>
      <c r="DSH189" s="338"/>
      <c r="DSI189" s="338"/>
      <c r="DSJ189" s="338"/>
      <c r="DSK189" s="338"/>
      <c r="DSL189" s="338"/>
      <c r="DSM189" s="338"/>
      <c r="DSN189" s="338"/>
      <c r="DSO189" s="338"/>
      <c r="DSP189" s="338"/>
      <c r="DSQ189" s="338"/>
      <c r="DSR189" s="338"/>
      <c r="DSS189" s="338"/>
      <c r="DST189" s="338"/>
      <c r="DSU189" s="338"/>
      <c r="DSV189" s="338"/>
      <c r="DSW189" s="338"/>
      <c r="DSX189" s="338"/>
      <c r="DSY189" s="338"/>
      <c r="DSZ189" s="338"/>
      <c r="DTA189" s="338"/>
      <c r="DTB189" s="338"/>
      <c r="DTC189" s="338"/>
      <c r="DTD189" s="338"/>
      <c r="DTE189" s="338"/>
      <c r="DTF189" s="338"/>
      <c r="DTG189" s="338"/>
      <c r="DTH189" s="338"/>
      <c r="DTI189" s="338"/>
      <c r="DTJ189" s="338"/>
      <c r="DTK189" s="338"/>
      <c r="DTL189" s="338"/>
      <c r="DTM189" s="338"/>
      <c r="DTN189" s="338"/>
      <c r="DTO189" s="338"/>
      <c r="DTP189" s="338"/>
      <c r="DTQ189" s="338"/>
      <c r="DTR189" s="338"/>
      <c r="DTS189" s="338"/>
      <c r="DTT189" s="338"/>
      <c r="DTU189" s="338"/>
      <c r="DTV189" s="338"/>
      <c r="DTW189" s="338"/>
      <c r="DTX189" s="338"/>
      <c r="DTY189" s="338"/>
      <c r="DTZ189" s="338"/>
      <c r="DUA189" s="338"/>
      <c r="DUB189" s="338"/>
      <c r="DUC189" s="338"/>
      <c r="DUD189" s="338"/>
      <c r="DUE189" s="338"/>
      <c r="DUF189" s="338"/>
      <c r="DUG189" s="338"/>
      <c r="DUH189" s="338"/>
      <c r="DUI189" s="338"/>
      <c r="DUJ189" s="338"/>
      <c r="DUK189" s="338"/>
      <c r="DUL189" s="338"/>
      <c r="DUM189" s="338"/>
      <c r="DUN189" s="338"/>
      <c r="DUO189" s="338"/>
      <c r="DUP189" s="338"/>
      <c r="DUQ189" s="338"/>
      <c r="DUR189" s="338"/>
      <c r="DUS189" s="338"/>
      <c r="DUT189" s="338"/>
      <c r="DUU189" s="338"/>
      <c r="DUV189" s="338"/>
      <c r="DUW189" s="338"/>
      <c r="DUX189" s="338"/>
      <c r="DUY189" s="338"/>
      <c r="DUZ189" s="338"/>
      <c r="DVA189" s="338"/>
      <c r="DVB189" s="338"/>
      <c r="DVC189" s="338"/>
      <c r="DVD189" s="338"/>
      <c r="DVE189" s="338"/>
      <c r="DVF189" s="338"/>
      <c r="DVG189" s="338"/>
      <c r="DVH189" s="338"/>
      <c r="DVI189" s="338"/>
      <c r="DVJ189" s="338"/>
      <c r="DVK189" s="338"/>
      <c r="DVL189" s="338"/>
      <c r="DVM189" s="338"/>
      <c r="DVN189" s="338"/>
      <c r="DVO189" s="338"/>
      <c r="DVP189" s="338"/>
      <c r="DVQ189" s="338"/>
      <c r="DVR189" s="338"/>
      <c r="DVS189" s="338"/>
      <c r="DVT189" s="338"/>
      <c r="DVU189" s="338"/>
      <c r="DVV189" s="338"/>
      <c r="DVW189" s="338"/>
      <c r="DVX189" s="338"/>
      <c r="DVY189" s="338"/>
      <c r="DVZ189" s="338"/>
      <c r="DWA189" s="338"/>
      <c r="DWB189" s="338"/>
      <c r="DWC189" s="338"/>
      <c r="DWD189" s="338"/>
      <c r="DWE189" s="338"/>
      <c r="DWF189" s="338"/>
      <c r="DWG189" s="338"/>
      <c r="DWH189" s="338"/>
      <c r="DWI189" s="338"/>
      <c r="DWJ189" s="338"/>
      <c r="DWK189" s="338"/>
      <c r="DWL189" s="338"/>
      <c r="DWM189" s="338"/>
      <c r="DWN189" s="338"/>
      <c r="DWO189" s="338"/>
      <c r="DWP189" s="338"/>
      <c r="DWQ189" s="338"/>
      <c r="DWR189" s="338"/>
      <c r="DWS189" s="338"/>
      <c r="DWT189" s="338"/>
      <c r="DWU189" s="338"/>
      <c r="DWV189" s="338"/>
      <c r="DWW189" s="338"/>
      <c r="DWX189" s="338"/>
      <c r="DWY189" s="338"/>
      <c r="DWZ189" s="338"/>
      <c r="DXA189" s="338"/>
      <c r="DXB189" s="338"/>
      <c r="DXC189" s="338"/>
      <c r="DXD189" s="338"/>
      <c r="DXE189" s="338"/>
      <c r="DXF189" s="338"/>
      <c r="DXG189" s="338"/>
      <c r="DXH189" s="338"/>
      <c r="DXI189" s="338"/>
      <c r="DXJ189" s="338"/>
      <c r="DXK189" s="338"/>
      <c r="DXL189" s="338"/>
      <c r="DXM189" s="338"/>
      <c r="DXN189" s="338"/>
      <c r="DXO189" s="338"/>
      <c r="DXP189" s="338"/>
      <c r="DXQ189" s="338"/>
      <c r="DXR189" s="338"/>
      <c r="DXS189" s="338"/>
      <c r="DXT189" s="338"/>
      <c r="DXU189" s="338"/>
      <c r="DXV189" s="338"/>
      <c r="DXW189" s="338"/>
      <c r="DXX189" s="338"/>
      <c r="DXY189" s="338"/>
      <c r="DXZ189" s="338"/>
      <c r="DYA189" s="338"/>
      <c r="DYB189" s="338"/>
      <c r="DYC189" s="338"/>
      <c r="DYD189" s="338"/>
      <c r="DYE189" s="338"/>
      <c r="DYF189" s="338"/>
      <c r="DYG189" s="338"/>
      <c r="DYH189" s="338"/>
      <c r="DYI189" s="338"/>
      <c r="DYJ189" s="338"/>
      <c r="DYK189" s="338"/>
      <c r="DYL189" s="338"/>
      <c r="DYM189" s="338"/>
      <c r="DYN189" s="338"/>
      <c r="DYO189" s="338"/>
      <c r="DYP189" s="338"/>
      <c r="DYQ189" s="338"/>
      <c r="DYR189" s="338"/>
      <c r="DYS189" s="338"/>
      <c r="DYT189" s="338"/>
      <c r="DYU189" s="338"/>
      <c r="DYV189" s="338"/>
      <c r="DYW189" s="338"/>
      <c r="DYX189" s="338"/>
      <c r="DYY189" s="338"/>
      <c r="DYZ189" s="338"/>
      <c r="DZA189" s="338"/>
      <c r="DZB189" s="338"/>
      <c r="DZC189" s="338"/>
      <c r="DZD189" s="338"/>
      <c r="DZE189" s="338"/>
      <c r="DZF189" s="338"/>
      <c r="DZG189" s="338"/>
      <c r="DZH189" s="338"/>
      <c r="DZI189" s="338"/>
      <c r="DZJ189" s="338"/>
      <c r="DZK189" s="338"/>
      <c r="DZL189" s="338"/>
      <c r="DZM189" s="338"/>
      <c r="DZN189" s="338"/>
      <c r="DZO189" s="338"/>
      <c r="DZP189" s="338"/>
      <c r="DZQ189" s="338"/>
      <c r="DZR189" s="338"/>
      <c r="DZS189" s="338"/>
      <c r="DZT189" s="338"/>
      <c r="DZU189" s="338"/>
      <c r="DZV189" s="338"/>
      <c r="DZW189" s="338"/>
      <c r="DZX189" s="338"/>
      <c r="DZY189" s="338"/>
      <c r="DZZ189" s="338"/>
      <c r="EAA189" s="338"/>
      <c r="EAB189" s="338"/>
      <c r="EAC189" s="338"/>
      <c r="EAD189" s="338"/>
      <c r="EAE189" s="338"/>
      <c r="EAF189" s="338"/>
      <c r="EAG189" s="338"/>
      <c r="EAH189" s="338"/>
      <c r="EAI189" s="338"/>
      <c r="EAJ189" s="338"/>
      <c r="EAK189" s="338"/>
      <c r="EAL189" s="338"/>
      <c r="EAM189" s="338"/>
      <c r="EAN189" s="338"/>
      <c r="EAO189" s="338"/>
      <c r="EAP189" s="338"/>
      <c r="EAQ189" s="338"/>
      <c r="EAR189" s="338"/>
      <c r="EAS189" s="338"/>
      <c r="EAT189" s="338"/>
      <c r="EAU189" s="338"/>
      <c r="EAV189" s="338"/>
      <c r="EAW189" s="338"/>
      <c r="EAX189" s="338"/>
      <c r="EAY189" s="338"/>
      <c r="EAZ189" s="338"/>
      <c r="EBA189" s="338"/>
      <c r="EBB189" s="338"/>
      <c r="EBC189" s="338"/>
      <c r="EBD189" s="338"/>
      <c r="EBE189" s="338"/>
      <c r="EBF189" s="338"/>
      <c r="EBG189" s="338"/>
      <c r="EBH189" s="338"/>
      <c r="EBI189" s="338"/>
      <c r="EBJ189" s="338"/>
      <c r="EBK189" s="338"/>
      <c r="EBL189" s="338"/>
      <c r="EBM189" s="338"/>
      <c r="EBN189" s="338"/>
      <c r="EBO189" s="338"/>
      <c r="EBP189" s="338"/>
      <c r="EBQ189" s="338"/>
      <c r="EBR189" s="338"/>
      <c r="EBS189" s="338"/>
      <c r="EBT189" s="338"/>
      <c r="EBU189" s="338"/>
      <c r="EBV189" s="338"/>
      <c r="EBW189" s="338"/>
      <c r="EBX189" s="338"/>
      <c r="EBY189" s="338"/>
      <c r="EBZ189" s="338"/>
      <c r="ECA189" s="338"/>
      <c r="ECB189" s="338"/>
      <c r="ECC189" s="338"/>
      <c r="ECD189" s="338"/>
      <c r="ECE189" s="338"/>
      <c r="ECF189" s="338"/>
      <c r="ECG189" s="338"/>
      <c r="ECH189" s="338"/>
      <c r="ECI189" s="338"/>
      <c r="ECJ189" s="338"/>
      <c r="ECK189" s="338"/>
      <c r="ECL189" s="338"/>
      <c r="ECM189" s="338"/>
      <c r="ECN189" s="338"/>
      <c r="ECO189" s="338"/>
      <c r="ECP189" s="338"/>
      <c r="ECQ189" s="338"/>
      <c r="ECR189" s="338"/>
      <c r="ECS189" s="338"/>
      <c r="ECT189" s="338"/>
      <c r="ECU189" s="338"/>
      <c r="ECV189" s="338"/>
      <c r="ECW189" s="338"/>
      <c r="ECX189" s="338"/>
      <c r="ECY189" s="338"/>
      <c r="ECZ189" s="338"/>
      <c r="EDA189" s="338"/>
      <c r="EDB189" s="338"/>
      <c r="EDC189" s="338"/>
      <c r="EDD189" s="338"/>
      <c r="EDE189" s="338"/>
      <c r="EDF189" s="338"/>
      <c r="EDG189" s="338"/>
      <c r="EDH189" s="338"/>
      <c r="EDI189" s="338"/>
      <c r="EDJ189" s="338"/>
      <c r="EDK189" s="338"/>
      <c r="EDL189" s="338"/>
      <c r="EDM189" s="338"/>
      <c r="EDN189" s="338"/>
      <c r="EDO189" s="338"/>
      <c r="EDP189" s="338"/>
      <c r="EDQ189" s="338"/>
      <c r="EDR189" s="338"/>
      <c r="EDS189" s="338"/>
      <c r="EDT189" s="338"/>
      <c r="EDU189" s="338"/>
      <c r="EDV189" s="338"/>
      <c r="EDW189" s="338"/>
      <c r="EDX189" s="338"/>
      <c r="EDY189" s="338"/>
      <c r="EDZ189" s="338"/>
      <c r="EEA189" s="338"/>
      <c r="EEB189" s="338"/>
      <c r="EEC189" s="338"/>
      <c r="EED189" s="338"/>
      <c r="EEE189" s="338"/>
      <c r="EEF189" s="338"/>
      <c r="EEG189" s="338"/>
      <c r="EEH189" s="338"/>
      <c r="EEI189" s="338"/>
      <c r="EEJ189" s="338"/>
      <c r="EEK189" s="338"/>
      <c r="EEL189" s="338"/>
      <c r="EEM189" s="338"/>
      <c r="EEN189" s="338"/>
      <c r="EEO189" s="338"/>
      <c r="EEP189" s="338"/>
      <c r="EEQ189" s="338"/>
      <c r="EER189" s="338"/>
      <c r="EES189" s="338"/>
      <c r="EET189" s="338"/>
      <c r="EEU189" s="338"/>
      <c r="EEV189" s="338"/>
      <c r="EEW189" s="338"/>
      <c r="EEX189" s="338"/>
      <c r="EEY189" s="338"/>
      <c r="EEZ189" s="338"/>
      <c r="EFA189" s="338"/>
      <c r="EFB189" s="338"/>
      <c r="EFC189" s="338"/>
      <c r="EFD189" s="338"/>
      <c r="EFE189" s="338"/>
      <c r="EFF189" s="338"/>
      <c r="EFG189" s="338"/>
      <c r="EFH189" s="338"/>
      <c r="EFI189" s="338"/>
      <c r="EFJ189" s="338"/>
      <c r="EFK189" s="338"/>
      <c r="EFL189" s="338"/>
      <c r="EFM189" s="338"/>
      <c r="EFN189" s="338"/>
      <c r="EFO189" s="338"/>
      <c r="EFP189" s="338"/>
      <c r="EFQ189" s="338"/>
      <c r="EFR189" s="338"/>
      <c r="EFS189" s="338"/>
      <c r="EFT189" s="338"/>
      <c r="EFU189" s="338"/>
      <c r="EFV189" s="338"/>
      <c r="EFW189" s="338"/>
      <c r="EFX189" s="338"/>
      <c r="EFY189" s="338"/>
      <c r="EFZ189" s="338"/>
      <c r="EGA189" s="338"/>
      <c r="EGB189" s="338"/>
      <c r="EGC189" s="338"/>
      <c r="EGD189" s="338"/>
      <c r="EGE189" s="338"/>
      <c r="EGF189" s="338"/>
      <c r="EGG189" s="338"/>
      <c r="EGH189" s="338"/>
      <c r="EGI189" s="338"/>
      <c r="EGJ189" s="338"/>
      <c r="EGK189" s="338"/>
      <c r="EGL189" s="338"/>
      <c r="EGM189" s="338"/>
      <c r="EGN189" s="338"/>
      <c r="EGO189" s="338"/>
      <c r="EGP189" s="338"/>
      <c r="EGQ189" s="338"/>
      <c r="EGR189" s="338"/>
      <c r="EGS189" s="338"/>
      <c r="EGT189" s="338"/>
      <c r="EGU189" s="338"/>
      <c r="EGV189" s="338"/>
      <c r="EGW189" s="338"/>
      <c r="EGX189" s="338"/>
      <c r="EGY189" s="338"/>
      <c r="EGZ189" s="338"/>
      <c r="EHA189" s="338"/>
      <c r="EHB189" s="338"/>
      <c r="EHC189" s="338"/>
      <c r="EHD189" s="338"/>
      <c r="EHE189" s="338"/>
      <c r="EHF189" s="338"/>
      <c r="EHG189" s="338"/>
      <c r="EHH189" s="338"/>
      <c r="EHI189" s="338"/>
      <c r="EHJ189" s="338"/>
      <c r="EHK189" s="338"/>
      <c r="EHL189" s="338"/>
      <c r="EHM189" s="338"/>
      <c r="EHN189" s="338"/>
      <c r="EHO189" s="338"/>
      <c r="EHP189" s="338"/>
      <c r="EHQ189" s="338"/>
      <c r="EHR189" s="338"/>
      <c r="EHS189" s="338"/>
      <c r="EHT189" s="338"/>
      <c r="EHU189" s="338"/>
      <c r="EHV189" s="338"/>
      <c r="EHW189" s="338"/>
      <c r="EHX189" s="338"/>
      <c r="EHY189" s="338"/>
      <c r="EHZ189" s="338"/>
      <c r="EIA189" s="338"/>
      <c r="EIB189" s="338"/>
      <c r="EIC189" s="338"/>
      <c r="EID189" s="338"/>
      <c r="EIE189" s="338"/>
      <c r="EIF189" s="338"/>
      <c r="EIG189" s="338"/>
      <c r="EIH189" s="338"/>
      <c r="EII189" s="338"/>
      <c r="EIJ189" s="338"/>
      <c r="EIK189" s="338"/>
      <c r="EIL189" s="338"/>
      <c r="EIM189" s="338"/>
      <c r="EIN189" s="338"/>
      <c r="EIO189" s="338"/>
      <c r="EIP189" s="338"/>
      <c r="EIQ189" s="338"/>
      <c r="EIR189" s="338"/>
      <c r="EIS189" s="338"/>
      <c r="EIT189" s="338"/>
      <c r="EIU189" s="338"/>
      <c r="EIV189" s="338"/>
      <c r="EIW189" s="338"/>
      <c r="EIX189" s="338"/>
      <c r="EIY189" s="338"/>
      <c r="EIZ189" s="338"/>
      <c r="EJA189" s="338"/>
      <c r="EJB189" s="338"/>
      <c r="EJC189" s="338"/>
      <c r="EJD189" s="338"/>
      <c r="EJE189" s="338"/>
      <c r="EJF189" s="338"/>
      <c r="EJG189" s="338"/>
      <c r="EJH189" s="338"/>
      <c r="EJI189" s="338"/>
      <c r="EJJ189" s="338"/>
      <c r="EJK189" s="338"/>
      <c r="EJL189" s="338"/>
      <c r="EJM189" s="338"/>
      <c r="EJN189" s="338"/>
      <c r="EJO189" s="338"/>
      <c r="EJP189" s="338"/>
      <c r="EJQ189" s="338"/>
      <c r="EJR189" s="338"/>
      <c r="EJS189" s="338"/>
      <c r="EJT189" s="338"/>
      <c r="EJU189" s="338"/>
      <c r="EJV189" s="338"/>
      <c r="EJW189" s="338"/>
      <c r="EJX189" s="338"/>
      <c r="EJY189" s="338"/>
      <c r="EJZ189" s="338"/>
      <c r="EKA189" s="338"/>
      <c r="EKB189" s="338"/>
      <c r="EKC189" s="338"/>
      <c r="EKD189" s="338"/>
      <c r="EKE189" s="338"/>
      <c r="EKF189" s="338"/>
      <c r="EKG189" s="338"/>
      <c r="EKH189" s="338"/>
      <c r="EKI189" s="338"/>
      <c r="EKJ189" s="338"/>
      <c r="EKK189" s="338"/>
      <c r="EKL189" s="338"/>
      <c r="EKM189" s="338"/>
      <c r="EKN189" s="338"/>
      <c r="EKO189" s="338"/>
      <c r="EKP189" s="338"/>
      <c r="EKQ189" s="338"/>
      <c r="EKR189" s="338"/>
      <c r="EKS189" s="338"/>
      <c r="EKT189" s="338"/>
      <c r="EKU189" s="338"/>
      <c r="EKV189" s="338"/>
      <c r="EKW189" s="338"/>
      <c r="EKX189" s="338"/>
      <c r="EKY189" s="338"/>
      <c r="EKZ189" s="338"/>
      <c r="ELA189" s="338"/>
      <c r="ELB189" s="338"/>
      <c r="ELC189" s="338"/>
      <c r="ELD189" s="338"/>
      <c r="ELE189" s="338"/>
      <c r="ELF189" s="338"/>
      <c r="ELG189" s="338"/>
      <c r="ELH189" s="338"/>
      <c r="ELI189" s="338"/>
      <c r="ELJ189" s="338"/>
      <c r="ELK189" s="338"/>
      <c r="ELL189" s="338"/>
      <c r="ELM189" s="338"/>
      <c r="ELN189" s="338"/>
      <c r="ELO189" s="338"/>
      <c r="ELP189" s="338"/>
      <c r="ELQ189" s="338"/>
      <c r="ELR189" s="338"/>
      <c r="ELS189" s="338"/>
      <c r="ELT189" s="338"/>
      <c r="ELU189" s="338"/>
      <c r="ELV189" s="338"/>
      <c r="ELW189" s="338"/>
      <c r="ELX189" s="338"/>
      <c r="ELY189" s="338"/>
      <c r="ELZ189" s="338"/>
      <c r="EMA189" s="338"/>
      <c r="EMB189" s="338"/>
      <c r="EMC189" s="338"/>
      <c r="EMD189" s="338"/>
      <c r="EME189" s="338"/>
      <c r="EMF189" s="338"/>
      <c r="EMG189" s="338"/>
      <c r="EMH189" s="338"/>
      <c r="EMI189" s="338"/>
      <c r="EMJ189" s="338"/>
      <c r="EMK189" s="338"/>
      <c r="EML189" s="338"/>
      <c r="EMM189" s="338"/>
      <c r="EMN189" s="338"/>
      <c r="EMO189" s="338"/>
      <c r="EMP189" s="338"/>
      <c r="EMQ189" s="338"/>
      <c r="EMR189" s="338"/>
      <c r="EMS189" s="338"/>
      <c r="EMT189" s="338"/>
      <c r="EMU189" s="338"/>
      <c r="EMV189" s="338"/>
      <c r="EMW189" s="338"/>
      <c r="EMX189" s="338"/>
      <c r="EMY189" s="338"/>
      <c r="EMZ189" s="338"/>
      <c r="ENA189" s="338"/>
      <c r="ENB189" s="338"/>
      <c r="ENC189" s="338"/>
      <c r="END189" s="338"/>
      <c r="ENE189" s="338"/>
      <c r="ENF189" s="338"/>
      <c r="ENG189" s="338"/>
      <c r="ENH189" s="338"/>
      <c r="ENI189" s="338"/>
      <c r="ENJ189" s="338"/>
      <c r="ENK189" s="338"/>
      <c r="ENL189" s="338"/>
      <c r="ENM189" s="338"/>
      <c r="ENN189" s="338"/>
      <c r="ENO189" s="338"/>
      <c r="ENP189" s="338"/>
      <c r="ENQ189" s="338"/>
      <c r="ENR189" s="338"/>
      <c r="ENS189" s="338"/>
      <c r="ENT189" s="338"/>
      <c r="ENU189" s="338"/>
      <c r="ENV189" s="338"/>
      <c r="ENW189" s="338"/>
      <c r="ENX189" s="338"/>
      <c r="ENY189" s="338"/>
      <c r="ENZ189" s="338"/>
      <c r="EOA189" s="338"/>
      <c r="EOB189" s="338"/>
      <c r="EOC189" s="338"/>
      <c r="EOD189" s="338"/>
      <c r="EOE189" s="338"/>
      <c r="EOF189" s="338"/>
      <c r="EOG189" s="338"/>
      <c r="EOH189" s="338"/>
      <c r="EOI189" s="338"/>
      <c r="EOJ189" s="338"/>
      <c r="EOK189" s="338"/>
      <c r="EOL189" s="338"/>
      <c r="EOM189" s="338"/>
      <c r="EON189" s="338"/>
      <c r="EOO189" s="338"/>
      <c r="EOP189" s="338"/>
      <c r="EOQ189" s="338"/>
      <c r="EOR189" s="338"/>
      <c r="EOS189" s="338"/>
      <c r="EOT189" s="338"/>
      <c r="EOU189" s="338"/>
      <c r="EOV189" s="338"/>
      <c r="EOW189" s="338"/>
      <c r="EOX189" s="338"/>
      <c r="EOY189" s="338"/>
      <c r="EOZ189" s="338"/>
      <c r="EPA189" s="338"/>
      <c r="EPB189" s="338"/>
      <c r="EPC189" s="338"/>
      <c r="EPD189" s="338"/>
      <c r="EPE189" s="338"/>
      <c r="EPF189" s="338"/>
      <c r="EPG189" s="338"/>
      <c r="EPH189" s="338"/>
      <c r="EPI189" s="338"/>
      <c r="EPJ189" s="338"/>
      <c r="EPK189" s="338"/>
      <c r="EPL189" s="338"/>
      <c r="EPM189" s="338"/>
      <c r="EPN189" s="338"/>
      <c r="EPO189" s="338"/>
      <c r="EPP189" s="338"/>
      <c r="EPQ189" s="338"/>
      <c r="EPR189" s="338"/>
      <c r="EPS189" s="338"/>
      <c r="EPT189" s="338"/>
      <c r="EPU189" s="338"/>
      <c r="EPV189" s="338"/>
      <c r="EPW189" s="338"/>
      <c r="EPX189" s="338"/>
      <c r="EPY189" s="338"/>
      <c r="EPZ189" s="338"/>
      <c r="EQA189" s="338"/>
      <c r="EQB189" s="338"/>
      <c r="EQC189" s="338"/>
      <c r="EQD189" s="338"/>
      <c r="EQE189" s="338"/>
      <c r="EQF189" s="338"/>
      <c r="EQG189" s="338"/>
      <c r="EQH189" s="338"/>
      <c r="EQI189" s="338"/>
      <c r="EQJ189" s="338"/>
      <c r="EQK189" s="338"/>
      <c r="EQL189" s="338"/>
      <c r="EQM189" s="338"/>
      <c r="EQN189" s="338"/>
      <c r="EQO189" s="338"/>
      <c r="EQP189" s="338"/>
      <c r="EQQ189" s="338"/>
      <c r="EQR189" s="338"/>
      <c r="EQS189" s="338"/>
      <c r="EQT189" s="338"/>
      <c r="EQU189" s="338"/>
      <c r="EQV189" s="338"/>
      <c r="EQW189" s="338"/>
      <c r="EQX189" s="338"/>
      <c r="EQY189" s="338"/>
      <c r="EQZ189" s="338"/>
      <c r="ERA189" s="338"/>
      <c r="ERB189" s="338"/>
      <c r="ERC189" s="338"/>
      <c r="ERD189" s="338"/>
      <c r="ERE189" s="338"/>
      <c r="ERF189" s="338"/>
      <c r="ERG189" s="338"/>
      <c r="ERH189" s="338"/>
      <c r="ERI189" s="338"/>
      <c r="ERJ189" s="338"/>
      <c r="ERK189" s="338"/>
      <c r="ERL189" s="338"/>
      <c r="ERM189" s="338"/>
      <c r="ERN189" s="338"/>
      <c r="ERO189" s="338"/>
      <c r="ERP189" s="338"/>
      <c r="ERQ189" s="338"/>
      <c r="ERR189" s="338"/>
      <c r="ERS189" s="338"/>
      <c r="ERT189" s="338"/>
      <c r="ERU189" s="338"/>
      <c r="ERV189" s="338"/>
      <c r="ERW189" s="338"/>
      <c r="ERX189" s="338"/>
      <c r="ERY189" s="338"/>
      <c r="ERZ189" s="338"/>
      <c r="ESA189" s="338"/>
      <c r="ESB189" s="338"/>
      <c r="ESC189" s="338"/>
      <c r="ESD189" s="338"/>
      <c r="ESE189" s="338"/>
      <c r="ESF189" s="338"/>
      <c r="ESG189" s="338"/>
      <c r="ESH189" s="338"/>
      <c r="ESI189" s="338"/>
      <c r="ESJ189" s="338"/>
      <c r="ESK189" s="338"/>
      <c r="ESL189" s="338"/>
      <c r="ESM189" s="338"/>
      <c r="ESN189" s="338"/>
      <c r="ESO189" s="338"/>
      <c r="ESP189" s="338"/>
      <c r="ESQ189" s="338"/>
      <c r="ESR189" s="338"/>
      <c r="ESS189" s="338"/>
      <c r="EST189" s="338"/>
      <c r="ESU189" s="338"/>
      <c r="ESV189" s="338"/>
      <c r="ESW189" s="338"/>
      <c r="ESX189" s="338"/>
      <c r="ESY189" s="338"/>
      <c r="ESZ189" s="338"/>
      <c r="ETA189" s="338"/>
      <c r="ETB189" s="338"/>
      <c r="ETC189" s="338"/>
      <c r="ETD189" s="338"/>
      <c r="ETE189" s="338"/>
      <c r="ETF189" s="338"/>
      <c r="ETG189" s="338"/>
      <c r="ETH189" s="338"/>
      <c r="ETI189" s="338"/>
      <c r="ETJ189" s="338"/>
      <c r="ETK189" s="338"/>
      <c r="ETL189" s="338"/>
      <c r="ETM189" s="338"/>
      <c r="ETN189" s="338"/>
      <c r="ETO189" s="338"/>
      <c r="ETP189" s="338"/>
      <c r="ETQ189" s="338"/>
      <c r="ETR189" s="338"/>
      <c r="ETS189" s="338"/>
      <c r="ETT189" s="338"/>
      <c r="ETU189" s="338"/>
      <c r="ETV189" s="338"/>
      <c r="ETW189" s="338"/>
      <c r="ETX189" s="338"/>
      <c r="ETY189" s="338"/>
      <c r="ETZ189" s="338"/>
      <c r="EUA189" s="338"/>
      <c r="EUB189" s="338"/>
      <c r="EUC189" s="338"/>
      <c r="EUD189" s="338"/>
      <c r="EUE189" s="338"/>
      <c r="EUF189" s="338"/>
      <c r="EUG189" s="338"/>
      <c r="EUH189" s="338"/>
      <c r="EUI189" s="338"/>
      <c r="EUJ189" s="338"/>
      <c r="EUK189" s="338"/>
      <c r="EUL189" s="338"/>
      <c r="EUM189" s="338"/>
      <c r="EUN189" s="338"/>
      <c r="EUO189" s="338"/>
      <c r="EUP189" s="338"/>
      <c r="EUQ189" s="338"/>
      <c r="EUR189" s="338"/>
      <c r="EUS189" s="338"/>
      <c r="EUT189" s="338"/>
      <c r="EUU189" s="338"/>
      <c r="EUV189" s="338"/>
      <c r="EUW189" s="338"/>
      <c r="EUX189" s="338"/>
      <c r="EUY189" s="338"/>
      <c r="EUZ189" s="338"/>
      <c r="EVA189" s="338"/>
      <c r="EVB189" s="338"/>
      <c r="EVC189" s="338"/>
      <c r="EVD189" s="338"/>
      <c r="EVE189" s="338"/>
      <c r="EVF189" s="338"/>
      <c r="EVG189" s="338"/>
      <c r="EVH189" s="338"/>
      <c r="EVI189" s="338"/>
      <c r="EVJ189" s="338"/>
      <c r="EVK189" s="338"/>
      <c r="EVL189" s="338"/>
      <c r="EVM189" s="338"/>
      <c r="EVN189" s="338"/>
      <c r="EVO189" s="338"/>
      <c r="EVP189" s="338"/>
      <c r="EVQ189" s="338"/>
      <c r="EVR189" s="338"/>
      <c r="EVS189" s="338"/>
      <c r="EVT189" s="338"/>
      <c r="EVU189" s="338"/>
      <c r="EVV189" s="338"/>
      <c r="EVW189" s="338"/>
      <c r="EVX189" s="338"/>
      <c r="EVY189" s="338"/>
      <c r="EVZ189" s="338"/>
      <c r="EWA189" s="338"/>
      <c r="EWB189" s="338"/>
      <c r="EWC189" s="338"/>
      <c r="EWD189" s="338"/>
      <c r="EWE189" s="338"/>
      <c r="EWF189" s="338"/>
      <c r="EWG189" s="338"/>
      <c r="EWH189" s="338"/>
      <c r="EWI189" s="338"/>
      <c r="EWJ189" s="338"/>
      <c r="EWK189" s="338"/>
      <c r="EWL189" s="338"/>
      <c r="EWM189" s="338"/>
      <c r="EWN189" s="338"/>
      <c r="EWO189" s="338"/>
      <c r="EWP189" s="338"/>
      <c r="EWQ189" s="338"/>
      <c r="EWR189" s="338"/>
      <c r="EWS189" s="338"/>
      <c r="EWT189" s="338"/>
      <c r="EWU189" s="338"/>
      <c r="EWV189" s="338"/>
      <c r="EWW189" s="338"/>
      <c r="EWX189" s="338"/>
      <c r="EWY189" s="338"/>
      <c r="EWZ189" s="338"/>
      <c r="EXA189" s="338"/>
      <c r="EXB189" s="338"/>
      <c r="EXC189" s="338"/>
      <c r="EXD189" s="338"/>
      <c r="EXE189" s="338"/>
      <c r="EXF189" s="338"/>
      <c r="EXG189" s="338"/>
      <c r="EXH189" s="338"/>
      <c r="EXI189" s="338"/>
      <c r="EXJ189" s="338"/>
      <c r="EXK189" s="338"/>
      <c r="EXL189" s="338"/>
      <c r="EXM189" s="338"/>
      <c r="EXN189" s="338"/>
      <c r="EXO189" s="338"/>
      <c r="EXP189" s="338"/>
      <c r="EXQ189" s="338"/>
      <c r="EXR189" s="338"/>
      <c r="EXS189" s="338"/>
      <c r="EXT189" s="338"/>
      <c r="EXU189" s="338"/>
      <c r="EXV189" s="338"/>
      <c r="EXW189" s="338"/>
      <c r="EXX189" s="338"/>
      <c r="EXY189" s="338"/>
      <c r="EXZ189" s="338"/>
      <c r="EYA189" s="338"/>
      <c r="EYB189" s="338"/>
      <c r="EYC189" s="338"/>
      <c r="EYD189" s="338"/>
      <c r="EYE189" s="338"/>
      <c r="EYF189" s="338"/>
      <c r="EYG189" s="338"/>
      <c r="EYH189" s="338"/>
      <c r="EYI189" s="338"/>
      <c r="EYJ189" s="338"/>
      <c r="EYK189" s="338"/>
      <c r="EYL189" s="338"/>
      <c r="EYM189" s="338"/>
      <c r="EYN189" s="338"/>
      <c r="EYO189" s="338"/>
      <c r="EYP189" s="338"/>
      <c r="EYQ189" s="338"/>
      <c r="EYR189" s="338"/>
      <c r="EYS189" s="338"/>
      <c r="EYT189" s="338"/>
      <c r="EYU189" s="338"/>
      <c r="EYV189" s="338"/>
      <c r="EYW189" s="338"/>
      <c r="EYX189" s="338"/>
      <c r="EYY189" s="338"/>
      <c r="EYZ189" s="338"/>
      <c r="EZA189" s="338"/>
      <c r="EZB189" s="338"/>
      <c r="EZC189" s="338"/>
      <c r="EZD189" s="338"/>
      <c r="EZE189" s="338"/>
      <c r="EZF189" s="338"/>
      <c r="EZG189" s="338"/>
      <c r="EZH189" s="338"/>
      <c r="EZI189" s="338"/>
      <c r="EZJ189" s="338"/>
      <c r="EZK189" s="338"/>
      <c r="EZL189" s="338"/>
      <c r="EZM189" s="338"/>
      <c r="EZN189" s="338"/>
      <c r="EZO189" s="338"/>
      <c r="EZP189" s="338"/>
      <c r="EZQ189" s="338"/>
      <c r="EZR189" s="338"/>
      <c r="EZS189" s="338"/>
      <c r="EZT189" s="338"/>
      <c r="EZU189" s="338"/>
      <c r="EZV189" s="338"/>
      <c r="EZW189" s="338"/>
      <c r="EZX189" s="338"/>
      <c r="EZY189" s="338"/>
      <c r="EZZ189" s="338"/>
      <c r="FAA189" s="338"/>
      <c r="FAB189" s="338"/>
      <c r="FAC189" s="338"/>
      <c r="FAD189" s="338"/>
      <c r="FAE189" s="338"/>
      <c r="FAF189" s="338"/>
      <c r="FAG189" s="338"/>
      <c r="FAH189" s="338"/>
      <c r="FAI189" s="338"/>
      <c r="FAJ189" s="338"/>
      <c r="FAK189" s="338"/>
      <c r="FAL189" s="338"/>
      <c r="FAM189" s="338"/>
      <c r="FAN189" s="338"/>
      <c r="FAO189" s="338"/>
      <c r="FAP189" s="338"/>
      <c r="FAQ189" s="338"/>
      <c r="FAR189" s="338"/>
      <c r="FAS189" s="338"/>
      <c r="FAT189" s="338"/>
      <c r="FAU189" s="338"/>
      <c r="FAV189" s="338"/>
      <c r="FAW189" s="338"/>
      <c r="FAX189" s="338"/>
      <c r="FAY189" s="338"/>
      <c r="FAZ189" s="338"/>
      <c r="FBA189" s="338"/>
      <c r="FBB189" s="338"/>
      <c r="FBC189" s="338"/>
      <c r="FBD189" s="338"/>
      <c r="FBE189" s="338"/>
      <c r="FBF189" s="338"/>
      <c r="FBG189" s="338"/>
      <c r="FBH189" s="338"/>
      <c r="FBI189" s="338"/>
      <c r="FBJ189" s="338"/>
      <c r="FBK189" s="338"/>
      <c r="FBL189" s="338"/>
      <c r="FBM189" s="338"/>
      <c r="FBN189" s="338"/>
      <c r="FBO189" s="338"/>
      <c r="FBP189" s="338"/>
      <c r="FBQ189" s="338"/>
      <c r="FBR189" s="338"/>
      <c r="FBS189" s="338"/>
      <c r="FBT189" s="338"/>
      <c r="FBU189" s="338"/>
      <c r="FBV189" s="338"/>
      <c r="FBW189" s="338"/>
      <c r="FBX189" s="338"/>
      <c r="FBY189" s="338"/>
      <c r="FBZ189" s="338"/>
      <c r="FCA189" s="338"/>
      <c r="FCB189" s="338"/>
      <c r="FCC189" s="338"/>
      <c r="FCD189" s="338"/>
      <c r="FCE189" s="338"/>
      <c r="FCF189" s="338"/>
      <c r="FCG189" s="338"/>
      <c r="FCH189" s="338"/>
      <c r="FCI189" s="338"/>
      <c r="FCJ189" s="338"/>
      <c r="FCK189" s="338"/>
      <c r="FCL189" s="338"/>
      <c r="FCM189" s="338"/>
      <c r="FCN189" s="338"/>
      <c r="FCO189" s="338"/>
      <c r="FCP189" s="338"/>
      <c r="FCQ189" s="338"/>
      <c r="FCR189" s="338"/>
      <c r="FCS189" s="338"/>
      <c r="FCT189" s="338"/>
      <c r="FCU189" s="338"/>
      <c r="FCV189" s="338"/>
      <c r="FCW189" s="338"/>
      <c r="FCX189" s="338"/>
      <c r="FCY189" s="338"/>
      <c r="FCZ189" s="338"/>
      <c r="FDA189" s="338"/>
      <c r="FDB189" s="338"/>
      <c r="FDC189" s="338"/>
      <c r="FDD189" s="338"/>
      <c r="FDE189" s="338"/>
      <c r="FDF189" s="338"/>
      <c r="FDG189" s="338"/>
      <c r="FDH189" s="338"/>
      <c r="FDI189" s="338"/>
      <c r="FDJ189" s="338"/>
      <c r="FDK189" s="338"/>
      <c r="FDL189" s="338"/>
      <c r="FDM189" s="338"/>
      <c r="FDN189" s="338"/>
      <c r="FDO189" s="338"/>
      <c r="FDP189" s="338"/>
      <c r="FDQ189" s="338"/>
      <c r="FDR189" s="338"/>
      <c r="FDS189" s="338"/>
      <c r="FDT189" s="338"/>
      <c r="FDU189" s="338"/>
      <c r="FDV189" s="338"/>
      <c r="FDW189" s="338"/>
      <c r="FDX189" s="338"/>
      <c r="FDY189" s="338"/>
      <c r="FDZ189" s="338"/>
      <c r="FEA189" s="338"/>
      <c r="FEB189" s="338"/>
      <c r="FEC189" s="338"/>
      <c r="FED189" s="338"/>
      <c r="FEE189" s="338"/>
      <c r="FEF189" s="338"/>
      <c r="FEG189" s="338"/>
      <c r="FEH189" s="338"/>
      <c r="FEI189" s="338"/>
      <c r="FEJ189" s="338"/>
      <c r="FEK189" s="338"/>
      <c r="FEL189" s="338"/>
      <c r="FEM189" s="338"/>
      <c r="FEN189" s="338"/>
      <c r="FEO189" s="338"/>
      <c r="FEP189" s="338"/>
      <c r="FEQ189" s="338"/>
      <c r="FER189" s="338"/>
      <c r="FES189" s="338"/>
      <c r="FET189" s="338"/>
      <c r="FEU189" s="338"/>
      <c r="FEV189" s="338"/>
      <c r="FEW189" s="338"/>
      <c r="FEX189" s="338"/>
      <c r="FEY189" s="338"/>
      <c r="FEZ189" s="338"/>
      <c r="FFA189" s="338"/>
      <c r="FFB189" s="338"/>
      <c r="FFC189" s="338"/>
      <c r="FFD189" s="338"/>
      <c r="FFE189" s="338"/>
      <c r="FFF189" s="338"/>
      <c r="FFG189" s="338"/>
      <c r="FFH189" s="338"/>
      <c r="FFI189" s="338"/>
      <c r="FFJ189" s="338"/>
      <c r="FFK189" s="338"/>
      <c r="FFL189" s="338"/>
      <c r="FFM189" s="338"/>
      <c r="FFN189" s="338"/>
      <c r="FFO189" s="338"/>
      <c r="FFP189" s="338"/>
      <c r="FFQ189" s="338"/>
      <c r="FFR189" s="338"/>
      <c r="FFS189" s="338"/>
      <c r="FFT189" s="338"/>
      <c r="FFU189" s="338"/>
      <c r="FFV189" s="338"/>
      <c r="FFW189" s="338"/>
      <c r="FFX189" s="338"/>
      <c r="FFY189" s="338"/>
      <c r="FFZ189" s="338"/>
      <c r="FGA189" s="338"/>
      <c r="FGB189" s="338"/>
      <c r="FGC189" s="338"/>
      <c r="FGD189" s="338"/>
      <c r="FGE189" s="338"/>
      <c r="FGF189" s="338"/>
      <c r="FGG189" s="338"/>
      <c r="FGH189" s="338"/>
      <c r="FGI189" s="338"/>
      <c r="FGJ189" s="338"/>
      <c r="FGK189" s="338"/>
      <c r="FGL189" s="338"/>
      <c r="FGM189" s="338"/>
      <c r="FGN189" s="338"/>
      <c r="FGO189" s="338"/>
      <c r="FGP189" s="338"/>
      <c r="FGQ189" s="338"/>
      <c r="FGR189" s="338"/>
      <c r="FGS189" s="338"/>
      <c r="FGT189" s="338"/>
      <c r="FGU189" s="338"/>
      <c r="FGV189" s="338"/>
      <c r="FGW189" s="338"/>
      <c r="FGX189" s="338"/>
      <c r="FGY189" s="338"/>
      <c r="FGZ189" s="338"/>
      <c r="FHA189" s="338"/>
      <c r="FHB189" s="338"/>
      <c r="FHC189" s="338"/>
      <c r="FHD189" s="338"/>
      <c r="FHE189" s="338"/>
      <c r="FHF189" s="338"/>
      <c r="FHG189" s="338"/>
      <c r="FHH189" s="338"/>
      <c r="FHI189" s="338"/>
      <c r="FHJ189" s="338"/>
      <c r="FHK189" s="338"/>
      <c r="FHL189" s="338"/>
      <c r="FHM189" s="338"/>
      <c r="FHN189" s="338"/>
      <c r="FHO189" s="338"/>
      <c r="FHP189" s="338"/>
      <c r="FHQ189" s="338"/>
      <c r="FHR189" s="338"/>
      <c r="FHS189" s="338"/>
      <c r="FHT189" s="338"/>
      <c r="FHU189" s="338"/>
      <c r="FHV189" s="338"/>
      <c r="FHW189" s="338"/>
      <c r="FHX189" s="338"/>
      <c r="FHY189" s="338"/>
      <c r="FHZ189" s="338"/>
      <c r="FIA189" s="338"/>
      <c r="FIB189" s="338"/>
      <c r="FIC189" s="338"/>
      <c r="FID189" s="338"/>
      <c r="FIE189" s="338"/>
      <c r="FIF189" s="338"/>
      <c r="FIG189" s="338"/>
      <c r="FIH189" s="338"/>
      <c r="FII189" s="338"/>
      <c r="FIJ189" s="338"/>
      <c r="FIK189" s="338"/>
      <c r="FIL189" s="338"/>
      <c r="FIM189" s="338"/>
      <c r="FIN189" s="338"/>
      <c r="FIO189" s="338"/>
      <c r="FIP189" s="338"/>
      <c r="FIQ189" s="338"/>
      <c r="FIR189" s="338"/>
      <c r="FIS189" s="338"/>
      <c r="FIT189" s="338"/>
      <c r="FIU189" s="338"/>
      <c r="FIV189" s="338"/>
      <c r="FIW189" s="338"/>
      <c r="FIX189" s="338"/>
      <c r="FIY189" s="338"/>
      <c r="FIZ189" s="338"/>
      <c r="FJA189" s="338"/>
      <c r="FJB189" s="338"/>
      <c r="FJC189" s="338"/>
      <c r="FJD189" s="338"/>
      <c r="FJE189" s="338"/>
      <c r="FJF189" s="338"/>
      <c r="FJG189" s="338"/>
      <c r="FJH189" s="338"/>
      <c r="FJI189" s="338"/>
      <c r="FJJ189" s="338"/>
      <c r="FJK189" s="338"/>
      <c r="FJL189" s="338"/>
      <c r="FJM189" s="338"/>
      <c r="FJN189" s="338"/>
      <c r="FJO189" s="338"/>
      <c r="FJP189" s="338"/>
      <c r="FJQ189" s="338"/>
      <c r="FJR189" s="338"/>
      <c r="FJS189" s="338"/>
      <c r="FJT189" s="338"/>
      <c r="FJU189" s="338"/>
      <c r="FJV189" s="338"/>
      <c r="FJW189" s="338"/>
      <c r="FJX189" s="338"/>
      <c r="FJY189" s="338"/>
      <c r="FJZ189" s="338"/>
      <c r="FKA189" s="338"/>
      <c r="FKB189" s="338"/>
      <c r="FKC189" s="338"/>
      <c r="FKD189" s="338"/>
      <c r="FKE189" s="338"/>
      <c r="FKF189" s="338"/>
      <c r="FKG189" s="338"/>
      <c r="FKH189" s="338"/>
      <c r="FKI189" s="338"/>
      <c r="FKJ189" s="338"/>
      <c r="FKK189" s="338"/>
      <c r="FKL189" s="338"/>
      <c r="FKM189" s="338"/>
      <c r="FKN189" s="338"/>
      <c r="FKO189" s="338"/>
      <c r="FKP189" s="338"/>
      <c r="FKQ189" s="338"/>
      <c r="FKR189" s="338"/>
      <c r="FKS189" s="338"/>
      <c r="FKT189" s="338"/>
      <c r="FKU189" s="338"/>
      <c r="FKV189" s="338"/>
      <c r="FKW189" s="338"/>
      <c r="FKX189" s="338"/>
      <c r="FKY189" s="338"/>
      <c r="FKZ189" s="338"/>
      <c r="FLA189" s="338"/>
      <c r="FLB189" s="338"/>
      <c r="FLC189" s="338"/>
      <c r="FLD189" s="338"/>
      <c r="FLE189" s="338"/>
      <c r="FLF189" s="338"/>
      <c r="FLG189" s="338"/>
      <c r="FLH189" s="338"/>
      <c r="FLI189" s="338"/>
      <c r="FLJ189" s="338"/>
      <c r="FLK189" s="338"/>
      <c r="FLL189" s="338"/>
      <c r="FLM189" s="338"/>
      <c r="FLN189" s="338"/>
      <c r="FLO189" s="338"/>
      <c r="FLP189" s="338"/>
      <c r="FLQ189" s="338"/>
      <c r="FLR189" s="338"/>
      <c r="FLS189" s="338"/>
      <c r="FLT189" s="338"/>
      <c r="FLU189" s="338"/>
      <c r="FLV189" s="338"/>
      <c r="FLW189" s="338"/>
      <c r="FLX189" s="338"/>
      <c r="FLY189" s="338"/>
      <c r="FLZ189" s="338"/>
      <c r="FMA189" s="338"/>
      <c r="FMB189" s="338"/>
      <c r="FMC189" s="338"/>
      <c r="FMD189" s="338"/>
      <c r="FME189" s="338"/>
      <c r="FMF189" s="338"/>
      <c r="FMG189" s="338"/>
      <c r="FMH189" s="338"/>
      <c r="FMI189" s="338"/>
      <c r="FMJ189" s="338"/>
      <c r="FMK189" s="338"/>
      <c r="FML189" s="338"/>
      <c r="FMM189" s="338"/>
      <c r="FMN189" s="338"/>
      <c r="FMO189" s="338"/>
      <c r="FMP189" s="338"/>
      <c r="FMQ189" s="338"/>
      <c r="FMR189" s="338"/>
      <c r="FMS189" s="338"/>
      <c r="FMT189" s="338"/>
      <c r="FMU189" s="338"/>
      <c r="FMV189" s="338"/>
      <c r="FMW189" s="338"/>
      <c r="FMX189" s="338"/>
      <c r="FMY189" s="338"/>
      <c r="FMZ189" s="338"/>
      <c r="FNA189" s="338"/>
      <c r="FNB189" s="338"/>
      <c r="FNC189" s="338"/>
      <c r="FND189" s="338"/>
      <c r="FNE189" s="338"/>
      <c r="FNF189" s="338"/>
      <c r="FNG189" s="338"/>
      <c r="FNH189" s="338"/>
      <c r="FNI189" s="338"/>
      <c r="FNJ189" s="338"/>
      <c r="FNK189" s="338"/>
      <c r="FNL189" s="338"/>
      <c r="FNM189" s="338"/>
      <c r="FNN189" s="338"/>
      <c r="FNO189" s="338"/>
      <c r="FNP189" s="338"/>
      <c r="FNQ189" s="338"/>
      <c r="FNR189" s="338"/>
      <c r="FNS189" s="338"/>
      <c r="FNT189" s="338"/>
      <c r="FNU189" s="338"/>
      <c r="FNV189" s="338"/>
      <c r="FNW189" s="338"/>
      <c r="FNX189" s="338"/>
      <c r="FNY189" s="338"/>
      <c r="FNZ189" s="338"/>
      <c r="FOA189" s="338"/>
      <c r="FOB189" s="338"/>
      <c r="FOC189" s="338"/>
      <c r="FOD189" s="338"/>
      <c r="FOE189" s="338"/>
      <c r="FOF189" s="338"/>
      <c r="FOG189" s="338"/>
      <c r="FOH189" s="338"/>
      <c r="FOI189" s="338"/>
      <c r="FOJ189" s="338"/>
      <c r="FOK189" s="338"/>
      <c r="FOL189" s="338"/>
      <c r="FOM189" s="338"/>
      <c r="FON189" s="338"/>
      <c r="FOO189" s="338"/>
      <c r="FOP189" s="338"/>
      <c r="FOQ189" s="338"/>
      <c r="FOR189" s="338"/>
      <c r="FOS189" s="338"/>
      <c r="FOT189" s="338"/>
      <c r="FOU189" s="338"/>
      <c r="FOV189" s="338"/>
      <c r="FOW189" s="338"/>
      <c r="FOX189" s="338"/>
      <c r="FOY189" s="338"/>
      <c r="FOZ189" s="338"/>
      <c r="FPA189" s="338"/>
      <c r="FPB189" s="338"/>
      <c r="FPC189" s="338"/>
      <c r="FPD189" s="338"/>
      <c r="FPE189" s="338"/>
      <c r="FPF189" s="338"/>
      <c r="FPG189" s="338"/>
      <c r="FPH189" s="338"/>
      <c r="FPI189" s="338"/>
      <c r="FPJ189" s="338"/>
      <c r="FPK189" s="338"/>
      <c r="FPL189" s="338"/>
      <c r="FPM189" s="338"/>
      <c r="FPN189" s="338"/>
      <c r="FPO189" s="338"/>
      <c r="FPP189" s="338"/>
      <c r="FPQ189" s="338"/>
      <c r="FPR189" s="338"/>
      <c r="FPS189" s="338"/>
      <c r="FPT189" s="338"/>
      <c r="FPU189" s="338"/>
      <c r="FPV189" s="338"/>
      <c r="FPW189" s="338"/>
      <c r="FPX189" s="338"/>
      <c r="FPY189" s="338"/>
      <c r="FPZ189" s="338"/>
      <c r="FQA189" s="338"/>
      <c r="FQB189" s="338"/>
      <c r="FQC189" s="338"/>
      <c r="FQD189" s="338"/>
      <c r="FQE189" s="338"/>
      <c r="FQF189" s="338"/>
      <c r="FQG189" s="338"/>
      <c r="FQH189" s="338"/>
      <c r="FQI189" s="338"/>
      <c r="FQJ189" s="338"/>
      <c r="FQK189" s="338"/>
      <c r="FQL189" s="338"/>
      <c r="FQM189" s="338"/>
      <c r="FQN189" s="338"/>
      <c r="FQO189" s="338"/>
      <c r="FQP189" s="338"/>
      <c r="FQQ189" s="338"/>
      <c r="FQR189" s="338"/>
      <c r="FQS189" s="338"/>
      <c r="FQT189" s="338"/>
      <c r="FQU189" s="338"/>
      <c r="FQV189" s="338"/>
      <c r="FQW189" s="338"/>
      <c r="FQX189" s="338"/>
      <c r="FQY189" s="338"/>
      <c r="FQZ189" s="338"/>
      <c r="FRA189" s="338"/>
      <c r="FRB189" s="338"/>
      <c r="FRC189" s="338"/>
      <c r="FRD189" s="338"/>
      <c r="FRE189" s="338"/>
      <c r="FRF189" s="338"/>
      <c r="FRG189" s="338"/>
      <c r="FRH189" s="338"/>
      <c r="FRI189" s="338"/>
      <c r="FRJ189" s="338"/>
      <c r="FRK189" s="338"/>
      <c r="FRL189" s="338"/>
      <c r="FRM189" s="338"/>
      <c r="FRN189" s="338"/>
      <c r="FRO189" s="338"/>
      <c r="FRP189" s="338"/>
      <c r="FRQ189" s="338"/>
      <c r="FRR189" s="338"/>
      <c r="FRS189" s="338"/>
      <c r="FRT189" s="338"/>
      <c r="FRU189" s="338"/>
      <c r="FRV189" s="338"/>
      <c r="FRW189" s="338"/>
      <c r="FRX189" s="338"/>
      <c r="FRY189" s="338"/>
      <c r="FRZ189" s="338"/>
      <c r="FSA189" s="338"/>
      <c r="FSB189" s="338"/>
      <c r="FSC189" s="338"/>
      <c r="FSD189" s="338"/>
      <c r="FSE189" s="338"/>
      <c r="FSF189" s="338"/>
      <c r="FSG189" s="338"/>
      <c r="FSH189" s="338"/>
      <c r="FSI189" s="338"/>
      <c r="FSJ189" s="338"/>
      <c r="FSK189" s="338"/>
      <c r="FSL189" s="338"/>
      <c r="FSM189" s="338"/>
      <c r="FSN189" s="338"/>
      <c r="FSO189" s="338"/>
      <c r="FSP189" s="338"/>
      <c r="FSQ189" s="338"/>
      <c r="FSR189" s="338"/>
      <c r="FSS189" s="338"/>
      <c r="FST189" s="338"/>
      <c r="FSU189" s="338"/>
      <c r="FSV189" s="338"/>
      <c r="FSW189" s="338"/>
      <c r="FSX189" s="338"/>
      <c r="FSY189" s="338"/>
      <c r="FSZ189" s="338"/>
      <c r="FTA189" s="338"/>
      <c r="FTB189" s="338"/>
      <c r="FTC189" s="338"/>
      <c r="FTD189" s="338"/>
      <c r="FTE189" s="338"/>
      <c r="FTF189" s="338"/>
      <c r="FTG189" s="338"/>
      <c r="FTH189" s="338"/>
      <c r="FTI189" s="338"/>
      <c r="FTJ189" s="338"/>
      <c r="FTK189" s="338"/>
      <c r="FTL189" s="338"/>
      <c r="FTM189" s="338"/>
      <c r="FTN189" s="338"/>
      <c r="FTO189" s="338"/>
      <c r="FTP189" s="338"/>
      <c r="FTQ189" s="338"/>
      <c r="FTR189" s="338"/>
      <c r="FTS189" s="338"/>
      <c r="FTT189" s="338"/>
      <c r="FTU189" s="338"/>
      <c r="FTV189" s="338"/>
      <c r="FTW189" s="338"/>
      <c r="FTX189" s="338"/>
      <c r="FTY189" s="338"/>
      <c r="FTZ189" s="338"/>
      <c r="FUA189" s="338"/>
      <c r="FUB189" s="338"/>
      <c r="FUC189" s="338"/>
      <c r="FUD189" s="338"/>
      <c r="FUE189" s="338"/>
      <c r="FUF189" s="338"/>
      <c r="FUG189" s="338"/>
      <c r="FUH189" s="338"/>
      <c r="FUI189" s="338"/>
      <c r="FUJ189" s="338"/>
      <c r="FUK189" s="338"/>
      <c r="FUL189" s="338"/>
      <c r="FUM189" s="338"/>
      <c r="FUN189" s="338"/>
      <c r="FUO189" s="338"/>
      <c r="FUP189" s="338"/>
      <c r="FUQ189" s="338"/>
      <c r="FUR189" s="338"/>
      <c r="FUS189" s="338"/>
      <c r="FUT189" s="338"/>
      <c r="FUU189" s="338"/>
      <c r="FUV189" s="338"/>
      <c r="FUW189" s="338"/>
      <c r="FUX189" s="338"/>
      <c r="FUY189" s="338"/>
      <c r="FUZ189" s="338"/>
      <c r="FVA189" s="338"/>
      <c r="FVB189" s="338"/>
      <c r="FVC189" s="338"/>
      <c r="FVD189" s="338"/>
      <c r="FVE189" s="338"/>
      <c r="FVF189" s="338"/>
      <c r="FVG189" s="338"/>
      <c r="FVH189" s="338"/>
      <c r="FVI189" s="338"/>
      <c r="FVJ189" s="338"/>
      <c r="FVK189" s="338"/>
      <c r="FVL189" s="338"/>
      <c r="FVM189" s="338"/>
      <c r="FVN189" s="338"/>
      <c r="FVO189" s="338"/>
      <c r="FVP189" s="338"/>
      <c r="FVQ189" s="338"/>
      <c r="FVR189" s="338"/>
      <c r="FVS189" s="338"/>
      <c r="FVT189" s="338"/>
      <c r="FVU189" s="338"/>
      <c r="FVV189" s="338"/>
      <c r="FVW189" s="338"/>
      <c r="FVX189" s="338"/>
      <c r="FVY189" s="338"/>
      <c r="FVZ189" s="338"/>
      <c r="FWA189" s="338"/>
      <c r="FWB189" s="338"/>
      <c r="FWC189" s="338"/>
      <c r="FWD189" s="338"/>
      <c r="FWE189" s="338"/>
      <c r="FWF189" s="338"/>
      <c r="FWG189" s="338"/>
      <c r="FWH189" s="338"/>
      <c r="FWI189" s="338"/>
      <c r="FWJ189" s="338"/>
      <c r="FWK189" s="338"/>
      <c r="FWL189" s="338"/>
      <c r="FWM189" s="338"/>
      <c r="FWN189" s="338"/>
      <c r="FWO189" s="338"/>
      <c r="FWP189" s="338"/>
      <c r="FWQ189" s="338"/>
      <c r="FWR189" s="338"/>
      <c r="FWS189" s="338"/>
      <c r="FWT189" s="338"/>
      <c r="FWU189" s="338"/>
      <c r="FWV189" s="338"/>
      <c r="FWW189" s="338"/>
      <c r="FWX189" s="338"/>
      <c r="FWY189" s="338"/>
      <c r="FWZ189" s="338"/>
      <c r="FXA189" s="338"/>
      <c r="FXB189" s="338"/>
      <c r="FXC189" s="338"/>
      <c r="FXD189" s="338"/>
      <c r="FXE189" s="338"/>
      <c r="FXF189" s="338"/>
      <c r="FXG189" s="338"/>
      <c r="FXH189" s="338"/>
      <c r="FXI189" s="338"/>
      <c r="FXJ189" s="338"/>
      <c r="FXK189" s="338"/>
      <c r="FXL189" s="338"/>
      <c r="FXM189" s="338"/>
      <c r="FXN189" s="338"/>
      <c r="FXO189" s="338"/>
      <c r="FXP189" s="338"/>
      <c r="FXQ189" s="338"/>
      <c r="FXR189" s="338"/>
      <c r="FXS189" s="338"/>
      <c r="FXT189" s="338"/>
      <c r="FXU189" s="338"/>
      <c r="FXV189" s="338"/>
      <c r="FXW189" s="338"/>
      <c r="FXX189" s="338"/>
      <c r="FXY189" s="338"/>
      <c r="FXZ189" s="338"/>
      <c r="FYA189" s="338"/>
      <c r="FYB189" s="338"/>
      <c r="FYC189" s="338"/>
      <c r="FYD189" s="338"/>
      <c r="FYE189" s="338"/>
      <c r="FYF189" s="338"/>
      <c r="FYG189" s="338"/>
      <c r="FYH189" s="338"/>
      <c r="FYI189" s="338"/>
      <c r="FYJ189" s="338"/>
      <c r="FYK189" s="338"/>
      <c r="FYL189" s="338"/>
      <c r="FYM189" s="338"/>
      <c r="FYN189" s="338"/>
      <c r="FYO189" s="338"/>
      <c r="FYP189" s="338"/>
      <c r="FYQ189" s="338"/>
      <c r="FYR189" s="338"/>
      <c r="FYS189" s="338"/>
      <c r="FYT189" s="338"/>
      <c r="FYU189" s="338"/>
      <c r="FYV189" s="338"/>
      <c r="FYW189" s="338"/>
      <c r="FYX189" s="338"/>
      <c r="FYY189" s="338"/>
      <c r="FYZ189" s="338"/>
      <c r="FZA189" s="338"/>
      <c r="FZB189" s="338"/>
      <c r="FZC189" s="338"/>
      <c r="FZD189" s="338"/>
      <c r="FZE189" s="338"/>
      <c r="FZF189" s="338"/>
      <c r="FZG189" s="338"/>
      <c r="FZH189" s="338"/>
      <c r="FZI189" s="338"/>
      <c r="FZJ189" s="338"/>
      <c r="FZK189" s="338"/>
      <c r="FZL189" s="338"/>
      <c r="FZM189" s="338"/>
      <c r="FZN189" s="338"/>
      <c r="FZO189" s="338"/>
      <c r="FZP189" s="338"/>
      <c r="FZQ189" s="338"/>
      <c r="FZR189" s="338"/>
      <c r="FZS189" s="338"/>
      <c r="FZT189" s="338"/>
      <c r="FZU189" s="338"/>
      <c r="FZV189" s="338"/>
      <c r="FZW189" s="338"/>
      <c r="FZX189" s="338"/>
      <c r="FZY189" s="338"/>
      <c r="FZZ189" s="338"/>
      <c r="GAA189" s="338"/>
      <c r="GAB189" s="338"/>
      <c r="GAC189" s="338"/>
      <c r="GAD189" s="338"/>
      <c r="GAE189" s="338"/>
      <c r="GAF189" s="338"/>
      <c r="GAG189" s="338"/>
      <c r="GAH189" s="338"/>
      <c r="GAI189" s="338"/>
      <c r="GAJ189" s="338"/>
      <c r="GAK189" s="338"/>
      <c r="GAL189" s="338"/>
      <c r="GAM189" s="338"/>
      <c r="GAN189" s="338"/>
      <c r="GAO189" s="338"/>
      <c r="GAP189" s="338"/>
      <c r="GAQ189" s="338"/>
      <c r="GAR189" s="338"/>
      <c r="GAS189" s="338"/>
      <c r="GAT189" s="338"/>
      <c r="GAU189" s="338"/>
      <c r="GAV189" s="338"/>
      <c r="GAW189" s="338"/>
      <c r="GAX189" s="338"/>
      <c r="GAY189" s="338"/>
      <c r="GAZ189" s="338"/>
      <c r="GBA189" s="338"/>
      <c r="GBB189" s="338"/>
      <c r="GBC189" s="338"/>
      <c r="GBD189" s="338"/>
      <c r="GBE189" s="338"/>
      <c r="GBF189" s="338"/>
      <c r="GBG189" s="338"/>
      <c r="GBH189" s="338"/>
      <c r="GBI189" s="338"/>
      <c r="GBJ189" s="338"/>
      <c r="GBK189" s="338"/>
      <c r="GBL189" s="338"/>
      <c r="GBM189" s="338"/>
      <c r="GBN189" s="338"/>
      <c r="GBO189" s="338"/>
      <c r="GBP189" s="338"/>
      <c r="GBQ189" s="338"/>
      <c r="GBR189" s="338"/>
      <c r="GBS189" s="338"/>
      <c r="GBT189" s="338"/>
      <c r="GBU189" s="338"/>
      <c r="GBV189" s="338"/>
      <c r="GBW189" s="338"/>
      <c r="GBX189" s="338"/>
      <c r="GBY189" s="338"/>
      <c r="GBZ189" s="338"/>
      <c r="GCA189" s="338"/>
      <c r="GCB189" s="338"/>
      <c r="GCC189" s="338"/>
      <c r="GCD189" s="338"/>
      <c r="GCE189" s="338"/>
      <c r="GCF189" s="338"/>
      <c r="GCG189" s="338"/>
      <c r="GCH189" s="338"/>
      <c r="GCI189" s="338"/>
      <c r="GCJ189" s="338"/>
      <c r="GCK189" s="338"/>
      <c r="GCL189" s="338"/>
      <c r="GCM189" s="338"/>
      <c r="GCN189" s="338"/>
      <c r="GCO189" s="338"/>
      <c r="GCP189" s="338"/>
      <c r="GCQ189" s="338"/>
      <c r="GCR189" s="338"/>
      <c r="GCS189" s="338"/>
      <c r="GCT189" s="338"/>
      <c r="GCU189" s="338"/>
      <c r="GCV189" s="338"/>
      <c r="GCW189" s="338"/>
      <c r="GCX189" s="338"/>
      <c r="GCY189" s="338"/>
      <c r="GCZ189" s="338"/>
      <c r="GDA189" s="338"/>
      <c r="GDB189" s="338"/>
      <c r="GDC189" s="338"/>
      <c r="GDD189" s="338"/>
      <c r="GDE189" s="338"/>
      <c r="GDF189" s="338"/>
      <c r="GDG189" s="338"/>
      <c r="GDH189" s="338"/>
      <c r="GDI189" s="338"/>
      <c r="GDJ189" s="338"/>
      <c r="GDK189" s="338"/>
      <c r="GDL189" s="338"/>
      <c r="GDM189" s="338"/>
      <c r="GDN189" s="338"/>
      <c r="GDO189" s="338"/>
      <c r="GDP189" s="338"/>
      <c r="GDQ189" s="338"/>
      <c r="GDR189" s="338"/>
      <c r="GDS189" s="338"/>
      <c r="GDT189" s="338"/>
      <c r="GDU189" s="338"/>
      <c r="GDV189" s="338"/>
      <c r="GDW189" s="338"/>
      <c r="GDX189" s="338"/>
      <c r="GDY189" s="338"/>
      <c r="GDZ189" s="338"/>
      <c r="GEA189" s="338"/>
      <c r="GEB189" s="338"/>
      <c r="GEC189" s="338"/>
      <c r="GED189" s="338"/>
      <c r="GEE189" s="338"/>
      <c r="GEF189" s="338"/>
      <c r="GEG189" s="338"/>
      <c r="GEH189" s="338"/>
      <c r="GEI189" s="338"/>
      <c r="GEJ189" s="338"/>
      <c r="GEK189" s="338"/>
      <c r="GEL189" s="338"/>
      <c r="GEM189" s="338"/>
      <c r="GEN189" s="338"/>
      <c r="GEO189" s="338"/>
      <c r="GEP189" s="338"/>
      <c r="GEQ189" s="338"/>
      <c r="GER189" s="338"/>
      <c r="GES189" s="338"/>
      <c r="GET189" s="338"/>
      <c r="GEU189" s="338"/>
      <c r="GEV189" s="338"/>
      <c r="GEW189" s="338"/>
      <c r="GEX189" s="338"/>
      <c r="GEY189" s="338"/>
      <c r="GEZ189" s="338"/>
      <c r="GFA189" s="338"/>
      <c r="GFB189" s="338"/>
      <c r="GFC189" s="338"/>
      <c r="GFD189" s="338"/>
      <c r="GFE189" s="338"/>
      <c r="GFF189" s="338"/>
      <c r="GFG189" s="338"/>
      <c r="GFH189" s="338"/>
      <c r="GFI189" s="338"/>
      <c r="GFJ189" s="338"/>
      <c r="GFK189" s="338"/>
      <c r="GFL189" s="338"/>
      <c r="GFM189" s="338"/>
      <c r="GFN189" s="338"/>
      <c r="GFO189" s="338"/>
      <c r="GFP189" s="338"/>
      <c r="GFQ189" s="338"/>
      <c r="GFR189" s="338"/>
      <c r="GFS189" s="338"/>
      <c r="GFT189" s="338"/>
      <c r="GFU189" s="338"/>
      <c r="GFV189" s="338"/>
      <c r="GFW189" s="338"/>
      <c r="GFX189" s="338"/>
      <c r="GFY189" s="338"/>
      <c r="GFZ189" s="338"/>
      <c r="GGA189" s="338"/>
      <c r="GGB189" s="338"/>
      <c r="GGC189" s="338"/>
      <c r="GGD189" s="338"/>
      <c r="GGE189" s="338"/>
      <c r="GGF189" s="338"/>
      <c r="GGG189" s="338"/>
      <c r="GGH189" s="338"/>
      <c r="GGI189" s="338"/>
      <c r="GGJ189" s="338"/>
      <c r="GGK189" s="338"/>
      <c r="GGL189" s="338"/>
      <c r="GGM189" s="338"/>
      <c r="GGN189" s="338"/>
      <c r="GGO189" s="338"/>
      <c r="GGP189" s="338"/>
      <c r="GGQ189" s="338"/>
      <c r="GGR189" s="338"/>
      <c r="GGS189" s="338"/>
      <c r="GGT189" s="338"/>
      <c r="GGU189" s="338"/>
      <c r="GGV189" s="338"/>
      <c r="GGW189" s="338"/>
      <c r="GGX189" s="338"/>
      <c r="GGY189" s="338"/>
      <c r="GGZ189" s="338"/>
      <c r="GHA189" s="338"/>
      <c r="GHB189" s="338"/>
      <c r="GHC189" s="338"/>
      <c r="GHD189" s="338"/>
      <c r="GHE189" s="338"/>
      <c r="GHF189" s="338"/>
      <c r="GHG189" s="338"/>
      <c r="GHH189" s="338"/>
      <c r="GHI189" s="338"/>
      <c r="GHJ189" s="338"/>
      <c r="GHK189" s="338"/>
      <c r="GHL189" s="338"/>
      <c r="GHM189" s="338"/>
      <c r="GHN189" s="338"/>
      <c r="GHO189" s="338"/>
      <c r="GHP189" s="338"/>
      <c r="GHQ189" s="338"/>
      <c r="GHR189" s="338"/>
      <c r="GHS189" s="338"/>
      <c r="GHT189" s="338"/>
      <c r="GHU189" s="338"/>
      <c r="GHV189" s="338"/>
      <c r="GHW189" s="338"/>
      <c r="GHX189" s="338"/>
      <c r="GHY189" s="338"/>
      <c r="GHZ189" s="338"/>
      <c r="GIA189" s="338"/>
      <c r="GIB189" s="338"/>
      <c r="GIC189" s="338"/>
      <c r="GID189" s="338"/>
      <c r="GIE189" s="338"/>
      <c r="GIF189" s="338"/>
      <c r="GIG189" s="338"/>
      <c r="GIH189" s="338"/>
      <c r="GII189" s="338"/>
      <c r="GIJ189" s="338"/>
      <c r="GIK189" s="338"/>
      <c r="GIL189" s="338"/>
      <c r="GIM189" s="338"/>
      <c r="GIN189" s="338"/>
      <c r="GIO189" s="338"/>
      <c r="GIP189" s="338"/>
      <c r="GIQ189" s="338"/>
      <c r="GIR189" s="338"/>
      <c r="GIS189" s="338"/>
      <c r="GIT189" s="338"/>
      <c r="GIU189" s="338"/>
      <c r="GIV189" s="338"/>
      <c r="GIW189" s="338"/>
      <c r="GIX189" s="338"/>
      <c r="GIY189" s="338"/>
      <c r="GIZ189" s="338"/>
      <c r="GJA189" s="338"/>
      <c r="GJB189" s="338"/>
      <c r="GJC189" s="338"/>
      <c r="GJD189" s="338"/>
      <c r="GJE189" s="338"/>
      <c r="GJF189" s="338"/>
      <c r="GJG189" s="338"/>
      <c r="GJH189" s="338"/>
      <c r="GJI189" s="338"/>
      <c r="GJJ189" s="338"/>
      <c r="GJK189" s="338"/>
      <c r="GJL189" s="338"/>
      <c r="GJM189" s="338"/>
      <c r="GJN189" s="338"/>
      <c r="GJO189" s="338"/>
      <c r="GJP189" s="338"/>
      <c r="GJQ189" s="338"/>
      <c r="GJR189" s="338"/>
      <c r="GJS189" s="338"/>
      <c r="GJT189" s="338"/>
      <c r="GJU189" s="338"/>
      <c r="GJV189" s="338"/>
      <c r="GJW189" s="338"/>
      <c r="GJX189" s="338"/>
      <c r="GJY189" s="338"/>
      <c r="GJZ189" s="338"/>
      <c r="GKA189" s="338"/>
      <c r="GKB189" s="338"/>
      <c r="GKC189" s="338"/>
      <c r="GKD189" s="338"/>
      <c r="GKE189" s="338"/>
      <c r="GKF189" s="338"/>
      <c r="GKG189" s="338"/>
      <c r="GKH189" s="338"/>
      <c r="GKI189" s="338"/>
      <c r="GKJ189" s="338"/>
      <c r="GKK189" s="338"/>
      <c r="GKL189" s="338"/>
      <c r="GKM189" s="338"/>
      <c r="GKN189" s="338"/>
      <c r="GKO189" s="338"/>
      <c r="GKP189" s="338"/>
      <c r="GKQ189" s="338"/>
      <c r="GKR189" s="338"/>
      <c r="GKS189" s="338"/>
      <c r="GKT189" s="338"/>
      <c r="GKU189" s="338"/>
      <c r="GKV189" s="338"/>
      <c r="GKW189" s="338"/>
      <c r="GKX189" s="338"/>
      <c r="GKY189" s="338"/>
      <c r="GKZ189" s="338"/>
      <c r="GLA189" s="338"/>
      <c r="GLB189" s="338"/>
      <c r="GLC189" s="338"/>
      <c r="GLD189" s="338"/>
      <c r="GLE189" s="338"/>
      <c r="GLF189" s="338"/>
      <c r="GLG189" s="338"/>
      <c r="GLH189" s="338"/>
      <c r="GLI189" s="338"/>
      <c r="GLJ189" s="338"/>
      <c r="GLK189" s="338"/>
      <c r="GLL189" s="338"/>
      <c r="GLM189" s="338"/>
      <c r="GLN189" s="338"/>
      <c r="GLO189" s="338"/>
      <c r="GLP189" s="338"/>
      <c r="GLQ189" s="338"/>
      <c r="GLR189" s="338"/>
      <c r="GLS189" s="338"/>
      <c r="GLT189" s="338"/>
      <c r="GLU189" s="338"/>
      <c r="GLV189" s="338"/>
      <c r="GLW189" s="338"/>
      <c r="GLX189" s="338"/>
      <c r="GLY189" s="338"/>
      <c r="GLZ189" s="338"/>
      <c r="GMA189" s="338"/>
      <c r="GMB189" s="338"/>
      <c r="GMC189" s="338"/>
      <c r="GMD189" s="338"/>
      <c r="GME189" s="338"/>
      <c r="GMF189" s="338"/>
      <c r="GMG189" s="338"/>
      <c r="GMH189" s="338"/>
      <c r="GMI189" s="338"/>
      <c r="GMJ189" s="338"/>
      <c r="GMK189" s="338"/>
      <c r="GML189" s="338"/>
      <c r="GMM189" s="338"/>
      <c r="GMN189" s="338"/>
      <c r="GMO189" s="338"/>
      <c r="GMP189" s="338"/>
      <c r="GMQ189" s="338"/>
      <c r="GMR189" s="338"/>
      <c r="GMS189" s="338"/>
      <c r="GMT189" s="338"/>
      <c r="GMU189" s="338"/>
      <c r="GMV189" s="338"/>
      <c r="GMW189" s="338"/>
      <c r="GMX189" s="338"/>
      <c r="GMY189" s="338"/>
      <c r="GMZ189" s="338"/>
      <c r="GNA189" s="338"/>
      <c r="GNB189" s="338"/>
      <c r="GNC189" s="338"/>
      <c r="GND189" s="338"/>
      <c r="GNE189" s="338"/>
      <c r="GNF189" s="338"/>
      <c r="GNG189" s="338"/>
      <c r="GNH189" s="338"/>
      <c r="GNI189" s="338"/>
      <c r="GNJ189" s="338"/>
      <c r="GNK189" s="338"/>
      <c r="GNL189" s="338"/>
      <c r="GNM189" s="338"/>
      <c r="GNN189" s="338"/>
      <c r="GNO189" s="338"/>
      <c r="GNP189" s="338"/>
      <c r="GNQ189" s="338"/>
      <c r="GNR189" s="338"/>
      <c r="GNS189" s="338"/>
      <c r="GNT189" s="338"/>
      <c r="GNU189" s="338"/>
      <c r="GNV189" s="338"/>
      <c r="GNW189" s="338"/>
      <c r="GNX189" s="338"/>
      <c r="GNY189" s="338"/>
      <c r="GNZ189" s="338"/>
      <c r="GOA189" s="338"/>
      <c r="GOB189" s="338"/>
      <c r="GOC189" s="338"/>
      <c r="GOD189" s="338"/>
      <c r="GOE189" s="338"/>
      <c r="GOF189" s="338"/>
      <c r="GOG189" s="338"/>
      <c r="GOH189" s="338"/>
      <c r="GOI189" s="338"/>
      <c r="GOJ189" s="338"/>
      <c r="GOK189" s="338"/>
      <c r="GOL189" s="338"/>
      <c r="GOM189" s="338"/>
      <c r="GON189" s="338"/>
      <c r="GOO189" s="338"/>
      <c r="GOP189" s="338"/>
      <c r="GOQ189" s="338"/>
      <c r="GOR189" s="338"/>
      <c r="GOS189" s="338"/>
      <c r="GOT189" s="338"/>
      <c r="GOU189" s="338"/>
      <c r="GOV189" s="338"/>
      <c r="GOW189" s="338"/>
      <c r="GOX189" s="338"/>
      <c r="GOY189" s="338"/>
      <c r="GOZ189" s="338"/>
      <c r="GPA189" s="338"/>
      <c r="GPB189" s="338"/>
      <c r="GPC189" s="338"/>
      <c r="GPD189" s="338"/>
      <c r="GPE189" s="338"/>
      <c r="GPF189" s="338"/>
      <c r="GPG189" s="338"/>
      <c r="GPH189" s="338"/>
      <c r="GPI189" s="338"/>
      <c r="GPJ189" s="338"/>
      <c r="GPK189" s="338"/>
      <c r="GPL189" s="338"/>
      <c r="GPM189" s="338"/>
      <c r="GPN189" s="338"/>
      <c r="GPO189" s="338"/>
      <c r="GPP189" s="338"/>
      <c r="GPQ189" s="338"/>
      <c r="GPR189" s="338"/>
      <c r="GPS189" s="338"/>
      <c r="GPT189" s="338"/>
      <c r="GPU189" s="338"/>
      <c r="GPV189" s="338"/>
      <c r="GPW189" s="338"/>
      <c r="GPX189" s="338"/>
      <c r="GPY189" s="338"/>
      <c r="GPZ189" s="338"/>
      <c r="GQA189" s="338"/>
      <c r="GQB189" s="338"/>
      <c r="GQC189" s="338"/>
      <c r="GQD189" s="338"/>
      <c r="GQE189" s="338"/>
      <c r="GQF189" s="338"/>
      <c r="GQG189" s="338"/>
      <c r="GQH189" s="338"/>
      <c r="GQI189" s="338"/>
      <c r="GQJ189" s="338"/>
      <c r="GQK189" s="338"/>
      <c r="GQL189" s="338"/>
      <c r="GQM189" s="338"/>
      <c r="GQN189" s="338"/>
      <c r="GQO189" s="338"/>
      <c r="GQP189" s="338"/>
      <c r="GQQ189" s="338"/>
      <c r="GQR189" s="338"/>
      <c r="GQS189" s="338"/>
      <c r="GQT189" s="338"/>
      <c r="GQU189" s="338"/>
      <c r="GQV189" s="338"/>
      <c r="GQW189" s="338"/>
      <c r="GQX189" s="338"/>
      <c r="GQY189" s="338"/>
      <c r="GQZ189" s="338"/>
      <c r="GRA189" s="338"/>
      <c r="GRB189" s="338"/>
      <c r="GRC189" s="338"/>
      <c r="GRD189" s="338"/>
      <c r="GRE189" s="338"/>
      <c r="GRF189" s="338"/>
      <c r="GRG189" s="338"/>
      <c r="GRH189" s="338"/>
      <c r="GRI189" s="338"/>
      <c r="GRJ189" s="338"/>
      <c r="GRK189" s="338"/>
      <c r="GRL189" s="338"/>
      <c r="GRM189" s="338"/>
      <c r="GRN189" s="338"/>
      <c r="GRO189" s="338"/>
      <c r="GRP189" s="338"/>
      <c r="GRQ189" s="338"/>
      <c r="GRR189" s="338"/>
      <c r="GRS189" s="338"/>
      <c r="GRT189" s="338"/>
      <c r="GRU189" s="338"/>
      <c r="GRV189" s="338"/>
      <c r="GRW189" s="338"/>
      <c r="GRX189" s="338"/>
      <c r="GRY189" s="338"/>
      <c r="GRZ189" s="338"/>
      <c r="GSA189" s="338"/>
      <c r="GSB189" s="338"/>
      <c r="GSC189" s="338"/>
      <c r="GSD189" s="338"/>
      <c r="GSE189" s="338"/>
      <c r="GSF189" s="338"/>
      <c r="GSG189" s="338"/>
      <c r="GSH189" s="338"/>
      <c r="GSI189" s="338"/>
      <c r="GSJ189" s="338"/>
      <c r="GSK189" s="338"/>
      <c r="GSL189" s="338"/>
      <c r="GSM189" s="338"/>
      <c r="GSN189" s="338"/>
      <c r="GSO189" s="338"/>
      <c r="GSP189" s="338"/>
      <c r="GSQ189" s="338"/>
      <c r="GSR189" s="338"/>
      <c r="GSS189" s="338"/>
      <c r="GST189" s="338"/>
      <c r="GSU189" s="338"/>
      <c r="GSV189" s="338"/>
      <c r="GSW189" s="338"/>
      <c r="GSX189" s="338"/>
      <c r="GSY189" s="338"/>
      <c r="GSZ189" s="338"/>
      <c r="GTA189" s="338"/>
      <c r="GTB189" s="338"/>
      <c r="GTC189" s="338"/>
      <c r="GTD189" s="338"/>
      <c r="GTE189" s="338"/>
      <c r="GTF189" s="338"/>
      <c r="GTG189" s="338"/>
      <c r="GTH189" s="338"/>
      <c r="GTI189" s="338"/>
      <c r="GTJ189" s="338"/>
      <c r="GTK189" s="338"/>
      <c r="GTL189" s="338"/>
      <c r="GTM189" s="338"/>
      <c r="GTN189" s="338"/>
      <c r="GTO189" s="338"/>
      <c r="GTP189" s="338"/>
      <c r="GTQ189" s="338"/>
      <c r="GTR189" s="338"/>
      <c r="GTS189" s="338"/>
      <c r="GTT189" s="338"/>
      <c r="GTU189" s="338"/>
      <c r="GTV189" s="338"/>
      <c r="GTW189" s="338"/>
      <c r="GTX189" s="338"/>
      <c r="GTY189" s="338"/>
      <c r="GTZ189" s="338"/>
      <c r="GUA189" s="338"/>
      <c r="GUB189" s="338"/>
      <c r="GUC189" s="338"/>
      <c r="GUD189" s="338"/>
      <c r="GUE189" s="338"/>
      <c r="GUF189" s="338"/>
      <c r="GUG189" s="338"/>
      <c r="GUH189" s="338"/>
      <c r="GUI189" s="338"/>
      <c r="GUJ189" s="338"/>
      <c r="GUK189" s="338"/>
      <c r="GUL189" s="338"/>
      <c r="GUM189" s="338"/>
      <c r="GUN189" s="338"/>
      <c r="GUO189" s="338"/>
      <c r="GUP189" s="338"/>
      <c r="GUQ189" s="338"/>
      <c r="GUR189" s="338"/>
      <c r="GUS189" s="338"/>
      <c r="GUT189" s="338"/>
      <c r="GUU189" s="338"/>
      <c r="GUV189" s="338"/>
      <c r="GUW189" s="338"/>
      <c r="GUX189" s="338"/>
      <c r="GUY189" s="338"/>
      <c r="GUZ189" s="338"/>
      <c r="GVA189" s="338"/>
      <c r="GVB189" s="338"/>
      <c r="GVC189" s="338"/>
      <c r="GVD189" s="338"/>
      <c r="GVE189" s="338"/>
      <c r="GVF189" s="338"/>
      <c r="GVG189" s="338"/>
      <c r="GVH189" s="338"/>
      <c r="GVI189" s="338"/>
      <c r="GVJ189" s="338"/>
      <c r="GVK189" s="338"/>
      <c r="GVL189" s="338"/>
      <c r="GVM189" s="338"/>
      <c r="GVN189" s="338"/>
      <c r="GVO189" s="338"/>
      <c r="GVP189" s="338"/>
      <c r="GVQ189" s="338"/>
      <c r="GVR189" s="338"/>
      <c r="GVS189" s="338"/>
      <c r="GVT189" s="338"/>
      <c r="GVU189" s="338"/>
      <c r="GVV189" s="338"/>
      <c r="GVW189" s="338"/>
      <c r="GVX189" s="338"/>
      <c r="GVY189" s="338"/>
      <c r="GVZ189" s="338"/>
      <c r="GWA189" s="338"/>
      <c r="GWB189" s="338"/>
      <c r="GWC189" s="338"/>
      <c r="GWD189" s="338"/>
      <c r="GWE189" s="338"/>
      <c r="GWF189" s="338"/>
      <c r="GWG189" s="338"/>
      <c r="GWH189" s="338"/>
      <c r="GWI189" s="338"/>
      <c r="GWJ189" s="338"/>
      <c r="GWK189" s="338"/>
      <c r="GWL189" s="338"/>
      <c r="GWM189" s="338"/>
      <c r="GWN189" s="338"/>
      <c r="GWO189" s="338"/>
      <c r="GWP189" s="338"/>
      <c r="GWQ189" s="338"/>
      <c r="GWR189" s="338"/>
      <c r="GWS189" s="338"/>
      <c r="GWT189" s="338"/>
      <c r="GWU189" s="338"/>
      <c r="GWV189" s="338"/>
      <c r="GWW189" s="338"/>
      <c r="GWX189" s="338"/>
      <c r="GWY189" s="338"/>
      <c r="GWZ189" s="338"/>
      <c r="GXA189" s="338"/>
      <c r="GXB189" s="338"/>
      <c r="GXC189" s="338"/>
      <c r="GXD189" s="338"/>
      <c r="GXE189" s="338"/>
      <c r="GXF189" s="338"/>
      <c r="GXG189" s="338"/>
      <c r="GXH189" s="338"/>
      <c r="GXI189" s="338"/>
      <c r="GXJ189" s="338"/>
      <c r="GXK189" s="338"/>
      <c r="GXL189" s="338"/>
      <c r="GXM189" s="338"/>
      <c r="GXN189" s="338"/>
      <c r="GXO189" s="338"/>
      <c r="GXP189" s="338"/>
      <c r="GXQ189" s="338"/>
      <c r="GXR189" s="338"/>
      <c r="GXS189" s="338"/>
      <c r="GXT189" s="338"/>
      <c r="GXU189" s="338"/>
      <c r="GXV189" s="338"/>
      <c r="GXW189" s="338"/>
      <c r="GXX189" s="338"/>
      <c r="GXY189" s="338"/>
      <c r="GXZ189" s="338"/>
      <c r="GYA189" s="338"/>
      <c r="GYB189" s="338"/>
      <c r="GYC189" s="338"/>
      <c r="GYD189" s="338"/>
      <c r="GYE189" s="338"/>
      <c r="GYF189" s="338"/>
      <c r="GYG189" s="338"/>
      <c r="GYH189" s="338"/>
      <c r="GYI189" s="338"/>
      <c r="GYJ189" s="338"/>
      <c r="GYK189" s="338"/>
      <c r="GYL189" s="338"/>
      <c r="GYM189" s="338"/>
      <c r="GYN189" s="338"/>
      <c r="GYO189" s="338"/>
      <c r="GYP189" s="338"/>
      <c r="GYQ189" s="338"/>
      <c r="GYR189" s="338"/>
      <c r="GYS189" s="338"/>
      <c r="GYT189" s="338"/>
      <c r="GYU189" s="338"/>
      <c r="GYV189" s="338"/>
      <c r="GYW189" s="338"/>
      <c r="GYX189" s="338"/>
      <c r="GYY189" s="338"/>
      <c r="GYZ189" s="338"/>
      <c r="GZA189" s="338"/>
      <c r="GZB189" s="338"/>
      <c r="GZC189" s="338"/>
      <c r="GZD189" s="338"/>
      <c r="GZE189" s="338"/>
      <c r="GZF189" s="338"/>
      <c r="GZG189" s="338"/>
      <c r="GZH189" s="338"/>
      <c r="GZI189" s="338"/>
      <c r="GZJ189" s="338"/>
      <c r="GZK189" s="338"/>
      <c r="GZL189" s="338"/>
      <c r="GZM189" s="338"/>
      <c r="GZN189" s="338"/>
      <c r="GZO189" s="338"/>
      <c r="GZP189" s="338"/>
      <c r="GZQ189" s="338"/>
      <c r="GZR189" s="338"/>
      <c r="GZS189" s="338"/>
      <c r="GZT189" s="338"/>
      <c r="GZU189" s="338"/>
      <c r="GZV189" s="338"/>
      <c r="GZW189" s="338"/>
      <c r="GZX189" s="338"/>
      <c r="GZY189" s="338"/>
      <c r="GZZ189" s="338"/>
      <c r="HAA189" s="338"/>
      <c r="HAB189" s="338"/>
      <c r="HAC189" s="338"/>
      <c r="HAD189" s="338"/>
      <c r="HAE189" s="338"/>
      <c r="HAF189" s="338"/>
      <c r="HAG189" s="338"/>
      <c r="HAH189" s="338"/>
      <c r="HAI189" s="338"/>
      <c r="HAJ189" s="338"/>
      <c r="HAK189" s="338"/>
      <c r="HAL189" s="338"/>
      <c r="HAM189" s="338"/>
      <c r="HAN189" s="338"/>
      <c r="HAO189" s="338"/>
      <c r="HAP189" s="338"/>
      <c r="HAQ189" s="338"/>
      <c r="HAR189" s="338"/>
      <c r="HAS189" s="338"/>
      <c r="HAT189" s="338"/>
      <c r="HAU189" s="338"/>
      <c r="HAV189" s="338"/>
      <c r="HAW189" s="338"/>
      <c r="HAX189" s="338"/>
      <c r="HAY189" s="338"/>
      <c r="HAZ189" s="338"/>
      <c r="HBA189" s="338"/>
      <c r="HBB189" s="338"/>
      <c r="HBC189" s="338"/>
      <c r="HBD189" s="338"/>
      <c r="HBE189" s="338"/>
      <c r="HBF189" s="338"/>
      <c r="HBG189" s="338"/>
      <c r="HBH189" s="338"/>
      <c r="HBI189" s="338"/>
      <c r="HBJ189" s="338"/>
      <c r="HBK189" s="338"/>
      <c r="HBL189" s="338"/>
      <c r="HBM189" s="338"/>
      <c r="HBN189" s="338"/>
      <c r="HBO189" s="338"/>
      <c r="HBP189" s="338"/>
      <c r="HBQ189" s="338"/>
      <c r="HBR189" s="338"/>
      <c r="HBS189" s="338"/>
      <c r="HBT189" s="338"/>
      <c r="HBU189" s="338"/>
      <c r="HBV189" s="338"/>
      <c r="HBW189" s="338"/>
      <c r="HBX189" s="338"/>
      <c r="HBY189" s="338"/>
      <c r="HBZ189" s="338"/>
      <c r="HCA189" s="338"/>
      <c r="HCB189" s="338"/>
      <c r="HCC189" s="338"/>
      <c r="HCD189" s="338"/>
      <c r="HCE189" s="338"/>
      <c r="HCF189" s="338"/>
      <c r="HCG189" s="338"/>
      <c r="HCH189" s="338"/>
      <c r="HCI189" s="338"/>
      <c r="HCJ189" s="338"/>
      <c r="HCK189" s="338"/>
      <c r="HCL189" s="338"/>
      <c r="HCM189" s="338"/>
      <c r="HCN189" s="338"/>
      <c r="HCO189" s="338"/>
      <c r="HCP189" s="338"/>
      <c r="HCQ189" s="338"/>
      <c r="HCR189" s="338"/>
      <c r="HCS189" s="338"/>
      <c r="HCT189" s="338"/>
      <c r="HCU189" s="338"/>
      <c r="HCV189" s="338"/>
      <c r="HCW189" s="338"/>
      <c r="HCX189" s="338"/>
      <c r="HCY189" s="338"/>
      <c r="HCZ189" s="338"/>
      <c r="HDA189" s="338"/>
      <c r="HDB189" s="338"/>
      <c r="HDC189" s="338"/>
      <c r="HDD189" s="338"/>
      <c r="HDE189" s="338"/>
      <c r="HDF189" s="338"/>
      <c r="HDG189" s="338"/>
      <c r="HDH189" s="338"/>
      <c r="HDI189" s="338"/>
      <c r="HDJ189" s="338"/>
      <c r="HDK189" s="338"/>
      <c r="HDL189" s="338"/>
      <c r="HDM189" s="338"/>
      <c r="HDN189" s="338"/>
      <c r="HDO189" s="338"/>
      <c r="HDP189" s="338"/>
      <c r="HDQ189" s="338"/>
      <c r="HDR189" s="338"/>
      <c r="HDS189" s="338"/>
      <c r="HDT189" s="338"/>
      <c r="HDU189" s="338"/>
      <c r="HDV189" s="338"/>
      <c r="HDW189" s="338"/>
      <c r="HDX189" s="338"/>
      <c r="HDY189" s="338"/>
      <c r="HDZ189" s="338"/>
      <c r="HEA189" s="338"/>
      <c r="HEB189" s="338"/>
      <c r="HEC189" s="338"/>
      <c r="HED189" s="338"/>
      <c r="HEE189" s="338"/>
      <c r="HEF189" s="338"/>
      <c r="HEG189" s="338"/>
      <c r="HEH189" s="338"/>
      <c r="HEI189" s="338"/>
      <c r="HEJ189" s="338"/>
      <c r="HEK189" s="338"/>
      <c r="HEL189" s="338"/>
      <c r="HEM189" s="338"/>
      <c r="HEN189" s="338"/>
      <c r="HEO189" s="338"/>
      <c r="HEP189" s="338"/>
      <c r="HEQ189" s="338"/>
      <c r="HER189" s="338"/>
      <c r="HES189" s="338"/>
      <c r="HET189" s="338"/>
      <c r="HEU189" s="338"/>
      <c r="HEV189" s="338"/>
      <c r="HEW189" s="338"/>
      <c r="HEX189" s="338"/>
      <c r="HEY189" s="338"/>
      <c r="HEZ189" s="338"/>
      <c r="HFA189" s="338"/>
      <c r="HFB189" s="338"/>
      <c r="HFC189" s="338"/>
      <c r="HFD189" s="338"/>
      <c r="HFE189" s="338"/>
      <c r="HFF189" s="338"/>
      <c r="HFG189" s="338"/>
      <c r="HFH189" s="338"/>
      <c r="HFI189" s="338"/>
      <c r="HFJ189" s="338"/>
      <c r="HFK189" s="338"/>
      <c r="HFL189" s="338"/>
      <c r="HFM189" s="338"/>
      <c r="HFN189" s="338"/>
      <c r="HFO189" s="338"/>
      <c r="HFP189" s="338"/>
      <c r="HFQ189" s="338"/>
      <c r="HFR189" s="338"/>
      <c r="HFS189" s="338"/>
      <c r="HFT189" s="338"/>
      <c r="HFU189" s="338"/>
      <c r="HFV189" s="338"/>
      <c r="HFW189" s="338"/>
      <c r="HFX189" s="338"/>
      <c r="HFY189" s="338"/>
      <c r="HFZ189" s="338"/>
      <c r="HGA189" s="338"/>
      <c r="HGB189" s="338"/>
      <c r="HGC189" s="338"/>
      <c r="HGD189" s="338"/>
      <c r="HGE189" s="338"/>
      <c r="HGF189" s="338"/>
      <c r="HGG189" s="338"/>
      <c r="HGH189" s="338"/>
      <c r="HGI189" s="338"/>
      <c r="HGJ189" s="338"/>
      <c r="HGK189" s="338"/>
      <c r="HGL189" s="338"/>
      <c r="HGM189" s="338"/>
      <c r="HGN189" s="338"/>
      <c r="HGO189" s="338"/>
      <c r="HGP189" s="338"/>
      <c r="HGQ189" s="338"/>
      <c r="HGR189" s="338"/>
      <c r="HGS189" s="338"/>
      <c r="HGT189" s="338"/>
      <c r="HGU189" s="338"/>
      <c r="HGV189" s="338"/>
      <c r="HGW189" s="338"/>
      <c r="HGX189" s="338"/>
      <c r="HGY189" s="338"/>
      <c r="HGZ189" s="338"/>
      <c r="HHA189" s="338"/>
      <c r="HHB189" s="338"/>
      <c r="HHC189" s="338"/>
      <c r="HHD189" s="338"/>
      <c r="HHE189" s="338"/>
      <c r="HHF189" s="338"/>
      <c r="HHG189" s="338"/>
      <c r="HHH189" s="338"/>
      <c r="HHI189" s="338"/>
      <c r="HHJ189" s="338"/>
      <c r="HHK189" s="338"/>
      <c r="HHL189" s="338"/>
      <c r="HHM189" s="338"/>
      <c r="HHN189" s="338"/>
      <c r="HHO189" s="338"/>
      <c r="HHP189" s="338"/>
      <c r="HHQ189" s="338"/>
      <c r="HHR189" s="338"/>
      <c r="HHS189" s="338"/>
      <c r="HHT189" s="338"/>
      <c r="HHU189" s="338"/>
      <c r="HHV189" s="338"/>
      <c r="HHW189" s="338"/>
      <c r="HHX189" s="338"/>
      <c r="HHY189" s="338"/>
      <c r="HHZ189" s="338"/>
      <c r="HIA189" s="338"/>
      <c r="HIB189" s="338"/>
      <c r="HIC189" s="338"/>
      <c r="HID189" s="338"/>
      <c r="HIE189" s="338"/>
      <c r="HIF189" s="338"/>
      <c r="HIG189" s="338"/>
      <c r="HIH189" s="338"/>
      <c r="HII189" s="338"/>
      <c r="HIJ189" s="338"/>
      <c r="HIK189" s="338"/>
      <c r="HIL189" s="338"/>
      <c r="HIM189" s="338"/>
      <c r="HIN189" s="338"/>
      <c r="HIO189" s="338"/>
      <c r="HIP189" s="338"/>
      <c r="HIQ189" s="338"/>
      <c r="HIR189" s="338"/>
      <c r="HIS189" s="338"/>
      <c r="HIT189" s="338"/>
      <c r="HIU189" s="338"/>
      <c r="HIV189" s="338"/>
      <c r="HIW189" s="338"/>
      <c r="HIX189" s="338"/>
      <c r="HIY189" s="338"/>
      <c r="HIZ189" s="338"/>
      <c r="HJA189" s="338"/>
      <c r="HJB189" s="338"/>
      <c r="HJC189" s="338"/>
      <c r="HJD189" s="338"/>
      <c r="HJE189" s="338"/>
      <c r="HJF189" s="338"/>
      <c r="HJG189" s="338"/>
      <c r="HJH189" s="338"/>
      <c r="HJI189" s="338"/>
      <c r="HJJ189" s="338"/>
      <c r="HJK189" s="338"/>
      <c r="HJL189" s="338"/>
      <c r="HJM189" s="338"/>
      <c r="HJN189" s="338"/>
      <c r="HJO189" s="338"/>
      <c r="HJP189" s="338"/>
      <c r="HJQ189" s="338"/>
      <c r="HJR189" s="338"/>
      <c r="HJS189" s="338"/>
      <c r="HJT189" s="338"/>
      <c r="HJU189" s="338"/>
      <c r="HJV189" s="338"/>
      <c r="HJW189" s="338"/>
      <c r="HJX189" s="338"/>
      <c r="HJY189" s="338"/>
      <c r="HJZ189" s="338"/>
      <c r="HKA189" s="338"/>
      <c r="HKB189" s="338"/>
      <c r="HKC189" s="338"/>
      <c r="HKD189" s="338"/>
      <c r="HKE189" s="338"/>
      <c r="HKF189" s="338"/>
      <c r="HKG189" s="338"/>
      <c r="HKH189" s="338"/>
      <c r="HKI189" s="338"/>
      <c r="HKJ189" s="338"/>
      <c r="HKK189" s="338"/>
      <c r="HKL189" s="338"/>
      <c r="HKM189" s="338"/>
      <c r="HKN189" s="338"/>
      <c r="HKO189" s="338"/>
      <c r="HKP189" s="338"/>
      <c r="HKQ189" s="338"/>
      <c r="HKR189" s="338"/>
      <c r="HKS189" s="338"/>
      <c r="HKT189" s="338"/>
      <c r="HKU189" s="338"/>
      <c r="HKV189" s="338"/>
      <c r="HKW189" s="338"/>
      <c r="HKX189" s="338"/>
      <c r="HKY189" s="338"/>
      <c r="HKZ189" s="338"/>
      <c r="HLA189" s="338"/>
      <c r="HLB189" s="338"/>
      <c r="HLC189" s="338"/>
      <c r="HLD189" s="338"/>
      <c r="HLE189" s="338"/>
      <c r="HLF189" s="338"/>
      <c r="HLG189" s="338"/>
      <c r="HLH189" s="338"/>
      <c r="HLI189" s="338"/>
      <c r="HLJ189" s="338"/>
      <c r="HLK189" s="338"/>
      <c r="HLL189" s="338"/>
      <c r="HLM189" s="338"/>
      <c r="HLN189" s="338"/>
      <c r="HLO189" s="338"/>
      <c r="HLP189" s="338"/>
      <c r="HLQ189" s="338"/>
      <c r="HLR189" s="338"/>
      <c r="HLS189" s="338"/>
      <c r="HLT189" s="338"/>
      <c r="HLU189" s="338"/>
      <c r="HLV189" s="338"/>
      <c r="HLW189" s="338"/>
      <c r="HLX189" s="338"/>
      <c r="HLY189" s="338"/>
      <c r="HLZ189" s="338"/>
      <c r="HMA189" s="338"/>
      <c r="HMB189" s="338"/>
      <c r="HMC189" s="338"/>
      <c r="HMD189" s="338"/>
      <c r="HME189" s="338"/>
      <c r="HMF189" s="338"/>
      <c r="HMG189" s="338"/>
      <c r="HMH189" s="338"/>
      <c r="HMI189" s="338"/>
      <c r="HMJ189" s="338"/>
      <c r="HMK189" s="338"/>
      <c r="HML189" s="338"/>
      <c r="HMM189" s="338"/>
      <c r="HMN189" s="338"/>
      <c r="HMO189" s="338"/>
      <c r="HMP189" s="338"/>
      <c r="HMQ189" s="338"/>
      <c r="HMR189" s="338"/>
      <c r="HMS189" s="338"/>
      <c r="HMT189" s="338"/>
      <c r="HMU189" s="338"/>
      <c r="HMV189" s="338"/>
      <c r="HMW189" s="338"/>
      <c r="HMX189" s="338"/>
      <c r="HMY189" s="338"/>
      <c r="HMZ189" s="338"/>
      <c r="HNA189" s="338"/>
      <c r="HNB189" s="338"/>
      <c r="HNC189" s="338"/>
      <c r="HND189" s="338"/>
      <c r="HNE189" s="338"/>
      <c r="HNF189" s="338"/>
      <c r="HNG189" s="338"/>
      <c r="HNH189" s="338"/>
      <c r="HNI189" s="338"/>
      <c r="HNJ189" s="338"/>
      <c r="HNK189" s="338"/>
      <c r="HNL189" s="338"/>
      <c r="HNM189" s="338"/>
      <c r="HNN189" s="338"/>
      <c r="HNO189" s="338"/>
      <c r="HNP189" s="338"/>
      <c r="HNQ189" s="338"/>
      <c r="HNR189" s="338"/>
      <c r="HNS189" s="338"/>
      <c r="HNT189" s="338"/>
      <c r="HNU189" s="338"/>
      <c r="HNV189" s="338"/>
      <c r="HNW189" s="338"/>
      <c r="HNX189" s="338"/>
      <c r="HNY189" s="338"/>
      <c r="HNZ189" s="338"/>
      <c r="HOA189" s="338"/>
      <c r="HOB189" s="338"/>
      <c r="HOC189" s="338"/>
      <c r="HOD189" s="338"/>
      <c r="HOE189" s="338"/>
      <c r="HOF189" s="338"/>
      <c r="HOG189" s="338"/>
      <c r="HOH189" s="338"/>
      <c r="HOI189" s="338"/>
      <c r="HOJ189" s="338"/>
      <c r="HOK189" s="338"/>
      <c r="HOL189" s="338"/>
      <c r="HOM189" s="338"/>
      <c r="HON189" s="338"/>
      <c r="HOO189" s="338"/>
      <c r="HOP189" s="338"/>
      <c r="HOQ189" s="338"/>
      <c r="HOR189" s="338"/>
      <c r="HOS189" s="338"/>
      <c r="HOT189" s="338"/>
      <c r="HOU189" s="338"/>
      <c r="HOV189" s="338"/>
      <c r="HOW189" s="338"/>
      <c r="HOX189" s="338"/>
      <c r="HOY189" s="338"/>
      <c r="HOZ189" s="338"/>
      <c r="HPA189" s="338"/>
      <c r="HPB189" s="338"/>
      <c r="HPC189" s="338"/>
      <c r="HPD189" s="338"/>
      <c r="HPE189" s="338"/>
      <c r="HPF189" s="338"/>
      <c r="HPG189" s="338"/>
      <c r="HPH189" s="338"/>
      <c r="HPI189" s="338"/>
      <c r="HPJ189" s="338"/>
      <c r="HPK189" s="338"/>
      <c r="HPL189" s="338"/>
      <c r="HPM189" s="338"/>
      <c r="HPN189" s="338"/>
      <c r="HPO189" s="338"/>
      <c r="HPP189" s="338"/>
      <c r="HPQ189" s="338"/>
      <c r="HPR189" s="338"/>
      <c r="HPS189" s="338"/>
      <c r="HPT189" s="338"/>
      <c r="HPU189" s="338"/>
      <c r="HPV189" s="338"/>
      <c r="HPW189" s="338"/>
      <c r="HPX189" s="338"/>
      <c r="HPY189" s="338"/>
      <c r="HPZ189" s="338"/>
      <c r="HQA189" s="338"/>
      <c r="HQB189" s="338"/>
      <c r="HQC189" s="338"/>
      <c r="HQD189" s="338"/>
      <c r="HQE189" s="338"/>
      <c r="HQF189" s="338"/>
      <c r="HQG189" s="338"/>
      <c r="HQH189" s="338"/>
      <c r="HQI189" s="338"/>
      <c r="HQJ189" s="338"/>
      <c r="HQK189" s="338"/>
      <c r="HQL189" s="338"/>
      <c r="HQM189" s="338"/>
      <c r="HQN189" s="338"/>
      <c r="HQO189" s="338"/>
      <c r="HQP189" s="338"/>
      <c r="HQQ189" s="338"/>
      <c r="HQR189" s="338"/>
      <c r="HQS189" s="338"/>
      <c r="HQT189" s="338"/>
      <c r="HQU189" s="338"/>
      <c r="HQV189" s="338"/>
      <c r="HQW189" s="338"/>
      <c r="HQX189" s="338"/>
      <c r="HQY189" s="338"/>
      <c r="HQZ189" s="338"/>
      <c r="HRA189" s="338"/>
      <c r="HRB189" s="338"/>
      <c r="HRC189" s="338"/>
      <c r="HRD189" s="338"/>
      <c r="HRE189" s="338"/>
      <c r="HRF189" s="338"/>
      <c r="HRG189" s="338"/>
      <c r="HRH189" s="338"/>
      <c r="HRI189" s="338"/>
      <c r="HRJ189" s="338"/>
      <c r="HRK189" s="338"/>
      <c r="HRL189" s="338"/>
      <c r="HRM189" s="338"/>
      <c r="HRN189" s="338"/>
      <c r="HRO189" s="338"/>
      <c r="HRP189" s="338"/>
      <c r="HRQ189" s="338"/>
      <c r="HRR189" s="338"/>
      <c r="HRS189" s="338"/>
      <c r="HRT189" s="338"/>
      <c r="HRU189" s="338"/>
      <c r="HRV189" s="338"/>
      <c r="HRW189" s="338"/>
      <c r="HRX189" s="338"/>
      <c r="HRY189" s="338"/>
      <c r="HRZ189" s="338"/>
      <c r="HSA189" s="338"/>
      <c r="HSB189" s="338"/>
      <c r="HSC189" s="338"/>
      <c r="HSD189" s="338"/>
      <c r="HSE189" s="338"/>
      <c r="HSF189" s="338"/>
      <c r="HSG189" s="338"/>
      <c r="HSH189" s="338"/>
      <c r="HSI189" s="338"/>
      <c r="HSJ189" s="338"/>
      <c r="HSK189" s="338"/>
      <c r="HSL189" s="338"/>
      <c r="HSM189" s="338"/>
      <c r="HSN189" s="338"/>
      <c r="HSO189" s="338"/>
      <c r="HSP189" s="338"/>
      <c r="HSQ189" s="338"/>
      <c r="HSR189" s="338"/>
      <c r="HSS189" s="338"/>
      <c r="HST189" s="338"/>
      <c r="HSU189" s="338"/>
      <c r="HSV189" s="338"/>
      <c r="HSW189" s="338"/>
      <c r="HSX189" s="338"/>
      <c r="HSY189" s="338"/>
      <c r="HSZ189" s="338"/>
      <c r="HTA189" s="338"/>
      <c r="HTB189" s="338"/>
      <c r="HTC189" s="338"/>
      <c r="HTD189" s="338"/>
      <c r="HTE189" s="338"/>
      <c r="HTF189" s="338"/>
      <c r="HTG189" s="338"/>
      <c r="HTH189" s="338"/>
      <c r="HTI189" s="338"/>
      <c r="HTJ189" s="338"/>
      <c r="HTK189" s="338"/>
      <c r="HTL189" s="338"/>
      <c r="HTM189" s="338"/>
      <c r="HTN189" s="338"/>
      <c r="HTO189" s="338"/>
      <c r="HTP189" s="338"/>
      <c r="HTQ189" s="338"/>
      <c r="HTR189" s="338"/>
      <c r="HTS189" s="338"/>
      <c r="HTT189" s="338"/>
      <c r="HTU189" s="338"/>
      <c r="HTV189" s="338"/>
      <c r="HTW189" s="338"/>
      <c r="HTX189" s="338"/>
      <c r="HTY189" s="338"/>
      <c r="HTZ189" s="338"/>
      <c r="HUA189" s="338"/>
      <c r="HUB189" s="338"/>
      <c r="HUC189" s="338"/>
      <c r="HUD189" s="338"/>
      <c r="HUE189" s="338"/>
      <c r="HUF189" s="338"/>
      <c r="HUG189" s="338"/>
      <c r="HUH189" s="338"/>
      <c r="HUI189" s="338"/>
      <c r="HUJ189" s="338"/>
      <c r="HUK189" s="338"/>
      <c r="HUL189" s="338"/>
      <c r="HUM189" s="338"/>
      <c r="HUN189" s="338"/>
      <c r="HUO189" s="338"/>
      <c r="HUP189" s="338"/>
      <c r="HUQ189" s="338"/>
      <c r="HUR189" s="338"/>
      <c r="HUS189" s="338"/>
      <c r="HUT189" s="338"/>
      <c r="HUU189" s="338"/>
      <c r="HUV189" s="338"/>
      <c r="HUW189" s="338"/>
      <c r="HUX189" s="338"/>
      <c r="HUY189" s="338"/>
      <c r="HUZ189" s="338"/>
      <c r="HVA189" s="338"/>
      <c r="HVB189" s="338"/>
      <c r="HVC189" s="338"/>
      <c r="HVD189" s="338"/>
      <c r="HVE189" s="338"/>
      <c r="HVF189" s="338"/>
      <c r="HVG189" s="338"/>
      <c r="HVH189" s="338"/>
      <c r="HVI189" s="338"/>
      <c r="HVJ189" s="338"/>
      <c r="HVK189" s="338"/>
      <c r="HVL189" s="338"/>
      <c r="HVM189" s="338"/>
      <c r="HVN189" s="338"/>
      <c r="HVO189" s="338"/>
      <c r="HVP189" s="338"/>
      <c r="HVQ189" s="338"/>
      <c r="HVR189" s="338"/>
      <c r="HVS189" s="338"/>
      <c r="HVT189" s="338"/>
      <c r="HVU189" s="338"/>
      <c r="HVV189" s="338"/>
      <c r="HVW189" s="338"/>
      <c r="HVX189" s="338"/>
      <c r="HVY189" s="338"/>
      <c r="HVZ189" s="338"/>
      <c r="HWA189" s="338"/>
      <c r="HWB189" s="338"/>
      <c r="HWC189" s="338"/>
      <c r="HWD189" s="338"/>
      <c r="HWE189" s="338"/>
      <c r="HWF189" s="338"/>
      <c r="HWG189" s="338"/>
      <c r="HWH189" s="338"/>
      <c r="HWI189" s="338"/>
      <c r="HWJ189" s="338"/>
      <c r="HWK189" s="338"/>
      <c r="HWL189" s="338"/>
      <c r="HWM189" s="338"/>
      <c r="HWN189" s="338"/>
      <c r="HWO189" s="338"/>
      <c r="HWP189" s="338"/>
      <c r="HWQ189" s="338"/>
      <c r="HWR189" s="338"/>
      <c r="HWS189" s="338"/>
      <c r="HWT189" s="338"/>
      <c r="HWU189" s="338"/>
      <c r="HWV189" s="338"/>
      <c r="HWW189" s="338"/>
      <c r="HWX189" s="338"/>
      <c r="HWY189" s="338"/>
      <c r="HWZ189" s="338"/>
      <c r="HXA189" s="338"/>
      <c r="HXB189" s="338"/>
      <c r="HXC189" s="338"/>
      <c r="HXD189" s="338"/>
      <c r="HXE189" s="338"/>
      <c r="HXF189" s="338"/>
      <c r="HXG189" s="338"/>
      <c r="HXH189" s="338"/>
      <c r="HXI189" s="338"/>
      <c r="HXJ189" s="338"/>
      <c r="HXK189" s="338"/>
      <c r="HXL189" s="338"/>
      <c r="HXM189" s="338"/>
      <c r="HXN189" s="338"/>
      <c r="HXO189" s="338"/>
      <c r="HXP189" s="338"/>
      <c r="HXQ189" s="338"/>
      <c r="HXR189" s="338"/>
      <c r="HXS189" s="338"/>
      <c r="HXT189" s="338"/>
      <c r="HXU189" s="338"/>
      <c r="HXV189" s="338"/>
      <c r="HXW189" s="338"/>
      <c r="HXX189" s="338"/>
      <c r="HXY189" s="338"/>
      <c r="HXZ189" s="338"/>
      <c r="HYA189" s="338"/>
      <c r="HYB189" s="338"/>
      <c r="HYC189" s="338"/>
      <c r="HYD189" s="338"/>
      <c r="HYE189" s="338"/>
      <c r="HYF189" s="338"/>
      <c r="HYG189" s="338"/>
      <c r="HYH189" s="338"/>
      <c r="HYI189" s="338"/>
      <c r="HYJ189" s="338"/>
      <c r="HYK189" s="338"/>
      <c r="HYL189" s="338"/>
      <c r="HYM189" s="338"/>
      <c r="HYN189" s="338"/>
      <c r="HYO189" s="338"/>
      <c r="HYP189" s="338"/>
      <c r="HYQ189" s="338"/>
      <c r="HYR189" s="338"/>
      <c r="HYS189" s="338"/>
      <c r="HYT189" s="338"/>
      <c r="HYU189" s="338"/>
      <c r="HYV189" s="338"/>
      <c r="HYW189" s="338"/>
      <c r="HYX189" s="338"/>
      <c r="HYY189" s="338"/>
      <c r="HYZ189" s="338"/>
      <c r="HZA189" s="338"/>
      <c r="HZB189" s="338"/>
      <c r="HZC189" s="338"/>
      <c r="HZD189" s="338"/>
      <c r="HZE189" s="338"/>
      <c r="HZF189" s="338"/>
      <c r="HZG189" s="338"/>
      <c r="HZH189" s="338"/>
      <c r="HZI189" s="338"/>
      <c r="HZJ189" s="338"/>
      <c r="HZK189" s="338"/>
      <c r="HZL189" s="338"/>
      <c r="HZM189" s="338"/>
      <c r="HZN189" s="338"/>
      <c r="HZO189" s="338"/>
      <c r="HZP189" s="338"/>
      <c r="HZQ189" s="338"/>
      <c r="HZR189" s="338"/>
      <c r="HZS189" s="338"/>
      <c r="HZT189" s="338"/>
      <c r="HZU189" s="338"/>
      <c r="HZV189" s="338"/>
      <c r="HZW189" s="338"/>
      <c r="HZX189" s="338"/>
      <c r="HZY189" s="338"/>
      <c r="HZZ189" s="338"/>
      <c r="IAA189" s="338"/>
      <c r="IAB189" s="338"/>
      <c r="IAC189" s="338"/>
      <c r="IAD189" s="338"/>
      <c r="IAE189" s="338"/>
      <c r="IAF189" s="338"/>
      <c r="IAG189" s="338"/>
      <c r="IAH189" s="338"/>
      <c r="IAI189" s="338"/>
      <c r="IAJ189" s="338"/>
      <c r="IAK189" s="338"/>
      <c r="IAL189" s="338"/>
      <c r="IAM189" s="338"/>
      <c r="IAN189" s="338"/>
      <c r="IAO189" s="338"/>
      <c r="IAP189" s="338"/>
      <c r="IAQ189" s="338"/>
      <c r="IAR189" s="338"/>
      <c r="IAS189" s="338"/>
      <c r="IAT189" s="338"/>
      <c r="IAU189" s="338"/>
      <c r="IAV189" s="338"/>
      <c r="IAW189" s="338"/>
      <c r="IAX189" s="338"/>
      <c r="IAY189" s="338"/>
      <c r="IAZ189" s="338"/>
      <c r="IBA189" s="338"/>
      <c r="IBB189" s="338"/>
      <c r="IBC189" s="338"/>
      <c r="IBD189" s="338"/>
      <c r="IBE189" s="338"/>
      <c r="IBF189" s="338"/>
      <c r="IBG189" s="338"/>
      <c r="IBH189" s="338"/>
      <c r="IBI189" s="338"/>
      <c r="IBJ189" s="338"/>
      <c r="IBK189" s="338"/>
      <c r="IBL189" s="338"/>
      <c r="IBM189" s="338"/>
      <c r="IBN189" s="338"/>
      <c r="IBO189" s="338"/>
      <c r="IBP189" s="338"/>
      <c r="IBQ189" s="338"/>
      <c r="IBR189" s="338"/>
      <c r="IBS189" s="338"/>
      <c r="IBT189" s="338"/>
      <c r="IBU189" s="338"/>
      <c r="IBV189" s="338"/>
      <c r="IBW189" s="338"/>
      <c r="IBX189" s="338"/>
      <c r="IBY189" s="338"/>
      <c r="IBZ189" s="338"/>
      <c r="ICA189" s="338"/>
      <c r="ICB189" s="338"/>
      <c r="ICC189" s="338"/>
      <c r="ICD189" s="338"/>
      <c r="ICE189" s="338"/>
      <c r="ICF189" s="338"/>
      <c r="ICG189" s="338"/>
      <c r="ICH189" s="338"/>
      <c r="ICI189" s="338"/>
      <c r="ICJ189" s="338"/>
      <c r="ICK189" s="338"/>
      <c r="ICL189" s="338"/>
      <c r="ICM189" s="338"/>
      <c r="ICN189" s="338"/>
      <c r="ICO189" s="338"/>
      <c r="ICP189" s="338"/>
      <c r="ICQ189" s="338"/>
      <c r="ICR189" s="338"/>
      <c r="ICS189" s="338"/>
      <c r="ICT189" s="338"/>
      <c r="ICU189" s="338"/>
      <c r="ICV189" s="338"/>
      <c r="ICW189" s="338"/>
      <c r="ICX189" s="338"/>
      <c r="ICY189" s="338"/>
      <c r="ICZ189" s="338"/>
      <c r="IDA189" s="338"/>
      <c r="IDB189" s="338"/>
      <c r="IDC189" s="338"/>
      <c r="IDD189" s="338"/>
      <c r="IDE189" s="338"/>
      <c r="IDF189" s="338"/>
      <c r="IDG189" s="338"/>
      <c r="IDH189" s="338"/>
      <c r="IDI189" s="338"/>
      <c r="IDJ189" s="338"/>
      <c r="IDK189" s="338"/>
      <c r="IDL189" s="338"/>
      <c r="IDM189" s="338"/>
      <c r="IDN189" s="338"/>
      <c r="IDO189" s="338"/>
      <c r="IDP189" s="338"/>
      <c r="IDQ189" s="338"/>
      <c r="IDR189" s="338"/>
      <c r="IDS189" s="338"/>
      <c r="IDT189" s="338"/>
      <c r="IDU189" s="338"/>
      <c r="IDV189" s="338"/>
      <c r="IDW189" s="338"/>
      <c r="IDX189" s="338"/>
      <c r="IDY189" s="338"/>
      <c r="IDZ189" s="338"/>
      <c r="IEA189" s="338"/>
      <c r="IEB189" s="338"/>
      <c r="IEC189" s="338"/>
      <c r="IED189" s="338"/>
      <c r="IEE189" s="338"/>
      <c r="IEF189" s="338"/>
      <c r="IEG189" s="338"/>
      <c r="IEH189" s="338"/>
      <c r="IEI189" s="338"/>
      <c r="IEJ189" s="338"/>
      <c r="IEK189" s="338"/>
      <c r="IEL189" s="338"/>
      <c r="IEM189" s="338"/>
      <c r="IEN189" s="338"/>
      <c r="IEO189" s="338"/>
      <c r="IEP189" s="338"/>
      <c r="IEQ189" s="338"/>
      <c r="IER189" s="338"/>
      <c r="IES189" s="338"/>
      <c r="IET189" s="338"/>
      <c r="IEU189" s="338"/>
      <c r="IEV189" s="338"/>
      <c r="IEW189" s="338"/>
      <c r="IEX189" s="338"/>
      <c r="IEY189" s="338"/>
      <c r="IEZ189" s="338"/>
      <c r="IFA189" s="338"/>
      <c r="IFB189" s="338"/>
      <c r="IFC189" s="338"/>
      <c r="IFD189" s="338"/>
      <c r="IFE189" s="338"/>
      <c r="IFF189" s="338"/>
      <c r="IFG189" s="338"/>
      <c r="IFH189" s="338"/>
      <c r="IFI189" s="338"/>
      <c r="IFJ189" s="338"/>
      <c r="IFK189" s="338"/>
      <c r="IFL189" s="338"/>
      <c r="IFM189" s="338"/>
      <c r="IFN189" s="338"/>
      <c r="IFO189" s="338"/>
      <c r="IFP189" s="338"/>
      <c r="IFQ189" s="338"/>
      <c r="IFR189" s="338"/>
      <c r="IFS189" s="338"/>
      <c r="IFT189" s="338"/>
      <c r="IFU189" s="338"/>
      <c r="IFV189" s="338"/>
      <c r="IFW189" s="338"/>
      <c r="IFX189" s="338"/>
      <c r="IFY189" s="338"/>
      <c r="IFZ189" s="338"/>
      <c r="IGA189" s="338"/>
      <c r="IGB189" s="338"/>
      <c r="IGC189" s="338"/>
      <c r="IGD189" s="338"/>
      <c r="IGE189" s="338"/>
      <c r="IGF189" s="338"/>
      <c r="IGG189" s="338"/>
      <c r="IGH189" s="338"/>
      <c r="IGI189" s="338"/>
      <c r="IGJ189" s="338"/>
      <c r="IGK189" s="338"/>
      <c r="IGL189" s="338"/>
      <c r="IGM189" s="338"/>
      <c r="IGN189" s="338"/>
      <c r="IGO189" s="338"/>
      <c r="IGP189" s="338"/>
      <c r="IGQ189" s="338"/>
      <c r="IGR189" s="338"/>
      <c r="IGS189" s="338"/>
      <c r="IGT189" s="338"/>
      <c r="IGU189" s="338"/>
      <c r="IGV189" s="338"/>
      <c r="IGW189" s="338"/>
      <c r="IGX189" s="338"/>
      <c r="IGY189" s="338"/>
      <c r="IGZ189" s="338"/>
      <c r="IHA189" s="338"/>
      <c r="IHB189" s="338"/>
      <c r="IHC189" s="338"/>
      <c r="IHD189" s="338"/>
      <c r="IHE189" s="338"/>
      <c r="IHF189" s="338"/>
      <c r="IHG189" s="338"/>
      <c r="IHH189" s="338"/>
      <c r="IHI189" s="338"/>
      <c r="IHJ189" s="338"/>
      <c r="IHK189" s="338"/>
      <c r="IHL189" s="338"/>
      <c r="IHM189" s="338"/>
      <c r="IHN189" s="338"/>
      <c r="IHO189" s="338"/>
      <c r="IHP189" s="338"/>
      <c r="IHQ189" s="338"/>
      <c r="IHR189" s="338"/>
      <c r="IHS189" s="338"/>
      <c r="IHT189" s="338"/>
      <c r="IHU189" s="338"/>
      <c r="IHV189" s="338"/>
      <c r="IHW189" s="338"/>
      <c r="IHX189" s="338"/>
      <c r="IHY189" s="338"/>
      <c r="IHZ189" s="338"/>
      <c r="IIA189" s="338"/>
      <c r="IIB189" s="338"/>
      <c r="IIC189" s="338"/>
      <c r="IID189" s="338"/>
      <c r="IIE189" s="338"/>
      <c r="IIF189" s="338"/>
      <c r="IIG189" s="338"/>
      <c r="IIH189" s="338"/>
      <c r="III189" s="338"/>
      <c r="IIJ189" s="338"/>
      <c r="IIK189" s="338"/>
      <c r="IIL189" s="338"/>
      <c r="IIM189" s="338"/>
      <c r="IIN189" s="338"/>
      <c r="IIO189" s="338"/>
      <c r="IIP189" s="338"/>
      <c r="IIQ189" s="338"/>
      <c r="IIR189" s="338"/>
      <c r="IIS189" s="338"/>
      <c r="IIT189" s="338"/>
      <c r="IIU189" s="338"/>
      <c r="IIV189" s="338"/>
      <c r="IIW189" s="338"/>
      <c r="IIX189" s="338"/>
      <c r="IIY189" s="338"/>
      <c r="IIZ189" s="338"/>
      <c r="IJA189" s="338"/>
      <c r="IJB189" s="338"/>
      <c r="IJC189" s="338"/>
      <c r="IJD189" s="338"/>
      <c r="IJE189" s="338"/>
      <c r="IJF189" s="338"/>
      <c r="IJG189" s="338"/>
      <c r="IJH189" s="338"/>
      <c r="IJI189" s="338"/>
      <c r="IJJ189" s="338"/>
      <c r="IJK189" s="338"/>
      <c r="IJL189" s="338"/>
      <c r="IJM189" s="338"/>
      <c r="IJN189" s="338"/>
      <c r="IJO189" s="338"/>
      <c r="IJP189" s="338"/>
      <c r="IJQ189" s="338"/>
      <c r="IJR189" s="338"/>
      <c r="IJS189" s="338"/>
      <c r="IJT189" s="338"/>
      <c r="IJU189" s="338"/>
      <c r="IJV189" s="338"/>
      <c r="IJW189" s="338"/>
      <c r="IJX189" s="338"/>
      <c r="IJY189" s="338"/>
      <c r="IJZ189" s="338"/>
      <c r="IKA189" s="338"/>
      <c r="IKB189" s="338"/>
      <c r="IKC189" s="338"/>
      <c r="IKD189" s="338"/>
      <c r="IKE189" s="338"/>
      <c r="IKF189" s="338"/>
      <c r="IKG189" s="338"/>
      <c r="IKH189" s="338"/>
      <c r="IKI189" s="338"/>
      <c r="IKJ189" s="338"/>
      <c r="IKK189" s="338"/>
      <c r="IKL189" s="338"/>
      <c r="IKM189" s="338"/>
      <c r="IKN189" s="338"/>
      <c r="IKO189" s="338"/>
      <c r="IKP189" s="338"/>
      <c r="IKQ189" s="338"/>
      <c r="IKR189" s="338"/>
      <c r="IKS189" s="338"/>
      <c r="IKT189" s="338"/>
      <c r="IKU189" s="338"/>
      <c r="IKV189" s="338"/>
      <c r="IKW189" s="338"/>
      <c r="IKX189" s="338"/>
      <c r="IKY189" s="338"/>
      <c r="IKZ189" s="338"/>
      <c r="ILA189" s="338"/>
      <c r="ILB189" s="338"/>
      <c r="ILC189" s="338"/>
      <c r="ILD189" s="338"/>
      <c r="ILE189" s="338"/>
      <c r="ILF189" s="338"/>
      <c r="ILG189" s="338"/>
      <c r="ILH189" s="338"/>
      <c r="ILI189" s="338"/>
      <c r="ILJ189" s="338"/>
      <c r="ILK189" s="338"/>
      <c r="ILL189" s="338"/>
      <c r="ILM189" s="338"/>
      <c r="ILN189" s="338"/>
      <c r="ILO189" s="338"/>
      <c r="ILP189" s="338"/>
      <c r="ILQ189" s="338"/>
      <c r="ILR189" s="338"/>
      <c r="ILS189" s="338"/>
      <c r="ILT189" s="338"/>
      <c r="ILU189" s="338"/>
      <c r="ILV189" s="338"/>
      <c r="ILW189" s="338"/>
      <c r="ILX189" s="338"/>
      <c r="ILY189" s="338"/>
      <c r="ILZ189" s="338"/>
      <c r="IMA189" s="338"/>
      <c r="IMB189" s="338"/>
      <c r="IMC189" s="338"/>
      <c r="IMD189" s="338"/>
      <c r="IME189" s="338"/>
      <c r="IMF189" s="338"/>
      <c r="IMG189" s="338"/>
      <c r="IMH189" s="338"/>
      <c r="IMI189" s="338"/>
      <c r="IMJ189" s="338"/>
      <c r="IMK189" s="338"/>
      <c r="IML189" s="338"/>
      <c r="IMM189" s="338"/>
      <c r="IMN189" s="338"/>
      <c r="IMO189" s="338"/>
      <c r="IMP189" s="338"/>
      <c r="IMQ189" s="338"/>
      <c r="IMR189" s="338"/>
      <c r="IMS189" s="338"/>
      <c r="IMT189" s="338"/>
      <c r="IMU189" s="338"/>
      <c r="IMV189" s="338"/>
      <c r="IMW189" s="338"/>
      <c r="IMX189" s="338"/>
      <c r="IMY189" s="338"/>
      <c r="IMZ189" s="338"/>
      <c r="INA189" s="338"/>
      <c r="INB189" s="338"/>
      <c r="INC189" s="338"/>
      <c r="IND189" s="338"/>
      <c r="INE189" s="338"/>
      <c r="INF189" s="338"/>
      <c r="ING189" s="338"/>
      <c r="INH189" s="338"/>
      <c r="INI189" s="338"/>
      <c r="INJ189" s="338"/>
      <c r="INK189" s="338"/>
      <c r="INL189" s="338"/>
      <c r="INM189" s="338"/>
      <c r="INN189" s="338"/>
      <c r="INO189" s="338"/>
      <c r="INP189" s="338"/>
      <c r="INQ189" s="338"/>
      <c r="INR189" s="338"/>
      <c r="INS189" s="338"/>
      <c r="INT189" s="338"/>
      <c r="INU189" s="338"/>
      <c r="INV189" s="338"/>
      <c r="INW189" s="338"/>
      <c r="INX189" s="338"/>
      <c r="INY189" s="338"/>
      <c r="INZ189" s="338"/>
      <c r="IOA189" s="338"/>
      <c r="IOB189" s="338"/>
      <c r="IOC189" s="338"/>
      <c r="IOD189" s="338"/>
      <c r="IOE189" s="338"/>
      <c r="IOF189" s="338"/>
      <c r="IOG189" s="338"/>
      <c r="IOH189" s="338"/>
      <c r="IOI189" s="338"/>
      <c r="IOJ189" s="338"/>
      <c r="IOK189" s="338"/>
      <c r="IOL189" s="338"/>
      <c r="IOM189" s="338"/>
      <c r="ION189" s="338"/>
      <c r="IOO189" s="338"/>
      <c r="IOP189" s="338"/>
      <c r="IOQ189" s="338"/>
      <c r="IOR189" s="338"/>
      <c r="IOS189" s="338"/>
      <c r="IOT189" s="338"/>
      <c r="IOU189" s="338"/>
      <c r="IOV189" s="338"/>
      <c r="IOW189" s="338"/>
      <c r="IOX189" s="338"/>
      <c r="IOY189" s="338"/>
      <c r="IOZ189" s="338"/>
      <c r="IPA189" s="338"/>
      <c r="IPB189" s="338"/>
      <c r="IPC189" s="338"/>
      <c r="IPD189" s="338"/>
      <c r="IPE189" s="338"/>
      <c r="IPF189" s="338"/>
      <c r="IPG189" s="338"/>
      <c r="IPH189" s="338"/>
      <c r="IPI189" s="338"/>
      <c r="IPJ189" s="338"/>
      <c r="IPK189" s="338"/>
      <c r="IPL189" s="338"/>
      <c r="IPM189" s="338"/>
      <c r="IPN189" s="338"/>
      <c r="IPO189" s="338"/>
      <c r="IPP189" s="338"/>
      <c r="IPQ189" s="338"/>
      <c r="IPR189" s="338"/>
      <c r="IPS189" s="338"/>
      <c r="IPT189" s="338"/>
      <c r="IPU189" s="338"/>
      <c r="IPV189" s="338"/>
      <c r="IPW189" s="338"/>
      <c r="IPX189" s="338"/>
      <c r="IPY189" s="338"/>
      <c r="IPZ189" s="338"/>
      <c r="IQA189" s="338"/>
      <c r="IQB189" s="338"/>
      <c r="IQC189" s="338"/>
      <c r="IQD189" s="338"/>
      <c r="IQE189" s="338"/>
      <c r="IQF189" s="338"/>
      <c r="IQG189" s="338"/>
      <c r="IQH189" s="338"/>
      <c r="IQI189" s="338"/>
      <c r="IQJ189" s="338"/>
      <c r="IQK189" s="338"/>
      <c r="IQL189" s="338"/>
      <c r="IQM189" s="338"/>
      <c r="IQN189" s="338"/>
      <c r="IQO189" s="338"/>
      <c r="IQP189" s="338"/>
      <c r="IQQ189" s="338"/>
      <c r="IQR189" s="338"/>
      <c r="IQS189" s="338"/>
      <c r="IQT189" s="338"/>
      <c r="IQU189" s="338"/>
      <c r="IQV189" s="338"/>
      <c r="IQW189" s="338"/>
      <c r="IQX189" s="338"/>
      <c r="IQY189" s="338"/>
      <c r="IQZ189" s="338"/>
      <c r="IRA189" s="338"/>
      <c r="IRB189" s="338"/>
      <c r="IRC189" s="338"/>
      <c r="IRD189" s="338"/>
      <c r="IRE189" s="338"/>
      <c r="IRF189" s="338"/>
      <c r="IRG189" s="338"/>
      <c r="IRH189" s="338"/>
      <c r="IRI189" s="338"/>
      <c r="IRJ189" s="338"/>
      <c r="IRK189" s="338"/>
      <c r="IRL189" s="338"/>
      <c r="IRM189" s="338"/>
      <c r="IRN189" s="338"/>
      <c r="IRO189" s="338"/>
      <c r="IRP189" s="338"/>
      <c r="IRQ189" s="338"/>
      <c r="IRR189" s="338"/>
      <c r="IRS189" s="338"/>
      <c r="IRT189" s="338"/>
      <c r="IRU189" s="338"/>
      <c r="IRV189" s="338"/>
      <c r="IRW189" s="338"/>
      <c r="IRX189" s="338"/>
      <c r="IRY189" s="338"/>
      <c r="IRZ189" s="338"/>
      <c r="ISA189" s="338"/>
      <c r="ISB189" s="338"/>
      <c r="ISC189" s="338"/>
      <c r="ISD189" s="338"/>
      <c r="ISE189" s="338"/>
      <c r="ISF189" s="338"/>
      <c r="ISG189" s="338"/>
      <c r="ISH189" s="338"/>
      <c r="ISI189" s="338"/>
      <c r="ISJ189" s="338"/>
      <c r="ISK189" s="338"/>
      <c r="ISL189" s="338"/>
      <c r="ISM189" s="338"/>
      <c r="ISN189" s="338"/>
      <c r="ISO189" s="338"/>
      <c r="ISP189" s="338"/>
      <c r="ISQ189" s="338"/>
      <c r="ISR189" s="338"/>
      <c r="ISS189" s="338"/>
      <c r="IST189" s="338"/>
      <c r="ISU189" s="338"/>
      <c r="ISV189" s="338"/>
      <c r="ISW189" s="338"/>
      <c r="ISX189" s="338"/>
      <c r="ISY189" s="338"/>
      <c r="ISZ189" s="338"/>
      <c r="ITA189" s="338"/>
      <c r="ITB189" s="338"/>
      <c r="ITC189" s="338"/>
      <c r="ITD189" s="338"/>
      <c r="ITE189" s="338"/>
      <c r="ITF189" s="338"/>
      <c r="ITG189" s="338"/>
      <c r="ITH189" s="338"/>
      <c r="ITI189" s="338"/>
      <c r="ITJ189" s="338"/>
      <c r="ITK189" s="338"/>
      <c r="ITL189" s="338"/>
      <c r="ITM189" s="338"/>
      <c r="ITN189" s="338"/>
      <c r="ITO189" s="338"/>
      <c r="ITP189" s="338"/>
      <c r="ITQ189" s="338"/>
      <c r="ITR189" s="338"/>
      <c r="ITS189" s="338"/>
      <c r="ITT189" s="338"/>
      <c r="ITU189" s="338"/>
      <c r="ITV189" s="338"/>
      <c r="ITW189" s="338"/>
      <c r="ITX189" s="338"/>
      <c r="ITY189" s="338"/>
      <c r="ITZ189" s="338"/>
      <c r="IUA189" s="338"/>
      <c r="IUB189" s="338"/>
      <c r="IUC189" s="338"/>
      <c r="IUD189" s="338"/>
      <c r="IUE189" s="338"/>
      <c r="IUF189" s="338"/>
      <c r="IUG189" s="338"/>
      <c r="IUH189" s="338"/>
      <c r="IUI189" s="338"/>
      <c r="IUJ189" s="338"/>
      <c r="IUK189" s="338"/>
      <c r="IUL189" s="338"/>
      <c r="IUM189" s="338"/>
      <c r="IUN189" s="338"/>
      <c r="IUO189" s="338"/>
      <c r="IUP189" s="338"/>
      <c r="IUQ189" s="338"/>
      <c r="IUR189" s="338"/>
      <c r="IUS189" s="338"/>
      <c r="IUT189" s="338"/>
      <c r="IUU189" s="338"/>
      <c r="IUV189" s="338"/>
      <c r="IUW189" s="338"/>
      <c r="IUX189" s="338"/>
      <c r="IUY189" s="338"/>
      <c r="IUZ189" s="338"/>
      <c r="IVA189" s="338"/>
      <c r="IVB189" s="338"/>
      <c r="IVC189" s="338"/>
      <c r="IVD189" s="338"/>
      <c r="IVE189" s="338"/>
      <c r="IVF189" s="338"/>
      <c r="IVG189" s="338"/>
      <c r="IVH189" s="338"/>
      <c r="IVI189" s="338"/>
      <c r="IVJ189" s="338"/>
      <c r="IVK189" s="338"/>
      <c r="IVL189" s="338"/>
      <c r="IVM189" s="338"/>
      <c r="IVN189" s="338"/>
      <c r="IVO189" s="338"/>
      <c r="IVP189" s="338"/>
      <c r="IVQ189" s="338"/>
      <c r="IVR189" s="338"/>
      <c r="IVS189" s="338"/>
      <c r="IVT189" s="338"/>
      <c r="IVU189" s="338"/>
      <c r="IVV189" s="338"/>
      <c r="IVW189" s="338"/>
      <c r="IVX189" s="338"/>
      <c r="IVY189" s="338"/>
      <c r="IVZ189" s="338"/>
      <c r="IWA189" s="338"/>
      <c r="IWB189" s="338"/>
      <c r="IWC189" s="338"/>
      <c r="IWD189" s="338"/>
      <c r="IWE189" s="338"/>
      <c r="IWF189" s="338"/>
      <c r="IWG189" s="338"/>
      <c r="IWH189" s="338"/>
      <c r="IWI189" s="338"/>
      <c r="IWJ189" s="338"/>
      <c r="IWK189" s="338"/>
      <c r="IWL189" s="338"/>
      <c r="IWM189" s="338"/>
      <c r="IWN189" s="338"/>
      <c r="IWO189" s="338"/>
      <c r="IWP189" s="338"/>
      <c r="IWQ189" s="338"/>
      <c r="IWR189" s="338"/>
      <c r="IWS189" s="338"/>
      <c r="IWT189" s="338"/>
      <c r="IWU189" s="338"/>
      <c r="IWV189" s="338"/>
      <c r="IWW189" s="338"/>
      <c r="IWX189" s="338"/>
      <c r="IWY189" s="338"/>
      <c r="IWZ189" s="338"/>
      <c r="IXA189" s="338"/>
      <c r="IXB189" s="338"/>
      <c r="IXC189" s="338"/>
      <c r="IXD189" s="338"/>
      <c r="IXE189" s="338"/>
      <c r="IXF189" s="338"/>
      <c r="IXG189" s="338"/>
      <c r="IXH189" s="338"/>
      <c r="IXI189" s="338"/>
      <c r="IXJ189" s="338"/>
      <c r="IXK189" s="338"/>
      <c r="IXL189" s="338"/>
      <c r="IXM189" s="338"/>
      <c r="IXN189" s="338"/>
      <c r="IXO189" s="338"/>
      <c r="IXP189" s="338"/>
      <c r="IXQ189" s="338"/>
      <c r="IXR189" s="338"/>
      <c r="IXS189" s="338"/>
      <c r="IXT189" s="338"/>
      <c r="IXU189" s="338"/>
      <c r="IXV189" s="338"/>
      <c r="IXW189" s="338"/>
      <c r="IXX189" s="338"/>
      <c r="IXY189" s="338"/>
      <c r="IXZ189" s="338"/>
      <c r="IYA189" s="338"/>
      <c r="IYB189" s="338"/>
      <c r="IYC189" s="338"/>
      <c r="IYD189" s="338"/>
      <c r="IYE189" s="338"/>
      <c r="IYF189" s="338"/>
      <c r="IYG189" s="338"/>
      <c r="IYH189" s="338"/>
      <c r="IYI189" s="338"/>
      <c r="IYJ189" s="338"/>
      <c r="IYK189" s="338"/>
      <c r="IYL189" s="338"/>
      <c r="IYM189" s="338"/>
      <c r="IYN189" s="338"/>
      <c r="IYO189" s="338"/>
      <c r="IYP189" s="338"/>
      <c r="IYQ189" s="338"/>
      <c r="IYR189" s="338"/>
      <c r="IYS189" s="338"/>
      <c r="IYT189" s="338"/>
      <c r="IYU189" s="338"/>
      <c r="IYV189" s="338"/>
      <c r="IYW189" s="338"/>
      <c r="IYX189" s="338"/>
      <c r="IYY189" s="338"/>
      <c r="IYZ189" s="338"/>
      <c r="IZA189" s="338"/>
      <c r="IZB189" s="338"/>
      <c r="IZC189" s="338"/>
      <c r="IZD189" s="338"/>
      <c r="IZE189" s="338"/>
      <c r="IZF189" s="338"/>
      <c r="IZG189" s="338"/>
      <c r="IZH189" s="338"/>
      <c r="IZI189" s="338"/>
      <c r="IZJ189" s="338"/>
      <c r="IZK189" s="338"/>
      <c r="IZL189" s="338"/>
      <c r="IZM189" s="338"/>
      <c r="IZN189" s="338"/>
      <c r="IZO189" s="338"/>
      <c r="IZP189" s="338"/>
      <c r="IZQ189" s="338"/>
      <c r="IZR189" s="338"/>
      <c r="IZS189" s="338"/>
      <c r="IZT189" s="338"/>
      <c r="IZU189" s="338"/>
      <c r="IZV189" s="338"/>
      <c r="IZW189" s="338"/>
      <c r="IZX189" s="338"/>
      <c r="IZY189" s="338"/>
      <c r="IZZ189" s="338"/>
      <c r="JAA189" s="338"/>
      <c r="JAB189" s="338"/>
      <c r="JAC189" s="338"/>
      <c r="JAD189" s="338"/>
      <c r="JAE189" s="338"/>
      <c r="JAF189" s="338"/>
      <c r="JAG189" s="338"/>
      <c r="JAH189" s="338"/>
      <c r="JAI189" s="338"/>
      <c r="JAJ189" s="338"/>
      <c r="JAK189" s="338"/>
      <c r="JAL189" s="338"/>
      <c r="JAM189" s="338"/>
      <c r="JAN189" s="338"/>
      <c r="JAO189" s="338"/>
      <c r="JAP189" s="338"/>
      <c r="JAQ189" s="338"/>
      <c r="JAR189" s="338"/>
      <c r="JAS189" s="338"/>
      <c r="JAT189" s="338"/>
      <c r="JAU189" s="338"/>
      <c r="JAV189" s="338"/>
      <c r="JAW189" s="338"/>
      <c r="JAX189" s="338"/>
      <c r="JAY189" s="338"/>
      <c r="JAZ189" s="338"/>
      <c r="JBA189" s="338"/>
      <c r="JBB189" s="338"/>
      <c r="JBC189" s="338"/>
      <c r="JBD189" s="338"/>
      <c r="JBE189" s="338"/>
      <c r="JBF189" s="338"/>
      <c r="JBG189" s="338"/>
      <c r="JBH189" s="338"/>
      <c r="JBI189" s="338"/>
      <c r="JBJ189" s="338"/>
      <c r="JBK189" s="338"/>
      <c r="JBL189" s="338"/>
      <c r="JBM189" s="338"/>
      <c r="JBN189" s="338"/>
      <c r="JBO189" s="338"/>
      <c r="JBP189" s="338"/>
      <c r="JBQ189" s="338"/>
      <c r="JBR189" s="338"/>
      <c r="JBS189" s="338"/>
      <c r="JBT189" s="338"/>
      <c r="JBU189" s="338"/>
      <c r="JBV189" s="338"/>
      <c r="JBW189" s="338"/>
      <c r="JBX189" s="338"/>
      <c r="JBY189" s="338"/>
      <c r="JBZ189" s="338"/>
      <c r="JCA189" s="338"/>
      <c r="JCB189" s="338"/>
      <c r="JCC189" s="338"/>
      <c r="JCD189" s="338"/>
      <c r="JCE189" s="338"/>
      <c r="JCF189" s="338"/>
      <c r="JCG189" s="338"/>
      <c r="JCH189" s="338"/>
      <c r="JCI189" s="338"/>
      <c r="JCJ189" s="338"/>
      <c r="JCK189" s="338"/>
      <c r="JCL189" s="338"/>
      <c r="JCM189" s="338"/>
      <c r="JCN189" s="338"/>
      <c r="JCO189" s="338"/>
      <c r="JCP189" s="338"/>
      <c r="JCQ189" s="338"/>
      <c r="JCR189" s="338"/>
      <c r="JCS189" s="338"/>
      <c r="JCT189" s="338"/>
      <c r="JCU189" s="338"/>
      <c r="JCV189" s="338"/>
      <c r="JCW189" s="338"/>
      <c r="JCX189" s="338"/>
      <c r="JCY189" s="338"/>
      <c r="JCZ189" s="338"/>
      <c r="JDA189" s="338"/>
      <c r="JDB189" s="338"/>
      <c r="JDC189" s="338"/>
      <c r="JDD189" s="338"/>
      <c r="JDE189" s="338"/>
      <c r="JDF189" s="338"/>
      <c r="JDG189" s="338"/>
      <c r="JDH189" s="338"/>
      <c r="JDI189" s="338"/>
      <c r="JDJ189" s="338"/>
      <c r="JDK189" s="338"/>
      <c r="JDL189" s="338"/>
      <c r="JDM189" s="338"/>
      <c r="JDN189" s="338"/>
      <c r="JDO189" s="338"/>
      <c r="JDP189" s="338"/>
      <c r="JDQ189" s="338"/>
      <c r="JDR189" s="338"/>
      <c r="JDS189" s="338"/>
      <c r="JDT189" s="338"/>
      <c r="JDU189" s="338"/>
      <c r="JDV189" s="338"/>
      <c r="JDW189" s="338"/>
      <c r="JDX189" s="338"/>
      <c r="JDY189" s="338"/>
      <c r="JDZ189" s="338"/>
      <c r="JEA189" s="338"/>
      <c r="JEB189" s="338"/>
      <c r="JEC189" s="338"/>
      <c r="JED189" s="338"/>
      <c r="JEE189" s="338"/>
      <c r="JEF189" s="338"/>
      <c r="JEG189" s="338"/>
      <c r="JEH189" s="338"/>
      <c r="JEI189" s="338"/>
      <c r="JEJ189" s="338"/>
      <c r="JEK189" s="338"/>
      <c r="JEL189" s="338"/>
      <c r="JEM189" s="338"/>
      <c r="JEN189" s="338"/>
      <c r="JEO189" s="338"/>
      <c r="JEP189" s="338"/>
      <c r="JEQ189" s="338"/>
      <c r="JER189" s="338"/>
      <c r="JES189" s="338"/>
      <c r="JET189" s="338"/>
      <c r="JEU189" s="338"/>
      <c r="JEV189" s="338"/>
      <c r="JEW189" s="338"/>
      <c r="JEX189" s="338"/>
      <c r="JEY189" s="338"/>
      <c r="JEZ189" s="338"/>
      <c r="JFA189" s="338"/>
      <c r="JFB189" s="338"/>
      <c r="JFC189" s="338"/>
      <c r="JFD189" s="338"/>
      <c r="JFE189" s="338"/>
      <c r="JFF189" s="338"/>
      <c r="JFG189" s="338"/>
      <c r="JFH189" s="338"/>
      <c r="JFI189" s="338"/>
      <c r="JFJ189" s="338"/>
      <c r="JFK189" s="338"/>
      <c r="JFL189" s="338"/>
      <c r="JFM189" s="338"/>
      <c r="JFN189" s="338"/>
      <c r="JFO189" s="338"/>
      <c r="JFP189" s="338"/>
      <c r="JFQ189" s="338"/>
      <c r="JFR189" s="338"/>
      <c r="JFS189" s="338"/>
      <c r="JFT189" s="338"/>
      <c r="JFU189" s="338"/>
      <c r="JFV189" s="338"/>
      <c r="JFW189" s="338"/>
      <c r="JFX189" s="338"/>
      <c r="JFY189" s="338"/>
      <c r="JFZ189" s="338"/>
      <c r="JGA189" s="338"/>
      <c r="JGB189" s="338"/>
      <c r="JGC189" s="338"/>
      <c r="JGD189" s="338"/>
      <c r="JGE189" s="338"/>
      <c r="JGF189" s="338"/>
      <c r="JGG189" s="338"/>
      <c r="JGH189" s="338"/>
      <c r="JGI189" s="338"/>
      <c r="JGJ189" s="338"/>
      <c r="JGK189" s="338"/>
      <c r="JGL189" s="338"/>
      <c r="JGM189" s="338"/>
      <c r="JGN189" s="338"/>
      <c r="JGO189" s="338"/>
      <c r="JGP189" s="338"/>
      <c r="JGQ189" s="338"/>
      <c r="JGR189" s="338"/>
      <c r="JGS189" s="338"/>
      <c r="JGT189" s="338"/>
      <c r="JGU189" s="338"/>
      <c r="JGV189" s="338"/>
      <c r="JGW189" s="338"/>
      <c r="JGX189" s="338"/>
      <c r="JGY189" s="338"/>
      <c r="JGZ189" s="338"/>
      <c r="JHA189" s="338"/>
      <c r="JHB189" s="338"/>
      <c r="JHC189" s="338"/>
      <c r="JHD189" s="338"/>
      <c r="JHE189" s="338"/>
      <c r="JHF189" s="338"/>
      <c r="JHG189" s="338"/>
      <c r="JHH189" s="338"/>
      <c r="JHI189" s="338"/>
      <c r="JHJ189" s="338"/>
      <c r="JHK189" s="338"/>
      <c r="JHL189" s="338"/>
      <c r="JHM189" s="338"/>
      <c r="JHN189" s="338"/>
      <c r="JHO189" s="338"/>
      <c r="JHP189" s="338"/>
      <c r="JHQ189" s="338"/>
      <c r="JHR189" s="338"/>
      <c r="JHS189" s="338"/>
      <c r="JHT189" s="338"/>
      <c r="JHU189" s="338"/>
      <c r="JHV189" s="338"/>
      <c r="JHW189" s="338"/>
      <c r="JHX189" s="338"/>
      <c r="JHY189" s="338"/>
      <c r="JHZ189" s="338"/>
      <c r="JIA189" s="338"/>
      <c r="JIB189" s="338"/>
      <c r="JIC189" s="338"/>
      <c r="JID189" s="338"/>
      <c r="JIE189" s="338"/>
      <c r="JIF189" s="338"/>
      <c r="JIG189" s="338"/>
      <c r="JIH189" s="338"/>
      <c r="JII189" s="338"/>
      <c r="JIJ189" s="338"/>
      <c r="JIK189" s="338"/>
      <c r="JIL189" s="338"/>
      <c r="JIM189" s="338"/>
      <c r="JIN189" s="338"/>
      <c r="JIO189" s="338"/>
      <c r="JIP189" s="338"/>
      <c r="JIQ189" s="338"/>
      <c r="JIR189" s="338"/>
      <c r="JIS189" s="338"/>
      <c r="JIT189" s="338"/>
      <c r="JIU189" s="338"/>
      <c r="JIV189" s="338"/>
      <c r="JIW189" s="338"/>
      <c r="JIX189" s="338"/>
      <c r="JIY189" s="338"/>
      <c r="JIZ189" s="338"/>
      <c r="JJA189" s="338"/>
      <c r="JJB189" s="338"/>
      <c r="JJC189" s="338"/>
      <c r="JJD189" s="338"/>
      <c r="JJE189" s="338"/>
      <c r="JJF189" s="338"/>
      <c r="JJG189" s="338"/>
      <c r="JJH189" s="338"/>
      <c r="JJI189" s="338"/>
      <c r="JJJ189" s="338"/>
      <c r="JJK189" s="338"/>
      <c r="JJL189" s="338"/>
      <c r="JJM189" s="338"/>
      <c r="JJN189" s="338"/>
      <c r="JJO189" s="338"/>
      <c r="JJP189" s="338"/>
      <c r="JJQ189" s="338"/>
      <c r="JJR189" s="338"/>
      <c r="JJS189" s="338"/>
      <c r="JJT189" s="338"/>
      <c r="JJU189" s="338"/>
      <c r="JJV189" s="338"/>
      <c r="JJW189" s="338"/>
      <c r="JJX189" s="338"/>
      <c r="JJY189" s="338"/>
      <c r="JJZ189" s="338"/>
      <c r="JKA189" s="338"/>
      <c r="JKB189" s="338"/>
      <c r="JKC189" s="338"/>
      <c r="JKD189" s="338"/>
      <c r="JKE189" s="338"/>
      <c r="JKF189" s="338"/>
      <c r="JKG189" s="338"/>
      <c r="JKH189" s="338"/>
      <c r="JKI189" s="338"/>
      <c r="JKJ189" s="338"/>
      <c r="JKK189" s="338"/>
      <c r="JKL189" s="338"/>
      <c r="JKM189" s="338"/>
      <c r="JKN189" s="338"/>
      <c r="JKO189" s="338"/>
      <c r="JKP189" s="338"/>
      <c r="JKQ189" s="338"/>
      <c r="JKR189" s="338"/>
      <c r="JKS189" s="338"/>
      <c r="JKT189" s="338"/>
      <c r="JKU189" s="338"/>
      <c r="JKV189" s="338"/>
      <c r="JKW189" s="338"/>
      <c r="JKX189" s="338"/>
      <c r="JKY189" s="338"/>
      <c r="JKZ189" s="338"/>
      <c r="JLA189" s="338"/>
      <c r="JLB189" s="338"/>
      <c r="JLC189" s="338"/>
      <c r="JLD189" s="338"/>
      <c r="JLE189" s="338"/>
      <c r="JLF189" s="338"/>
      <c r="JLG189" s="338"/>
      <c r="JLH189" s="338"/>
      <c r="JLI189" s="338"/>
      <c r="JLJ189" s="338"/>
      <c r="JLK189" s="338"/>
      <c r="JLL189" s="338"/>
      <c r="JLM189" s="338"/>
      <c r="JLN189" s="338"/>
      <c r="JLO189" s="338"/>
      <c r="JLP189" s="338"/>
      <c r="JLQ189" s="338"/>
      <c r="JLR189" s="338"/>
      <c r="JLS189" s="338"/>
      <c r="JLT189" s="338"/>
      <c r="JLU189" s="338"/>
      <c r="JLV189" s="338"/>
      <c r="JLW189" s="338"/>
      <c r="JLX189" s="338"/>
      <c r="JLY189" s="338"/>
      <c r="JLZ189" s="338"/>
      <c r="JMA189" s="338"/>
      <c r="JMB189" s="338"/>
      <c r="JMC189" s="338"/>
      <c r="JMD189" s="338"/>
      <c r="JME189" s="338"/>
      <c r="JMF189" s="338"/>
      <c r="JMG189" s="338"/>
      <c r="JMH189" s="338"/>
      <c r="JMI189" s="338"/>
      <c r="JMJ189" s="338"/>
      <c r="JMK189" s="338"/>
      <c r="JML189" s="338"/>
      <c r="JMM189" s="338"/>
      <c r="JMN189" s="338"/>
      <c r="JMO189" s="338"/>
      <c r="JMP189" s="338"/>
      <c r="JMQ189" s="338"/>
      <c r="JMR189" s="338"/>
      <c r="JMS189" s="338"/>
      <c r="JMT189" s="338"/>
      <c r="JMU189" s="338"/>
      <c r="JMV189" s="338"/>
      <c r="JMW189" s="338"/>
      <c r="JMX189" s="338"/>
      <c r="JMY189" s="338"/>
      <c r="JMZ189" s="338"/>
      <c r="JNA189" s="338"/>
      <c r="JNB189" s="338"/>
      <c r="JNC189" s="338"/>
      <c r="JND189" s="338"/>
      <c r="JNE189" s="338"/>
      <c r="JNF189" s="338"/>
      <c r="JNG189" s="338"/>
      <c r="JNH189" s="338"/>
      <c r="JNI189" s="338"/>
      <c r="JNJ189" s="338"/>
      <c r="JNK189" s="338"/>
      <c r="JNL189" s="338"/>
      <c r="JNM189" s="338"/>
      <c r="JNN189" s="338"/>
      <c r="JNO189" s="338"/>
      <c r="JNP189" s="338"/>
      <c r="JNQ189" s="338"/>
      <c r="JNR189" s="338"/>
      <c r="JNS189" s="338"/>
      <c r="JNT189" s="338"/>
      <c r="JNU189" s="338"/>
      <c r="JNV189" s="338"/>
      <c r="JNW189" s="338"/>
      <c r="JNX189" s="338"/>
      <c r="JNY189" s="338"/>
      <c r="JNZ189" s="338"/>
      <c r="JOA189" s="338"/>
      <c r="JOB189" s="338"/>
      <c r="JOC189" s="338"/>
      <c r="JOD189" s="338"/>
      <c r="JOE189" s="338"/>
      <c r="JOF189" s="338"/>
      <c r="JOG189" s="338"/>
      <c r="JOH189" s="338"/>
      <c r="JOI189" s="338"/>
      <c r="JOJ189" s="338"/>
      <c r="JOK189" s="338"/>
      <c r="JOL189" s="338"/>
      <c r="JOM189" s="338"/>
      <c r="JON189" s="338"/>
      <c r="JOO189" s="338"/>
      <c r="JOP189" s="338"/>
      <c r="JOQ189" s="338"/>
      <c r="JOR189" s="338"/>
      <c r="JOS189" s="338"/>
      <c r="JOT189" s="338"/>
      <c r="JOU189" s="338"/>
      <c r="JOV189" s="338"/>
      <c r="JOW189" s="338"/>
      <c r="JOX189" s="338"/>
      <c r="JOY189" s="338"/>
      <c r="JOZ189" s="338"/>
      <c r="JPA189" s="338"/>
      <c r="JPB189" s="338"/>
      <c r="JPC189" s="338"/>
      <c r="JPD189" s="338"/>
      <c r="JPE189" s="338"/>
      <c r="JPF189" s="338"/>
      <c r="JPG189" s="338"/>
      <c r="JPH189" s="338"/>
      <c r="JPI189" s="338"/>
      <c r="JPJ189" s="338"/>
      <c r="JPK189" s="338"/>
      <c r="JPL189" s="338"/>
      <c r="JPM189" s="338"/>
      <c r="JPN189" s="338"/>
      <c r="JPO189" s="338"/>
      <c r="JPP189" s="338"/>
      <c r="JPQ189" s="338"/>
      <c r="JPR189" s="338"/>
      <c r="JPS189" s="338"/>
      <c r="JPT189" s="338"/>
      <c r="JPU189" s="338"/>
      <c r="JPV189" s="338"/>
      <c r="JPW189" s="338"/>
      <c r="JPX189" s="338"/>
      <c r="JPY189" s="338"/>
      <c r="JPZ189" s="338"/>
      <c r="JQA189" s="338"/>
      <c r="JQB189" s="338"/>
      <c r="JQC189" s="338"/>
      <c r="JQD189" s="338"/>
      <c r="JQE189" s="338"/>
      <c r="JQF189" s="338"/>
      <c r="JQG189" s="338"/>
      <c r="JQH189" s="338"/>
      <c r="JQI189" s="338"/>
      <c r="JQJ189" s="338"/>
      <c r="JQK189" s="338"/>
      <c r="JQL189" s="338"/>
      <c r="JQM189" s="338"/>
      <c r="JQN189" s="338"/>
      <c r="JQO189" s="338"/>
      <c r="JQP189" s="338"/>
      <c r="JQQ189" s="338"/>
      <c r="JQR189" s="338"/>
      <c r="JQS189" s="338"/>
      <c r="JQT189" s="338"/>
      <c r="JQU189" s="338"/>
      <c r="JQV189" s="338"/>
      <c r="JQW189" s="338"/>
      <c r="JQX189" s="338"/>
      <c r="JQY189" s="338"/>
      <c r="JQZ189" s="338"/>
      <c r="JRA189" s="338"/>
      <c r="JRB189" s="338"/>
      <c r="JRC189" s="338"/>
      <c r="JRD189" s="338"/>
      <c r="JRE189" s="338"/>
      <c r="JRF189" s="338"/>
      <c r="JRG189" s="338"/>
      <c r="JRH189" s="338"/>
      <c r="JRI189" s="338"/>
      <c r="JRJ189" s="338"/>
      <c r="JRK189" s="338"/>
      <c r="JRL189" s="338"/>
      <c r="JRM189" s="338"/>
      <c r="JRN189" s="338"/>
      <c r="JRO189" s="338"/>
      <c r="JRP189" s="338"/>
      <c r="JRQ189" s="338"/>
      <c r="JRR189" s="338"/>
      <c r="JRS189" s="338"/>
      <c r="JRT189" s="338"/>
      <c r="JRU189" s="338"/>
      <c r="JRV189" s="338"/>
      <c r="JRW189" s="338"/>
      <c r="JRX189" s="338"/>
      <c r="JRY189" s="338"/>
      <c r="JRZ189" s="338"/>
      <c r="JSA189" s="338"/>
      <c r="JSB189" s="338"/>
      <c r="JSC189" s="338"/>
      <c r="JSD189" s="338"/>
      <c r="JSE189" s="338"/>
      <c r="JSF189" s="338"/>
      <c r="JSG189" s="338"/>
      <c r="JSH189" s="338"/>
      <c r="JSI189" s="338"/>
      <c r="JSJ189" s="338"/>
      <c r="JSK189" s="338"/>
      <c r="JSL189" s="338"/>
      <c r="JSM189" s="338"/>
      <c r="JSN189" s="338"/>
      <c r="JSO189" s="338"/>
      <c r="JSP189" s="338"/>
      <c r="JSQ189" s="338"/>
      <c r="JSR189" s="338"/>
      <c r="JSS189" s="338"/>
      <c r="JST189" s="338"/>
      <c r="JSU189" s="338"/>
      <c r="JSV189" s="338"/>
      <c r="JSW189" s="338"/>
      <c r="JSX189" s="338"/>
      <c r="JSY189" s="338"/>
      <c r="JSZ189" s="338"/>
      <c r="JTA189" s="338"/>
      <c r="JTB189" s="338"/>
      <c r="JTC189" s="338"/>
      <c r="JTD189" s="338"/>
      <c r="JTE189" s="338"/>
      <c r="JTF189" s="338"/>
      <c r="JTG189" s="338"/>
      <c r="JTH189" s="338"/>
      <c r="JTI189" s="338"/>
      <c r="JTJ189" s="338"/>
      <c r="JTK189" s="338"/>
      <c r="JTL189" s="338"/>
      <c r="JTM189" s="338"/>
      <c r="JTN189" s="338"/>
      <c r="JTO189" s="338"/>
      <c r="JTP189" s="338"/>
      <c r="JTQ189" s="338"/>
      <c r="JTR189" s="338"/>
      <c r="JTS189" s="338"/>
      <c r="JTT189" s="338"/>
      <c r="JTU189" s="338"/>
      <c r="JTV189" s="338"/>
      <c r="JTW189" s="338"/>
      <c r="JTX189" s="338"/>
      <c r="JTY189" s="338"/>
      <c r="JTZ189" s="338"/>
      <c r="JUA189" s="338"/>
      <c r="JUB189" s="338"/>
      <c r="JUC189" s="338"/>
      <c r="JUD189" s="338"/>
      <c r="JUE189" s="338"/>
      <c r="JUF189" s="338"/>
      <c r="JUG189" s="338"/>
      <c r="JUH189" s="338"/>
      <c r="JUI189" s="338"/>
      <c r="JUJ189" s="338"/>
      <c r="JUK189" s="338"/>
      <c r="JUL189" s="338"/>
      <c r="JUM189" s="338"/>
      <c r="JUN189" s="338"/>
      <c r="JUO189" s="338"/>
      <c r="JUP189" s="338"/>
      <c r="JUQ189" s="338"/>
      <c r="JUR189" s="338"/>
      <c r="JUS189" s="338"/>
      <c r="JUT189" s="338"/>
      <c r="JUU189" s="338"/>
      <c r="JUV189" s="338"/>
      <c r="JUW189" s="338"/>
      <c r="JUX189" s="338"/>
      <c r="JUY189" s="338"/>
      <c r="JUZ189" s="338"/>
      <c r="JVA189" s="338"/>
      <c r="JVB189" s="338"/>
      <c r="JVC189" s="338"/>
      <c r="JVD189" s="338"/>
      <c r="JVE189" s="338"/>
      <c r="JVF189" s="338"/>
      <c r="JVG189" s="338"/>
      <c r="JVH189" s="338"/>
      <c r="JVI189" s="338"/>
      <c r="JVJ189" s="338"/>
      <c r="JVK189" s="338"/>
      <c r="JVL189" s="338"/>
      <c r="JVM189" s="338"/>
      <c r="JVN189" s="338"/>
      <c r="JVO189" s="338"/>
      <c r="JVP189" s="338"/>
      <c r="JVQ189" s="338"/>
      <c r="JVR189" s="338"/>
      <c r="JVS189" s="338"/>
      <c r="JVT189" s="338"/>
      <c r="JVU189" s="338"/>
      <c r="JVV189" s="338"/>
      <c r="JVW189" s="338"/>
      <c r="JVX189" s="338"/>
      <c r="JVY189" s="338"/>
      <c r="JVZ189" s="338"/>
      <c r="JWA189" s="338"/>
      <c r="JWB189" s="338"/>
      <c r="JWC189" s="338"/>
      <c r="JWD189" s="338"/>
      <c r="JWE189" s="338"/>
      <c r="JWF189" s="338"/>
      <c r="JWG189" s="338"/>
      <c r="JWH189" s="338"/>
      <c r="JWI189" s="338"/>
      <c r="JWJ189" s="338"/>
      <c r="JWK189" s="338"/>
      <c r="JWL189" s="338"/>
      <c r="JWM189" s="338"/>
      <c r="JWN189" s="338"/>
      <c r="JWO189" s="338"/>
      <c r="JWP189" s="338"/>
      <c r="JWQ189" s="338"/>
      <c r="JWR189" s="338"/>
      <c r="JWS189" s="338"/>
      <c r="JWT189" s="338"/>
      <c r="JWU189" s="338"/>
      <c r="JWV189" s="338"/>
      <c r="JWW189" s="338"/>
      <c r="JWX189" s="338"/>
      <c r="JWY189" s="338"/>
      <c r="JWZ189" s="338"/>
      <c r="JXA189" s="338"/>
      <c r="JXB189" s="338"/>
      <c r="JXC189" s="338"/>
      <c r="JXD189" s="338"/>
      <c r="JXE189" s="338"/>
      <c r="JXF189" s="338"/>
      <c r="JXG189" s="338"/>
      <c r="JXH189" s="338"/>
      <c r="JXI189" s="338"/>
      <c r="JXJ189" s="338"/>
      <c r="JXK189" s="338"/>
      <c r="JXL189" s="338"/>
      <c r="JXM189" s="338"/>
      <c r="JXN189" s="338"/>
      <c r="JXO189" s="338"/>
      <c r="JXP189" s="338"/>
      <c r="JXQ189" s="338"/>
      <c r="JXR189" s="338"/>
      <c r="JXS189" s="338"/>
      <c r="JXT189" s="338"/>
      <c r="JXU189" s="338"/>
      <c r="JXV189" s="338"/>
      <c r="JXW189" s="338"/>
      <c r="JXX189" s="338"/>
      <c r="JXY189" s="338"/>
      <c r="JXZ189" s="338"/>
      <c r="JYA189" s="338"/>
      <c r="JYB189" s="338"/>
      <c r="JYC189" s="338"/>
      <c r="JYD189" s="338"/>
      <c r="JYE189" s="338"/>
      <c r="JYF189" s="338"/>
      <c r="JYG189" s="338"/>
      <c r="JYH189" s="338"/>
      <c r="JYI189" s="338"/>
      <c r="JYJ189" s="338"/>
      <c r="JYK189" s="338"/>
      <c r="JYL189" s="338"/>
      <c r="JYM189" s="338"/>
      <c r="JYN189" s="338"/>
      <c r="JYO189" s="338"/>
      <c r="JYP189" s="338"/>
      <c r="JYQ189" s="338"/>
      <c r="JYR189" s="338"/>
      <c r="JYS189" s="338"/>
      <c r="JYT189" s="338"/>
      <c r="JYU189" s="338"/>
      <c r="JYV189" s="338"/>
      <c r="JYW189" s="338"/>
      <c r="JYX189" s="338"/>
      <c r="JYY189" s="338"/>
      <c r="JYZ189" s="338"/>
      <c r="JZA189" s="338"/>
      <c r="JZB189" s="338"/>
      <c r="JZC189" s="338"/>
      <c r="JZD189" s="338"/>
      <c r="JZE189" s="338"/>
      <c r="JZF189" s="338"/>
      <c r="JZG189" s="338"/>
      <c r="JZH189" s="338"/>
      <c r="JZI189" s="338"/>
      <c r="JZJ189" s="338"/>
      <c r="JZK189" s="338"/>
      <c r="JZL189" s="338"/>
      <c r="JZM189" s="338"/>
      <c r="JZN189" s="338"/>
      <c r="JZO189" s="338"/>
      <c r="JZP189" s="338"/>
      <c r="JZQ189" s="338"/>
      <c r="JZR189" s="338"/>
      <c r="JZS189" s="338"/>
      <c r="JZT189" s="338"/>
      <c r="JZU189" s="338"/>
      <c r="JZV189" s="338"/>
      <c r="JZW189" s="338"/>
      <c r="JZX189" s="338"/>
      <c r="JZY189" s="338"/>
      <c r="JZZ189" s="338"/>
      <c r="KAA189" s="338"/>
      <c r="KAB189" s="338"/>
      <c r="KAC189" s="338"/>
      <c r="KAD189" s="338"/>
      <c r="KAE189" s="338"/>
      <c r="KAF189" s="338"/>
      <c r="KAG189" s="338"/>
      <c r="KAH189" s="338"/>
      <c r="KAI189" s="338"/>
      <c r="KAJ189" s="338"/>
      <c r="KAK189" s="338"/>
      <c r="KAL189" s="338"/>
      <c r="KAM189" s="338"/>
      <c r="KAN189" s="338"/>
      <c r="KAO189" s="338"/>
      <c r="KAP189" s="338"/>
      <c r="KAQ189" s="338"/>
      <c r="KAR189" s="338"/>
      <c r="KAS189" s="338"/>
      <c r="KAT189" s="338"/>
      <c r="KAU189" s="338"/>
      <c r="KAV189" s="338"/>
      <c r="KAW189" s="338"/>
      <c r="KAX189" s="338"/>
      <c r="KAY189" s="338"/>
      <c r="KAZ189" s="338"/>
      <c r="KBA189" s="338"/>
      <c r="KBB189" s="338"/>
      <c r="KBC189" s="338"/>
      <c r="KBD189" s="338"/>
      <c r="KBE189" s="338"/>
      <c r="KBF189" s="338"/>
      <c r="KBG189" s="338"/>
      <c r="KBH189" s="338"/>
      <c r="KBI189" s="338"/>
      <c r="KBJ189" s="338"/>
      <c r="KBK189" s="338"/>
      <c r="KBL189" s="338"/>
      <c r="KBM189" s="338"/>
      <c r="KBN189" s="338"/>
      <c r="KBO189" s="338"/>
      <c r="KBP189" s="338"/>
      <c r="KBQ189" s="338"/>
      <c r="KBR189" s="338"/>
      <c r="KBS189" s="338"/>
      <c r="KBT189" s="338"/>
      <c r="KBU189" s="338"/>
      <c r="KBV189" s="338"/>
      <c r="KBW189" s="338"/>
      <c r="KBX189" s="338"/>
      <c r="KBY189" s="338"/>
      <c r="KBZ189" s="338"/>
      <c r="KCA189" s="338"/>
      <c r="KCB189" s="338"/>
      <c r="KCC189" s="338"/>
      <c r="KCD189" s="338"/>
      <c r="KCE189" s="338"/>
      <c r="KCF189" s="338"/>
      <c r="KCG189" s="338"/>
      <c r="KCH189" s="338"/>
      <c r="KCI189" s="338"/>
      <c r="KCJ189" s="338"/>
      <c r="KCK189" s="338"/>
      <c r="KCL189" s="338"/>
      <c r="KCM189" s="338"/>
      <c r="KCN189" s="338"/>
      <c r="KCO189" s="338"/>
      <c r="KCP189" s="338"/>
      <c r="KCQ189" s="338"/>
      <c r="KCR189" s="338"/>
      <c r="KCS189" s="338"/>
      <c r="KCT189" s="338"/>
      <c r="KCU189" s="338"/>
      <c r="KCV189" s="338"/>
      <c r="KCW189" s="338"/>
      <c r="KCX189" s="338"/>
      <c r="KCY189" s="338"/>
      <c r="KCZ189" s="338"/>
      <c r="KDA189" s="338"/>
      <c r="KDB189" s="338"/>
      <c r="KDC189" s="338"/>
      <c r="KDD189" s="338"/>
      <c r="KDE189" s="338"/>
      <c r="KDF189" s="338"/>
      <c r="KDG189" s="338"/>
      <c r="KDH189" s="338"/>
      <c r="KDI189" s="338"/>
      <c r="KDJ189" s="338"/>
      <c r="KDK189" s="338"/>
      <c r="KDL189" s="338"/>
      <c r="KDM189" s="338"/>
      <c r="KDN189" s="338"/>
      <c r="KDO189" s="338"/>
      <c r="KDP189" s="338"/>
      <c r="KDQ189" s="338"/>
      <c r="KDR189" s="338"/>
      <c r="KDS189" s="338"/>
      <c r="KDT189" s="338"/>
      <c r="KDU189" s="338"/>
      <c r="KDV189" s="338"/>
      <c r="KDW189" s="338"/>
      <c r="KDX189" s="338"/>
      <c r="KDY189" s="338"/>
      <c r="KDZ189" s="338"/>
      <c r="KEA189" s="338"/>
      <c r="KEB189" s="338"/>
      <c r="KEC189" s="338"/>
      <c r="KED189" s="338"/>
      <c r="KEE189" s="338"/>
      <c r="KEF189" s="338"/>
      <c r="KEG189" s="338"/>
      <c r="KEH189" s="338"/>
      <c r="KEI189" s="338"/>
      <c r="KEJ189" s="338"/>
      <c r="KEK189" s="338"/>
      <c r="KEL189" s="338"/>
      <c r="KEM189" s="338"/>
      <c r="KEN189" s="338"/>
      <c r="KEO189" s="338"/>
      <c r="KEP189" s="338"/>
      <c r="KEQ189" s="338"/>
      <c r="KER189" s="338"/>
      <c r="KES189" s="338"/>
      <c r="KET189" s="338"/>
      <c r="KEU189" s="338"/>
      <c r="KEV189" s="338"/>
      <c r="KEW189" s="338"/>
      <c r="KEX189" s="338"/>
      <c r="KEY189" s="338"/>
      <c r="KEZ189" s="338"/>
      <c r="KFA189" s="338"/>
      <c r="KFB189" s="338"/>
      <c r="KFC189" s="338"/>
      <c r="KFD189" s="338"/>
      <c r="KFE189" s="338"/>
      <c r="KFF189" s="338"/>
      <c r="KFG189" s="338"/>
      <c r="KFH189" s="338"/>
      <c r="KFI189" s="338"/>
      <c r="KFJ189" s="338"/>
      <c r="KFK189" s="338"/>
      <c r="KFL189" s="338"/>
      <c r="KFM189" s="338"/>
      <c r="KFN189" s="338"/>
      <c r="KFO189" s="338"/>
      <c r="KFP189" s="338"/>
      <c r="KFQ189" s="338"/>
      <c r="KFR189" s="338"/>
      <c r="KFS189" s="338"/>
      <c r="KFT189" s="338"/>
      <c r="KFU189" s="338"/>
      <c r="KFV189" s="338"/>
      <c r="KFW189" s="338"/>
      <c r="KFX189" s="338"/>
      <c r="KFY189" s="338"/>
      <c r="KFZ189" s="338"/>
      <c r="KGA189" s="338"/>
      <c r="KGB189" s="338"/>
      <c r="KGC189" s="338"/>
      <c r="KGD189" s="338"/>
      <c r="KGE189" s="338"/>
      <c r="KGF189" s="338"/>
      <c r="KGG189" s="338"/>
      <c r="KGH189" s="338"/>
      <c r="KGI189" s="338"/>
      <c r="KGJ189" s="338"/>
      <c r="KGK189" s="338"/>
      <c r="KGL189" s="338"/>
      <c r="KGM189" s="338"/>
      <c r="KGN189" s="338"/>
      <c r="KGO189" s="338"/>
      <c r="KGP189" s="338"/>
      <c r="KGQ189" s="338"/>
      <c r="KGR189" s="338"/>
      <c r="KGS189" s="338"/>
      <c r="KGT189" s="338"/>
      <c r="KGU189" s="338"/>
      <c r="KGV189" s="338"/>
      <c r="KGW189" s="338"/>
      <c r="KGX189" s="338"/>
      <c r="KGY189" s="338"/>
      <c r="KGZ189" s="338"/>
      <c r="KHA189" s="338"/>
      <c r="KHB189" s="338"/>
      <c r="KHC189" s="338"/>
      <c r="KHD189" s="338"/>
      <c r="KHE189" s="338"/>
      <c r="KHF189" s="338"/>
      <c r="KHG189" s="338"/>
      <c r="KHH189" s="338"/>
      <c r="KHI189" s="338"/>
      <c r="KHJ189" s="338"/>
      <c r="KHK189" s="338"/>
      <c r="KHL189" s="338"/>
      <c r="KHM189" s="338"/>
      <c r="KHN189" s="338"/>
      <c r="KHO189" s="338"/>
      <c r="KHP189" s="338"/>
      <c r="KHQ189" s="338"/>
      <c r="KHR189" s="338"/>
      <c r="KHS189" s="338"/>
      <c r="KHT189" s="338"/>
      <c r="KHU189" s="338"/>
      <c r="KHV189" s="338"/>
      <c r="KHW189" s="338"/>
      <c r="KHX189" s="338"/>
      <c r="KHY189" s="338"/>
      <c r="KHZ189" s="338"/>
      <c r="KIA189" s="338"/>
      <c r="KIB189" s="338"/>
      <c r="KIC189" s="338"/>
      <c r="KID189" s="338"/>
      <c r="KIE189" s="338"/>
      <c r="KIF189" s="338"/>
      <c r="KIG189" s="338"/>
      <c r="KIH189" s="338"/>
      <c r="KII189" s="338"/>
      <c r="KIJ189" s="338"/>
      <c r="KIK189" s="338"/>
      <c r="KIL189" s="338"/>
      <c r="KIM189" s="338"/>
      <c r="KIN189" s="338"/>
      <c r="KIO189" s="338"/>
      <c r="KIP189" s="338"/>
      <c r="KIQ189" s="338"/>
      <c r="KIR189" s="338"/>
      <c r="KIS189" s="338"/>
      <c r="KIT189" s="338"/>
      <c r="KIU189" s="338"/>
      <c r="KIV189" s="338"/>
      <c r="KIW189" s="338"/>
      <c r="KIX189" s="338"/>
      <c r="KIY189" s="338"/>
      <c r="KIZ189" s="338"/>
      <c r="KJA189" s="338"/>
      <c r="KJB189" s="338"/>
      <c r="KJC189" s="338"/>
      <c r="KJD189" s="338"/>
      <c r="KJE189" s="338"/>
      <c r="KJF189" s="338"/>
      <c r="KJG189" s="338"/>
      <c r="KJH189" s="338"/>
      <c r="KJI189" s="338"/>
      <c r="KJJ189" s="338"/>
      <c r="KJK189" s="338"/>
      <c r="KJL189" s="338"/>
      <c r="KJM189" s="338"/>
      <c r="KJN189" s="338"/>
      <c r="KJO189" s="338"/>
      <c r="KJP189" s="338"/>
      <c r="KJQ189" s="338"/>
      <c r="KJR189" s="338"/>
      <c r="KJS189" s="338"/>
      <c r="KJT189" s="338"/>
      <c r="KJU189" s="338"/>
      <c r="KJV189" s="338"/>
      <c r="KJW189" s="338"/>
      <c r="KJX189" s="338"/>
      <c r="KJY189" s="338"/>
      <c r="KJZ189" s="338"/>
      <c r="KKA189" s="338"/>
      <c r="KKB189" s="338"/>
      <c r="KKC189" s="338"/>
      <c r="KKD189" s="338"/>
      <c r="KKE189" s="338"/>
      <c r="KKF189" s="338"/>
      <c r="KKG189" s="338"/>
      <c r="KKH189" s="338"/>
      <c r="KKI189" s="338"/>
      <c r="KKJ189" s="338"/>
      <c r="KKK189" s="338"/>
      <c r="KKL189" s="338"/>
      <c r="KKM189" s="338"/>
      <c r="KKN189" s="338"/>
      <c r="KKO189" s="338"/>
      <c r="KKP189" s="338"/>
      <c r="KKQ189" s="338"/>
      <c r="KKR189" s="338"/>
      <c r="KKS189" s="338"/>
      <c r="KKT189" s="338"/>
      <c r="KKU189" s="338"/>
      <c r="KKV189" s="338"/>
      <c r="KKW189" s="338"/>
      <c r="KKX189" s="338"/>
      <c r="KKY189" s="338"/>
      <c r="KKZ189" s="338"/>
      <c r="KLA189" s="338"/>
      <c r="KLB189" s="338"/>
      <c r="KLC189" s="338"/>
      <c r="KLD189" s="338"/>
      <c r="KLE189" s="338"/>
      <c r="KLF189" s="338"/>
      <c r="KLG189" s="338"/>
      <c r="KLH189" s="338"/>
      <c r="KLI189" s="338"/>
      <c r="KLJ189" s="338"/>
      <c r="KLK189" s="338"/>
      <c r="KLL189" s="338"/>
      <c r="KLM189" s="338"/>
      <c r="KLN189" s="338"/>
      <c r="KLO189" s="338"/>
      <c r="KLP189" s="338"/>
      <c r="KLQ189" s="338"/>
      <c r="KLR189" s="338"/>
      <c r="KLS189" s="338"/>
      <c r="KLT189" s="338"/>
      <c r="KLU189" s="338"/>
      <c r="KLV189" s="338"/>
      <c r="KLW189" s="338"/>
      <c r="KLX189" s="338"/>
      <c r="KLY189" s="338"/>
      <c r="KLZ189" s="338"/>
      <c r="KMA189" s="338"/>
      <c r="KMB189" s="338"/>
      <c r="KMC189" s="338"/>
      <c r="KMD189" s="338"/>
      <c r="KME189" s="338"/>
      <c r="KMF189" s="338"/>
      <c r="KMG189" s="338"/>
      <c r="KMH189" s="338"/>
      <c r="KMI189" s="338"/>
      <c r="KMJ189" s="338"/>
      <c r="KMK189" s="338"/>
      <c r="KML189" s="338"/>
      <c r="KMM189" s="338"/>
      <c r="KMN189" s="338"/>
      <c r="KMO189" s="338"/>
      <c r="KMP189" s="338"/>
      <c r="KMQ189" s="338"/>
      <c r="KMR189" s="338"/>
      <c r="KMS189" s="338"/>
      <c r="KMT189" s="338"/>
      <c r="KMU189" s="338"/>
      <c r="KMV189" s="338"/>
      <c r="KMW189" s="338"/>
      <c r="KMX189" s="338"/>
      <c r="KMY189" s="338"/>
      <c r="KMZ189" s="338"/>
      <c r="KNA189" s="338"/>
      <c r="KNB189" s="338"/>
      <c r="KNC189" s="338"/>
      <c r="KND189" s="338"/>
      <c r="KNE189" s="338"/>
      <c r="KNF189" s="338"/>
      <c r="KNG189" s="338"/>
      <c r="KNH189" s="338"/>
      <c r="KNI189" s="338"/>
      <c r="KNJ189" s="338"/>
      <c r="KNK189" s="338"/>
      <c r="KNL189" s="338"/>
      <c r="KNM189" s="338"/>
      <c r="KNN189" s="338"/>
      <c r="KNO189" s="338"/>
      <c r="KNP189" s="338"/>
      <c r="KNQ189" s="338"/>
      <c r="KNR189" s="338"/>
      <c r="KNS189" s="338"/>
      <c r="KNT189" s="338"/>
      <c r="KNU189" s="338"/>
      <c r="KNV189" s="338"/>
      <c r="KNW189" s="338"/>
      <c r="KNX189" s="338"/>
      <c r="KNY189" s="338"/>
      <c r="KNZ189" s="338"/>
      <c r="KOA189" s="338"/>
      <c r="KOB189" s="338"/>
      <c r="KOC189" s="338"/>
      <c r="KOD189" s="338"/>
      <c r="KOE189" s="338"/>
      <c r="KOF189" s="338"/>
      <c r="KOG189" s="338"/>
      <c r="KOH189" s="338"/>
      <c r="KOI189" s="338"/>
      <c r="KOJ189" s="338"/>
      <c r="KOK189" s="338"/>
      <c r="KOL189" s="338"/>
      <c r="KOM189" s="338"/>
      <c r="KON189" s="338"/>
      <c r="KOO189" s="338"/>
      <c r="KOP189" s="338"/>
      <c r="KOQ189" s="338"/>
      <c r="KOR189" s="338"/>
      <c r="KOS189" s="338"/>
      <c r="KOT189" s="338"/>
      <c r="KOU189" s="338"/>
      <c r="KOV189" s="338"/>
      <c r="KOW189" s="338"/>
      <c r="KOX189" s="338"/>
      <c r="KOY189" s="338"/>
      <c r="KOZ189" s="338"/>
      <c r="KPA189" s="338"/>
      <c r="KPB189" s="338"/>
      <c r="KPC189" s="338"/>
      <c r="KPD189" s="338"/>
      <c r="KPE189" s="338"/>
      <c r="KPF189" s="338"/>
      <c r="KPG189" s="338"/>
      <c r="KPH189" s="338"/>
      <c r="KPI189" s="338"/>
      <c r="KPJ189" s="338"/>
      <c r="KPK189" s="338"/>
      <c r="KPL189" s="338"/>
      <c r="KPM189" s="338"/>
      <c r="KPN189" s="338"/>
      <c r="KPO189" s="338"/>
      <c r="KPP189" s="338"/>
      <c r="KPQ189" s="338"/>
      <c r="KPR189" s="338"/>
      <c r="KPS189" s="338"/>
      <c r="KPT189" s="338"/>
      <c r="KPU189" s="338"/>
      <c r="KPV189" s="338"/>
      <c r="KPW189" s="338"/>
      <c r="KPX189" s="338"/>
      <c r="KPY189" s="338"/>
      <c r="KPZ189" s="338"/>
      <c r="KQA189" s="338"/>
      <c r="KQB189" s="338"/>
      <c r="KQC189" s="338"/>
      <c r="KQD189" s="338"/>
      <c r="KQE189" s="338"/>
      <c r="KQF189" s="338"/>
      <c r="KQG189" s="338"/>
      <c r="KQH189" s="338"/>
      <c r="KQI189" s="338"/>
      <c r="KQJ189" s="338"/>
      <c r="KQK189" s="338"/>
      <c r="KQL189" s="338"/>
      <c r="KQM189" s="338"/>
      <c r="KQN189" s="338"/>
      <c r="KQO189" s="338"/>
      <c r="KQP189" s="338"/>
      <c r="KQQ189" s="338"/>
      <c r="KQR189" s="338"/>
      <c r="KQS189" s="338"/>
      <c r="KQT189" s="338"/>
      <c r="KQU189" s="338"/>
      <c r="KQV189" s="338"/>
      <c r="KQW189" s="338"/>
      <c r="KQX189" s="338"/>
      <c r="KQY189" s="338"/>
      <c r="KQZ189" s="338"/>
      <c r="KRA189" s="338"/>
      <c r="KRB189" s="338"/>
      <c r="KRC189" s="338"/>
      <c r="KRD189" s="338"/>
      <c r="KRE189" s="338"/>
      <c r="KRF189" s="338"/>
      <c r="KRG189" s="338"/>
      <c r="KRH189" s="338"/>
      <c r="KRI189" s="338"/>
      <c r="KRJ189" s="338"/>
      <c r="KRK189" s="338"/>
      <c r="KRL189" s="338"/>
      <c r="KRM189" s="338"/>
      <c r="KRN189" s="338"/>
      <c r="KRO189" s="338"/>
      <c r="KRP189" s="338"/>
      <c r="KRQ189" s="338"/>
      <c r="KRR189" s="338"/>
      <c r="KRS189" s="338"/>
      <c r="KRT189" s="338"/>
      <c r="KRU189" s="338"/>
      <c r="KRV189" s="338"/>
      <c r="KRW189" s="338"/>
      <c r="KRX189" s="338"/>
      <c r="KRY189" s="338"/>
      <c r="KRZ189" s="338"/>
      <c r="KSA189" s="338"/>
      <c r="KSB189" s="338"/>
      <c r="KSC189" s="338"/>
      <c r="KSD189" s="338"/>
      <c r="KSE189" s="338"/>
      <c r="KSF189" s="338"/>
      <c r="KSG189" s="338"/>
      <c r="KSH189" s="338"/>
      <c r="KSI189" s="338"/>
      <c r="KSJ189" s="338"/>
      <c r="KSK189" s="338"/>
      <c r="KSL189" s="338"/>
      <c r="KSM189" s="338"/>
      <c r="KSN189" s="338"/>
      <c r="KSO189" s="338"/>
      <c r="KSP189" s="338"/>
      <c r="KSQ189" s="338"/>
      <c r="KSR189" s="338"/>
      <c r="KSS189" s="338"/>
      <c r="KST189" s="338"/>
      <c r="KSU189" s="338"/>
      <c r="KSV189" s="338"/>
      <c r="KSW189" s="338"/>
      <c r="KSX189" s="338"/>
      <c r="KSY189" s="338"/>
      <c r="KSZ189" s="338"/>
      <c r="KTA189" s="338"/>
      <c r="KTB189" s="338"/>
      <c r="KTC189" s="338"/>
      <c r="KTD189" s="338"/>
      <c r="KTE189" s="338"/>
      <c r="KTF189" s="338"/>
      <c r="KTG189" s="338"/>
      <c r="KTH189" s="338"/>
      <c r="KTI189" s="338"/>
      <c r="KTJ189" s="338"/>
      <c r="KTK189" s="338"/>
      <c r="KTL189" s="338"/>
      <c r="KTM189" s="338"/>
      <c r="KTN189" s="338"/>
      <c r="KTO189" s="338"/>
      <c r="KTP189" s="338"/>
      <c r="KTQ189" s="338"/>
      <c r="KTR189" s="338"/>
      <c r="KTS189" s="338"/>
      <c r="KTT189" s="338"/>
      <c r="KTU189" s="338"/>
      <c r="KTV189" s="338"/>
      <c r="KTW189" s="338"/>
      <c r="KTX189" s="338"/>
      <c r="KTY189" s="338"/>
      <c r="KTZ189" s="338"/>
      <c r="KUA189" s="338"/>
      <c r="KUB189" s="338"/>
      <c r="KUC189" s="338"/>
      <c r="KUD189" s="338"/>
      <c r="KUE189" s="338"/>
      <c r="KUF189" s="338"/>
      <c r="KUG189" s="338"/>
      <c r="KUH189" s="338"/>
      <c r="KUI189" s="338"/>
      <c r="KUJ189" s="338"/>
      <c r="KUK189" s="338"/>
      <c r="KUL189" s="338"/>
      <c r="KUM189" s="338"/>
      <c r="KUN189" s="338"/>
      <c r="KUO189" s="338"/>
      <c r="KUP189" s="338"/>
      <c r="KUQ189" s="338"/>
      <c r="KUR189" s="338"/>
      <c r="KUS189" s="338"/>
      <c r="KUT189" s="338"/>
      <c r="KUU189" s="338"/>
      <c r="KUV189" s="338"/>
      <c r="KUW189" s="338"/>
      <c r="KUX189" s="338"/>
      <c r="KUY189" s="338"/>
      <c r="KUZ189" s="338"/>
      <c r="KVA189" s="338"/>
      <c r="KVB189" s="338"/>
      <c r="KVC189" s="338"/>
      <c r="KVD189" s="338"/>
      <c r="KVE189" s="338"/>
      <c r="KVF189" s="338"/>
      <c r="KVG189" s="338"/>
      <c r="KVH189" s="338"/>
      <c r="KVI189" s="338"/>
      <c r="KVJ189" s="338"/>
      <c r="KVK189" s="338"/>
      <c r="KVL189" s="338"/>
      <c r="KVM189" s="338"/>
      <c r="KVN189" s="338"/>
      <c r="KVO189" s="338"/>
      <c r="KVP189" s="338"/>
      <c r="KVQ189" s="338"/>
      <c r="KVR189" s="338"/>
      <c r="KVS189" s="338"/>
      <c r="KVT189" s="338"/>
      <c r="KVU189" s="338"/>
      <c r="KVV189" s="338"/>
      <c r="KVW189" s="338"/>
      <c r="KVX189" s="338"/>
      <c r="KVY189" s="338"/>
      <c r="KVZ189" s="338"/>
      <c r="KWA189" s="338"/>
      <c r="KWB189" s="338"/>
      <c r="KWC189" s="338"/>
      <c r="KWD189" s="338"/>
      <c r="KWE189" s="338"/>
      <c r="KWF189" s="338"/>
      <c r="KWG189" s="338"/>
      <c r="KWH189" s="338"/>
      <c r="KWI189" s="338"/>
      <c r="KWJ189" s="338"/>
      <c r="KWK189" s="338"/>
      <c r="KWL189" s="338"/>
      <c r="KWM189" s="338"/>
      <c r="KWN189" s="338"/>
      <c r="KWO189" s="338"/>
      <c r="KWP189" s="338"/>
      <c r="KWQ189" s="338"/>
      <c r="KWR189" s="338"/>
      <c r="KWS189" s="338"/>
      <c r="KWT189" s="338"/>
      <c r="KWU189" s="338"/>
      <c r="KWV189" s="338"/>
      <c r="KWW189" s="338"/>
      <c r="KWX189" s="338"/>
      <c r="KWY189" s="338"/>
      <c r="KWZ189" s="338"/>
      <c r="KXA189" s="338"/>
      <c r="KXB189" s="338"/>
      <c r="KXC189" s="338"/>
      <c r="KXD189" s="338"/>
      <c r="KXE189" s="338"/>
      <c r="KXF189" s="338"/>
      <c r="KXG189" s="338"/>
      <c r="KXH189" s="338"/>
      <c r="KXI189" s="338"/>
      <c r="KXJ189" s="338"/>
      <c r="KXK189" s="338"/>
      <c r="KXL189" s="338"/>
      <c r="KXM189" s="338"/>
      <c r="KXN189" s="338"/>
      <c r="KXO189" s="338"/>
      <c r="KXP189" s="338"/>
      <c r="KXQ189" s="338"/>
      <c r="KXR189" s="338"/>
      <c r="KXS189" s="338"/>
      <c r="KXT189" s="338"/>
      <c r="KXU189" s="338"/>
      <c r="KXV189" s="338"/>
      <c r="KXW189" s="338"/>
      <c r="KXX189" s="338"/>
      <c r="KXY189" s="338"/>
      <c r="KXZ189" s="338"/>
      <c r="KYA189" s="338"/>
      <c r="KYB189" s="338"/>
      <c r="KYC189" s="338"/>
      <c r="KYD189" s="338"/>
      <c r="KYE189" s="338"/>
      <c r="KYF189" s="338"/>
      <c r="KYG189" s="338"/>
      <c r="KYH189" s="338"/>
      <c r="KYI189" s="338"/>
      <c r="KYJ189" s="338"/>
      <c r="KYK189" s="338"/>
      <c r="KYL189" s="338"/>
      <c r="KYM189" s="338"/>
      <c r="KYN189" s="338"/>
      <c r="KYO189" s="338"/>
      <c r="KYP189" s="338"/>
      <c r="KYQ189" s="338"/>
      <c r="KYR189" s="338"/>
      <c r="KYS189" s="338"/>
      <c r="KYT189" s="338"/>
      <c r="KYU189" s="338"/>
      <c r="KYV189" s="338"/>
      <c r="KYW189" s="338"/>
      <c r="KYX189" s="338"/>
      <c r="KYY189" s="338"/>
      <c r="KYZ189" s="338"/>
      <c r="KZA189" s="338"/>
      <c r="KZB189" s="338"/>
      <c r="KZC189" s="338"/>
      <c r="KZD189" s="338"/>
      <c r="KZE189" s="338"/>
      <c r="KZF189" s="338"/>
      <c r="KZG189" s="338"/>
      <c r="KZH189" s="338"/>
      <c r="KZI189" s="338"/>
      <c r="KZJ189" s="338"/>
      <c r="KZK189" s="338"/>
      <c r="KZL189" s="338"/>
      <c r="KZM189" s="338"/>
      <c r="KZN189" s="338"/>
      <c r="KZO189" s="338"/>
      <c r="KZP189" s="338"/>
      <c r="KZQ189" s="338"/>
      <c r="KZR189" s="338"/>
      <c r="KZS189" s="338"/>
      <c r="KZT189" s="338"/>
      <c r="KZU189" s="338"/>
      <c r="KZV189" s="338"/>
      <c r="KZW189" s="338"/>
      <c r="KZX189" s="338"/>
      <c r="KZY189" s="338"/>
      <c r="KZZ189" s="338"/>
      <c r="LAA189" s="338"/>
      <c r="LAB189" s="338"/>
      <c r="LAC189" s="338"/>
      <c r="LAD189" s="338"/>
      <c r="LAE189" s="338"/>
      <c r="LAF189" s="338"/>
      <c r="LAG189" s="338"/>
      <c r="LAH189" s="338"/>
      <c r="LAI189" s="338"/>
      <c r="LAJ189" s="338"/>
      <c r="LAK189" s="338"/>
      <c r="LAL189" s="338"/>
      <c r="LAM189" s="338"/>
      <c r="LAN189" s="338"/>
      <c r="LAO189" s="338"/>
      <c r="LAP189" s="338"/>
      <c r="LAQ189" s="338"/>
      <c r="LAR189" s="338"/>
      <c r="LAS189" s="338"/>
      <c r="LAT189" s="338"/>
      <c r="LAU189" s="338"/>
      <c r="LAV189" s="338"/>
      <c r="LAW189" s="338"/>
      <c r="LAX189" s="338"/>
      <c r="LAY189" s="338"/>
      <c r="LAZ189" s="338"/>
      <c r="LBA189" s="338"/>
      <c r="LBB189" s="338"/>
      <c r="LBC189" s="338"/>
      <c r="LBD189" s="338"/>
      <c r="LBE189" s="338"/>
      <c r="LBF189" s="338"/>
      <c r="LBG189" s="338"/>
      <c r="LBH189" s="338"/>
      <c r="LBI189" s="338"/>
      <c r="LBJ189" s="338"/>
      <c r="LBK189" s="338"/>
      <c r="LBL189" s="338"/>
      <c r="LBM189" s="338"/>
      <c r="LBN189" s="338"/>
      <c r="LBO189" s="338"/>
      <c r="LBP189" s="338"/>
      <c r="LBQ189" s="338"/>
      <c r="LBR189" s="338"/>
      <c r="LBS189" s="338"/>
      <c r="LBT189" s="338"/>
      <c r="LBU189" s="338"/>
      <c r="LBV189" s="338"/>
      <c r="LBW189" s="338"/>
      <c r="LBX189" s="338"/>
      <c r="LBY189" s="338"/>
      <c r="LBZ189" s="338"/>
      <c r="LCA189" s="338"/>
      <c r="LCB189" s="338"/>
      <c r="LCC189" s="338"/>
      <c r="LCD189" s="338"/>
      <c r="LCE189" s="338"/>
      <c r="LCF189" s="338"/>
      <c r="LCG189" s="338"/>
      <c r="LCH189" s="338"/>
      <c r="LCI189" s="338"/>
      <c r="LCJ189" s="338"/>
      <c r="LCK189" s="338"/>
      <c r="LCL189" s="338"/>
      <c r="LCM189" s="338"/>
      <c r="LCN189" s="338"/>
      <c r="LCO189" s="338"/>
      <c r="LCP189" s="338"/>
      <c r="LCQ189" s="338"/>
      <c r="LCR189" s="338"/>
      <c r="LCS189" s="338"/>
      <c r="LCT189" s="338"/>
      <c r="LCU189" s="338"/>
      <c r="LCV189" s="338"/>
      <c r="LCW189" s="338"/>
      <c r="LCX189" s="338"/>
      <c r="LCY189" s="338"/>
      <c r="LCZ189" s="338"/>
      <c r="LDA189" s="338"/>
      <c r="LDB189" s="338"/>
      <c r="LDC189" s="338"/>
      <c r="LDD189" s="338"/>
      <c r="LDE189" s="338"/>
      <c r="LDF189" s="338"/>
      <c r="LDG189" s="338"/>
      <c r="LDH189" s="338"/>
      <c r="LDI189" s="338"/>
      <c r="LDJ189" s="338"/>
      <c r="LDK189" s="338"/>
      <c r="LDL189" s="338"/>
      <c r="LDM189" s="338"/>
      <c r="LDN189" s="338"/>
      <c r="LDO189" s="338"/>
      <c r="LDP189" s="338"/>
      <c r="LDQ189" s="338"/>
      <c r="LDR189" s="338"/>
      <c r="LDS189" s="338"/>
      <c r="LDT189" s="338"/>
      <c r="LDU189" s="338"/>
      <c r="LDV189" s="338"/>
      <c r="LDW189" s="338"/>
      <c r="LDX189" s="338"/>
      <c r="LDY189" s="338"/>
      <c r="LDZ189" s="338"/>
      <c r="LEA189" s="338"/>
      <c r="LEB189" s="338"/>
      <c r="LEC189" s="338"/>
      <c r="LED189" s="338"/>
      <c r="LEE189" s="338"/>
      <c r="LEF189" s="338"/>
      <c r="LEG189" s="338"/>
      <c r="LEH189" s="338"/>
      <c r="LEI189" s="338"/>
      <c r="LEJ189" s="338"/>
      <c r="LEK189" s="338"/>
      <c r="LEL189" s="338"/>
      <c r="LEM189" s="338"/>
      <c r="LEN189" s="338"/>
      <c r="LEO189" s="338"/>
      <c r="LEP189" s="338"/>
      <c r="LEQ189" s="338"/>
      <c r="LER189" s="338"/>
      <c r="LES189" s="338"/>
      <c r="LET189" s="338"/>
      <c r="LEU189" s="338"/>
      <c r="LEV189" s="338"/>
      <c r="LEW189" s="338"/>
      <c r="LEX189" s="338"/>
      <c r="LEY189" s="338"/>
      <c r="LEZ189" s="338"/>
      <c r="LFA189" s="338"/>
      <c r="LFB189" s="338"/>
      <c r="LFC189" s="338"/>
      <c r="LFD189" s="338"/>
      <c r="LFE189" s="338"/>
      <c r="LFF189" s="338"/>
      <c r="LFG189" s="338"/>
      <c r="LFH189" s="338"/>
      <c r="LFI189" s="338"/>
      <c r="LFJ189" s="338"/>
      <c r="LFK189" s="338"/>
      <c r="LFL189" s="338"/>
      <c r="LFM189" s="338"/>
      <c r="LFN189" s="338"/>
      <c r="LFO189" s="338"/>
      <c r="LFP189" s="338"/>
      <c r="LFQ189" s="338"/>
      <c r="LFR189" s="338"/>
      <c r="LFS189" s="338"/>
      <c r="LFT189" s="338"/>
      <c r="LFU189" s="338"/>
      <c r="LFV189" s="338"/>
      <c r="LFW189" s="338"/>
      <c r="LFX189" s="338"/>
      <c r="LFY189" s="338"/>
      <c r="LFZ189" s="338"/>
      <c r="LGA189" s="338"/>
      <c r="LGB189" s="338"/>
      <c r="LGC189" s="338"/>
      <c r="LGD189" s="338"/>
      <c r="LGE189" s="338"/>
      <c r="LGF189" s="338"/>
      <c r="LGG189" s="338"/>
      <c r="LGH189" s="338"/>
      <c r="LGI189" s="338"/>
      <c r="LGJ189" s="338"/>
      <c r="LGK189" s="338"/>
      <c r="LGL189" s="338"/>
      <c r="LGM189" s="338"/>
      <c r="LGN189" s="338"/>
      <c r="LGO189" s="338"/>
      <c r="LGP189" s="338"/>
      <c r="LGQ189" s="338"/>
      <c r="LGR189" s="338"/>
      <c r="LGS189" s="338"/>
      <c r="LGT189" s="338"/>
      <c r="LGU189" s="338"/>
      <c r="LGV189" s="338"/>
      <c r="LGW189" s="338"/>
      <c r="LGX189" s="338"/>
      <c r="LGY189" s="338"/>
      <c r="LGZ189" s="338"/>
      <c r="LHA189" s="338"/>
      <c r="LHB189" s="338"/>
      <c r="LHC189" s="338"/>
      <c r="LHD189" s="338"/>
      <c r="LHE189" s="338"/>
      <c r="LHF189" s="338"/>
      <c r="LHG189" s="338"/>
      <c r="LHH189" s="338"/>
      <c r="LHI189" s="338"/>
      <c r="LHJ189" s="338"/>
      <c r="LHK189" s="338"/>
      <c r="LHL189" s="338"/>
      <c r="LHM189" s="338"/>
      <c r="LHN189" s="338"/>
      <c r="LHO189" s="338"/>
      <c r="LHP189" s="338"/>
      <c r="LHQ189" s="338"/>
      <c r="LHR189" s="338"/>
      <c r="LHS189" s="338"/>
      <c r="LHT189" s="338"/>
      <c r="LHU189" s="338"/>
      <c r="LHV189" s="338"/>
      <c r="LHW189" s="338"/>
      <c r="LHX189" s="338"/>
      <c r="LHY189" s="338"/>
      <c r="LHZ189" s="338"/>
      <c r="LIA189" s="338"/>
      <c r="LIB189" s="338"/>
      <c r="LIC189" s="338"/>
      <c r="LID189" s="338"/>
      <c r="LIE189" s="338"/>
      <c r="LIF189" s="338"/>
      <c r="LIG189" s="338"/>
      <c r="LIH189" s="338"/>
      <c r="LII189" s="338"/>
      <c r="LIJ189" s="338"/>
      <c r="LIK189" s="338"/>
      <c r="LIL189" s="338"/>
      <c r="LIM189" s="338"/>
      <c r="LIN189" s="338"/>
      <c r="LIO189" s="338"/>
      <c r="LIP189" s="338"/>
      <c r="LIQ189" s="338"/>
      <c r="LIR189" s="338"/>
      <c r="LIS189" s="338"/>
      <c r="LIT189" s="338"/>
      <c r="LIU189" s="338"/>
      <c r="LIV189" s="338"/>
      <c r="LIW189" s="338"/>
      <c r="LIX189" s="338"/>
      <c r="LIY189" s="338"/>
      <c r="LIZ189" s="338"/>
      <c r="LJA189" s="338"/>
      <c r="LJB189" s="338"/>
      <c r="LJC189" s="338"/>
      <c r="LJD189" s="338"/>
      <c r="LJE189" s="338"/>
      <c r="LJF189" s="338"/>
      <c r="LJG189" s="338"/>
      <c r="LJH189" s="338"/>
      <c r="LJI189" s="338"/>
      <c r="LJJ189" s="338"/>
      <c r="LJK189" s="338"/>
      <c r="LJL189" s="338"/>
      <c r="LJM189" s="338"/>
      <c r="LJN189" s="338"/>
      <c r="LJO189" s="338"/>
      <c r="LJP189" s="338"/>
      <c r="LJQ189" s="338"/>
      <c r="LJR189" s="338"/>
      <c r="LJS189" s="338"/>
      <c r="LJT189" s="338"/>
      <c r="LJU189" s="338"/>
      <c r="LJV189" s="338"/>
      <c r="LJW189" s="338"/>
      <c r="LJX189" s="338"/>
      <c r="LJY189" s="338"/>
      <c r="LJZ189" s="338"/>
      <c r="LKA189" s="338"/>
      <c r="LKB189" s="338"/>
      <c r="LKC189" s="338"/>
      <c r="LKD189" s="338"/>
      <c r="LKE189" s="338"/>
      <c r="LKF189" s="338"/>
      <c r="LKG189" s="338"/>
      <c r="LKH189" s="338"/>
      <c r="LKI189" s="338"/>
      <c r="LKJ189" s="338"/>
      <c r="LKK189" s="338"/>
      <c r="LKL189" s="338"/>
      <c r="LKM189" s="338"/>
      <c r="LKN189" s="338"/>
      <c r="LKO189" s="338"/>
      <c r="LKP189" s="338"/>
      <c r="LKQ189" s="338"/>
      <c r="LKR189" s="338"/>
      <c r="LKS189" s="338"/>
      <c r="LKT189" s="338"/>
      <c r="LKU189" s="338"/>
      <c r="LKV189" s="338"/>
      <c r="LKW189" s="338"/>
      <c r="LKX189" s="338"/>
      <c r="LKY189" s="338"/>
      <c r="LKZ189" s="338"/>
      <c r="LLA189" s="338"/>
      <c r="LLB189" s="338"/>
      <c r="LLC189" s="338"/>
      <c r="LLD189" s="338"/>
      <c r="LLE189" s="338"/>
      <c r="LLF189" s="338"/>
      <c r="LLG189" s="338"/>
      <c r="LLH189" s="338"/>
      <c r="LLI189" s="338"/>
      <c r="LLJ189" s="338"/>
      <c r="LLK189" s="338"/>
      <c r="LLL189" s="338"/>
      <c r="LLM189" s="338"/>
      <c r="LLN189" s="338"/>
      <c r="LLO189" s="338"/>
      <c r="LLP189" s="338"/>
      <c r="LLQ189" s="338"/>
      <c r="LLR189" s="338"/>
      <c r="LLS189" s="338"/>
      <c r="LLT189" s="338"/>
      <c r="LLU189" s="338"/>
      <c r="LLV189" s="338"/>
      <c r="LLW189" s="338"/>
      <c r="LLX189" s="338"/>
      <c r="LLY189" s="338"/>
      <c r="LLZ189" s="338"/>
      <c r="LMA189" s="338"/>
      <c r="LMB189" s="338"/>
      <c r="LMC189" s="338"/>
      <c r="LMD189" s="338"/>
      <c r="LME189" s="338"/>
      <c r="LMF189" s="338"/>
      <c r="LMG189" s="338"/>
      <c r="LMH189" s="338"/>
      <c r="LMI189" s="338"/>
      <c r="LMJ189" s="338"/>
      <c r="LMK189" s="338"/>
      <c r="LML189" s="338"/>
      <c r="LMM189" s="338"/>
      <c r="LMN189" s="338"/>
      <c r="LMO189" s="338"/>
      <c r="LMP189" s="338"/>
      <c r="LMQ189" s="338"/>
      <c r="LMR189" s="338"/>
      <c r="LMS189" s="338"/>
      <c r="LMT189" s="338"/>
      <c r="LMU189" s="338"/>
      <c r="LMV189" s="338"/>
      <c r="LMW189" s="338"/>
      <c r="LMX189" s="338"/>
      <c r="LMY189" s="338"/>
      <c r="LMZ189" s="338"/>
      <c r="LNA189" s="338"/>
      <c r="LNB189" s="338"/>
      <c r="LNC189" s="338"/>
      <c r="LND189" s="338"/>
      <c r="LNE189" s="338"/>
      <c r="LNF189" s="338"/>
      <c r="LNG189" s="338"/>
      <c r="LNH189" s="338"/>
      <c r="LNI189" s="338"/>
      <c r="LNJ189" s="338"/>
      <c r="LNK189" s="338"/>
      <c r="LNL189" s="338"/>
      <c r="LNM189" s="338"/>
      <c r="LNN189" s="338"/>
      <c r="LNO189" s="338"/>
      <c r="LNP189" s="338"/>
      <c r="LNQ189" s="338"/>
      <c r="LNR189" s="338"/>
      <c r="LNS189" s="338"/>
      <c r="LNT189" s="338"/>
      <c r="LNU189" s="338"/>
      <c r="LNV189" s="338"/>
      <c r="LNW189" s="338"/>
      <c r="LNX189" s="338"/>
      <c r="LNY189" s="338"/>
      <c r="LNZ189" s="338"/>
      <c r="LOA189" s="338"/>
      <c r="LOB189" s="338"/>
      <c r="LOC189" s="338"/>
      <c r="LOD189" s="338"/>
      <c r="LOE189" s="338"/>
      <c r="LOF189" s="338"/>
      <c r="LOG189" s="338"/>
      <c r="LOH189" s="338"/>
      <c r="LOI189" s="338"/>
      <c r="LOJ189" s="338"/>
      <c r="LOK189" s="338"/>
      <c r="LOL189" s="338"/>
      <c r="LOM189" s="338"/>
      <c r="LON189" s="338"/>
      <c r="LOO189" s="338"/>
      <c r="LOP189" s="338"/>
      <c r="LOQ189" s="338"/>
      <c r="LOR189" s="338"/>
      <c r="LOS189" s="338"/>
      <c r="LOT189" s="338"/>
      <c r="LOU189" s="338"/>
      <c r="LOV189" s="338"/>
      <c r="LOW189" s="338"/>
      <c r="LOX189" s="338"/>
      <c r="LOY189" s="338"/>
      <c r="LOZ189" s="338"/>
      <c r="LPA189" s="338"/>
      <c r="LPB189" s="338"/>
      <c r="LPC189" s="338"/>
      <c r="LPD189" s="338"/>
      <c r="LPE189" s="338"/>
      <c r="LPF189" s="338"/>
      <c r="LPG189" s="338"/>
      <c r="LPH189" s="338"/>
      <c r="LPI189" s="338"/>
      <c r="LPJ189" s="338"/>
      <c r="LPK189" s="338"/>
      <c r="LPL189" s="338"/>
      <c r="LPM189" s="338"/>
      <c r="LPN189" s="338"/>
      <c r="LPO189" s="338"/>
      <c r="LPP189" s="338"/>
      <c r="LPQ189" s="338"/>
      <c r="LPR189" s="338"/>
      <c r="LPS189" s="338"/>
      <c r="LPT189" s="338"/>
      <c r="LPU189" s="338"/>
      <c r="LPV189" s="338"/>
      <c r="LPW189" s="338"/>
      <c r="LPX189" s="338"/>
      <c r="LPY189" s="338"/>
      <c r="LPZ189" s="338"/>
      <c r="LQA189" s="338"/>
      <c r="LQB189" s="338"/>
      <c r="LQC189" s="338"/>
      <c r="LQD189" s="338"/>
      <c r="LQE189" s="338"/>
      <c r="LQF189" s="338"/>
      <c r="LQG189" s="338"/>
      <c r="LQH189" s="338"/>
      <c r="LQI189" s="338"/>
      <c r="LQJ189" s="338"/>
      <c r="LQK189" s="338"/>
      <c r="LQL189" s="338"/>
      <c r="LQM189" s="338"/>
      <c r="LQN189" s="338"/>
      <c r="LQO189" s="338"/>
      <c r="LQP189" s="338"/>
      <c r="LQQ189" s="338"/>
      <c r="LQR189" s="338"/>
      <c r="LQS189" s="338"/>
      <c r="LQT189" s="338"/>
      <c r="LQU189" s="338"/>
      <c r="LQV189" s="338"/>
      <c r="LQW189" s="338"/>
      <c r="LQX189" s="338"/>
      <c r="LQY189" s="338"/>
      <c r="LQZ189" s="338"/>
      <c r="LRA189" s="338"/>
      <c r="LRB189" s="338"/>
      <c r="LRC189" s="338"/>
      <c r="LRD189" s="338"/>
      <c r="LRE189" s="338"/>
      <c r="LRF189" s="338"/>
      <c r="LRG189" s="338"/>
      <c r="LRH189" s="338"/>
      <c r="LRI189" s="338"/>
      <c r="LRJ189" s="338"/>
      <c r="LRK189" s="338"/>
      <c r="LRL189" s="338"/>
      <c r="LRM189" s="338"/>
      <c r="LRN189" s="338"/>
      <c r="LRO189" s="338"/>
      <c r="LRP189" s="338"/>
      <c r="LRQ189" s="338"/>
      <c r="LRR189" s="338"/>
      <c r="LRS189" s="338"/>
      <c r="LRT189" s="338"/>
      <c r="LRU189" s="338"/>
      <c r="LRV189" s="338"/>
      <c r="LRW189" s="338"/>
      <c r="LRX189" s="338"/>
      <c r="LRY189" s="338"/>
      <c r="LRZ189" s="338"/>
      <c r="LSA189" s="338"/>
      <c r="LSB189" s="338"/>
      <c r="LSC189" s="338"/>
      <c r="LSD189" s="338"/>
      <c r="LSE189" s="338"/>
      <c r="LSF189" s="338"/>
      <c r="LSG189" s="338"/>
      <c r="LSH189" s="338"/>
      <c r="LSI189" s="338"/>
      <c r="LSJ189" s="338"/>
      <c r="LSK189" s="338"/>
      <c r="LSL189" s="338"/>
      <c r="LSM189" s="338"/>
      <c r="LSN189" s="338"/>
      <c r="LSO189" s="338"/>
      <c r="LSP189" s="338"/>
      <c r="LSQ189" s="338"/>
      <c r="LSR189" s="338"/>
      <c r="LSS189" s="338"/>
      <c r="LST189" s="338"/>
      <c r="LSU189" s="338"/>
      <c r="LSV189" s="338"/>
      <c r="LSW189" s="338"/>
      <c r="LSX189" s="338"/>
      <c r="LSY189" s="338"/>
      <c r="LSZ189" s="338"/>
      <c r="LTA189" s="338"/>
      <c r="LTB189" s="338"/>
      <c r="LTC189" s="338"/>
      <c r="LTD189" s="338"/>
      <c r="LTE189" s="338"/>
      <c r="LTF189" s="338"/>
      <c r="LTG189" s="338"/>
      <c r="LTH189" s="338"/>
      <c r="LTI189" s="338"/>
      <c r="LTJ189" s="338"/>
      <c r="LTK189" s="338"/>
      <c r="LTL189" s="338"/>
      <c r="LTM189" s="338"/>
      <c r="LTN189" s="338"/>
      <c r="LTO189" s="338"/>
      <c r="LTP189" s="338"/>
      <c r="LTQ189" s="338"/>
      <c r="LTR189" s="338"/>
      <c r="LTS189" s="338"/>
      <c r="LTT189" s="338"/>
      <c r="LTU189" s="338"/>
      <c r="LTV189" s="338"/>
      <c r="LTW189" s="338"/>
      <c r="LTX189" s="338"/>
      <c r="LTY189" s="338"/>
      <c r="LTZ189" s="338"/>
      <c r="LUA189" s="338"/>
      <c r="LUB189" s="338"/>
      <c r="LUC189" s="338"/>
      <c r="LUD189" s="338"/>
      <c r="LUE189" s="338"/>
      <c r="LUF189" s="338"/>
      <c r="LUG189" s="338"/>
      <c r="LUH189" s="338"/>
      <c r="LUI189" s="338"/>
      <c r="LUJ189" s="338"/>
      <c r="LUK189" s="338"/>
      <c r="LUL189" s="338"/>
      <c r="LUM189" s="338"/>
      <c r="LUN189" s="338"/>
      <c r="LUO189" s="338"/>
      <c r="LUP189" s="338"/>
      <c r="LUQ189" s="338"/>
      <c r="LUR189" s="338"/>
      <c r="LUS189" s="338"/>
      <c r="LUT189" s="338"/>
      <c r="LUU189" s="338"/>
      <c r="LUV189" s="338"/>
      <c r="LUW189" s="338"/>
      <c r="LUX189" s="338"/>
      <c r="LUY189" s="338"/>
      <c r="LUZ189" s="338"/>
      <c r="LVA189" s="338"/>
      <c r="LVB189" s="338"/>
      <c r="LVC189" s="338"/>
      <c r="LVD189" s="338"/>
      <c r="LVE189" s="338"/>
      <c r="LVF189" s="338"/>
      <c r="LVG189" s="338"/>
      <c r="LVH189" s="338"/>
      <c r="LVI189" s="338"/>
      <c r="LVJ189" s="338"/>
      <c r="LVK189" s="338"/>
      <c r="LVL189" s="338"/>
      <c r="LVM189" s="338"/>
      <c r="LVN189" s="338"/>
      <c r="LVO189" s="338"/>
      <c r="LVP189" s="338"/>
      <c r="LVQ189" s="338"/>
      <c r="LVR189" s="338"/>
      <c r="LVS189" s="338"/>
      <c r="LVT189" s="338"/>
      <c r="LVU189" s="338"/>
      <c r="LVV189" s="338"/>
      <c r="LVW189" s="338"/>
      <c r="LVX189" s="338"/>
      <c r="LVY189" s="338"/>
      <c r="LVZ189" s="338"/>
      <c r="LWA189" s="338"/>
      <c r="LWB189" s="338"/>
      <c r="LWC189" s="338"/>
      <c r="LWD189" s="338"/>
      <c r="LWE189" s="338"/>
      <c r="LWF189" s="338"/>
      <c r="LWG189" s="338"/>
      <c r="LWH189" s="338"/>
      <c r="LWI189" s="338"/>
      <c r="LWJ189" s="338"/>
      <c r="LWK189" s="338"/>
      <c r="LWL189" s="338"/>
      <c r="LWM189" s="338"/>
      <c r="LWN189" s="338"/>
      <c r="LWO189" s="338"/>
      <c r="LWP189" s="338"/>
      <c r="LWQ189" s="338"/>
      <c r="LWR189" s="338"/>
      <c r="LWS189" s="338"/>
      <c r="LWT189" s="338"/>
      <c r="LWU189" s="338"/>
      <c r="LWV189" s="338"/>
      <c r="LWW189" s="338"/>
      <c r="LWX189" s="338"/>
      <c r="LWY189" s="338"/>
      <c r="LWZ189" s="338"/>
      <c r="LXA189" s="338"/>
      <c r="LXB189" s="338"/>
      <c r="LXC189" s="338"/>
      <c r="LXD189" s="338"/>
      <c r="LXE189" s="338"/>
      <c r="LXF189" s="338"/>
      <c r="LXG189" s="338"/>
      <c r="LXH189" s="338"/>
      <c r="LXI189" s="338"/>
      <c r="LXJ189" s="338"/>
      <c r="LXK189" s="338"/>
      <c r="LXL189" s="338"/>
      <c r="LXM189" s="338"/>
      <c r="LXN189" s="338"/>
      <c r="LXO189" s="338"/>
      <c r="LXP189" s="338"/>
      <c r="LXQ189" s="338"/>
      <c r="LXR189" s="338"/>
      <c r="LXS189" s="338"/>
      <c r="LXT189" s="338"/>
      <c r="LXU189" s="338"/>
      <c r="LXV189" s="338"/>
      <c r="LXW189" s="338"/>
      <c r="LXX189" s="338"/>
      <c r="LXY189" s="338"/>
      <c r="LXZ189" s="338"/>
      <c r="LYA189" s="338"/>
      <c r="LYB189" s="338"/>
      <c r="LYC189" s="338"/>
      <c r="LYD189" s="338"/>
      <c r="LYE189" s="338"/>
      <c r="LYF189" s="338"/>
      <c r="LYG189" s="338"/>
      <c r="LYH189" s="338"/>
      <c r="LYI189" s="338"/>
      <c r="LYJ189" s="338"/>
      <c r="LYK189" s="338"/>
      <c r="LYL189" s="338"/>
      <c r="LYM189" s="338"/>
      <c r="LYN189" s="338"/>
      <c r="LYO189" s="338"/>
      <c r="LYP189" s="338"/>
      <c r="LYQ189" s="338"/>
      <c r="LYR189" s="338"/>
      <c r="LYS189" s="338"/>
      <c r="LYT189" s="338"/>
      <c r="LYU189" s="338"/>
      <c r="LYV189" s="338"/>
      <c r="LYW189" s="338"/>
      <c r="LYX189" s="338"/>
      <c r="LYY189" s="338"/>
      <c r="LYZ189" s="338"/>
      <c r="LZA189" s="338"/>
      <c r="LZB189" s="338"/>
      <c r="LZC189" s="338"/>
      <c r="LZD189" s="338"/>
      <c r="LZE189" s="338"/>
      <c r="LZF189" s="338"/>
      <c r="LZG189" s="338"/>
      <c r="LZH189" s="338"/>
      <c r="LZI189" s="338"/>
      <c r="LZJ189" s="338"/>
      <c r="LZK189" s="338"/>
      <c r="LZL189" s="338"/>
      <c r="LZM189" s="338"/>
      <c r="LZN189" s="338"/>
      <c r="LZO189" s="338"/>
      <c r="LZP189" s="338"/>
      <c r="LZQ189" s="338"/>
      <c r="LZR189" s="338"/>
      <c r="LZS189" s="338"/>
      <c r="LZT189" s="338"/>
      <c r="LZU189" s="338"/>
      <c r="LZV189" s="338"/>
      <c r="LZW189" s="338"/>
      <c r="LZX189" s="338"/>
      <c r="LZY189" s="338"/>
      <c r="LZZ189" s="338"/>
      <c r="MAA189" s="338"/>
      <c r="MAB189" s="338"/>
      <c r="MAC189" s="338"/>
      <c r="MAD189" s="338"/>
      <c r="MAE189" s="338"/>
      <c r="MAF189" s="338"/>
      <c r="MAG189" s="338"/>
      <c r="MAH189" s="338"/>
      <c r="MAI189" s="338"/>
      <c r="MAJ189" s="338"/>
      <c r="MAK189" s="338"/>
      <c r="MAL189" s="338"/>
      <c r="MAM189" s="338"/>
      <c r="MAN189" s="338"/>
      <c r="MAO189" s="338"/>
      <c r="MAP189" s="338"/>
      <c r="MAQ189" s="338"/>
      <c r="MAR189" s="338"/>
      <c r="MAS189" s="338"/>
      <c r="MAT189" s="338"/>
      <c r="MAU189" s="338"/>
      <c r="MAV189" s="338"/>
      <c r="MAW189" s="338"/>
      <c r="MAX189" s="338"/>
      <c r="MAY189" s="338"/>
      <c r="MAZ189" s="338"/>
      <c r="MBA189" s="338"/>
      <c r="MBB189" s="338"/>
      <c r="MBC189" s="338"/>
      <c r="MBD189" s="338"/>
      <c r="MBE189" s="338"/>
      <c r="MBF189" s="338"/>
      <c r="MBG189" s="338"/>
      <c r="MBH189" s="338"/>
      <c r="MBI189" s="338"/>
      <c r="MBJ189" s="338"/>
      <c r="MBK189" s="338"/>
      <c r="MBL189" s="338"/>
      <c r="MBM189" s="338"/>
      <c r="MBN189" s="338"/>
      <c r="MBO189" s="338"/>
      <c r="MBP189" s="338"/>
      <c r="MBQ189" s="338"/>
      <c r="MBR189" s="338"/>
      <c r="MBS189" s="338"/>
      <c r="MBT189" s="338"/>
      <c r="MBU189" s="338"/>
      <c r="MBV189" s="338"/>
      <c r="MBW189" s="338"/>
      <c r="MBX189" s="338"/>
      <c r="MBY189" s="338"/>
      <c r="MBZ189" s="338"/>
      <c r="MCA189" s="338"/>
      <c r="MCB189" s="338"/>
      <c r="MCC189" s="338"/>
      <c r="MCD189" s="338"/>
      <c r="MCE189" s="338"/>
      <c r="MCF189" s="338"/>
      <c r="MCG189" s="338"/>
      <c r="MCH189" s="338"/>
      <c r="MCI189" s="338"/>
      <c r="MCJ189" s="338"/>
      <c r="MCK189" s="338"/>
      <c r="MCL189" s="338"/>
      <c r="MCM189" s="338"/>
      <c r="MCN189" s="338"/>
      <c r="MCO189" s="338"/>
      <c r="MCP189" s="338"/>
      <c r="MCQ189" s="338"/>
      <c r="MCR189" s="338"/>
      <c r="MCS189" s="338"/>
      <c r="MCT189" s="338"/>
      <c r="MCU189" s="338"/>
      <c r="MCV189" s="338"/>
      <c r="MCW189" s="338"/>
      <c r="MCX189" s="338"/>
      <c r="MCY189" s="338"/>
      <c r="MCZ189" s="338"/>
      <c r="MDA189" s="338"/>
      <c r="MDB189" s="338"/>
      <c r="MDC189" s="338"/>
      <c r="MDD189" s="338"/>
      <c r="MDE189" s="338"/>
      <c r="MDF189" s="338"/>
      <c r="MDG189" s="338"/>
      <c r="MDH189" s="338"/>
      <c r="MDI189" s="338"/>
      <c r="MDJ189" s="338"/>
      <c r="MDK189" s="338"/>
      <c r="MDL189" s="338"/>
      <c r="MDM189" s="338"/>
      <c r="MDN189" s="338"/>
      <c r="MDO189" s="338"/>
      <c r="MDP189" s="338"/>
      <c r="MDQ189" s="338"/>
      <c r="MDR189" s="338"/>
      <c r="MDS189" s="338"/>
      <c r="MDT189" s="338"/>
      <c r="MDU189" s="338"/>
      <c r="MDV189" s="338"/>
      <c r="MDW189" s="338"/>
      <c r="MDX189" s="338"/>
      <c r="MDY189" s="338"/>
      <c r="MDZ189" s="338"/>
      <c r="MEA189" s="338"/>
      <c r="MEB189" s="338"/>
      <c r="MEC189" s="338"/>
      <c r="MED189" s="338"/>
      <c r="MEE189" s="338"/>
      <c r="MEF189" s="338"/>
      <c r="MEG189" s="338"/>
      <c r="MEH189" s="338"/>
      <c r="MEI189" s="338"/>
      <c r="MEJ189" s="338"/>
      <c r="MEK189" s="338"/>
      <c r="MEL189" s="338"/>
      <c r="MEM189" s="338"/>
      <c r="MEN189" s="338"/>
      <c r="MEO189" s="338"/>
      <c r="MEP189" s="338"/>
      <c r="MEQ189" s="338"/>
      <c r="MER189" s="338"/>
      <c r="MES189" s="338"/>
      <c r="MET189" s="338"/>
      <c r="MEU189" s="338"/>
      <c r="MEV189" s="338"/>
      <c r="MEW189" s="338"/>
      <c r="MEX189" s="338"/>
      <c r="MEY189" s="338"/>
      <c r="MEZ189" s="338"/>
      <c r="MFA189" s="338"/>
      <c r="MFB189" s="338"/>
      <c r="MFC189" s="338"/>
      <c r="MFD189" s="338"/>
      <c r="MFE189" s="338"/>
      <c r="MFF189" s="338"/>
      <c r="MFG189" s="338"/>
      <c r="MFH189" s="338"/>
      <c r="MFI189" s="338"/>
      <c r="MFJ189" s="338"/>
      <c r="MFK189" s="338"/>
      <c r="MFL189" s="338"/>
      <c r="MFM189" s="338"/>
      <c r="MFN189" s="338"/>
      <c r="MFO189" s="338"/>
      <c r="MFP189" s="338"/>
      <c r="MFQ189" s="338"/>
      <c r="MFR189" s="338"/>
      <c r="MFS189" s="338"/>
      <c r="MFT189" s="338"/>
      <c r="MFU189" s="338"/>
      <c r="MFV189" s="338"/>
      <c r="MFW189" s="338"/>
      <c r="MFX189" s="338"/>
      <c r="MFY189" s="338"/>
      <c r="MFZ189" s="338"/>
      <c r="MGA189" s="338"/>
      <c r="MGB189" s="338"/>
      <c r="MGC189" s="338"/>
      <c r="MGD189" s="338"/>
      <c r="MGE189" s="338"/>
      <c r="MGF189" s="338"/>
      <c r="MGG189" s="338"/>
      <c r="MGH189" s="338"/>
      <c r="MGI189" s="338"/>
      <c r="MGJ189" s="338"/>
      <c r="MGK189" s="338"/>
      <c r="MGL189" s="338"/>
      <c r="MGM189" s="338"/>
      <c r="MGN189" s="338"/>
      <c r="MGO189" s="338"/>
      <c r="MGP189" s="338"/>
      <c r="MGQ189" s="338"/>
      <c r="MGR189" s="338"/>
      <c r="MGS189" s="338"/>
      <c r="MGT189" s="338"/>
      <c r="MGU189" s="338"/>
      <c r="MGV189" s="338"/>
      <c r="MGW189" s="338"/>
      <c r="MGX189" s="338"/>
      <c r="MGY189" s="338"/>
      <c r="MGZ189" s="338"/>
      <c r="MHA189" s="338"/>
      <c r="MHB189" s="338"/>
      <c r="MHC189" s="338"/>
      <c r="MHD189" s="338"/>
      <c r="MHE189" s="338"/>
      <c r="MHF189" s="338"/>
      <c r="MHG189" s="338"/>
      <c r="MHH189" s="338"/>
      <c r="MHI189" s="338"/>
      <c r="MHJ189" s="338"/>
      <c r="MHK189" s="338"/>
      <c r="MHL189" s="338"/>
      <c r="MHM189" s="338"/>
      <c r="MHN189" s="338"/>
      <c r="MHO189" s="338"/>
      <c r="MHP189" s="338"/>
      <c r="MHQ189" s="338"/>
      <c r="MHR189" s="338"/>
      <c r="MHS189" s="338"/>
      <c r="MHT189" s="338"/>
      <c r="MHU189" s="338"/>
      <c r="MHV189" s="338"/>
      <c r="MHW189" s="338"/>
      <c r="MHX189" s="338"/>
      <c r="MHY189" s="338"/>
      <c r="MHZ189" s="338"/>
      <c r="MIA189" s="338"/>
      <c r="MIB189" s="338"/>
      <c r="MIC189" s="338"/>
      <c r="MID189" s="338"/>
      <c r="MIE189" s="338"/>
      <c r="MIF189" s="338"/>
      <c r="MIG189" s="338"/>
      <c r="MIH189" s="338"/>
      <c r="MII189" s="338"/>
      <c r="MIJ189" s="338"/>
      <c r="MIK189" s="338"/>
      <c r="MIL189" s="338"/>
      <c r="MIM189" s="338"/>
      <c r="MIN189" s="338"/>
      <c r="MIO189" s="338"/>
      <c r="MIP189" s="338"/>
      <c r="MIQ189" s="338"/>
      <c r="MIR189" s="338"/>
      <c r="MIS189" s="338"/>
      <c r="MIT189" s="338"/>
      <c r="MIU189" s="338"/>
      <c r="MIV189" s="338"/>
      <c r="MIW189" s="338"/>
      <c r="MIX189" s="338"/>
      <c r="MIY189" s="338"/>
      <c r="MIZ189" s="338"/>
      <c r="MJA189" s="338"/>
      <c r="MJB189" s="338"/>
      <c r="MJC189" s="338"/>
      <c r="MJD189" s="338"/>
      <c r="MJE189" s="338"/>
      <c r="MJF189" s="338"/>
      <c r="MJG189" s="338"/>
      <c r="MJH189" s="338"/>
      <c r="MJI189" s="338"/>
      <c r="MJJ189" s="338"/>
      <c r="MJK189" s="338"/>
      <c r="MJL189" s="338"/>
      <c r="MJM189" s="338"/>
      <c r="MJN189" s="338"/>
      <c r="MJO189" s="338"/>
      <c r="MJP189" s="338"/>
      <c r="MJQ189" s="338"/>
      <c r="MJR189" s="338"/>
      <c r="MJS189" s="338"/>
      <c r="MJT189" s="338"/>
      <c r="MJU189" s="338"/>
      <c r="MJV189" s="338"/>
      <c r="MJW189" s="338"/>
      <c r="MJX189" s="338"/>
      <c r="MJY189" s="338"/>
      <c r="MJZ189" s="338"/>
      <c r="MKA189" s="338"/>
      <c r="MKB189" s="338"/>
      <c r="MKC189" s="338"/>
      <c r="MKD189" s="338"/>
      <c r="MKE189" s="338"/>
      <c r="MKF189" s="338"/>
      <c r="MKG189" s="338"/>
      <c r="MKH189" s="338"/>
      <c r="MKI189" s="338"/>
      <c r="MKJ189" s="338"/>
      <c r="MKK189" s="338"/>
      <c r="MKL189" s="338"/>
      <c r="MKM189" s="338"/>
      <c r="MKN189" s="338"/>
      <c r="MKO189" s="338"/>
      <c r="MKP189" s="338"/>
      <c r="MKQ189" s="338"/>
      <c r="MKR189" s="338"/>
      <c r="MKS189" s="338"/>
      <c r="MKT189" s="338"/>
      <c r="MKU189" s="338"/>
      <c r="MKV189" s="338"/>
      <c r="MKW189" s="338"/>
      <c r="MKX189" s="338"/>
      <c r="MKY189" s="338"/>
      <c r="MKZ189" s="338"/>
      <c r="MLA189" s="338"/>
      <c r="MLB189" s="338"/>
      <c r="MLC189" s="338"/>
      <c r="MLD189" s="338"/>
      <c r="MLE189" s="338"/>
      <c r="MLF189" s="338"/>
      <c r="MLG189" s="338"/>
      <c r="MLH189" s="338"/>
      <c r="MLI189" s="338"/>
      <c r="MLJ189" s="338"/>
      <c r="MLK189" s="338"/>
      <c r="MLL189" s="338"/>
      <c r="MLM189" s="338"/>
      <c r="MLN189" s="338"/>
      <c r="MLO189" s="338"/>
      <c r="MLP189" s="338"/>
      <c r="MLQ189" s="338"/>
      <c r="MLR189" s="338"/>
      <c r="MLS189" s="338"/>
      <c r="MLT189" s="338"/>
      <c r="MLU189" s="338"/>
      <c r="MLV189" s="338"/>
      <c r="MLW189" s="338"/>
      <c r="MLX189" s="338"/>
      <c r="MLY189" s="338"/>
      <c r="MLZ189" s="338"/>
      <c r="MMA189" s="338"/>
      <c r="MMB189" s="338"/>
      <c r="MMC189" s="338"/>
      <c r="MMD189" s="338"/>
      <c r="MME189" s="338"/>
      <c r="MMF189" s="338"/>
      <c r="MMG189" s="338"/>
      <c r="MMH189" s="338"/>
      <c r="MMI189" s="338"/>
      <c r="MMJ189" s="338"/>
      <c r="MMK189" s="338"/>
      <c r="MML189" s="338"/>
      <c r="MMM189" s="338"/>
      <c r="MMN189" s="338"/>
      <c r="MMO189" s="338"/>
      <c r="MMP189" s="338"/>
      <c r="MMQ189" s="338"/>
      <c r="MMR189" s="338"/>
      <c r="MMS189" s="338"/>
      <c r="MMT189" s="338"/>
      <c r="MMU189" s="338"/>
      <c r="MMV189" s="338"/>
      <c r="MMW189" s="338"/>
      <c r="MMX189" s="338"/>
      <c r="MMY189" s="338"/>
      <c r="MMZ189" s="338"/>
      <c r="MNA189" s="338"/>
      <c r="MNB189" s="338"/>
      <c r="MNC189" s="338"/>
      <c r="MND189" s="338"/>
      <c r="MNE189" s="338"/>
      <c r="MNF189" s="338"/>
      <c r="MNG189" s="338"/>
      <c r="MNH189" s="338"/>
      <c r="MNI189" s="338"/>
      <c r="MNJ189" s="338"/>
      <c r="MNK189" s="338"/>
      <c r="MNL189" s="338"/>
      <c r="MNM189" s="338"/>
      <c r="MNN189" s="338"/>
      <c r="MNO189" s="338"/>
      <c r="MNP189" s="338"/>
      <c r="MNQ189" s="338"/>
      <c r="MNR189" s="338"/>
      <c r="MNS189" s="338"/>
      <c r="MNT189" s="338"/>
      <c r="MNU189" s="338"/>
      <c r="MNV189" s="338"/>
      <c r="MNW189" s="338"/>
      <c r="MNX189" s="338"/>
      <c r="MNY189" s="338"/>
      <c r="MNZ189" s="338"/>
      <c r="MOA189" s="338"/>
      <c r="MOB189" s="338"/>
      <c r="MOC189" s="338"/>
      <c r="MOD189" s="338"/>
      <c r="MOE189" s="338"/>
      <c r="MOF189" s="338"/>
      <c r="MOG189" s="338"/>
      <c r="MOH189" s="338"/>
      <c r="MOI189" s="338"/>
      <c r="MOJ189" s="338"/>
      <c r="MOK189" s="338"/>
      <c r="MOL189" s="338"/>
      <c r="MOM189" s="338"/>
      <c r="MON189" s="338"/>
      <c r="MOO189" s="338"/>
      <c r="MOP189" s="338"/>
      <c r="MOQ189" s="338"/>
      <c r="MOR189" s="338"/>
      <c r="MOS189" s="338"/>
      <c r="MOT189" s="338"/>
      <c r="MOU189" s="338"/>
      <c r="MOV189" s="338"/>
      <c r="MOW189" s="338"/>
      <c r="MOX189" s="338"/>
      <c r="MOY189" s="338"/>
      <c r="MOZ189" s="338"/>
      <c r="MPA189" s="338"/>
      <c r="MPB189" s="338"/>
      <c r="MPC189" s="338"/>
      <c r="MPD189" s="338"/>
      <c r="MPE189" s="338"/>
      <c r="MPF189" s="338"/>
      <c r="MPG189" s="338"/>
      <c r="MPH189" s="338"/>
      <c r="MPI189" s="338"/>
      <c r="MPJ189" s="338"/>
      <c r="MPK189" s="338"/>
      <c r="MPL189" s="338"/>
      <c r="MPM189" s="338"/>
      <c r="MPN189" s="338"/>
      <c r="MPO189" s="338"/>
      <c r="MPP189" s="338"/>
      <c r="MPQ189" s="338"/>
      <c r="MPR189" s="338"/>
      <c r="MPS189" s="338"/>
      <c r="MPT189" s="338"/>
      <c r="MPU189" s="338"/>
      <c r="MPV189" s="338"/>
      <c r="MPW189" s="338"/>
      <c r="MPX189" s="338"/>
      <c r="MPY189" s="338"/>
      <c r="MPZ189" s="338"/>
      <c r="MQA189" s="338"/>
      <c r="MQB189" s="338"/>
      <c r="MQC189" s="338"/>
      <c r="MQD189" s="338"/>
      <c r="MQE189" s="338"/>
      <c r="MQF189" s="338"/>
      <c r="MQG189" s="338"/>
      <c r="MQH189" s="338"/>
      <c r="MQI189" s="338"/>
      <c r="MQJ189" s="338"/>
      <c r="MQK189" s="338"/>
      <c r="MQL189" s="338"/>
      <c r="MQM189" s="338"/>
      <c r="MQN189" s="338"/>
      <c r="MQO189" s="338"/>
      <c r="MQP189" s="338"/>
      <c r="MQQ189" s="338"/>
      <c r="MQR189" s="338"/>
      <c r="MQS189" s="338"/>
      <c r="MQT189" s="338"/>
      <c r="MQU189" s="338"/>
      <c r="MQV189" s="338"/>
      <c r="MQW189" s="338"/>
      <c r="MQX189" s="338"/>
      <c r="MQY189" s="338"/>
      <c r="MQZ189" s="338"/>
      <c r="MRA189" s="338"/>
      <c r="MRB189" s="338"/>
      <c r="MRC189" s="338"/>
      <c r="MRD189" s="338"/>
      <c r="MRE189" s="338"/>
      <c r="MRF189" s="338"/>
      <c r="MRG189" s="338"/>
      <c r="MRH189" s="338"/>
      <c r="MRI189" s="338"/>
      <c r="MRJ189" s="338"/>
      <c r="MRK189" s="338"/>
      <c r="MRL189" s="338"/>
      <c r="MRM189" s="338"/>
      <c r="MRN189" s="338"/>
      <c r="MRO189" s="338"/>
      <c r="MRP189" s="338"/>
      <c r="MRQ189" s="338"/>
      <c r="MRR189" s="338"/>
      <c r="MRS189" s="338"/>
      <c r="MRT189" s="338"/>
      <c r="MRU189" s="338"/>
      <c r="MRV189" s="338"/>
      <c r="MRW189" s="338"/>
      <c r="MRX189" s="338"/>
      <c r="MRY189" s="338"/>
      <c r="MRZ189" s="338"/>
      <c r="MSA189" s="338"/>
      <c r="MSB189" s="338"/>
      <c r="MSC189" s="338"/>
      <c r="MSD189" s="338"/>
      <c r="MSE189" s="338"/>
      <c r="MSF189" s="338"/>
      <c r="MSG189" s="338"/>
      <c r="MSH189" s="338"/>
      <c r="MSI189" s="338"/>
      <c r="MSJ189" s="338"/>
      <c r="MSK189" s="338"/>
      <c r="MSL189" s="338"/>
      <c r="MSM189" s="338"/>
      <c r="MSN189" s="338"/>
      <c r="MSO189" s="338"/>
      <c r="MSP189" s="338"/>
      <c r="MSQ189" s="338"/>
      <c r="MSR189" s="338"/>
      <c r="MSS189" s="338"/>
      <c r="MST189" s="338"/>
      <c r="MSU189" s="338"/>
      <c r="MSV189" s="338"/>
      <c r="MSW189" s="338"/>
      <c r="MSX189" s="338"/>
      <c r="MSY189" s="338"/>
      <c r="MSZ189" s="338"/>
      <c r="MTA189" s="338"/>
      <c r="MTB189" s="338"/>
      <c r="MTC189" s="338"/>
      <c r="MTD189" s="338"/>
      <c r="MTE189" s="338"/>
      <c r="MTF189" s="338"/>
      <c r="MTG189" s="338"/>
      <c r="MTH189" s="338"/>
      <c r="MTI189" s="338"/>
      <c r="MTJ189" s="338"/>
      <c r="MTK189" s="338"/>
      <c r="MTL189" s="338"/>
      <c r="MTM189" s="338"/>
      <c r="MTN189" s="338"/>
      <c r="MTO189" s="338"/>
      <c r="MTP189" s="338"/>
      <c r="MTQ189" s="338"/>
      <c r="MTR189" s="338"/>
      <c r="MTS189" s="338"/>
      <c r="MTT189" s="338"/>
      <c r="MTU189" s="338"/>
      <c r="MTV189" s="338"/>
      <c r="MTW189" s="338"/>
      <c r="MTX189" s="338"/>
      <c r="MTY189" s="338"/>
      <c r="MTZ189" s="338"/>
      <c r="MUA189" s="338"/>
      <c r="MUB189" s="338"/>
      <c r="MUC189" s="338"/>
      <c r="MUD189" s="338"/>
      <c r="MUE189" s="338"/>
      <c r="MUF189" s="338"/>
      <c r="MUG189" s="338"/>
      <c r="MUH189" s="338"/>
      <c r="MUI189" s="338"/>
      <c r="MUJ189" s="338"/>
      <c r="MUK189" s="338"/>
      <c r="MUL189" s="338"/>
      <c r="MUM189" s="338"/>
      <c r="MUN189" s="338"/>
      <c r="MUO189" s="338"/>
      <c r="MUP189" s="338"/>
      <c r="MUQ189" s="338"/>
      <c r="MUR189" s="338"/>
      <c r="MUS189" s="338"/>
      <c r="MUT189" s="338"/>
      <c r="MUU189" s="338"/>
      <c r="MUV189" s="338"/>
      <c r="MUW189" s="338"/>
      <c r="MUX189" s="338"/>
      <c r="MUY189" s="338"/>
      <c r="MUZ189" s="338"/>
      <c r="MVA189" s="338"/>
      <c r="MVB189" s="338"/>
      <c r="MVC189" s="338"/>
      <c r="MVD189" s="338"/>
      <c r="MVE189" s="338"/>
      <c r="MVF189" s="338"/>
      <c r="MVG189" s="338"/>
      <c r="MVH189" s="338"/>
      <c r="MVI189" s="338"/>
      <c r="MVJ189" s="338"/>
      <c r="MVK189" s="338"/>
      <c r="MVL189" s="338"/>
      <c r="MVM189" s="338"/>
      <c r="MVN189" s="338"/>
      <c r="MVO189" s="338"/>
      <c r="MVP189" s="338"/>
      <c r="MVQ189" s="338"/>
      <c r="MVR189" s="338"/>
      <c r="MVS189" s="338"/>
      <c r="MVT189" s="338"/>
      <c r="MVU189" s="338"/>
      <c r="MVV189" s="338"/>
      <c r="MVW189" s="338"/>
      <c r="MVX189" s="338"/>
      <c r="MVY189" s="338"/>
      <c r="MVZ189" s="338"/>
      <c r="MWA189" s="338"/>
      <c r="MWB189" s="338"/>
      <c r="MWC189" s="338"/>
      <c r="MWD189" s="338"/>
      <c r="MWE189" s="338"/>
      <c r="MWF189" s="338"/>
      <c r="MWG189" s="338"/>
      <c r="MWH189" s="338"/>
      <c r="MWI189" s="338"/>
      <c r="MWJ189" s="338"/>
      <c r="MWK189" s="338"/>
      <c r="MWL189" s="338"/>
      <c r="MWM189" s="338"/>
      <c r="MWN189" s="338"/>
      <c r="MWO189" s="338"/>
      <c r="MWP189" s="338"/>
      <c r="MWQ189" s="338"/>
      <c r="MWR189" s="338"/>
      <c r="MWS189" s="338"/>
      <c r="MWT189" s="338"/>
      <c r="MWU189" s="338"/>
      <c r="MWV189" s="338"/>
      <c r="MWW189" s="338"/>
      <c r="MWX189" s="338"/>
      <c r="MWY189" s="338"/>
      <c r="MWZ189" s="338"/>
      <c r="MXA189" s="338"/>
      <c r="MXB189" s="338"/>
      <c r="MXC189" s="338"/>
      <c r="MXD189" s="338"/>
      <c r="MXE189" s="338"/>
      <c r="MXF189" s="338"/>
      <c r="MXG189" s="338"/>
      <c r="MXH189" s="338"/>
      <c r="MXI189" s="338"/>
      <c r="MXJ189" s="338"/>
      <c r="MXK189" s="338"/>
      <c r="MXL189" s="338"/>
      <c r="MXM189" s="338"/>
      <c r="MXN189" s="338"/>
      <c r="MXO189" s="338"/>
      <c r="MXP189" s="338"/>
      <c r="MXQ189" s="338"/>
      <c r="MXR189" s="338"/>
      <c r="MXS189" s="338"/>
      <c r="MXT189" s="338"/>
      <c r="MXU189" s="338"/>
      <c r="MXV189" s="338"/>
      <c r="MXW189" s="338"/>
      <c r="MXX189" s="338"/>
      <c r="MXY189" s="338"/>
      <c r="MXZ189" s="338"/>
      <c r="MYA189" s="338"/>
      <c r="MYB189" s="338"/>
      <c r="MYC189" s="338"/>
      <c r="MYD189" s="338"/>
      <c r="MYE189" s="338"/>
      <c r="MYF189" s="338"/>
      <c r="MYG189" s="338"/>
      <c r="MYH189" s="338"/>
      <c r="MYI189" s="338"/>
      <c r="MYJ189" s="338"/>
      <c r="MYK189" s="338"/>
      <c r="MYL189" s="338"/>
      <c r="MYM189" s="338"/>
      <c r="MYN189" s="338"/>
      <c r="MYO189" s="338"/>
      <c r="MYP189" s="338"/>
      <c r="MYQ189" s="338"/>
      <c r="MYR189" s="338"/>
      <c r="MYS189" s="338"/>
      <c r="MYT189" s="338"/>
      <c r="MYU189" s="338"/>
      <c r="MYV189" s="338"/>
      <c r="MYW189" s="338"/>
      <c r="MYX189" s="338"/>
      <c r="MYY189" s="338"/>
      <c r="MYZ189" s="338"/>
      <c r="MZA189" s="338"/>
      <c r="MZB189" s="338"/>
      <c r="MZC189" s="338"/>
      <c r="MZD189" s="338"/>
      <c r="MZE189" s="338"/>
      <c r="MZF189" s="338"/>
      <c r="MZG189" s="338"/>
      <c r="MZH189" s="338"/>
      <c r="MZI189" s="338"/>
      <c r="MZJ189" s="338"/>
      <c r="MZK189" s="338"/>
      <c r="MZL189" s="338"/>
      <c r="MZM189" s="338"/>
      <c r="MZN189" s="338"/>
      <c r="MZO189" s="338"/>
      <c r="MZP189" s="338"/>
      <c r="MZQ189" s="338"/>
      <c r="MZR189" s="338"/>
      <c r="MZS189" s="338"/>
      <c r="MZT189" s="338"/>
      <c r="MZU189" s="338"/>
      <c r="MZV189" s="338"/>
      <c r="MZW189" s="338"/>
      <c r="MZX189" s="338"/>
      <c r="MZY189" s="338"/>
      <c r="MZZ189" s="338"/>
      <c r="NAA189" s="338"/>
      <c r="NAB189" s="338"/>
      <c r="NAC189" s="338"/>
      <c r="NAD189" s="338"/>
      <c r="NAE189" s="338"/>
      <c r="NAF189" s="338"/>
      <c r="NAG189" s="338"/>
      <c r="NAH189" s="338"/>
      <c r="NAI189" s="338"/>
      <c r="NAJ189" s="338"/>
      <c r="NAK189" s="338"/>
      <c r="NAL189" s="338"/>
      <c r="NAM189" s="338"/>
      <c r="NAN189" s="338"/>
      <c r="NAO189" s="338"/>
      <c r="NAP189" s="338"/>
      <c r="NAQ189" s="338"/>
      <c r="NAR189" s="338"/>
      <c r="NAS189" s="338"/>
      <c r="NAT189" s="338"/>
      <c r="NAU189" s="338"/>
      <c r="NAV189" s="338"/>
      <c r="NAW189" s="338"/>
      <c r="NAX189" s="338"/>
      <c r="NAY189" s="338"/>
      <c r="NAZ189" s="338"/>
      <c r="NBA189" s="338"/>
      <c r="NBB189" s="338"/>
      <c r="NBC189" s="338"/>
      <c r="NBD189" s="338"/>
      <c r="NBE189" s="338"/>
      <c r="NBF189" s="338"/>
      <c r="NBG189" s="338"/>
      <c r="NBH189" s="338"/>
      <c r="NBI189" s="338"/>
      <c r="NBJ189" s="338"/>
      <c r="NBK189" s="338"/>
      <c r="NBL189" s="338"/>
      <c r="NBM189" s="338"/>
      <c r="NBN189" s="338"/>
      <c r="NBO189" s="338"/>
      <c r="NBP189" s="338"/>
      <c r="NBQ189" s="338"/>
      <c r="NBR189" s="338"/>
      <c r="NBS189" s="338"/>
      <c r="NBT189" s="338"/>
      <c r="NBU189" s="338"/>
      <c r="NBV189" s="338"/>
      <c r="NBW189" s="338"/>
      <c r="NBX189" s="338"/>
      <c r="NBY189" s="338"/>
      <c r="NBZ189" s="338"/>
      <c r="NCA189" s="338"/>
      <c r="NCB189" s="338"/>
      <c r="NCC189" s="338"/>
      <c r="NCD189" s="338"/>
      <c r="NCE189" s="338"/>
      <c r="NCF189" s="338"/>
      <c r="NCG189" s="338"/>
      <c r="NCH189" s="338"/>
      <c r="NCI189" s="338"/>
      <c r="NCJ189" s="338"/>
      <c r="NCK189" s="338"/>
      <c r="NCL189" s="338"/>
      <c r="NCM189" s="338"/>
      <c r="NCN189" s="338"/>
      <c r="NCO189" s="338"/>
      <c r="NCP189" s="338"/>
      <c r="NCQ189" s="338"/>
      <c r="NCR189" s="338"/>
      <c r="NCS189" s="338"/>
      <c r="NCT189" s="338"/>
      <c r="NCU189" s="338"/>
      <c r="NCV189" s="338"/>
      <c r="NCW189" s="338"/>
      <c r="NCX189" s="338"/>
      <c r="NCY189" s="338"/>
      <c r="NCZ189" s="338"/>
      <c r="NDA189" s="338"/>
      <c r="NDB189" s="338"/>
      <c r="NDC189" s="338"/>
      <c r="NDD189" s="338"/>
      <c r="NDE189" s="338"/>
      <c r="NDF189" s="338"/>
      <c r="NDG189" s="338"/>
      <c r="NDH189" s="338"/>
      <c r="NDI189" s="338"/>
      <c r="NDJ189" s="338"/>
      <c r="NDK189" s="338"/>
      <c r="NDL189" s="338"/>
      <c r="NDM189" s="338"/>
      <c r="NDN189" s="338"/>
      <c r="NDO189" s="338"/>
      <c r="NDP189" s="338"/>
      <c r="NDQ189" s="338"/>
      <c r="NDR189" s="338"/>
      <c r="NDS189" s="338"/>
      <c r="NDT189" s="338"/>
      <c r="NDU189" s="338"/>
      <c r="NDV189" s="338"/>
      <c r="NDW189" s="338"/>
      <c r="NDX189" s="338"/>
      <c r="NDY189" s="338"/>
      <c r="NDZ189" s="338"/>
      <c r="NEA189" s="338"/>
      <c r="NEB189" s="338"/>
      <c r="NEC189" s="338"/>
      <c r="NED189" s="338"/>
      <c r="NEE189" s="338"/>
      <c r="NEF189" s="338"/>
      <c r="NEG189" s="338"/>
      <c r="NEH189" s="338"/>
      <c r="NEI189" s="338"/>
      <c r="NEJ189" s="338"/>
      <c r="NEK189" s="338"/>
      <c r="NEL189" s="338"/>
      <c r="NEM189" s="338"/>
      <c r="NEN189" s="338"/>
      <c r="NEO189" s="338"/>
      <c r="NEP189" s="338"/>
      <c r="NEQ189" s="338"/>
      <c r="NER189" s="338"/>
      <c r="NES189" s="338"/>
      <c r="NET189" s="338"/>
      <c r="NEU189" s="338"/>
      <c r="NEV189" s="338"/>
      <c r="NEW189" s="338"/>
      <c r="NEX189" s="338"/>
      <c r="NEY189" s="338"/>
      <c r="NEZ189" s="338"/>
      <c r="NFA189" s="338"/>
      <c r="NFB189" s="338"/>
      <c r="NFC189" s="338"/>
      <c r="NFD189" s="338"/>
      <c r="NFE189" s="338"/>
      <c r="NFF189" s="338"/>
      <c r="NFG189" s="338"/>
      <c r="NFH189" s="338"/>
      <c r="NFI189" s="338"/>
      <c r="NFJ189" s="338"/>
      <c r="NFK189" s="338"/>
      <c r="NFL189" s="338"/>
      <c r="NFM189" s="338"/>
      <c r="NFN189" s="338"/>
      <c r="NFO189" s="338"/>
      <c r="NFP189" s="338"/>
      <c r="NFQ189" s="338"/>
      <c r="NFR189" s="338"/>
      <c r="NFS189" s="338"/>
      <c r="NFT189" s="338"/>
      <c r="NFU189" s="338"/>
      <c r="NFV189" s="338"/>
      <c r="NFW189" s="338"/>
      <c r="NFX189" s="338"/>
      <c r="NFY189" s="338"/>
      <c r="NFZ189" s="338"/>
      <c r="NGA189" s="338"/>
      <c r="NGB189" s="338"/>
      <c r="NGC189" s="338"/>
      <c r="NGD189" s="338"/>
      <c r="NGE189" s="338"/>
      <c r="NGF189" s="338"/>
      <c r="NGG189" s="338"/>
      <c r="NGH189" s="338"/>
      <c r="NGI189" s="338"/>
      <c r="NGJ189" s="338"/>
      <c r="NGK189" s="338"/>
      <c r="NGL189" s="338"/>
      <c r="NGM189" s="338"/>
      <c r="NGN189" s="338"/>
      <c r="NGO189" s="338"/>
      <c r="NGP189" s="338"/>
      <c r="NGQ189" s="338"/>
      <c r="NGR189" s="338"/>
      <c r="NGS189" s="338"/>
      <c r="NGT189" s="338"/>
      <c r="NGU189" s="338"/>
      <c r="NGV189" s="338"/>
      <c r="NGW189" s="338"/>
      <c r="NGX189" s="338"/>
      <c r="NGY189" s="338"/>
      <c r="NGZ189" s="338"/>
      <c r="NHA189" s="338"/>
      <c r="NHB189" s="338"/>
      <c r="NHC189" s="338"/>
      <c r="NHD189" s="338"/>
      <c r="NHE189" s="338"/>
      <c r="NHF189" s="338"/>
      <c r="NHG189" s="338"/>
      <c r="NHH189" s="338"/>
      <c r="NHI189" s="338"/>
      <c r="NHJ189" s="338"/>
      <c r="NHK189" s="338"/>
      <c r="NHL189" s="338"/>
      <c r="NHM189" s="338"/>
      <c r="NHN189" s="338"/>
      <c r="NHO189" s="338"/>
      <c r="NHP189" s="338"/>
      <c r="NHQ189" s="338"/>
      <c r="NHR189" s="338"/>
      <c r="NHS189" s="338"/>
      <c r="NHT189" s="338"/>
      <c r="NHU189" s="338"/>
      <c r="NHV189" s="338"/>
      <c r="NHW189" s="338"/>
      <c r="NHX189" s="338"/>
      <c r="NHY189" s="338"/>
      <c r="NHZ189" s="338"/>
      <c r="NIA189" s="338"/>
      <c r="NIB189" s="338"/>
      <c r="NIC189" s="338"/>
      <c r="NID189" s="338"/>
      <c r="NIE189" s="338"/>
      <c r="NIF189" s="338"/>
      <c r="NIG189" s="338"/>
      <c r="NIH189" s="338"/>
      <c r="NII189" s="338"/>
      <c r="NIJ189" s="338"/>
      <c r="NIK189" s="338"/>
      <c r="NIL189" s="338"/>
      <c r="NIM189" s="338"/>
      <c r="NIN189" s="338"/>
      <c r="NIO189" s="338"/>
      <c r="NIP189" s="338"/>
      <c r="NIQ189" s="338"/>
      <c r="NIR189" s="338"/>
      <c r="NIS189" s="338"/>
      <c r="NIT189" s="338"/>
      <c r="NIU189" s="338"/>
      <c r="NIV189" s="338"/>
      <c r="NIW189" s="338"/>
      <c r="NIX189" s="338"/>
      <c r="NIY189" s="338"/>
      <c r="NIZ189" s="338"/>
      <c r="NJA189" s="338"/>
      <c r="NJB189" s="338"/>
      <c r="NJC189" s="338"/>
      <c r="NJD189" s="338"/>
      <c r="NJE189" s="338"/>
      <c r="NJF189" s="338"/>
      <c r="NJG189" s="338"/>
      <c r="NJH189" s="338"/>
      <c r="NJI189" s="338"/>
      <c r="NJJ189" s="338"/>
      <c r="NJK189" s="338"/>
      <c r="NJL189" s="338"/>
      <c r="NJM189" s="338"/>
      <c r="NJN189" s="338"/>
      <c r="NJO189" s="338"/>
      <c r="NJP189" s="338"/>
      <c r="NJQ189" s="338"/>
      <c r="NJR189" s="338"/>
      <c r="NJS189" s="338"/>
      <c r="NJT189" s="338"/>
      <c r="NJU189" s="338"/>
      <c r="NJV189" s="338"/>
      <c r="NJW189" s="338"/>
      <c r="NJX189" s="338"/>
      <c r="NJY189" s="338"/>
      <c r="NJZ189" s="338"/>
      <c r="NKA189" s="338"/>
      <c r="NKB189" s="338"/>
      <c r="NKC189" s="338"/>
      <c r="NKD189" s="338"/>
      <c r="NKE189" s="338"/>
      <c r="NKF189" s="338"/>
      <c r="NKG189" s="338"/>
      <c r="NKH189" s="338"/>
      <c r="NKI189" s="338"/>
      <c r="NKJ189" s="338"/>
      <c r="NKK189" s="338"/>
      <c r="NKL189" s="338"/>
      <c r="NKM189" s="338"/>
      <c r="NKN189" s="338"/>
      <c r="NKO189" s="338"/>
      <c r="NKP189" s="338"/>
      <c r="NKQ189" s="338"/>
      <c r="NKR189" s="338"/>
      <c r="NKS189" s="338"/>
      <c r="NKT189" s="338"/>
      <c r="NKU189" s="338"/>
      <c r="NKV189" s="338"/>
      <c r="NKW189" s="338"/>
      <c r="NKX189" s="338"/>
      <c r="NKY189" s="338"/>
      <c r="NKZ189" s="338"/>
      <c r="NLA189" s="338"/>
      <c r="NLB189" s="338"/>
      <c r="NLC189" s="338"/>
      <c r="NLD189" s="338"/>
      <c r="NLE189" s="338"/>
      <c r="NLF189" s="338"/>
      <c r="NLG189" s="338"/>
      <c r="NLH189" s="338"/>
      <c r="NLI189" s="338"/>
      <c r="NLJ189" s="338"/>
      <c r="NLK189" s="338"/>
      <c r="NLL189" s="338"/>
      <c r="NLM189" s="338"/>
      <c r="NLN189" s="338"/>
      <c r="NLO189" s="338"/>
      <c r="NLP189" s="338"/>
      <c r="NLQ189" s="338"/>
      <c r="NLR189" s="338"/>
      <c r="NLS189" s="338"/>
      <c r="NLT189" s="338"/>
      <c r="NLU189" s="338"/>
      <c r="NLV189" s="338"/>
      <c r="NLW189" s="338"/>
      <c r="NLX189" s="338"/>
      <c r="NLY189" s="338"/>
      <c r="NLZ189" s="338"/>
      <c r="NMA189" s="338"/>
      <c r="NMB189" s="338"/>
      <c r="NMC189" s="338"/>
      <c r="NMD189" s="338"/>
      <c r="NME189" s="338"/>
      <c r="NMF189" s="338"/>
      <c r="NMG189" s="338"/>
      <c r="NMH189" s="338"/>
      <c r="NMI189" s="338"/>
      <c r="NMJ189" s="338"/>
      <c r="NMK189" s="338"/>
      <c r="NML189" s="338"/>
      <c r="NMM189" s="338"/>
      <c r="NMN189" s="338"/>
      <c r="NMO189" s="338"/>
      <c r="NMP189" s="338"/>
      <c r="NMQ189" s="338"/>
      <c r="NMR189" s="338"/>
      <c r="NMS189" s="338"/>
      <c r="NMT189" s="338"/>
      <c r="NMU189" s="338"/>
      <c r="NMV189" s="338"/>
      <c r="NMW189" s="338"/>
      <c r="NMX189" s="338"/>
      <c r="NMY189" s="338"/>
      <c r="NMZ189" s="338"/>
      <c r="NNA189" s="338"/>
      <c r="NNB189" s="338"/>
      <c r="NNC189" s="338"/>
      <c r="NND189" s="338"/>
      <c r="NNE189" s="338"/>
      <c r="NNF189" s="338"/>
      <c r="NNG189" s="338"/>
      <c r="NNH189" s="338"/>
      <c r="NNI189" s="338"/>
      <c r="NNJ189" s="338"/>
      <c r="NNK189" s="338"/>
      <c r="NNL189" s="338"/>
      <c r="NNM189" s="338"/>
      <c r="NNN189" s="338"/>
      <c r="NNO189" s="338"/>
      <c r="NNP189" s="338"/>
      <c r="NNQ189" s="338"/>
      <c r="NNR189" s="338"/>
      <c r="NNS189" s="338"/>
      <c r="NNT189" s="338"/>
      <c r="NNU189" s="338"/>
      <c r="NNV189" s="338"/>
      <c r="NNW189" s="338"/>
      <c r="NNX189" s="338"/>
      <c r="NNY189" s="338"/>
      <c r="NNZ189" s="338"/>
      <c r="NOA189" s="338"/>
      <c r="NOB189" s="338"/>
      <c r="NOC189" s="338"/>
      <c r="NOD189" s="338"/>
      <c r="NOE189" s="338"/>
      <c r="NOF189" s="338"/>
      <c r="NOG189" s="338"/>
      <c r="NOH189" s="338"/>
      <c r="NOI189" s="338"/>
      <c r="NOJ189" s="338"/>
      <c r="NOK189" s="338"/>
      <c r="NOL189" s="338"/>
      <c r="NOM189" s="338"/>
      <c r="NON189" s="338"/>
      <c r="NOO189" s="338"/>
      <c r="NOP189" s="338"/>
      <c r="NOQ189" s="338"/>
      <c r="NOR189" s="338"/>
      <c r="NOS189" s="338"/>
      <c r="NOT189" s="338"/>
      <c r="NOU189" s="338"/>
      <c r="NOV189" s="338"/>
      <c r="NOW189" s="338"/>
      <c r="NOX189" s="338"/>
      <c r="NOY189" s="338"/>
      <c r="NOZ189" s="338"/>
      <c r="NPA189" s="338"/>
      <c r="NPB189" s="338"/>
      <c r="NPC189" s="338"/>
      <c r="NPD189" s="338"/>
      <c r="NPE189" s="338"/>
      <c r="NPF189" s="338"/>
      <c r="NPG189" s="338"/>
      <c r="NPH189" s="338"/>
      <c r="NPI189" s="338"/>
      <c r="NPJ189" s="338"/>
      <c r="NPK189" s="338"/>
      <c r="NPL189" s="338"/>
      <c r="NPM189" s="338"/>
      <c r="NPN189" s="338"/>
      <c r="NPO189" s="338"/>
      <c r="NPP189" s="338"/>
      <c r="NPQ189" s="338"/>
      <c r="NPR189" s="338"/>
      <c r="NPS189" s="338"/>
      <c r="NPT189" s="338"/>
      <c r="NPU189" s="338"/>
      <c r="NPV189" s="338"/>
      <c r="NPW189" s="338"/>
      <c r="NPX189" s="338"/>
      <c r="NPY189" s="338"/>
      <c r="NPZ189" s="338"/>
      <c r="NQA189" s="338"/>
      <c r="NQB189" s="338"/>
      <c r="NQC189" s="338"/>
      <c r="NQD189" s="338"/>
      <c r="NQE189" s="338"/>
      <c r="NQF189" s="338"/>
      <c r="NQG189" s="338"/>
      <c r="NQH189" s="338"/>
      <c r="NQI189" s="338"/>
      <c r="NQJ189" s="338"/>
      <c r="NQK189" s="338"/>
      <c r="NQL189" s="338"/>
      <c r="NQM189" s="338"/>
      <c r="NQN189" s="338"/>
      <c r="NQO189" s="338"/>
      <c r="NQP189" s="338"/>
      <c r="NQQ189" s="338"/>
      <c r="NQR189" s="338"/>
      <c r="NQS189" s="338"/>
      <c r="NQT189" s="338"/>
      <c r="NQU189" s="338"/>
      <c r="NQV189" s="338"/>
      <c r="NQW189" s="338"/>
      <c r="NQX189" s="338"/>
      <c r="NQY189" s="338"/>
      <c r="NQZ189" s="338"/>
      <c r="NRA189" s="338"/>
      <c r="NRB189" s="338"/>
      <c r="NRC189" s="338"/>
      <c r="NRD189" s="338"/>
      <c r="NRE189" s="338"/>
      <c r="NRF189" s="338"/>
      <c r="NRG189" s="338"/>
      <c r="NRH189" s="338"/>
      <c r="NRI189" s="338"/>
      <c r="NRJ189" s="338"/>
      <c r="NRK189" s="338"/>
      <c r="NRL189" s="338"/>
      <c r="NRM189" s="338"/>
      <c r="NRN189" s="338"/>
      <c r="NRO189" s="338"/>
      <c r="NRP189" s="338"/>
      <c r="NRQ189" s="338"/>
      <c r="NRR189" s="338"/>
      <c r="NRS189" s="338"/>
      <c r="NRT189" s="338"/>
      <c r="NRU189" s="338"/>
      <c r="NRV189" s="338"/>
      <c r="NRW189" s="338"/>
      <c r="NRX189" s="338"/>
      <c r="NRY189" s="338"/>
      <c r="NRZ189" s="338"/>
      <c r="NSA189" s="338"/>
      <c r="NSB189" s="338"/>
      <c r="NSC189" s="338"/>
      <c r="NSD189" s="338"/>
      <c r="NSE189" s="338"/>
      <c r="NSF189" s="338"/>
      <c r="NSG189" s="338"/>
      <c r="NSH189" s="338"/>
      <c r="NSI189" s="338"/>
      <c r="NSJ189" s="338"/>
      <c r="NSK189" s="338"/>
      <c r="NSL189" s="338"/>
      <c r="NSM189" s="338"/>
      <c r="NSN189" s="338"/>
      <c r="NSO189" s="338"/>
      <c r="NSP189" s="338"/>
      <c r="NSQ189" s="338"/>
      <c r="NSR189" s="338"/>
      <c r="NSS189" s="338"/>
      <c r="NST189" s="338"/>
      <c r="NSU189" s="338"/>
      <c r="NSV189" s="338"/>
      <c r="NSW189" s="338"/>
      <c r="NSX189" s="338"/>
      <c r="NSY189" s="338"/>
      <c r="NSZ189" s="338"/>
      <c r="NTA189" s="338"/>
      <c r="NTB189" s="338"/>
      <c r="NTC189" s="338"/>
      <c r="NTD189" s="338"/>
      <c r="NTE189" s="338"/>
      <c r="NTF189" s="338"/>
      <c r="NTG189" s="338"/>
      <c r="NTH189" s="338"/>
      <c r="NTI189" s="338"/>
      <c r="NTJ189" s="338"/>
      <c r="NTK189" s="338"/>
      <c r="NTL189" s="338"/>
      <c r="NTM189" s="338"/>
      <c r="NTN189" s="338"/>
      <c r="NTO189" s="338"/>
      <c r="NTP189" s="338"/>
      <c r="NTQ189" s="338"/>
      <c r="NTR189" s="338"/>
      <c r="NTS189" s="338"/>
      <c r="NTT189" s="338"/>
      <c r="NTU189" s="338"/>
      <c r="NTV189" s="338"/>
      <c r="NTW189" s="338"/>
      <c r="NTX189" s="338"/>
      <c r="NTY189" s="338"/>
      <c r="NTZ189" s="338"/>
      <c r="NUA189" s="338"/>
      <c r="NUB189" s="338"/>
      <c r="NUC189" s="338"/>
      <c r="NUD189" s="338"/>
      <c r="NUE189" s="338"/>
      <c r="NUF189" s="338"/>
      <c r="NUG189" s="338"/>
      <c r="NUH189" s="338"/>
      <c r="NUI189" s="338"/>
      <c r="NUJ189" s="338"/>
      <c r="NUK189" s="338"/>
      <c r="NUL189" s="338"/>
      <c r="NUM189" s="338"/>
      <c r="NUN189" s="338"/>
      <c r="NUO189" s="338"/>
      <c r="NUP189" s="338"/>
      <c r="NUQ189" s="338"/>
      <c r="NUR189" s="338"/>
      <c r="NUS189" s="338"/>
      <c r="NUT189" s="338"/>
      <c r="NUU189" s="338"/>
      <c r="NUV189" s="338"/>
      <c r="NUW189" s="338"/>
      <c r="NUX189" s="338"/>
      <c r="NUY189" s="338"/>
      <c r="NUZ189" s="338"/>
      <c r="NVA189" s="338"/>
      <c r="NVB189" s="338"/>
      <c r="NVC189" s="338"/>
      <c r="NVD189" s="338"/>
      <c r="NVE189" s="338"/>
      <c r="NVF189" s="338"/>
      <c r="NVG189" s="338"/>
      <c r="NVH189" s="338"/>
      <c r="NVI189" s="338"/>
      <c r="NVJ189" s="338"/>
      <c r="NVK189" s="338"/>
      <c r="NVL189" s="338"/>
      <c r="NVM189" s="338"/>
      <c r="NVN189" s="338"/>
      <c r="NVO189" s="338"/>
      <c r="NVP189" s="338"/>
      <c r="NVQ189" s="338"/>
      <c r="NVR189" s="338"/>
      <c r="NVS189" s="338"/>
      <c r="NVT189" s="338"/>
      <c r="NVU189" s="338"/>
      <c r="NVV189" s="338"/>
      <c r="NVW189" s="338"/>
      <c r="NVX189" s="338"/>
      <c r="NVY189" s="338"/>
      <c r="NVZ189" s="338"/>
      <c r="NWA189" s="338"/>
      <c r="NWB189" s="338"/>
      <c r="NWC189" s="338"/>
      <c r="NWD189" s="338"/>
      <c r="NWE189" s="338"/>
      <c r="NWF189" s="338"/>
      <c r="NWG189" s="338"/>
      <c r="NWH189" s="338"/>
      <c r="NWI189" s="338"/>
      <c r="NWJ189" s="338"/>
      <c r="NWK189" s="338"/>
      <c r="NWL189" s="338"/>
      <c r="NWM189" s="338"/>
      <c r="NWN189" s="338"/>
      <c r="NWO189" s="338"/>
      <c r="NWP189" s="338"/>
      <c r="NWQ189" s="338"/>
      <c r="NWR189" s="338"/>
      <c r="NWS189" s="338"/>
      <c r="NWT189" s="338"/>
      <c r="NWU189" s="338"/>
      <c r="NWV189" s="338"/>
      <c r="NWW189" s="338"/>
      <c r="NWX189" s="338"/>
      <c r="NWY189" s="338"/>
      <c r="NWZ189" s="338"/>
      <c r="NXA189" s="338"/>
      <c r="NXB189" s="338"/>
      <c r="NXC189" s="338"/>
      <c r="NXD189" s="338"/>
      <c r="NXE189" s="338"/>
      <c r="NXF189" s="338"/>
      <c r="NXG189" s="338"/>
      <c r="NXH189" s="338"/>
      <c r="NXI189" s="338"/>
      <c r="NXJ189" s="338"/>
      <c r="NXK189" s="338"/>
      <c r="NXL189" s="338"/>
      <c r="NXM189" s="338"/>
      <c r="NXN189" s="338"/>
      <c r="NXO189" s="338"/>
      <c r="NXP189" s="338"/>
      <c r="NXQ189" s="338"/>
      <c r="NXR189" s="338"/>
      <c r="NXS189" s="338"/>
      <c r="NXT189" s="338"/>
      <c r="NXU189" s="338"/>
      <c r="NXV189" s="338"/>
      <c r="NXW189" s="338"/>
      <c r="NXX189" s="338"/>
      <c r="NXY189" s="338"/>
      <c r="NXZ189" s="338"/>
      <c r="NYA189" s="338"/>
      <c r="NYB189" s="338"/>
      <c r="NYC189" s="338"/>
      <c r="NYD189" s="338"/>
      <c r="NYE189" s="338"/>
      <c r="NYF189" s="338"/>
      <c r="NYG189" s="338"/>
      <c r="NYH189" s="338"/>
      <c r="NYI189" s="338"/>
      <c r="NYJ189" s="338"/>
      <c r="NYK189" s="338"/>
      <c r="NYL189" s="338"/>
      <c r="NYM189" s="338"/>
      <c r="NYN189" s="338"/>
      <c r="NYO189" s="338"/>
      <c r="NYP189" s="338"/>
      <c r="NYQ189" s="338"/>
      <c r="NYR189" s="338"/>
      <c r="NYS189" s="338"/>
      <c r="NYT189" s="338"/>
      <c r="NYU189" s="338"/>
      <c r="NYV189" s="338"/>
      <c r="NYW189" s="338"/>
      <c r="NYX189" s="338"/>
      <c r="NYY189" s="338"/>
      <c r="NYZ189" s="338"/>
      <c r="NZA189" s="338"/>
      <c r="NZB189" s="338"/>
      <c r="NZC189" s="338"/>
      <c r="NZD189" s="338"/>
      <c r="NZE189" s="338"/>
      <c r="NZF189" s="338"/>
      <c r="NZG189" s="338"/>
      <c r="NZH189" s="338"/>
      <c r="NZI189" s="338"/>
      <c r="NZJ189" s="338"/>
      <c r="NZK189" s="338"/>
      <c r="NZL189" s="338"/>
      <c r="NZM189" s="338"/>
      <c r="NZN189" s="338"/>
      <c r="NZO189" s="338"/>
      <c r="NZP189" s="338"/>
      <c r="NZQ189" s="338"/>
      <c r="NZR189" s="338"/>
      <c r="NZS189" s="338"/>
      <c r="NZT189" s="338"/>
      <c r="NZU189" s="338"/>
      <c r="NZV189" s="338"/>
      <c r="NZW189" s="338"/>
      <c r="NZX189" s="338"/>
      <c r="NZY189" s="338"/>
      <c r="NZZ189" s="338"/>
      <c r="OAA189" s="338"/>
      <c r="OAB189" s="338"/>
      <c r="OAC189" s="338"/>
      <c r="OAD189" s="338"/>
      <c r="OAE189" s="338"/>
      <c r="OAF189" s="338"/>
      <c r="OAG189" s="338"/>
      <c r="OAH189" s="338"/>
      <c r="OAI189" s="338"/>
      <c r="OAJ189" s="338"/>
      <c r="OAK189" s="338"/>
      <c r="OAL189" s="338"/>
      <c r="OAM189" s="338"/>
      <c r="OAN189" s="338"/>
      <c r="OAO189" s="338"/>
      <c r="OAP189" s="338"/>
      <c r="OAQ189" s="338"/>
      <c r="OAR189" s="338"/>
      <c r="OAS189" s="338"/>
      <c r="OAT189" s="338"/>
      <c r="OAU189" s="338"/>
      <c r="OAV189" s="338"/>
      <c r="OAW189" s="338"/>
      <c r="OAX189" s="338"/>
      <c r="OAY189" s="338"/>
      <c r="OAZ189" s="338"/>
      <c r="OBA189" s="338"/>
      <c r="OBB189" s="338"/>
      <c r="OBC189" s="338"/>
      <c r="OBD189" s="338"/>
      <c r="OBE189" s="338"/>
      <c r="OBF189" s="338"/>
      <c r="OBG189" s="338"/>
      <c r="OBH189" s="338"/>
      <c r="OBI189" s="338"/>
      <c r="OBJ189" s="338"/>
      <c r="OBK189" s="338"/>
      <c r="OBL189" s="338"/>
      <c r="OBM189" s="338"/>
      <c r="OBN189" s="338"/>
      <c r="OBO189" s="338"/>
      <c r="OBP189" s="338"/>
      <c r="OBQ189" s="338"/>
      <c r="OBR189" s="338"/>
      <c r="OBS189" s="338"/>
      <c r="OBT189" s="338"/>
      <c r="OBU189" s="338"/>
      <c r="OBV189" s="338"/>
      <c r="OBW189" s="338"/>
      <c r="OBX189" s="338"/>
      <c r="OBY189" s="338"/>
      <c r="OBZ189" s="338"/>
      <c r="OCA189" s="338"/>
      <c r="OCB189" s="338"/>
      <c r="OCC189" s="338"/>
      <c r="OCD189" s="338"/>
      <c r="OCE189" s="338"/>
      <c r="OCF189" s="338"/>
      <c r="OCG189" s="338"/>
      <c r="OCH189" s="338"/>
      <c r="OCI189" s="338"/>
      <c r="OCJ189" s="338"/>
      <c r="OCK189" s="338"/>
      <c r="OCL189" s="338"/>
      <c r="OCM189" s="338"/>
      <c r="OCN189" s="338"/>
      <c r="OCO189" s="338"/>
      <c r="OCP189" s="338"/>
      <c r="OCQ189" s="338"/>
      <c r="OCR189" s="338"/>
      <c r="OCS189" s="338"/>
      <c r="OCT189" s="338"/>
      <c r="OCU189" s="338"/>
      <c r="OCV189" s="338"/>
      <c r="OCW189" s="338"/>
      <c r="OCX189" s="338"/>
      <c r="OCY189" s="338"/>
      <c r="OCZ189" s="338"/>
      <c r="ODA189" s="338"/>
      <c r="ODB189" s="338"/>
      <c r="ODC189" s="338"/>
      <c r="ODD189" s="338"/>
      <c r="ODE189" s="338"/>
      <c r="ODF189" s="338"/>
      <c r="ODG189" s="338"/>
      <c r="ODH189" s="338"/>
      <c r="ODI189" s="338"/>
      <c r="ODJ189" s="338"/>
      <c r="ODK189" s="338"/>
      <c r="ODL189" s="338"/>
      <c r="ODM189" s="338"/>
      <c r="ODN189" s="338"/>
      <c r="ODO189" s="338"/>
      <c r="ODP189" s="338"/>
      <c r="ODQ189" s="338"/>
      <c r="ODR189" s="338"/>
      <c r="ODS189" s="338"/>
      <c r="ODT189" s="338"/>
      <c r="ODU189" s="338"/>
      <c r="ODV189" s="338"/>
      <c r="ODW189" s="338"/>
      <c r="ODX189" s="338"/>
      <c r="ODY189" s="338"/>
      <c r="ODZ189" s="338"/>
      <c r="OEA189" s="338"/>
      <c r="OEB189" s="338"/>
      <c r="OEC189" s="338"/>
      <c r="OED189" s="338"/>
      <c r="OEE189" s="338"/>
      <c r="OEF189" s="338"/>
      <c r="OEG189" s="338"/>
      <c r="OEH189" s="338"/>
      <c r="OEI189" s="338"/>
      <c r="OEJ189" s="338"/>
      <c r="OEK189" s="338"/>
      <c r="OEL189" s="338"/>
      <c r="OEM189" s="338"/>
      <c r="OEN189" s="338"/>
      <c r="OEO189" s="338"/>
      <c r="OEP189" s="338"/>
      <c r="OEQ189" s="338"/>
      <c r="OER189" s="338"/>
      <c r="OES189" s="338"/>
      <c r="OET189" s="338"/>
      <c r="OEU189" s="338"/>
      <c r="OEV189" s="338"/>
      <c r="OEW189" s="338"/>
      <c r="OEX189" s="338"/>
      <c r="OEY189" s="338"/>
      <c r="OEZ189" s="338"/>
      <c r="OFA189" s="338"/>
      <c r="OFB189" s="338"/>
      <c r="OFC189" s="338"/>
      <c r="OFD189" s="338"/>
      <c r="OFE189" s="338"/>
      <c r="OFF189" s="338"/>
      <c r="OFG189" s="338"/>
      <c r="OFH189" s="338"/>
      <c r="OFI189" s="338"/>
      <c r="OFJ189" s="338"/>
      <c r="OFK189" s="338"/>
      <c r="OFL189" s="338"/>
      <c r="OFM189" s="338"/>
      <c r="OFN189" s="338"/>
      <c r="OFO189" s="338"/>
      <c r="OFP189" s="338"/>
      <c r="OFQ189" s="338"/>
      <c r="OFR189" s="338"/>
      <c r="OFS189" s="338"/>
      <c r="OFT189" s="338"/>
      <c r="OFU189" s="338"/>
      <c r="OFV189" s="338"/>
      <c r="OFW189" s="338"/>
      <c r="OFX189" s="338"/>
      <c r="OFY189" s="338"/>
      <c r="OFZ189" s="338"/>
      <c r="OGA189" s="338"/>
      <c r="OGB189" s="338"/>
      <c r="OGC189" s="338"/>
      <c r="OGD189" s="338"/>
      <c r="OGE189" s="338"/>
      <c r="OGF189" s="338"/>
      <c r="OGG189" s="338"/>
      <c r="OGH189" s="338"/>
      <c r="OGI189" s="338"/>
      <c r="OGJ189" s="338"/>
      <c r="OGK189" s="338"/>
      <c r="OGL189" s="338"/>
      <c r="OGM189" s="338"/>
      <c r="OGN189" s="338"/>
      <c r="OGO189" s="338"/>
      <c r="OGP189" s="338"/>
      <c r="OGQ189" s="338"/>
      <c r="OGR189" s="338"/>
      <c r="OGS189" s="338"/>
      <c r="OGT189" s="338"/>
      <c r="OGU189" s="338"/>
      <c r="OGV189" s="338"/>
      <c r="OGW189" s="338"/>
      <c r="OGX189" s="338"/>
      <c r="OGY189" s="338"/>
      <c r="OGZ189" s="338"/>
      <c r="OHA189" s="338"/>
      <c r="OHB189" s="338"/>
      <c r="OHC189" s="338"/>
      <c r="OHD189" s="338"/>
      <c r="OHE189" s="338"/>
      <c r="OHF189" s="338"/>
      <c r="OHG189" s="338"/>
      <c r="OHH189" s="338"/>
      <c r="OHI189" s="338"/>
      <c r="OHJ189" s="338"/>
      <c r="OHK189" s="338"/>
      <c r="OHL189" s="338"/>
      <c r="OHM189" s="338"/>
      <c r="OHN189" s="338"/>
      <c r="OHO189" s="338"/>
      <c r="OHP189" s="338"/>
      <c r="OHQ189" s="338"/>
      <c r="OHR189" s="338"/>
      <c r="OHS189" s="338"/>
      <c r="OHT189" s="338"/>
      <c r="OHU189" s="338"/>
      <c r="OHV189" s="338"/>
      <c r="OHW189" s="338"/>
      <c r="OHX189" s="338"/>
      <c r="OHY189" s="338"/>
      <c r="OHZ189" s="338"/>
      <c r="OIA189" s="338"/>
      <c r="OIB189" s="338"/>
      <c r="OIC189" s="338"/>
      <c r="OID189" s="338"/>
      <c r="OIE189" s="338"/>
      <c r="OIF189" s="338"/>
      <c r="OIG189" s="338"/>
      <c r="OIH189" s="338"/>
      <c r="OII189" s="338"/>
      <c r="OIJ189" s="338"/>
      <c r="OIK189" s="338"/>
      <c r="OIL189" s="338"/>
      <c r="OIM189" s="338"/>
      <c r="OIN189" s="338"/>
      <c r="OIO189" s="338"/>
      <c r="OIP189" s="338"/>
      <c r="OIQ189" s="338"/>
      <c r="OIR189" s="338"/>
      <c r="OIS189" s="338"/>
      <c r="OIT189" s="338"/>
      <c r="OIU189" s="338"/>
      <c r="OIV189" s="338"/>
      <c r="OIW189" s="338"/>
      <c r="OIX189" s="338"/>
      <c r="OIY189" s="338"/>
      <c r="OIZ189" s="338"/>
      <c r="OJA189" s="338"/>
      <c r="OJB189" s="338"/>
      <c r="OJC189" s="338"/>
      <c r="OJD189" s="338"/>
      <c r="OJE189" s="338"/>
      <c r="OJF189" s="338"/>
      <c r="OJG189" s="338"/>
      <c r="OJH189" s="338"/>
      <c r="OJI189" s="338"/>
      <c r="OJJ189" s="338"/>
      <c r="OJK189" s="338"/>
      <c r="OJL189" s="338"/>
      <c r="OJM189" s="338"/>
      <c r="OJN189" s="338"/>
      <c r="OJO189" s="338"/>
      <c r="OJP189" s="338"/>
      <c r="OJQ189" s="338"/>
      <c r="OJR189" s="338"/>
      <c r="OJS189" s="338"/>
      <c r="OJT189" s="338"/>
      <c r="OJU189" s="338"/>
      <c r="OJV189" s="338"/>
      <c r="OJW189" s="338"/>
      <c r="OJX189" s="338"/>
      <c r="OJY189" s="338"/>
      <c r="OJZ189" s="338"/>
      <c r="OKA189" s="338"/>
      <c r="OKB189" s="338"/>
      <c r="OKC189" s="338"/>
      <c r="OKD189" s="338"/>
      <c r="OKE189" s="338"/>
      <c r="OKF189" s="338"/>
      <c r="OKG189" s="338"/>
      <c r="OKH189" s="338"/>
      <c r="OKI189" s="338"/>
      <c r="OKJ189" s="338"/>
      <c r="OKK189" s="338"/>
      <c r="OKL189" s="338"/>
      <c r="OKM189" s="338"/>
      <c r="OKN189" s="338"/>
      <c r="OKO189" s="338"/>
      <c r="OKP189" s="338"/>
      <c r="OKQ189" s="338"/>
      <c r="OKR189" s="338"/>
      <c r="OKS189" s="338"/>
      <c r="OKT189" s="338"/>
      <c r="OKU189" s="338"/>
      <c r="OKV189" s="338"/>
      <c r="OKW189" s="338"/>
      <c r="OKX189" s="338"/>
      <c r="OKY189" s="338"/>
      <c r="OKZ189" s="338"/>
      <c r="OLA189" s="338"/>
      <c r="OLB189" s="338"/>
      <c r="OLC189" s="338"/>
      <c r="OLD189" s="338"/>
      <c r="OLE189" s="338"/>
      <c r="OLF189" s="338"/>
      <c r="OLG189" s="338"/>
      <c r="OLH189" s="338"/>
      <c r="OLI189" s="338"/>
      <c r="OLJ189" s="338"/>
      <c r="OLK189" s="338"/>
      <c r="OLL189" s="338"/>
      <c r="OLM189" s="338"/>
      <c r="OLN189" s="338"/>
      <c r="OLO189" s="338"/>
      <c r="OLP189" s="338"/>
      <c r="OLQ189" s="338"/>
      <c r="OLR189" s="338"/>
      <c r="OLS189" s="338"/>
      <c r="OLT189" s="338"/>
      <c r="OLU189" s="338"/>
      <c r="OLV189" s="338"/>
      <c r="OLW189" s="338"/>
      <c r="OLX189" s="338"/>
      <c r="OLY189" s="338"/>
      <c r="OLZ189" s="338"/>
      <c r="OMA189" s="338"/>
      <c r="OMB189" s="338"/>
      <c r="OMC189" s="338"/>
      <c r="OMD189" s="338"/>
      <c r="OME189" s="338"/>
      <c r="OMF189" s="338"/>
      <c r="OMG189" s="338"/>
      <c r="OMH189" s="338"/>
      <c r="OMI189" s="338"/>
      <c r="OMJ189" s="338"/>
      <c r="OMK189" s="338"/>
      <c r="OML189" s="338"/>
      <c r="OMM189" s="338"/>
      <c r="OMN189" s="338"/>
      <c r="OMO189" s="338"/>
      <c r="OMP189" s="338"/>
      <c r="OMQ189" s="338"/>
      <c r="OMR189" s="338"/>
      <c r="OMS189" s="338"/>
      <c r="OMT189" s="338"/>
      <c r="OMU189" s="338"/>
      <c r="OMV189" s="338"/>
      <c r="OMW189" s="338"/>
      <c r="OMX189" s="338"/>
      <c r="OMY189" s="338"/>
      <c r="OMZ189" s="338"/>
      <c r="ONA189" s="338"/>
      <c r="ONB189" s="338"/>
      <c r="ONC189" s="338"/>
      <c r="OND189" s="338"/>
      <c r="ONE189" s="338"/>
      <c r="ONF189" s="338"/>
      <c r="ONG189" s="338"/>
      <c r="ONH189" s="338"/>
      <c r="ONI189" s="338"/>
      <c r="ONJ189" s="338"/>
      <c r="ONK189" s="338"/>
      <c r="ONL189" s="338"/>
      <c r="ONM189" s="338"/>
      <c r="ONN189" s="338"/>
      <c r="ONO189" s="338"/>
      <c r="ONP189" s="338"/>
      <c r="ONQ189" s="338"/>
      <c r="ONR189" s="338"/>
      <c r="ONS189" s="338"/>
      <c r="ONT189" s="338"/>
      <c r="ONU189" s="338"/>
      <c r="ONV189" s="338"/>
      <c r="ONW189" s="338"/>
      <c r="ONX189" s="338"/>
      <c r="ONY189" s="338"/>
      <c r="ONZ189" s="338"/>
      <c r="OOA189" s="338"/>
      <c r="OOB189" s="338"/>
      <c r="OOC189" s="338"/>
      <c r="OOD189" s="338"/>
      <c r="OOE189" s="338"/>
      <c r="OOF189" s="338"/>
      <c r="OOG189" s="338"/>
      <c r="OOH189" s="338"/>
      <c r="OOI189" s="338"/>
      <c r="OOJ189" s="338"/>
      <c r="OOK189" s="338"/>
      <c r="OOL189" s="338"/>
      <c r="OOM189" s="338"/>
      <c r="OON189" s="338"/>
      <c r="OOO189" s="338"/>
      <c r="OOP189" s="338"/>
      <c r="OOQ189" s="338"/>
      <c r="OOR189" s="338"/>
      <c r="OOS189" s="338"/>
      <c r="OOT189" s="338"/>
      <c r="OOU189" s="338"/>
      <c r="OOV189" s="338"/>
      <c r="OOW189" s="338"/>
      <c r="OOX189" s="338"/>
      <c r="OOY189" s="338"/>
      <c r="OOZ189" s="338"/>
      <c r="OPA189" s="338"/>
      <c r="OPB189" s="338"/>
      <c r="OPC189" s="338"/>
      <c r="OPD189" s="338"/>
      <c r="OPE189" s="338"/>
      <c r="OPF189" s="338"/>
      <c r="OPG189" s="338"/>
      <c r="OPH189" s="338"/>
      <c r="OPI189" s="338"/>
      <c r="OPJ189" s="338"/>
      <c r="OPK189" s="338"/>
      <c r="OPL189" s="338"/>
      <c r="OPM189" s="338"/>
      <c r="OPN189" s="338"/>
      <c r="OPO189" s="338"/>
      <c r="OPP189" s="338"/>
      <c r="OPQ189" s="338"/>
      <c r="OPR189" s="338"/>
      <c r="OPS189" s="338"/>
      <c r="OPT189" s="338"/>
      <c r="OPU189" s="338"/>
      <c r="OPV189" s="338"/>
      <c r="OPW189" s="338"/>
      <c r="OPX189" s="338"/>
      <c r="OPY189" s="338"/>
      <c r="OPZ189" s="338"/>
      <c r="OQA189" s="338"/>
      <c r="OQB189" s="338"/>
      <c r="OQC189" s="338"/>
      <c r="OQD189" s="338"/>
      <c r="OQE189" s="338"/>
      <c r="OQF189" s="338"/>
      <c r="OQG189" s="338"/>
      <c r="OQH189" s="338"/>
      <c r="OQI189" s="338"/>
      <c r="OQJ189" s="338"/>
      <c r="OQK189" s="338"/>
      <c r="OQL189" s="338"/>
      <c r="OQM189" s="338"/>
      <c r="OQN189" s="338"/>
      <c r="OQO189" s="338"/>
      <c r="OQP189" s="338"/>
      <c r="OQQ189" s="338"/>
      <c r="OQR189" s="338"/>
      <c r="OQS189" s="338"/>
      <c r="OQT189" s="338"/>
      <c r="OQU189" s="338"/>
      <c r="OQV189" s="338"/>
      <c r="OQW189" s="338"/>
      <c r="OQX189" s="338"/>
      <c r="OQY189" s="338"/>
      <c r="OQZ189" s="338"/>
      <c r="ORA189" s="338"/>
      <c r="ORB189" s="338"/>
      <c r="ORC189" s="338"/>
      <c r="ORD189" s="338"/>
      <c r="ORE189" s="338"/>
      <c r="ORF189" s="338"/>
      <c r="ORG189" s="338"/>
      <c r="ORH189" s="338"/>
      <c r="ORI189" s="338"/>
      <c r="ORJ189" s="338"/>
      <c r="ORK189" s="338"/>
      <c r="ORL189" s="338"/>
      <c r="ORM189" s="338"/>
      <c r="ORN189" s="338"/>
      <c r="ORO189" s="338"/>
      <c r="ORP189" s="338"/>
      <c r="ORQ189" s="338"/>
      <c r="ORR189" s="338"/>
      <c r="ORS189" s="338"/>
      <c r="ORT189" s="338"/>
      <c r="ORU189" s="338"/>
      <c r="ORV189" s="338"/>
      <c r="ORW189" s="338"/>
      <c r="ORX189" s="338"/>
      <c r="ORY189" s="338"/>
      <c r="ORZ189" s="338"/>
      <c r="OSA189" s="338"/>
      <c r="OSB189" s="338"/>
      <c r="OSC189" s="338"/>
      <c r="OSD189" s="338"/>
      <c r="OSE189" s="338"/>
      <c r="OSF189" s="338"/>
      <c r="OSG189" s="338"/>
      <c r="OSH189" s="338"/>
      <c r="OSI189" s="338"/>
      <c r="OSJ189" s="338"/>
      <c r="OSK189" s="338"/>
      <c r="OSL189" s="338"/>
      <c r="OSM189" s="338"/>
      <c r="OSN189" s="338"/>
      <c r="OSO189" s="338"/>
      <c r="OSP189" s="338"/>
      <c r="OSQ189" s="338"/>
      <c r="OSR189" s="338"/>
      <c r="OSS189" s="338"/>
      <c r="OST189" s="338"/>
      <c r="OSU189" s="338"/>
      <c r="OSV189" s="338"/>
      <c r="OSW189" s="338"/>
      <c r="OSX189" s="338"/>
      <c r="OSY189" s="338"/>
      <c r="OSZ189" s="338"/>
      <c r="OTA189" s="338"/>
      <c r="OTB189" s="338"/>
      <c r="OTC189" s="338"/>
      <c r="OTD189" s="338"/>
      <c r="OTE189" s="338"/>
      <c r="OTF189" s="338"/>
      <c r="OTG189" s="338"/>
      <c r="OTH189" s="338"/>
      <c r="OTI189" s="338"/>
      <c r="OTJ189" s="338"/>
      <c r="OTK189" s="338"/>
      <c r="OTL189" s="338"/>
      <c r="OTM189" s="338"/>
      <c r="OTN189" s="338"/>
      <c r="OTO189" s="338"/>
      <c r="OTP189" s="338"/>
      <c r="OTQ189" s="338"/>
      <c r="OTR189" s="338"/>
      <c r="OTS189" s="338"/>
      <c r="OTT189" s="338"/>
      <c r="OTU189" s="338"/>
      <c r="OTV189" s="338"/>
      <c r="OTW189" s="338"/>
      <c r="OTX189" s="338"/>
      <c r="OTY189" s="338"/>
      <c r="OTZ189" s="338"/>
      <c r="OUA189" s="338"/>
      <c r="OUB189" s="338"/>
      <c r="OUC189" s="338"/>
      <c r="OUD189" s="338"/>
      <c r="OUE189" s="338"/>
      <c r="OUF189" s="338"/>
      <c r="OUG189" s="338"/>
      <c r="OUH189" s="338"/>
      <c r="OUI189" s="338"/>
      <c r="OUJ189" s="338"/>
      <c r="OUK189" s="338"/>
      <c r="OUL189" s="338"/>
      <c r="OUM189" s="338"/>
      <c r="OUN189" s="338"/>
      <c r="OUO189" s="338"/>
      <c r="OUP189" s="338"/>
      <c r="OUQ189" s="338"/>
      <c r="OUR189" s="338"/>
      <c r="OUS189" s="338"/>
      <c r="OUT189" s="338"/>
      <c r="OUU189" s="338"/>
      <c r="OUV189" s="338"/>
      <c r="OUW189" s="338"/>
      <c r="OUX189" s="338"/>
      <c r="OUY189" s="338"/>
      <c r="OUZ189" s="338"/>
      <c r="OVA189" s="338"/>
      <c r="OVB189" s="338"/>
      <c r="OVC189" s="338"/>
      <c r="OVD189" s="338"/>
      <c r="OVE189" s="338"/>
      <c r="OVF189" s="338"/>
      <c r="OVG189" s="338"/>
      <c r="OVH189" s="338"/>
      <c r="OVI189" s="338"/>
      <c r="OVJ189" s="338"/>
      <c r="OVK189" s="338"/>
      <c r="OVL189" s="338"/>
      <c r="OVM189" s="338"/>
      <c r="OVN189" s="338"/>
      <c r="OVO189" s="338"/>
      <c r="OVP189" s="338"/>
      <c r="OVQ189" s="338"/>
      <c r="OVR189" s="338"/>
      <c r="OVS189" s="338"/>
      <c r="OVT189" s="338"/>
      <c r="OVU189" s="338"/>
      <c r="OVV189" s="338"/>
      <c r="OVW189" s="338"/>
      <c r="OVX189" s="338"/>
      <c r="OVY189" s="338"/>
      <c r="OVZ189" s="338"/>
      <c r="OWA189" s="338"/>
      <c r="OWB189" s="338"/>
      <c r="OWC189" s="338"/>
      <c r="OWD189" s="338"/>
      <c r="OWE189" s="338"/>
      <c r="OWF189" s="338"/>
      <c r="OWG189" s="338"/>
      <c r="OWH189" s="338"/>
      <c r="OWI189" s="338"/>
      <c r="OWJ189" s="338"/>
      <c r="OWK189" s="338"/>
      <c r="OWL189" s="338"/>
      <c r="OWM189" s="338"/>
      <c r="OWN189" s="338"/>
      <c r="OWO189" s="338"/>
      <c r="OWP189" s="338"/>
      <c r="OWQ189" s="338"/>
      <c r="OWR189" s="338"/>
      <c r="OWS189" s="338"/>
      <c r="OWT189" s="338"/>
      <c r="OWU189" s="338"/>
      <c r="OWV189" s="338"/>
      <c r="OWW189" s="338"/>
      <c r="OWX189" s="338"/>
      <c r="OWY189" s="338"/>
      <c r="OWZ189" s="338"/>
      <c r="OXA189" s="338"/>
      <c r="OXB189" s="338"/>
      <c r="OXC189" s="338"/>
      <c r="OXD189" s="338"/>
      <c r="OXE189" s="338"/>
      <c r="OXF189" s="338"/>
      <c r="OXG189" s="338"/>
      <c r="OXH189" s="338"/>
      <c r="OXI189" s="338"/>
      <c r="OXJ189" s="338"/>
      <c r="OXK189" s="338"/>
      <c r="OXL189" s="338"/>
      <c r="OXM189" s="338"/>
      <c r="OXN189" s="338"/>
      <c r="OXO189" s="338"/>
      <c r="OXP189" s="338"/>
      <c r="OXQ189" s="338"/>
      <c r="OXR189" s="338"/>
      <c r="OXS189" s="338"/>
      <c r="OXT189" s="338"/>
      <c r="OXU189" s="338"/>
      <c r="OXV189" s="338"/>
      <c r="OXW189" s="338"/>
      <c r="OXX189" s="338"/>
      <c r="OXY189" s="338"/>
      <c r="OXZ189" s="338"/>
      <c r="OYA189" s="338"/>
      <c r="OYB189" s="338"/>
      <c r="OYC189" s="338"/>
      <c r="OYD189" s="338"/>
      <c r="OYE189" s="338"/>
      <c r="OYF189" s="338"/>
      <c r="OYG189" s="338"/>
      <c r="OYH189" s="338"/>
      <c r="OYI189" s="338"/>
      <c r="OYJ189" s="338"/>
      <c r="OYK189" s="338"/>
      <c r="OYL189" s="338"/>
      <c r="OYM189" s="338"/>
      <c r="OYN189" s="338"/>
      <c r="OYO189" s="338"/>
      <c r="OYP189" s="338"/>
      <c r="OYQ189" s="338"/>
      <c r="OYR189" s="338"/>
      <c r="OYS189" s="338"/>
      <c r="OYT189" s="338"/>
      <c r="OYU189" s="338"/>
      <c r="OYV189" s="338"/>
      <c r="OYW189" s="338"/>
      <c r="OYX189" s="338"/>
      <c r="OYY189" s="338"/>
      <c r="OYZ189" s="338"/>
      <c r="OZA189" s="338"/>
      <c r="OZB189" s="338"/>
      <c r="OZC189" s="338"/>
      <c r="OZD189" s="338"/>
      <c r="OZE189" s="338"/>
      <c r="OZF189" s="338"/>
      <c r="OZG189" s="338"/>
      <c r="OZH189" s="338"/>
      <c r="OZI189" s="338"/>
      <c r="OZJ189" s="338"/>
      <c r="OZK189" s="338"/>
      <c r="OZL189" s="338"/>
      <c r="OZM189" s="338"/>
      <c r="OZN189" s="338"/>
      <c r="OZO189" s="338"/>
      <c r="OZP189" s="338"/>
      <c r="OZQ189" s="338"/>
      <c r="OZR189" s="338"/>
      <c r="OZS189" s="338"/>
      <c r="OZT189" s="338"/>
      <c r="OZU189" s="338"/>
      <c r="OZV189" s="338"/>
      <c r="OZW189" s="338"/>
      <c r="OZX189" s="338"/>
      <c r="OZY189" s="338"/>
      <c r="OZZ189" s="338"/>
      <c r="PAA189" s="338"/>
      <c r="PAB189" s="338"/>
      <c r="PAC189" s="338"/>
      <c r="PAD189" s="338"/>
      <c r="PAE189" s="338"/>
      <c r="PAF189" s="338"/>
      <c r="PAG189" s="338"/>
      <c r="PAH189" s="338"/>
      <c r="PAI189" s="338"/>
      <c r="PAJ189" s="338"/>
      <c r="PAK189" s="338"/>
      <c r="PAL189" s="338"/>
      <c r="PAM189" s="338"/>
      <c r="PAN189" s="338"/>
      <c r="PAO189" s="338"/>
      <c r="PAP189" s="338"/>
      <c r="PAQ189" s="338"/>
      <c r="PAR189" s="338"/>
      <c r="PAS189" s="338"/>
      <c r="PAT189" s="338"/>
      <c r="PAU189" s="338"/>
      <c r="PAV189" s="338"/>
      <c r="PAW189" s="338"/>
      <c r="PAX189" s="338"/>
      <c r="PAY189" s="338"/>
      <c r="PAZ189" s="338"/>
      <c r="PBA189" s="338"/>
      <c r="PBB189" s="338"/>
      <c r="PBC189" s="338"/>
      <c r="PBD189" s="338"/>
      <c r="PBE189" s="338"/>
      <c r="PBF189" s="338"/>
      <c r="PBG189" s="338"/>
      <c r="PBH189" s="338"/>
      <c r="PBI189" s="338"/>
      <c r="PBJ189" s="338"/>
      <c r="PBK189" s="338"/>
      <c r="PBL189" s="338"/>
      <c r="PBM189" s="338"/>
      <c r="PBN189" s="338"/>
      <c r="PBO189" s="338"/>
      <c r="PBP189" s="338"/>
      <c r="PBQ189" s="338"/>
      <c r="PBR189" s="338"/>
      <c r="PBS189" s="338"/>
      <c r="PBT189" s="338"/>
      <c r="PBU189" s="338"/>
      <c r="PBV189" s="338"/>
      <c r="PBW189" s="338"/>
      <c r="PBX189" s="338"/>
      <c r="PBY189" s="338"/>
      <c r="PBZ189" s="338"/>
      <c r="PCA189" s="338"/>
      <c r="PCB189" s="338"/>
      <c r="PCC189" s="338"/>
      <c r="PCD189" s="338"/>
      <c r="PCE189" s="338"/>
      <c r="PCF189" s="338"/>
      <c r="PCG189" s="338"/>
      <c r="PCH189" s="338"/>
      <c r="PCI189" s="338"/>
      <c r="PCJ189" s="338"/>
      <c r="PCK189" s="338"/>
      <c r="PCL189" s="338"/>
      <c r="PCM189" s="338"/>
      <c r="PCN189" s="338"/>
      <c r="PCO189" s="338"/>
      <c r="PCP189" s="338"/>
      <c r="PCQ189" s="338"/>
      <c r="PCR189" s="338"/>
      <c r="PCS189" s="338"/>
      <c r="PCT189" s="338"/>
      <c r="PCU189" s="338"/>
      <c r="PCV189" s="338"/>
      <c r="PCW189" s="338"/>
      <c r="PCX189" s="338"/>
      <c r="PCY189" s="338"/>
      <c r="PCZ189" s="338"/>
      <c r="PDA189" s="338"/>
      <c r="PDB189" s="338"/>
      <c r="PDC189" s="338"/>
      <c r="PDD189" s="338"/>
      <c r="PDE189" s="338"/>
      <c r="PDF189" s="338"/>
      <c r="PDG189" s="338"/>
      <c r="PDH189" s="338"/>
      <c r="PDI189" s="338"/>
      <c r="PDJ189" s="338"/>
      <c r="PDK189" s="338"/>
      <c r="PDL189" s="338"/>
      <c r="PDM189" s="338"/>
      <c r="PDN189" s="338"/>
      <c r="PDO189" s="338"/>
      <c r="PDP189" s="338"/>
      <c r="PDQ189" s="338"/>
      <c r="PDR189" s="338"/>
      <c r="PDS189" s="338"/>
      <c r="PDT189" s="338"/>
      <c r="PDU189" s="338"/>
      <c r="PDV189" s="338"/>
      <c r="PDW189" s="338"/>
      <c r="PDX189" s="338"/>
      <c r="PDY189" s="338"/>
      <c r="PDZ189" s="338"/>
      <c r="PEA189" s="338"/>
      <c r="PEB189" s="338"/>
      <c r="PEC189" s="338"/>
      <c r="PED189" s="338"/>
      <c r="PEE189" s="338"/>
      <c r="PEF189" s="338"/>
      <c r="PEG189" s="338"/>
      <c r="PEH189" s="338"/>
      <c r="PEI189" s="338"/>
      <c r="PEJ189" s="338"/>
      <c r="PEK189" s="338"/>
      <c r="PEL189" s="338"/>
      <c r="PEM189" s="338"/>
      <c r="PEN189" s="338"/>
      <c r="PEO189" s="338"/>
      <c r="PEP189" s="338"/>
      <c r="PEQ189" s="338"/>
      <c r="PER189" s="338"/>
      <c r="PES189" s="338"/>
      <c r="PET189" s="338"/>
      <c r="PEU189" s="338"/>
      <c r="PEV189" s="338"/>
      <c r="PEW189" s="338"/>
      <c r="PEX189" s="338"/>
      <c r="PEY189" s="338"/>
      <c r="PEZ189" s="338"/>
      <c r="PFA189" s="338"/>
      <c r="PFB189" s="338"/>
      <c r="PFC189" s="338"/>
      <c r="PFD189" s="338"/>
      <c r="PFE189" s="338"/>
      <c r="PFF189" s="338"/>
      <c r="PFG189" s="338"/>
      <c r="PFH189" s="338"/>
      <c r="PFI189" s="338"/>
      <c r="PFJ189" s="338"/>
      <c r="PFK189" s="338"/>
      <c r="PFL189" s="338"/>
      <c r="PFM189" s="338"/>
      <c r="PFN189" s="338"/>
      <c r="PFO189" s="338"/>
      <c r="PFP189" s="338"/>
      <c r="PFQ189" s="338"/>
      <c r="PFR189" s="338"/>
      <c r="PFS189" s="338"/>
      <c r="PFT189" s="338"/>
      <c r="PFU189" s="338"/>
      <c r="PFV189" s="338"/>
      <c r="PFW189" s="338"/>
      <c r="PFX189" s="338"/>
      <c r="PFY189" s="338"/>
      <c r="PFZ189" s="338"/>
      <c r="PGA189" s="338"/>
      <c r="PGB189" s="338"/>
      <c r="PGC189" s="338"/>
      <c r="PGD189" s="338"/>
      <c r="PGE189" s="338"/>
      <c r="PGF189" s="338"/>
      <c r="PGG189" s="338"/>
      <c r="PGH189" s="338"/>
      <c r="PGI189" s="338"/>
      <c r="PGJ189" s="338"/>
      <c r="PGK189" s="338"/>
      <c r="PGL189" s="338"/>
      <c r="PGM189" s="338"/>
      <c r="PGN189" s="338"/>
      <c r="PGO189" s="338"/>
      <c r="PGP189" s="338"/>
      <c r="PGQ189" s="338"/>
      <c r="PGR189" s="338"/>
      <c r="PGS189" s="338"/>
      <c r="PGT189" s="338"/>
      <c r="PGU189" s="338"/>
      <c r="PGV189" s="338"/>
      <c r="PGW189" s="338"/>
      <c r="PGX189" s="338"/>
      <c r="PGY189" s="338"/>
      <c r="PGZ189" s="338"/>
      <c r="PHA189" s="338"/>
      <c r="PHB189" s="338"/>
      <c r="PHC189" s="338"/>
      <c r="PHD189" s="338"/>
      <c r="PHE189" s="338"/>
      <c r="PHF189" s="338"/>
      <c r="PHG189" s="338"/>
      <c r="PHH189" s="338"/>
      <c r="PHI189" s="338"/>
      <c r="PHJ189" s="338"/>
      <c r="PHK189" s="338"/>
      <c r="PHL189" s="338"/>
      <c r="PHM189" s="338"/>
      <c r="PHN189" s="338"/>
      <c r="PHO189" s="338"/>
      <c r="PHP189" s="338"/>
      <c r="PHQ189" s="338"/>
      <c r="PHR189" s="338"/>
      <c r="PHS189" s="338"/>
      <c r="PHT189" s="338"/>
      <c r="PHU189" s="338"/>
      <c r="PHV189" s="338"/>
      <c r="PHW189" s="338"/>
      <c r="PHX189" s="338"/>
      <c r="PHY189" s="338"/>
      <c r="PHZ189" s="338"/>
      <c r="PIA189" s="338"/>
      <c r="PIB189" s="338"/>
      <c r="PIC189" s="338"/>
      <c r="PID189" s="338"/>
      <c r="PIE189" s="338"/>
      <c r="PIF189" s="338"/>
      <c r="PIG189" s="338"/>
      <c r="PIH189" s="338"/>
      <c r="PII189" s="338"/>
      <c r="PIJ189" s="338"/>
      <c r="PIK189" s="338"/>
      <c r="PIL189" s="338"/>
      <c r="PIM189" s="338"/>
      <c r="PIN189" s="338"/>
      <c r="PIO189" s="338"/>
      <c r="PIP189" s="338"/>
      <c r="PIQ189" s="338"/>
      <c r="PIR189" s="338"/>
      <c r="PIS189" s="338"/>
      <c r="PIT189" s="338"/>
      <c r="PIU189" s="338"/>
      <c r="PIV189" s="338"/>
      <c r="PIW189" s="338"/>
      <c r="PIX189" s="338"/>
      <c r="PIY189" s="338"/>
      <c r="PIZ189" s="338"/>
      <c r="PJA189" s="338"/>
      <c r="PJB189" s="338"/>
      <c r="PJC189" s="338"/>
      <c r="PJD189" s="338"/>
      <c r="PJE189" s="338"/>
      <c r="PJF189" s="338"/>
      <c r="PJG189" s="338"/>
      <c r="PJH189" s="338"/>
      <c r="PJI189" s="338"/>
      <c r="PJJ189" s="338"/>
      <c r="PJK189" s="338"/>
      <c r="PJL189" s="338"/>
      <c r="PJM189" s="338"/>
      <c r="PJN189" s="338"/>
      <c r="PJO189" s="338"/>
      <c r="PJP189" s="338"/>
      <c r="PJQ189" s="338"/>
      <c r="PJR189" s="338"/>
      <c r="PJS189" s="338"/>
      <c r="PJT189" s="338"/>
      <c r="PJU189" s="338"/>
      <c r="PJV189" s="338"/>
      <c r="PJW189" s="338"/>
      <c r="PJX189" s="338"/>
      <c r="PJY189" s="338"/>
      <c r="PJZ189" s="338"/>
      <c r="PKA189" s="338"/>
      <c r="PKB189" s="338"/>
      <c r="PKC189" s="338"/>
      <c r="PKD189" s="338"/>
      <c r="PKE189" s="338"/>
      <c r="PKF189" s="338"/>
      <c r="PKG189" s="338"/>
      <c r="PKH189" s="338"/>
      <c r="PKI189" s="338"/>
      <c r="PKJ189" s="338"/>
      <c r="PKK189" s="338"/>
      <c r="PKL189" s="338"/>
      <c r="PKM189" s="338"/>
      <c r="PKN189" s="338"/>
      <c r="PKO189" s="338"/>
      <c r="PKP189" s="338"/>
      <c r="PKQ189" s="338"/>
      <c r="PKR189" s="338"/>
      <c r="PKS189" s="338"/>
      <c r="PKT189" s="338"/>
      <c r="PKU189" s="338"/>
      <c r="PKV189" s="338"/>
      <c r="PKW189" s="338"/>
      <c r="PKX189" s="338"/>
      <c r="PKY189" s="338"/>
      <c r="PKZ189" s="338"/>
      <c r="PLA189" s="338"/>
      <c r="PLB189" s="338"/>
      <c r="PLC189" s="338"/>
      <c r="PLD189" s="338"/>
      <c r="PLE189" s="338"/>
      <c r="PLF189" s="338"/>
      <c r="PLG189" s="338"/>
      <c r="PLH189" s="338"/>
      <c r="PLI189" s="338"/>
      <c r="PLJ189" s="338"/>
      <c r="PLK189" s="338"/>
      <c r="PLL189" s="338"/>
      <c r="PLM189" s="338"/>
      <c r="PLN189" s="338"/>
      <c r="PLO189" s="338"/>
      <c r="PLP189" s="338"/>
      <c r="PLQ189" s="338"/>
      <c r="PLR189" s="338"/>
      <c r="PLS189" s="338"/>
      <c r="PLT189" s="338"/>
      <c r="PLU189" s="338"/>
      <c r="PLV189" s="338"/>
      <c r="PLW189" s="338"/>
      <c r="PLX189" s="338"/>
      <c r="PLY189" s="338"/>
      <c r="PLZ189" s="338"/>
      <c r="PMA189" s="338"/>
      <c r="PMB189" s="338"/>
      <c r="PMC189" s="338"/>
      <c r="PMD189" s="338"/>
      <c r="PME189" s="338"/>
      <c r="PMF189" s="338"/>
      <c r="PMG189" s="338"/>
      <c r="PMH189" s="338"/>
      <c r="PMI189" s="338"/>
      <c r="PMJ189" s="338"/>
      <c r="PMK189" s="338"/>
      <c r="PML189" s="338"/>
      <c r="PMM189" s="338"/>
      <c r="PMN189" s="338"/>
      <c r="PMO189" s="338"/>
      <c r="PMP189" s="338"/>
      <c r="PMQ189" s="338"/>
      <c r="PMR189" s="338"/>
      <c r="PMS189" s="338"/>
      <c r="PMT189" s="338"/>
      <c r="PMU189" s="338"/>
      <c r="PMV189" s="338"/>
      <c r="PMW189" s="338"/>
      <c r="PMX189" s="338"/>
      <c r="PMY189" s="338"/>
      <c r="PMZ189" s="338"/>
      <c r="PNA189" s="338"/>
      <c r="PNB189" s="338"/>
      <c r="PNC189" s="338"/>
      <c r="PND189" s="338"/>
      <c r="PNE189" s="338"/>
      <c r="PNF189" s="338"/>
      <c r="PNG189" s="338"/>
      <c r="PNH189" s="338"/>
      <c r="PNI189" s="338"/>
      <c r="PNJ189" s="338"/>
      <c r="PNK189" s="338"/>
      <c r="PNL189" s="338"/>
      <c r="PNM189" s="338"/>
      <c r="PNN189" s="338"/>
      <c r="PNO189" s="338"/>
      <c r="PNP189" s="338"/>
      <c r="PNQ189" s="338"/>
      <c r="PNR189" s="338"/>
      <c r="PNS189" s="338"/>
      <c r="PNT189" s="338"/>
      <c r="PNU189" s="338"/>
      <c r="PNV189" s="338"/>
      <c r="PNW189" s="338"/>
      <c r="PNX189" s="338"/>
      <c r="PNY189" s="338"/>
      <c r="PNZ189" s="338"/>
      <c r="POA189" s="338"/>
      <c r="POB189" s="338"/>
      <c r="POC189" s="338"/>
      <c r="POD189" s="338"/>
      <c r="POE189" s="338"/>
      <c r="POF189" s="338"/>
      <c r="POG189" s="338"/>
      <c r="POH189" s="338"/>
      <c r="POI189" s="338"/>
      <c r="POJ189" s="338"/>
      <c r="POK189" s="338"/>
      <c r="POL189" s="338"/>
      <c r="POM189" s="338"/>
      <c r="PON189" s="338"/>
      <c r="POO189" s="338"/>
      <c r="POP189" s="338"/>
      <c r="POQ189" s="338"/>
      <c r="POR189" s="338"/>
      <c r="POS189" s="338"/>
      <c r="POT189" s="338"/>
      <c r="POU189" s="338"/>
      <c r="POV189" s="338"/>
      <c r="POW189" s="338"/>
      <c r="POX189" s="338"/>
      <c r="POY189" s="338"/>
      <c r="POZ189" s="338"/>
      <c r="PPA189" s="338"/>
      <c r="PPB189" s="338"/>
      <c r="PPC189" s="338"/>
      <c r="PPD189" s="338"/>
      <c r="PPE189" s="338"/>
      <c r="PPF189" s="338"/>
      <c r="PPG189" s="338"/>
      <c r="PPH189" s="338"/>
      <c r="PPI189" s="338"/>
      <c r="PPJ189" s="338"/>
      <c r="PPK189" s="338"/>
      <c r="PPL189" s="338"/>
      <c r="PPM189" s="338"/>
      <c r="PPN189" s="338"/>
      <c r="PPO189" s="338"/>
      <c r="PPP189" s="338"/>
      <c r="PPQ189" s="338"/>
      <c r="PPR189" s="338"/>
      <c r="PPS189" s="338"/>
      <c r="PPT189" s="338"/>
      <c r="PPU189" s="338"/>
      <c r="PPV189" s="338"/>
      <c r="PPW189" s="338"/>
      <c r="PPX189" s="338"/>
      <c r="PPY189" s="338"/>
      <c r="PPZ189" s="338"/>
      <c r="PQA189" s="338"/>
      <c r="PQB189" s="338"/>
      <c r="PQC189" s="338"/>
      <c r="PQD189" s="338"/>
      <c r="PQE189" s="338"/>
      <c r="PQF189" s="338"/>
      <c r="PQG189" s="338"/>
      <c r="PQH189" s="338"/>
      <c r="PQI189" s="338"/>
      <c r="PQJ189" s="338"/>
      <c r="PQK189" s="338"/>
      <c r="PQL189" s="338"/>
      <c r="PQM189" s="338"/>
      <c r="PQN189" s="338"/>
      <c r="PQO189" s="338"/>
      <c r="PQP189" s="338"/>
      <c r="PQQ189" s="338"/>
      <c r="PQR189" s="338"/>
      <c r="PQS189" s="338"/>
      <c r="PQT189" s="338"/>
      <c r="PQU189" s="338"/>
      <c r="PQV189" s="338"/>
      <c r="PQW189" s="338"/>
      <c r="PQX189" s="338"/>
      <c r="PQY189" s="338"/>
      <c r="PQZ189" s="338"/>
      <c r="PRA189" s="338"/>
      <c r="PRB189" s="338"/>
      <c r="PRC189" s="338"/>
      <c r="PRD189" s="338"/>
      <c r="PRE189" s="338"/>
      <c r="PRF189" s="338"/>
      <c r="PRG189" s="338"/>
      <c r="PRH189" s="338"/>
      <c r="PRI189" s="338"/>
      <c r="PRJ189" s="338"/>
      <c r="PRK189" s="338"/>
      <c r="PRL189" s="338"/>
      <c r="PRM189" s="338"/>
      <c r="PRN189" s="338"/>
      <c r="PRO189" s="338"/>
      <c r="PRP189" s="338"/>
      <c r="PRQ189" s="338"/>
      <c r="PRR189" s="338"/>
      <c r="PRS189" s="338"/>
      <c r="PRT189" s="338"/>
      <c r="PRU189" s="338"/>
      <c r="PRV189" s="338"/>
      <c r="PRW189" s="338"/>
      <c r="PRX189" s="338"/>
      <c r="PRY189" s="338"/>
      <c r="PRZ189" s="338"/>
      <c r="PSA189" s="338"/>
      <c r="PSB189" s="338"/>
      <c r="PSC189" s="338"/>
      <c r="PSD189" s="338"/>
      <c r="PSE189" s="338"/>
      <c r="PSF189" s="338"/>
      <c r="PSG189" s="338"/>
      <c r="PSH189" s="338"/>
      <c r="PSI189" s="338"/>
      <c r="PSJ189" s="338"/>
      <c r="PSK189" s="338"/>
      <c r="PSL189" s="338"/>
      <c r="PSM189" s="338"/>
      <c r="PSN189" s="338"/>
      <c r="PSO189" s="338"/>
      <c r="PSP189" s="338"/>
      <c r="PSQ189" s="338"/>
      <c r="PSR189" s="338"/>
      <c r="PSS189" s="338"/>
      <c r="PST189" s="338"/>
      <c r="PSU189" s="338"/>
      <c r="PSV189" s="338"/>
      <c r="PSW189" s="338"/>
      <c r="PSX189" s="338"/>
      <c r="PSY189" s="338"/>
      <c r="PSZ189" s="338"/>
      <c r="PTA189" s="338"/>
      <c r="PTB189" s="338"/>
      <c r="PTC189" s="338"/>
      <c r="PTD189" s="338"/>
      <c r="PTE189" s="338"/>
      <c r="PTF189" s="338"/>
      <c r="PTG189" s="338"/>
      <c r="PTH189" s="338"/>
      <c r="PTI189" s="338"/>
      <c r="PTJ189" s="338"/>
      <c r="PTK189" s="338"/>
      <c r="PTL189" s="338"/>
      <c r="PTM189" s="338"/>
      <c r="PTN189" s="338"/>
      <c r="PTO189" s="338"/>
      <c r="PTP189" s="338"/>
      <c r="PTQ189" s="338"/>
      <c r="PTR189" s="338"/>
      <c r="PTS189" s="338"/>
      <c r="PTT189" s="338"/>
      <c r="PTU189" s="338"/>
      <c r="PTV189" s="338"/>
      <c r="PTW189" s="338"/>
      <c r="PTX189" s="338"/>
      <c r="PTY189" s="338"/>
      <c r="PTZ189" s="338"/>
      <c r="PUA189" s="338"/>
      <c r="PUB189" s="338"/>
      <c r="PUC189" s="338"/>
      <c r="PUD189" s="338"/>
      <c r="PUE189" s="338"/>
      <c r="PUF189" s="338"/>
      <c r="PUG189" s="338"/>
      <c r="PUH189" s="338"/>
      <c r="PUI189" s="338"/>
      <c r="PUJ189" s="338"/>
      <c r="PUK189" s="338"/>
      <c r="PUL189" s="338"/>
      <c r="PUM189" s="338"/>
      <c r="PUN189" s="338"/>
      <c r="PUO189" s="338"/>
      <c r="PUP189" s="338"/>
      <c r="PUQ189" s="338"/>
      <c r="PUR189" s="338"/>
      <c r="PUS189" s="338"/>
      <c r="PUT189" s="338"/>
      <c r="PUU189" s="338"/>
      <c r="PUV189" s="338"/>
      <c r="PUW189" s="338"/>
      <c r="PUX189" s="338"/>
      <c r="PUY189" s="338"/>
      <c r="PUZ189" s="338"/>
      <c r="PVA189" s="338"/>
      <c r="PVB189" s="338"/>
      <c r="PVC189" s="338"/>
      <c r="PVD189" s="338"/>
      <c r="PVE189" s="338"/>
      <c r="PVF189" s="338"/>
      <c r="PVG189" s="338"/>
      <c r="PVH189" s="338"/>
      <c r="PVI189" s="338"/>
      <c r="PVJ189" s="338"/>
      <c r="PVK189" s="338"/>
      <c r="PVL189" s="338"/>
      <c r="PVM189" s="338"/>
      <c r="PVN189" s="338"/>
      <c r="PVO189" s="338"/>
      <c r="PVP189" s="338"/>
      <c r="PVQ189" s="338"/>
      <c r="PVR189" s="338"/>
      <c r="PVS189" s="338"/>
      <c r="PVT189" s="338"/>
      <c r="PVU189" s="338"/>
      <c r="PVV189" s="338"/>
      <c r="PVW189" s="338"/>
      <c r="PVX189" s="338"/>
      <c r="PVY189" s="338"/>
      <c r="PVZ189" s="338"/>
      <c r="PWA189" s="338"/>
      <c r="PWB189" s="338"/>
      <c r="PWC189" s="338"/>
      <c r="PWD189" s="338"/>
      <c r="PWE189" s="338"/>
      <c r="PWF189" s="338"/>
      <c r="PWG189" s="338"/>
      <c r="PWH189" s="338"/>
      <c r="PWI189" s="338"/>
      <c r="PWJ189" s="338"/>
      <c r="PWK189" s="338"/>
      <c r="PWL189" s="338"/>
      <c r="PWM189" s="338"/>
      <c r="PWN189" s="338"/>
      <c r="PWO189" s="338"/>
      <c r="PWP189" s="338"/>
      <c r="PWQ189" s="338"/>
      <c r="PWR189" s="338"/>
      <c r="PWS189" s="338"/>
      <c r="PWT189" s="338"/>
      <c r="PWU189" s="338"/>
      <c r="PWV189" s="338"/>
      <c r="PWW189" s="338"/>
      <c r="PWX189" s="338"/>
      <c r="PWY189" s="338"/>
      <c r="PWZ189" s="338"/>
      <c r="PXA189" s="338"/>
      <c r="PXB189" s="338"/>
      <c r="PXC189" s="338"/>
      <c r="PXD189" s="338"/>
      <c r="PXE189" s="338"/>
      <c r="PXF189" s="338"/>
      <c r="PXG189" s="338"/>
      <c r="PXH189" s="338"/>
      <c r="PXI189" s="338"/>
      <c r="PXJ189" s="338"/>
      <c r="PXK189" s="338"/>
      <c r="PXL189" s="338"/>
      <c r="PXM189" s="338"/>
      <c r="PXN189" s="338"/>
      <c r="PXO189" s="338"/>
      <c r="PXP189" s="338"/>
      <c r="PXQ189" s="338"/>
      <c r="PXR189" s="338"/>
      <c r="PXS189" s="338"/>
      <c r="PXT189" s="338"/>
      <c r="PXU189" s="338"/>
      <c r="PXV189" s="338"/>
      <c r="PXW189" s="338"/>
      <c r="PXX189" s="338"/>
      <c r="PXY189" s="338"/>
      <c r="PXZ189" s="338"/>
      <c r="PYA189" s="338"/>
      <c r="PYB189" s="338"/>
      <c r="PYC189" s="338"/>
      <c r="PYD189" s="338"/>
      <c r="PYE189" s="338"/>
      <c r="PYF189" s="338"/>
      <c r="PYG189" s="338"/>
      <c r="PYH189" s="338"/>
      <c r="PYI189" s="338"/>
      <c r="PYJ189" s="338"/>
      <c r="PYK189" s="338"/>
      <c r="PYL189" s="338"/>
      <c r="PYM189" s="338"/>
      <c r="PYN189" s="338"/>
      <c r="PYO189" s="338"/>
      <c r="PYP189" s="338"/>
      <c r="PYQ189" s="338"/>
      <c r="PYR189" s="338"/>
      <c r="PYS189" s="338"/>
      <c r="PYT189" s="338"/>
      <c r="PYU189" s="338"/>
      <c r="PYV189" s="338"/>
      <c r="PYW189" s="338"/>
      <c r="PYX189" s="338"/>
      <c r="PYY189" s="338"/>
      <c r="PYZ189" s="338"/>
      <c r="PZA189" s="338"/>
      <c r="PZB189" s="338"/>
      <c r="PZC189" s="338"/>
      <c r="PZD189" s="338"/>
      <c r="PZE189" s="338"/>
      <c r="PZF189" s="338"/>
      <c r="PZG189" s="338"/>
      <c r="PZH189" s="338"/>
      <c r="PZI189" s="338"/>
      <c r="PZJ189" s="338"/>
      <c r="PZK189" s="338"/>
      <c r="PZL189" s="338"/>
      <c r="PZM189" s="338"/>
      <c r="PZN189" s="338"/>
      <c r="PZO189" s="338"/>
      <c r="PZP189" s="338"/>
      <c r="PZQ189" s="338"/>
      <c r="PZR189" s="338"/>
      <c r="PZS189" s="338"/>
      <c r="PZT189" s="338"/>
      <c r="PZU189" s="338"/>
      <c r="PZV189" s="338"/>
      <c r="PZW189" s="338"/>
      <c r="PZX189" s="338"/>
      <c r="PZY189" s="338"/>
      <c r="PZZ189" s="338"/>
      <c r="QAA189" s="338"/>
      <c r="QAB189" s="338"/>
      <c r="QAC189" s="338"/>
      <c r="QAD189" s="338"/>
      <c r="QAE189" s="338"/>
      <c r="QAF189" s="338"/>
      <c r="QAG189" s="338"/>
      <c r="QAH189" s="338"/>
      <c r="QAI189" s="338"/>
      <c r="QAJ189" s="338"/>
      <c r="QAK189" s="338"/>
      <c r="QAL189" s="338"/>
      <c r="QAM189" s="338"/>
      <c r="QAN189" s="338"/>
      <c r="QAO189" s="338"/>
      <c r="QAP189" s="338"/>
      <c r="QAQ189" s="338"/>
      <c r="QAR189" s="338"/>
      <c r="QAS189" s="338"/>
      <c r="QAT189" s="338"/>
      <c r="QAU189" s="338"/>
      <c r="QAV189" s="338"/>
      <c r="QAW189" s="338"/>
      <c r="QAX189" s="338"/>
      <c r="QAY189" s="338"/>
      <c r="QAZ189" s="338"/>
      <c r="QBA189" s="338"/>
      <c r="QBB189" s="338"/>
      <c r="QBC189" s="338"/>
      <c r="QBD189" s="338"/>
      <c r="QBE189" s="338"/>
      <c r="QBF189" s="338"/>
      <c r="QBG189" s="338"/>
      <c r="QBH189" s="338"/>
      <c r="QBI189" s="338"/>
      <c r="QBJ189" s="338"/>
      <c r="QBK189" s="338"/>
      <c r="QBL189" s="338"/>
      <c r="QBM189" s="338"/>
      <c r="QBN189" s="338"/>
      <c r="QBO189" s="338"/>
      <c r="QBP189" s="338"/>
      <c r="QBQ189" s="338"/>
      <c r="QBR189" s="338"/>
      <c r="QBS189" s="338"/>
      <c r="QBT189" s="338"/>
      <c r="QBU189" s="338"/>
      <c r="QBV189" s="338"/>
      <c r="QBW189" s="338"/>
      <c r="QBX189" s="338"/>
      <c r="QBY189" s="338"/>
      <c r="QBZ189" s="338"/>
      <c r="QCA189" s="338"/>
      <c r="QCB189" s="338"/>
      <c r="QCC189" s="338"/>
      <c r="QCD189" s="338"/>
      <c r="QCE189" s="338"/>
      <c r="QCF189" s="338"/>
      <c r="QCG189" s="338"/>
      <c r="QCH189" s="338"/>
      <c r="QCI189" s="338"/>
      <c r="QCJ189" s="338"/>
      <c r="QCK189" s="338"/>
      <c r="QCL189" s="338"/>
      <c r="QCM189" s="338"/>
      <c r="QCN189" s="338"/>
      <c r="QCO189" s="338"/>
      <c r="QCP189" s="338"/>
      <c r="QCQ189" s="338"/>
      <c r="QCR189" s="338"/>
      <c r="QCS189" s="338"/>
      <c r="QCT189" s="338"/>
      <c r="QCU189" s="338"/>
      <c r="QCV189" s="338"/>
      <c r="QCW189" s="338"/>
      <c r="QCX189" s="338"/>
      <c r="QCY189" s="338"/>
      <c r="QCZ189" s="338"/>
      <c r="QDA189" s="338"/>
      <c r="QDB189" s="338"/>
      <c r="QDC189" s="338"/>
      <c r="QDD189" s="338"/>
      <c r="QDE189" s="338"/>
      <c r="QDF189" s="338"/>
      <c r="QDG189" s="338"/>
      <c r="QDH189" s="338"/>
      <c r="QDI189" s="338"/>
      <c r="QDJ189" s="338"/>
      <c r="QDK189" s="338"/>
      <c r="QDL189" s="338"/>
      <c r="QDM189" s="338"/>
      <c r="QDN189" s="338"/>
      <c r="QDO189" s="338"/>
      <c r="QDP189" s="338"/>
      <c r="QDQ189" s="338"/>
      <c r="QDR189" s="338"/>
      <c r="QDS189" s="338"/>
      <c r="QDT189" s="338"/>
      <c r="QDU189" s="338"/>
      <c r="QDV189" s="338"/>
      <c r="QDW189" s="338"/>
      <c r="QDX189" s="338"/>
      <c r="QDY189" s="338"/>
      <c r="QDZ189" s="338"/>
      <c r="QEA189" s="338"/>
      <c r="QEB189" s="338"/>
      <c r="QEC189" s="338"/>
      <c r="QED189" s="338"/>
      <c r="QEE189" s="338"/>
      <c r="QEF189" s="338"/>
      <c r="QEG189" s="338"/>
      <c r="QEH189" s="338"/>
      <c r="QEI189" s="338"/>
      <c r="QEJ189" s="338"/>
      <c r="QEK189" s="338"/>
      <c r="QEL189" s="338"/>
      <c r="QEM189" s="338"/>
      <c r="QEN189" s="338"/>
      <c r="QEO189" s="338"/>
      <c r="QEP189" s="338"/>
      <c r="QEQ189" s="338"/>
      <c r="QER189" s="338"/>
      <c r="QES189" s="338"/>
      <c r="QET189" s="338"/>
      <c r="QEU189" s="338"/>
      <c r="QEV189" s="338"/>
      <c r="QEW189" s="338"/>
      <c r="QEX189" s="338"/>
      <c r="QEY189" s="338"/>
      <c r="QEZ189" s="338"/>
      <c r="QFA189" s="338"/>
      <c r="QFB189" s="338"/>
      <c r="QFC189" s="338"/>
      <c r="QFD189" s="338"/>
      <c r="QFE189" s="338"/>
      <c r="QFF189" s="338"/>
      <c r="QFG189" s="338"/>
      <c r="QFH189" s="338"/>
      <c r="QFI189" s="338"/>
      <c r="QFJ189" s="338"/>
      <c r="QFK189" s="338"/>
      <c r="QFL189" s="338"/>
      <c r="QFM189" s="338"/>
      <c r="QFN189" s="338"/>
      <c r="QFO189" s="338"/>
      <c r="QFP189" s="338"/>
      <c r="QFQ189" s="338"/>
      <c r="QFR189" s="338"/>
      <c r="QFS189" s="338"/>
      <c r="QFT189" s="338"/>
      <c r="QFU189" s="338"/>
      <c r="QFV189" s="338"/>
      <c r="QFW189" s="338"/>
      <c r="QFX189" s="338"/>
      <c r="QFY189" s="338"/>
      <c r="QFZ189" s="338"/>
      <c r="QGA189" s="338"/>
      <c r="QGB189" s="338"/>
      <c r="QGC189" s="338"/>
      <c r="QGD189" s="338"/>
      <c r="QGE189" s="338"/>
      <c r="QGF189" s="338"/>
      <c r="QGG189" s="338"/>
      <c r="QGH189" s="338"/>
      <c r="QGI189" s="338"/>
      <c r="QGJ189" s="338"/>
      <c r="QGK189" s="338"/>
      <c r="QGL189" s="338"/>
      <c r="QGM189" s="338"/>
      <c r="QGN189" s="338"/>
      <c r="QGO189" s="338"/>
      <c r="QGP189" s="338"/>
      <c r="QGQ189" s="338"/>
      <c r="QGR189" s="338"/>
      <c r="QGS189" s="338"/>
      <c r="QGT189" s="338"/>
      <c r="QGU189" s="338"/>
      <c r="QGV189" s="338"/>
      <c r="QGW189" s="338"/>
      <c r="QGX189" s="338"/>
      <c r="QGY189" s="338"/>
      <c r="QGZ189" s="338"/>
      <c r="QHA189" s="338"/>
      <c r="QHB189" s="338"/>
      <c r="QHC189" s="338"/>
      <c r="QHD189" s="338"/>
      <c r="QHE189" s="338"/>
      <c r="QHF189" s="338"/>
      <c r="QHG189" s="338"/>
      <c r="QHH189" s="338"/>
      <c r="QHI189" s="338"/>
      <c r="QHJ189" s="338"/>
      <c r="QHK189" s="338"/>
      <c r="QHL189" s="338"/>
      <c r="QHM189" s="338"/>
      <c r="QHN189" s="338"/>
      <c r="QHO189" s="338"/>
      <c r="QHP189" s="338"/>
      <c r="QHQ189" s="338"/>
      <c r="QHR189" s="338"/>
      <c r="QHS189" s="338"/>
      <c r="QHT189" s="338"/>
      <c r="QHU189" s="338"/>
      <c r="QHV189" s="338"/>
      <c r="QHW189" s="338"/>
      <c r="QHX189" s="338"/>
      <c r="QHY189" s="338"/>
      <c r="QHZ189" s="338"/>
      <c r="QIA189" s="338"/>
      <c r="QIB189" s="338"/>
      <c r="QIC189" s="338"/>
      <c r="QID189" s="338"/>
      <c r="QIE189" s="338"/>
      <c r="QIF189" s="338"/>
      <c r="QIG189" s="338"/>
      <c r="QIH189" s="338"/>
      <c r="QII189" s="338"/>
      <c r="QIJ189" s="338"/>
      <c r="QIK189" s="338"/>
      <c r="QIL189" s="338"/>
      <c r="QIM189" s="338"/>
      <c r="QIN189" s="338"/>
      <c r="QIO189" s="338"/>
      <c r="QIP189" s="338"/>
      <c r="QIQ189" s="338"/>
      <c r="QIR189" s="338"/>
      <c r="QIS189" s="338"/>
      <c r="QIT189" s="338"/>
      <c r="QIU189" s="338"/>
      <c r="QIV189" s="338"/>
      <c r="QIW189" s="338"/>
      <c r="QIX189" s="338"/>
      <c r="QIY189" s="338"/>
      <c r="QIZ189" s="338"/>
      <c r="QJA189" s="338"/>
      <c r="QJB189" s="338"/>
      <c r="QJC189" s="338"/>
      <c r="QJD189" s="338"/>
      <c r="QJE189" s="338"/>
      <c r="QJF189" s="338"/>
      <c r="QJG189" s="338"/>
      <c r="QJH189" s="338"/>
      <c r="QJI189" s="338"/>
      <c r="QJJ189" s="338"/>
      <c r="QJK189" s="338"/>
      <c r="QJL189" s="338"/>
      <c r="QJM189" s="338"/>
      <c r="QJN189" s="338"/>
      <c r="QJO189" s="338"/>
      <c r="QJP189" s="338"/>
      <c r="QJQ189" s="338"/>
      <c r="QJR189" s="338"/>
      <c r="QJS189" s="338"/>
      <c r="QJT189" s="338"/>
      <c r="QJU189" s="338"/>
      <c r="QJV189" s="338"/>
      <c r="QJW189" s="338"/>
      <c r="QJX189" s="338"/>
      <c r="QJY189" s="338"/>
      <c r="QJZ189" s="338"/>
      <c r="QKA189" s="338"/>
      <c r="QKB189" s="338"/>
      <c r="QKC189" s="338"/>
      <c r="QKD189" s="338"/>
      <c r="QKE189" s="338"/>
      <c r="QKF189" s="338"/>
      <c r="QKG189" s="338"/>
      <c r="QKH189" s="338"/>
      <c r="QKI189" s="338"/>
      <c r="QKJ189" s="338"/>
      <c r="QKK189" s="338"/>
      <c r="QKL189" s="338"/>
      <c r="QKM189" s="338"/>
      <c r="QKN189" s="338"/>
      <c r="QKO189" s="338"/>
      <c r="QKP189" s="338"/>
      <c r="QKQ189" s="338"/>
      <c r="QKR189" s="338"/>
      <c r="QKS189" s="338"/>
      <c r="QKT189" s="338"/>
      <c r="QKU189" s="338"/>
      <c r="QKV189" s="338"/>
      <c r="QKW189" s="338"/>
      <c r="QKX189" s="338"/>
      <c r="QKY189" s="338"/>
      <c r="QKZ189" s="338"/>
      <c r="QLA189" s="338"/>
      <c r="QLB189" s="338"/>
      <c r="QLC189" s="338"/>
      <c r="QLD189" s="338"/>
      <c r="QLE189" s="338"/>
      <c r="QLF189" s="338"/>
      <c r="QLG189" s="338"/>
      <c r="QLH189" s="338"/>
      <c r="QLI189" s="338"/>
      <c r="QLJ189" s="338"/>
      <c r="QLK189" s="338"/>
      <c r="QLL189" s="338"/>
      <c r="QLM189" s="338"/>
      <c r="QLN189" s="338"/>
      <c r="QLO189" s="338"/>
      <c r="QLP189" s="338"/>
      <c r="QLQ189" s="338"/>
      <c r="QLR189" s="338"/>
      <c r="QLS189" s="338"/>
      <c r="QLT189" s="338"/>
      <c r="QLU189" s="338"/>
      <c r="QLV189" s="338"/>
      <c r="QLW189" s="338"/>
      <c r="QLX189" s="338"/>
      <c r="QLY189" s="338"/>
      <c r="QLZ189" s="338"/>
      <c r="QMA189" s="338"/>
      <c r="QMB189" s="338"/>
      <c r="QMC189" s="338"/>
      <c r="QMD189" s="338"/>
      <c r="QME189" s="338"/>
      <c r="QMF189" s="338"/>
      <c r="QMG189" s="338"/>
      <c r="QMH189" s="338"/>
      <c r="QMI189" s="338"/>
      <c r="QMJ189" s="338"/>
      <c r="QMK189" s="338"/>
      <c r="QML189" s="338"/>
      <c r="QMM189" s="338"/>
      <c r="QMN189" s="338"/>
      <c r="QMO189" s="338"/>
      <c r="QMP189" s="338"/>
      <c r="QMQ189" s="338"/>
      <c r="QMR189" s="338"/>
      <c r="QMS189" s="338"/>
      <c r="QMT189" s="338"/>
      <c r="QMU189" s="338"/>
      <c r="QMV189" s="338"/>
      <c r="QMW189" s="338"/>
      <c r="QMX189" s="338"/>
      <c r="QMY189" s="338"/>
      <c r="QMZ189" s="338"/>
      <c r="QNA189" s="338"/>
      <c r="QNB189" s="338"/>
      <c r="QNC189" s="338"/>
      <c r="QND189" s="338"/>
      <c r="QNE189" s="338"/>
      <c r="QNF189" s="338"/>
      <c r="QNG189" s="338"/>
      <c r="QNH189" s="338"/>
      <c r="QNI189" s="338"/>
      <c r="QNJ189" s="338"/>
      <c r="QNK189" s="338"/>
      <c r="QNL189" s="338"/>
      <c r="QNM189" s="338"/>
      <c r="QNN189" s="338"/>
      <c r="QNO189" s="338"/>
      <c r="QNP189" s="338"/>
      <c r="QNQ189" s="338"/>
      <c r="QNR189" s="338"/>
      <c r="QNS189" s="338"/>
      <c r="QNT189" s="338"/>
      <c r="QNU189" s="338"/>
      <c r="QNV189" s="338"/>
      <c r="QNW189" s="338"/>
      <c r="QNX189" s="338"/>
      <c r="QNY189" s="338"/>
      <c r="QNZ189" s="338"/>
      <c r="QOA189" s="338"/>
      <c r="QOB189" s="338"/>
      <c r="QOC189" s="338"/>
      <c r="QOD189" s="338"/>
      <c r="QOE189" s="338"/>
      <c r="QOF189" s="338"/>
      <c r="QOG189" s="338"/>
      <c r="QOH189" s="338"/>
      <c r="QOI189" s="338"/>
      <c r="QOJ189" s="338"/>
      <c r="QOK189" s="338"/>
      <c r="QOL189" s="338"/>
      <c r="QOM189" s="338"/>
      <c r="QON189" s="338"/>
      <c r="QOO189" s="338"/>
      <c r="QOP189" s="338"/>
      <c r="QOQ189" s="338"/>
      <c r="QOR189" s="338"/>
      <c r="QOS189" s="338"/>
      <c r="QOT189" s="338"/>
      <c r="QOU189" s="338"/>
      <c r="QOV189" s="338"/>
      <c r="QOW189" s="338"/>
      <c r="QOX189" s="338"/>
      <c r="QOY189" s="338"/>
      <c r="QOZ189" s="338"/>
      <c r="QPA189" s="338"/>
      <c r="QPB189" s="338"/>
      <c r="QPC189" s="338"/>
      <c r="QPD189" s="338"/>
      <c r="QPE189" s="338"/>
      <c r="QPF189" s="338"/>
      <c r="QPG189" s="338"/>
      <c r="QPH189" s="338"/>
      <c r="QPI189" s="338"/>
      <c r="QPJ189" s="338"/>
      <c r="QPK189" s="338"/>
      <c r="QPL189" s="338"/>
      <c r="QPM189" s="338"/>
      <c r="QPN189" s="338"/>
      <c r="QPO189" s="338"/>
      <c r="QPP189" s="338"/>
      <c r="QPQ189" s="338"/>
      <c r="QPR189" s="338"/>
      <c r="QPS189" s="338"/>
      <c r="QPT189" s="338"/>
      <c r="QPU189" s="338"/>
      <c r="QPV189" s="338"/>
      <c r="QPW189" s="338"/>
      <c r="QPX189" s="338"/>
      <c r="QPY189" s="338"/>
      <c r="QPZ189" s="338"/>
      <c r="QQA189" s="338"/>
      <c r="QQB189" s="338"/>
      <c r="QQC189" s="338"/>
      <c r="QQD189" s="338"/>
      <c r="QQE189" s="338"/>
      <c r="QQF189" s="338"/>
      <c r="QQG189" s="338"/>
      <c r="QQH189" s="338"/>
      <c r="QQI189" s="338"/>
      <c r="QQJ189" s="338"/>
      <c r="QQK189" s="338"/>
      <c r="QQL189" s="338"/>
      <c r="QQM189" s="338"/>
      <c r="QQN189" s="338"/>
      <c r="QQO189" s="338"/>
      <c r="QQP189" s="338"/>
      <c r="QQQ189" s="338"/>
      <c r="QQR189" s="338"/>
      <c r="QQS189" s="338"/>
      <c r="QQT189" s="338"/>
      <c r="QQU189" s="338"/>
      <c r="QQV189" s="338"/>
      <c r="QQW189" s="338"/>
      <c r="QQX189" s="338"/>
      <c r="QQY189" s="338"/>
      <c r="QQZ189" s="338"/>
      <c r="QRA189" s="338"/>
      <c r="QRB189" s="338"/>
      <c r="QRC189" s="338"/>
      <c r="QRD189" s="338"/>
      <c r="QRE189" s="338"/>
      <c r="QRF189" s="338"/>
      <c r="QRG189" s="338"/>
      <c r="QRH189" s="338"/>
      <c r="QRI189" s="338"/>
      <c r="QRJ189" s="338"/>
      <c r="QRK189" s="338"/>
      <c r="QRL189" s="338"/>
      <c r="QRM189" s="338"/>
      <c r="QRN189" s="338"/>
      <c r="QRO189" s="338"/>
      <c r="QRP189" s="338"/>
      <c r="QRQ189" s="338"/>
      <c r="QRR189" s="338"/>
      <c r="QRS189" s="338"/>
      <c r="QRT189" s="338"/>
      <c r="QRU189" s="338"/>
      <c r="QRV189" s="338"/>
      <c r="QRW189" s="338"/>
      <c r="QRX189" s="338"/>
      <c r="QRY189" s="338"/>
      <c r="QRZ189" s="338"/>
      <c r="QSA189" s="338"/>
      <c r="QSB189" s="338"/>
      <c r="QSC189" s="338"/>
      <c r="QSD189" s="338"/>
      <c r="QSE189" s="338"/>
      <c r="QSF189" s="338"/>
      <c r="QSG189" s="338"/>
      <c r="QSH189" s="338"/>
      <c r="QSI189" s="338"/>
      <c r="QSJ189" s="338"/>
      <c r="QSK189" s="338"/>
      <c r="QSL189" s="338"/>
      <c r="QSM189" s="338"/>
      <c r="QSN189" s="338"/>
      <c r="QSO189" s="338"/>
      <c r="QSP189" s="338"/>
      <c r="QSQ189" s="338"/>
      <c r="QSR189" s="338"/>
      <c r="QSS189" s="338"/>
      <c r="QST189" s="338"/>
      <c r="QSU189" s="338"/>
      <c r="QSV189" s="338"/>
      <c r="QSW189" s="338"/>
      <c r="QSX189" s="338"/>
      <c r="QSY189" s="338"/>
      <c r="QSZ189" s="338"/>
      <c r="QTA189" s="338"/>
      <c r="QTB189" s="338"/>
      <c r="QTC189" s="338"/>
      <c r="QTD189" s="338"/>
      <c r="QTE189" s="338"/>
      <c r="QTF189" s="338"/>
      <c r="QTG189" s="338"/>
      <c r="QTH189" s="338"/>
      <c r="QTI189" s="338"/>
      <c r="QTJ189" s="338"/>
      <c r="QTK189" s="338"/>
      <c r="QTL189" s="338"/>
      <c r="QTM189" s="338"/>
      <c r="QTN189" s="338"/>
      <c r="QTO189" s="338"/>
      <c r="QTP189" s="338"/>
      <c r="QTQ189" s="338"/>
      <c r="QTR189" s="338"/>
      <c r="QTS189" s="338"/>
      <c r="QTT189" s="338"/>
      <c r="QTU189" s="338"/>
      <c r="QTV189" s="338"/>
      <c r="QTW189" s="338"/>
      <c r="QTX189" s="338"/>
      <c r="QTY189" s="338"/>
      <c r="QTZ189" s="338"/>
      <c r="QUA189" s="338"/>
      <c r="QUB189" s="338"/>
      <c r="QUC189" s="338"/>
      <c r="QUD189" s="338"/>
      <c r="QUE189" s="338"/>
      <c r="QUF189" s="338"/>
      <c r="QUG189" s="338"/>
      <c r="QUH189" s="338"/>
      <c r="QUI189" s="338"/>
      <c r="QUJ189" s="338"/>
      <c r="QUK189" s="338"/>
      <c r="QUL189" s="338"/>
      <c r="QUM189" s="338"/>
      <c r="QUN189" s="338"/>
      <c r="QUO189" s="338"/>
      <c r="QUP189" s="338"/>
      <c r="QUQ189" s="338"/>
      <c r="QUR189" s="338"/>
      <c r="QUS189" s="338"/>
      <c r="QUT189" s="338"/>
      <c r="QUU189" s="338"/>
      <c r="QUV189" s="338"/>
      <c r="QUW189" s="338"/>
      <c r="QUX189" s="338"/>
      <c r="QUY189" s="338"/>
      <c r="QUZ189" s="338"/>
      <c r="QVA189" s="338"/>
      <c r="QVB189" s="338"/>
      <c r="QVC189" s="338"/>
      <c r="QVD189" s="338"/>
      <c r="QVE189" s="338"/>
      <c r="QVF189" s="338"/>
      <c r="QVG189" s="338"/>
      <c r="QVH189" s="338"/>
      <c r="QVI189" s="338"/>
      <c r="QVJ189" s="338"/>
      <c r="QVK189" s="338"/>
      <c r="QVL189" s="338"/>
      <c r="QVM189" s="338"/>
      <c r="QVN189" s="338"/>
      <c r="QVO189" s="338"/>
      <c r="QVP189" s="338"/>
      <c r="QVQ189" s="338"/>
      <c r="QVR189" s="338"/>
      <c r="QVS189" s="338"/>
      <c r="QVT189" s="338"/>
      <c r="QVU189" s="338"/>
      <c r="QVV189" s="338"/>
      <c r="QVW189" s="338"/>
      <c r="QVX189" s="338"/>
      <c r="QVY189" s="338"/>
      <c r="QVZ189" s="338"/>
      <c r="QWA189" s="338"/>
      <c r="QWB189" s="338"/>
      <c r="QWC189" s="338"/>
      <c r="QWD189" s="338"/>
      <c r="QWE189" s="338"/>
      <c r="QWF189" s="338"/>
      <c r="QWG189" s="338"/>
      <c r="QWH189" s="338"/>
      <c r="QWI189" s="338"/>
      <c r="QWJ189" s="338"/>
      <c r="QWK189" s="338"/>
      <c r="QWL189" s="338"/>
      <c r="QWM189" s="338"/>
      <c r="QWN189" s="338"/>
      <c r="QWO189" s="338"/>
      <c r="QWP189" s="338"/>
      <c r="QWQ189" s="338"/>
      <c r="QWR189" s="338"/>
      <c r="QWS189" s="338"/>
      <c r="QWT189" s="338"/>
      <c r="QWU189" s="338"/>
      <c r="QWV189" s="338"/>
      <c r="QWW189" s="338"/>
      <c r="QWX189" s="338"/>
      <c r="QWY189" s="338"/>
      <c r="QWZ189" s="338"/>
      <c r="QXA189" s="338"/>
      <c r="QXB189" s="338"/>
      <c r="QXC189" s="338"/>
      <c r="QXD189" s="338"/>
      <c r="QXE189" s="338"/>
      <c r="QXF189" s="338"/>
      <c r="QXG189" s="338"/>
      <c r="QXH189" s="338"/>
      <c r="QXI189" s="338"/>
      <c r="QXJ189" s="338"/>
      <c r="QXK189" s="338"/>
      <c r="QXL189" s="338"/>
      <c r="QXM189" s="338"/>
      <c r="QXN189" s="338"/>
      <c r="QXO189" s="338"/>
      <c r="QXP189" s="338"/>
      <c r="QXQ189" s="338"/>
      <c r="QXR189" s="338"/>
      <c r="QXS189" s="338"/>
      <c r="QXT189" s="338"/>
      <c r="QXU189" s="338"/>
      <c r="QXV189" s="338"/>
      <c r="QXW189" s="338"/>
      <c r="QXX189" s="338"/>
      <c r="QXY189" s="338"/>
      <c r="QXZ189" s="338"/>
      <c r="QYA189" s="338"/>
      <c r="QYB189" s="338"/>
      <c r="QYC189" s="338"/>
      <c r="QYD189" s="338"/>
      <c r="QYE189" s="338"/>
      <c r="QYF189" s="338"/>
      <c r="QYG189" s="338"/>
      <c r="QYH189" s="338"/>
      <c r="QYI189" s="338"/>
      <c r="QYJ189" s="338"/>
      <c r="QYK189" s="338"/>
      <c r="QYL189" s="338"/>
      <c r="QYM189" s="338"/>
      <c r="QYN189" s="338"/>
      <c r="QYO189" s="338"/>
      <c r="QYP189" s="338"/>
      <c r="QYQ189" s="338"/>
      <c r="QYR189" s="338"/>
      <c r="QYS189" s="338"/>
      <c r="QYT189" s="338"/>
      <c r="QYU189" s="338"/>
      <c r="QYV189" s="338"/>
      <c r="QYW189" s="338"/>
      <c r="QYX189" s="338"/>
      <c r="QYY189" s="338"/>
      <c r="QYZ189" s="338"/>
      <c r="QZA189" s="338"/>
      <c r="QZB189" s="338"/>
      <c r="QZC189" s="338"/>
      <c r="QZD189" s="338"/>
      <c r="QZE189" s="338"/>
      <c r="QZF189" s="338"/>
      <c r="QZG189" s="338"/>
      <c r="QZH189" s="338"/>
      <c r="QZI189" s="338"/>
      <c r="QZJ189" s="338"/>
      <c r="QZK189" s="338"/>
      <c r="QZL189" s="338"/>
      <c r="QZM189" s="338"/>
      <c r="QZN189" s="338"/>
      <c r="QZO189" s="338"/>
      <c r="QZP189" s="338"/>
      <c r="QZQ189" s="338"/>
      <c r="QZR189" s="338"/>
      <c r="QZS189" s="338"/>
      <c r="QZT189" s="338"/>
      <c r="QZU189" s="338"/>
      <c r="QZV189" s="338"/>
      <c r="QZW189" s="338"/>
      <c r="QZX189" s="338"/>
      <c r="QZY189" s="338"/>
      <c r="QZZ189" s="338"/>
      <c r="RAA189" s="338"/>
      <c r="RAB189" s="338"/>
      <c r="RAC189" s="338"/>
      <c r="RAD189" s="338"/>
      <c r="RAE189" s="338"/>
      <c r="RAF189" s="338"/>
      <c r="RAG189" s="338"/>
      <c r="RAH189" s="338"/>
      <c r="RAI189" s="338"/>
      <c r="RAJ189" s="338"/>
      <c r="RAK189" s="338"/>
      <c r="RAL189" s="338"/>
      <c r="RAM189" s="338"/>
      <c r="RAN189" s="338"/>
      <c r="RAO189" s="338"/>
      <c r="RAP189" s="338"/>
      <c r="RAQ189" s="338"/>
      <c r="RAR189" s="338"/>
      <c r="RAS189" s="338"/>
      <c r="RAT189" s="338"/>
      <c r="RAU189" s="338"/>
      <c r="RAV189" s="338"/>
      <c r="RAW189" s="338"/>
      <c r="RAX189" s="338"/>
      <c r="RAY189" s="338"/>
      <c r="RAZ189" s="338"/>
      <c r="RBA189" s="338"/>
      <c r="RBB189" s="338"/>
      <c r="RBC189" s="338"/>
      <c r="RBD189" s="338"/>
      <c r="RBE189" s="338"/>
      <c r="RBF189" s="338"/>
      <c r="RBG189" s="338"/>
      <c r="RBH189" s="338"/>
      <c r="RBI189" s="338"/>
      <c r="RBJ189" s="338"/>
      <c r="RBK189" s="338"/>
      <c r="RBL189" s="338"/>
      <c r="RBM189" s="338"/>
      <c r="RBN189" s="338"/>
      <c r="RBO189" s="338"/>
      <c r="RBP189" s="338"/>
      <c r="RBQ189" s="338"/>
      <c r="RBR189" s="338"/>
      <c r="RBS189" s="338"/>
      <c r="RBT189" s="338"/>
      <c r="RBU189" s="338"/>
      <c r="RBV189" s="338"/>
      <c r="RBW189" s="338"/>
      <c r="RBX189" s="338"/>
      <c r="RBY189" s="338"/>
      <c r="RBZ189" s="338"/>
      <c r="RCA189" s="338"/>
      <c r="RCB189" s="338"/>
      <c r="RCC189" s="338"/>
      <c r="RCD189" s="338"/>
      <c r="RCE189" s="338"/>
      <c r="RCF189" s="338"/>
      <c r="RCG189" s="338"/>
      <c r="RCH189" s="338"/>
      <c r="RCI189" s="338"/>
      <c r="RCJ189" s="338"/>
      <c r="RCK189" s="338"/>
      <c r="RCL189" s="338"/>
      <c r="RCM189" s="338"/>
      <c r="RCN189" s="338"/>
      <c r="RCO189" s="338"/>
      <c r="RCP189" s="338"/>
      <c r="RCQ189" s="338"/>
      <c r="RCR189" s="338"/>
      <c r="RCS189" s="338"/>
      <c r="RCT189" s="338"/>
      <c r="RCU189" s="338"/>
      <c r="RCV189" s="338"/>
      <c r="RCW189" s="338"/>
      <c r="RCX189" s="338"/>
      <c r="RCY189" s="338"/>
      <c r="RCZ189" s="338"/>
      <c r="RDA189" s="338"/>
      <c r="RDB189" s="338"/>
      <c r="RDC189" s="338"/>
      <c r="RDD189" s="338"/>
      <c r="RDE189" s="338"/>
      <c r="RDF189" s="338"/>
      <c r="RDG189" s="338"/>
      <c r="RDH189" s="338"/>
      <c r="RDI189" s="338"/>
      <c r="RDJ189" s="338"/>
      <c r="RDK189" s="338"/>
      <c r="RDL189" s="338"/>
      <c r="RDM189" s="338"/>
      <c r="RDN189" s="338"/>
      <c r="RDO189" s="338"/>
      <c r="RDP189" s="338"/>
      <c r="RDQ189" s="338"/>
      <c r="RDR189" s="338"/>
      <c r="RDS189" s="338"/>
      <c r="RDT189" s="338"/>
      <c r="RDU189" s="338"/>
      <c r="RDV189" s="338"/>
      <c r="RDW189" s="338"/>
      <c r="RDX189" s="338"/>
      <c r="RDY189" s="338"/>
      <c r="RDZ189" s="338"/>
      <c r="REA189" s="338"/>
      <c r="REB189" s="338"/>
      <c r="REC189" s="338"/>
      <c r="RED189" s="338"/>
      <c r="REE189" s="338"/>
      <c r="REF189" s="338"/>
      <c r="REG189" s="338"/>
      <c r="REH189" s="338"/>
      <c r="REI189" s="338"/>
      <c r="REJ189" s="338"/>
      <c r="REK189" s="338"/>
      <c r="REL189" s="338"/>
      <c r="REM189" s="338"/>
      <c r="REN189" s="338"/>
      <c r="REO189" s="338"/>
      <c r="REP189" s="338"/>
      <c r="REQ189" s="338"/>
      <c r="RER189" s="338"/>
      <c r="RES189" s="338"/>
      <c r="RET189" s="338"/>
      <c r="REU189" s="338"/>
      <c r="REV189" s="338"/>
      <c r="REW189" s="338"/>
      <c r="REX189" s="338"/>
      <c r="REY189" s="338"/>
      <c r="REZ189" s="338"/>
      <c r="RFA189" s="338"/>
      <c r="RFB189" s="338"/>
      <c r="RFC189" s="338"/>
      <c r="RFD189" s="338"/>
      <c r="RFE189" s="338"/>
      <c r="RFF189" s="338"/>
      <c r="RFG189" s="338"/>
      <c r="RFH189" s="338"/>
      <c r="RFI189" s="338"/>
      <c r="RFJ189" s="338"/>
      <c r="RFK189" s="338"/>
      <c r="RFL189" s="338"/>
      <c r="RFM189" s="338"/>
      <c r="RFN189" s="338"/>
      <c r="RFO189" s="338"/>
      <c r="RFP189" s="338"/>
      <c r="RFQ189" s="338"/>
      <c r="RFR189" s="338"/>
      <c r="RFS189" s="338"/>
      <c r="RFT189" s="338"/>
      <c r="RFU189" s="338"/>
      <c r="RFV189" s="338"/>
      <c r="RFW189" s="338"/>
      <c r="RFX189" s="338"/>
      <c r="RFY189" s="338"/>
      <c r="RFZ189" s="338"/>
      <c r="RGA189" s="338"/>
      <c r="RGB189" s="338"/>
      <c r="RGC189" s="338"/>
      <c r="RGD189" s="338"/>
      <c r="RGE189" s="338"/>
      <c r="RGF189" s="338"/>
      <c r="RGG189" s="338"/>
      <c r="RGH189" s="338"/>
      <c r="RGI189" s="338"/>
      <c r="RGJ189" s="338"/>
      <c r="RGK189" s="338"/>
      <c r="RGL189" s="338"/>
      <c r="RGM189" s="338"/>
      <c r="RGN189" s="338"/>
      <c r="RGO189" s="338"/>
      <c r="RGP189" s="338"/>
      <c r="RGQ189" s="338"/>
      <c r="RGR189" s="338"/>
      <c r="RGS189" s="338"/>
      <c r="RGT189" s="338"/>
      <c r="RGU189" s="338"/>
      <c r="RGV189" s="338"/>
      <c r="RGW189" s="338"/>
      <c r="RGX189" s="338"/>
      <c r="RGY189" s="338"/>
      <c r="RGZ189" s="338"/>
      <c r="RHA189" s="338"/>
      <c r="RHB189" s="338"/>
      <c r="RHC189" s="338"/>
      <c r="RHD189" s="338"/>
      <c r="RHE189" s="338"/>
      <c r="RHF189" s="338"/>
      <c r="RHG189" s="338"/>
      <c r="RHH189" s="338"/>
      <c r="RHI189" s="338"/>
      <c r="RHJ189" s="338"/>
      <c r="RHK189" s="338"/>
      <c r="RHL189" s="338"/>
      <c r="RHM189" s="338"/>
      <c r="RHN189" s="338"/>
      <c r="RHO189" s="338"/>
      <c r="RHP189" s="338"/>
      <c r="RHQ189" s="338"/>
      <c r="RHR189" s="338"/>
      <c r="RHS189" s="338"/>
      <c r="RHT189" s="338"/>
      <c r="RHU189" s="338"/>
      <c r="RHV189" s="338"/>
      <c r="RHW189" s="338"/>
      <c r="RHX189" s="338"/>
      <c r="RHY189" s="338"/>
      <c r="RHZ189" s="338"/>
      <c r="RIA189" s="338"/>
      <c r="RIB189" s="338"/>
      <c r="RIC189" s="338"/>
      <c r="RID189" s="338"/>
      <c r="RIE189" s="338"/>
      <c r="RIF189" s="338"/>
      <c r="RIG189" s="338"/>
      <c r="RIH189" s="338"/>
      <c r="RII189" s="338"/>
      <c r="RIJ189" s="338"/>
      <c r="RIK189" s="338"/>
      <c r="RIL189" s="338"/>
      <c r="RIM189" s="338"/>
      <c r="RIN189" s="338"/>
      <c r="RIO189" s="338"/>
      <c r="RIP189" s="338"/>
      <c r="RIQ189" s="338"/>
      <c r="RIR189" s="338"/>
      <c r="RIS189" s="338"/>
      <c r="RIT189" s="338"/>
      <c r="RIU189" s="338"/>
      <c r="RIV189" s="338"/>
      <c r="RIW189" s="338"/>
      <c r="RIX189" s="338"/>
      <c r="RIY189" s="338"/>
      <c r="RIZ189" s="338"/>
      <c r="RJA189" s="338"/>
      <c r="RJB189" s="338"/>
      <c r="RJC189" s="338"/>
      <c r="RJD189" s="338"/>
      <c r="RJE189" s="338"/>
      <c r="RJF189" s="338"/>
      <c r="RJG189" s="338"/>
      <c r="RJH189" s="338"/>
      <c r="RJI189" s="338"/>
      <c r="RJJ189" s="338"/>
      <c r="RJK189" s="338"/>
      <c r="RJL189" s="338"/>
      <c r="RJM189" s="338"/>
      <c r="RJN189" s="338"/>
      <c r="RJO189" s="338"/>
      <c r="RJP189" s="338"/>
      <c r="RJQ189" s="338"/>
      <c r="RJR189" s="338"/>
      <c r="RJS189" s="338"/>
      <c r="RJT189" s="338"/>
      <c r="RJU189" s="338"/>
      <c r="RJV189" s="338"/>
      <c r="RJW189" s="338"/>
      <c r="RJX189" s="338"/>
      <c r="RJY189" s="338"/>
      <c r="RJZ189" s="338"/>
      <c r="RKA189" s="338"/>
      <c r="RKB189" s="338"/>
      <c r="RKC189" s="338"/>
      <c r="RKD189" s="338"/>
      <c r="RKE189" s="338"/>
      <c r="RKF189" s="338"/>
      <c r="RKG189" s="338"/>
      <c r="RKH189" s="338"/>
      <c r="RKI189" s="338"/>
      <c r="RKJ189" s="338"/>
      <c r="RKK189" s="338"/>
      <c r="RKL189" s="338"/>
      <c r="RKM189" s="338"/>
      <c r="RKN189" s="338"/>
      <c r="RKO189" s="338"/>
      <c r="RKP189" s="338"/>
      <c r="RKQ189" s="338"/>
      <c r="RKR189" s="338"/>
      <c r="RKS189" s="338"/>
      <c r="RKT189" s="338"/>
      <c r="RKU189" s="338"/>
      <c r="RKV189" s="338"/>
      <c r="RKW189" s="338"/>
      <c r="RKX189" s="338"/>
      <c r="RKY189" s="338"/>
      <c r="RKZ189" s="338"/>
      <c r="RLA189" s="338"/>
      <c r="RLB189" s="338"/>
      <c r="RLC189" s="338"/>
      <c r="RLD189" s="338"/>
      <c r="RLE189" s="338"/>
      <c r="RLF189" s="338"/>
      <c r="RLG189" s="338"/>
      <c r="RLH189" s="338"/>
      <c r="RLI189" s="338"/>
      <c r="RLJ189" s="338"/>
      <c r="RLK189" s="338"/>
      <c r="RLL189" s="338"/>
      <c r="RLM189" s="338"/>
      <c r="RLN189" s="338"/>
      <c r="RLO189" s="338"/>
      <c r="RLP189" s="338"/>
      <c r="RLQ189" s="338"/>
      <c r="RLR189" s="338"/>
      <c r="RLS189" s="338"/>
      <c r="RLT189" s="338"/>
      <c r="RLU189" s="338"/>
      <c r="RLV189" s="338"/>
      <c r="RLW189" s="338"/>
      <c r="RLX189" s="338"/>
      <c r="RLY189" s="338"/>
      <c r="RLZ189" s="338"/>
      <c r="RMA189" s="338"/>
      <c r="RMB189" s="338"/>
      <c r="RMC189" s="338"/>
      <c r="RMD189" s="338"/>
      <c r="RME189" s="338"/>
      <c r="RMF189" s="338"/>
      <c r="RMG189" s="338"/>
      <c r="RMH189" s="338"/>
      <c r="RMI189" s="338"/>
      <c r="RMJ189" s="338"/>
      <c r="RMK189" s="338"/>
      <c r="RML189" s="338"/>
      <c r="RMM189" s="338"/>
      <c r="RMN189" s="338"/>
      <c r="RMO189" s="338"/>
      <c r="RMP189" s="338"/>
      <c r="RMQ189" s="338"/>
      <c r="RMR189" s="338"/>
      <c r="RMS189" s="338"/>
      <c r="RMT189" s="338"/>
      <c r="RMU189" s="338"/>
      <c r="RMV189" s="338"/>
      <c r="RMW189" s="338"/>
      <c r="RMX189" s="338"/>
      <c r="RMY189" s="338"/>
      <c r="RMZ189" s="338"/>
      <c r="RNA189" s="338"/>
      <c r="RNB189" s="338"/>
      <c r="RNC189" s="338"/>
      <c r="RND189" s="338"/>
      <c r="RNE189" s="338"/>
      <c r="RNF189" s="338"/>
      <c r="RNG189" s="338"/>
      <c r="RNH189" s="338"/>
      <c r="RNI189" s="338"/>
      <c r="RNJ189" s="338"/>
      <c r="RNK189" s="338"/>
      <c r="RNL189" s="338"/>
      <c r="RNM189" s="338"/>
      <c r="RNN189" s="338"/>
      <c r="RNO189" s="338"/>
      <c r="RNP189" s="338"/>
      <c r="RNQ189" s="338"/>
      <c r="RNR189" s="338"/>
      <c r="RNS189" s="338"/>
      <c r="RNT189" s="338"/>
      <c r="RNU189" s="338"/>
      <c r="RNV189" s="338"/>
      <c r="RNW189" s="338"/>
      <c r="RNX189" s="338"/>
      <c r="RNY189" s="338"/>
      <c r="RNZ189" s="338"/>
      <c r="ROA189" s="338"/>
      <c r="ROB189" s="338"/>
      <c r="ROC189" s="338"/>
      <c r="ROD189" s="338"/>
      <c r="ROE189" s="338"/>
      <c r="ROF189" s="338"/>
      <c r="ROG189" s="338"/>
      <c r="ROH189" s="338"/>
      <c r="ROI189" s="338"/>
      <c r="ROJ189" s="338"/>
      <c r="ROK189" s="338"/>
      <c r="ROL189" s="338"/>
      <c r="ROM189" s="338"/>
      <c r="RON189" s="338"/>
      <c r="ROO189" s="338"/>
      <c r="ROP189" s="338"/>
      <c r="ROQ189" s="338"/>
      <c r="ROR189" s="338"/>
      <c r="ROS189" s="338"/>
      <c r="ROT189" s="338"/>
      <c r="ROU189" s="338"/>
      <c r="ROV189" s="338"/>
      <c r="ROW189" s="338"/>
      <c r="ROX189" s="338"/>
      <c r="ROY189" s="338"/>
      <c r="ROZ189" s="338"/>
      <c r="RPA189" s="338"/>
      <c r="RPB189" s="338"/>
      <c r="RPC189" s="338"/>
      <c r="RPD189" s="338"/>
      <c r="RPE189" s="338"/>
      <c r="RPF189" s="338"/>
      <c r="RPG189" s="338"/>
      <c r="RPH189" s="338"/>
      <c r="RPI189" s="338"/>
      <c r="RPJ189" s="338"/>
      <c r="RPK189" s="338"/>
      <c r="RPL189" s="338"/>
      <c r="RPM189" s="338"/>
      <c r="RPN189" s="338"/>
      <c r="RPO189" s="338"/>
      <c r="RPP189" s="338"/>
      <c r="RPQ189" s="338"/>
      <c r="RPR189" s="338"/>
      <c r="RPS189" s="338"/>
      <c r="RPT189" s="338"/>
      <c r="RPU189" s="338"/>
      <c r="RPV189" s="338"/>
      <c r="RPW189" s="338"/>
      <c r="RPX189" s="338"/>
      <c r="RPY189" s="338"/>
      <c r="RPZ189" s="338"/>
      <c r="RQA189" s="338"/>
      <c r="RQB189" s="338"/>
      <c r="RQC189" s="338"/>
      <c r="RQD189" s="338"/>
      <c r="RQE189" s="338"/>
      <c r="RQF189" s="338"/>
      <c r="RQG189" s="338"/>
      <c r="RQH189" s="338"/>
      <c r="RQI189" s="338"/>
      <c r="RQJ189" s="338"/>
      <c r="RQK189" s="338"/>
      <c r="RQL189" s="338"/>
      <c r="RQM189" s="338"/>
      <c r="RQN189" s="338"/>
      <c r="RQO189" s="338"/>
      <c r="RQP189" s="338"/>
      <c r="RQQ189" s="338"/>
      <c r="RQR189" s="338"/>
      <c r="RQS189" s="338"/>
      <c r="RQT189" s="338"/>
      <c r="RQU189" s="338"/>
      <c r="RQV189" s="338"/>
      <c r="RQW189" s="338"/>
      <c r="RQX189" s="338"/>
      <c r="RQY189" s="338"/>
      <c r="RQZ189" s="338"/>
      <c r="RRA189" s="338"/>
      <c r="RRB189" s="338"/>
      <c r="RRC189" s="338"/>
      <c r="RRD189" s="338"/>
      <c r="RRE189" s="338"/>
      <c r="RRF189" s="338"/>
      <c r="RRG189" s="338"/>
      <c r="RRH189" s="338"/>
      <c r="RRI189" s="338"/>
      <c r="RRJ189" s="338"/>
      <c r="RRK189" s="338"/>
      <c r="RRL189" s="338"/>
      <c r="RRM189" s="338"/>
      <c r="RRN189" s="338"/>
      <c r="RRO189" s="338"/>
      <c r="RRP189" s="338"/>
      <c r="RRQ189" s="338"/>
      <c r="RRR189" s="338"/>
      <c r="RRS189" s="338"/>
      <c r="RRT189" s="338"/>
      <c r="RRU189" s="338"/>
      <c r="RRV189" s="338"/>
      <c r="RRW189" s="338"/>
      <c r="RRX189" s="338"/>
      <c r="RRY189" s="338"/>
      <c r="RRZ189" s="338"/>
      <c r="RSA189" s="338"/>
      <c r="RSB189" s="338"/>
      <c r="RSC189" s="338"/>
      <c r="RSD189" s="338"/>
      <c r="RSE189" s="338"/>
      <c r="RSF189" s="338"/>
      <c r="RSG189" s="338"/>
      <c r="RSH189" s="338"/>
      <c r="RSI189" s="338"/>
      <c r="RSJ189" s="338"/>
      <c r="RSK189" s="338"/>
      <c r="RSL189" s="338"/>
      <c r="RSM189" s="338"/>
      <c r="RSN189" s="338"/>
      <c r="RSO189" s="338"/>
      <c r="RSP189" s="338"/>
      <c r="RSQ189" s="338"/>
      <c r="RSR189" s="338"/>
      <c r="RSS189" s="338"/>
      <c r="RST189" s="338"/>
      <c r="RSU189" s="338"/>
      <c r="RSV189" s="338"/>
      <c r="RSW189" s="338"/>
      <c r="RSX189" s="338"/>
      <c r="RSY189" s="338"/>
      <c r="RSZ189" s="338"/>
      <c r="RTA189" s="338"/>
      <c r="RTB189" s="338"/>
      <c r="RTC189" s="338"/>
      <c r="RTD189" s="338"/>
      <c r="RTE189" s="338"/>
      <c r="RTF189" s="338"/>
      <c r="RTG189" s="338"/>
      <c r="RTH189" s="338"/>
      <c r="RTI189" s="338"/>
      <c r="RTJ189" s="338"/>
      <c r="RTK189" s="338"/>
      <c r="RTL189" s="338"/>
      <c r="RTM189" s="338"/>
      <c r="RTN189" s="338"/>
      <c r="RTO189" s="338"/>
      <c r="RTP189" s="338"/>
      <c r="RTQ189" s="338"/>
      <c r="RTR189" s="338"/>
      <c r="RTS189" s="338"/>
      <c r="RTT189" s="338"/>
      <c r="RTU189" s="338"/>
      <c r="RTV189" s="338"/>
      <c r="RTW189" s="338"/>
      <c r="RTX189" s="338"/>
      <c r="RTY189" s="338"/>
      <c r="RTZ189" s="338"/>
      <c r="RUA189" s="338"/>
      <c r="RUB189" s="338"/>
      <c r="RUC189" s="338"/>
      <c r="RUD189" s="338"/>
      <c r="RUE189" s="338"/>
      <c r="RUF189" s="338"/>
      <c r="RUG189" s="338"/>
      <c r="RUH189" s="338"/>
      <c r="RUI189" s="338"/>
      <c r="RUJ189" s="338"/>
      <c r="RUK189" s="338"/>
      <c r="RUL189" s="338"/>
      <c r="RUM189" s="338"/>
      <c r="RUN189" s="338"/>
      <c r="RUO189" s="338"/>
      <c r="RUP189" s="338"/>
      <c r="RUQ189" s="338"/>
      <c r="RUR189" s="338"/>
      <c r="RUS189" s="338"/>
      <c r="RUT189" s="338"/>
      <c r="RUU189" s="338"/>
      <c r="RUV189" s="338"/>
      <c r="RUW189" s="338"/>
      <c r="RUX189" s="338"/>
      <c r="RUY189" s="338"/>
      <c r="RUZ189" s="338"/>
      <c r="RVA189" s="338"/>
      <c r="RVB189" s="338"/>
      <c r="RVC189" s="338"/>
      <c r="RVD189" s="338"/>
      <c r="RVE189" s="338"/>
      <c r="RVF189" s="338"/>
      <c r="RVG189" s="338"/>
      <c r="RVH189" s="338"/>
      <c r="RVI189" s="338"/>
      <c r="RVJ189" s="338"/>
      <c r="RVK189" s="338"/>
      <c r="RVL189" s="338"/>
      <c r="RVM189" s="338"/>
      <c r="RVN189" s="338"/>
      <c r="RVO189" s="338"/>
      <c r="RVP189" s="338"/>
      <c r="RVQ189" s="338"/>
      <c r="RVR189" s="338"/>
      <c r="RVS189" s="338"/>
      <c r="RVT189" s="338"/>
      <c r="RVU189" s="338"/>
      <c r="RVV189" s="338"/>
      <c r="RVW189" s="338"/>
      <c r="RVX189" s="338"/>
      <c r="RVY189" s="338"/>
      <c r="RVZ189" s="338"/>
      <c r="RWA189" s="338"/>
      <c r="RWB189" s="338"/>
      <c r="RWC189" s="338"/>
      <c r="RWD189" s="338"/>
      <c r="RWE189" s="338"/>
      <c r="RWF189" s="338"/>
      <c r="RWG189" s="338"/>
      <c r="RWH189" s="338"/>
      <c r="RWI189" s="338"/>
      <c r="RWJ189" s="338"/>
      <c r="RWK189" s="338"/>
      <c r="RWL189" s="338"/>
      <c r="RWM189" s="338"/>
      <c r="RWN189" s="338"/>
      <c r="RWO189" s="338"/>
      <c r="RWP189" s="338"/>
      <c r="RWQ189" s="338"/>
      <c r="RWR189" s="338"/>
      <c r="RWS189" s="338"/>
      <c r="RWT189" s="338"/>
      <c r="RWU189" s="338"/>
      <c r="RWV189" s="338"/>
      <c r="RWW189" s="338"/>
      <c r="RWX189" s="338"/>
      <c r="RWY189" s="338"/>
      <c r="RWZ189" s="338"/>
      <c r="RXA189" s="338"/>
      <c r="RXB189" s="338"/>
      <c r="RXC189" s="338"/>
      <c r="RXD189" s="338"/>
      <c r="RXE189" s="338"/>
      <c r="RXF189" s="338"/>
      <c r="RXG189" s="338"/>
      <c r="RXH189" s="338"/>
      <c r="RXI189" s="338"/>
      <c r="RXJ189" s="338"/>
      <c r="RXK189" s="338"/>
      <c r="RXL189" s="338"/>
      <c r="RXM189" s="338"/>
      <c r="RXN189" s="338"/>
      <c r="RXO189" s="338"/>
      <c r="RXP189" s="338"/>
      <c r="RXQ189" s="338"/>
      <c r="RXR189" s="338"/>
      <c r="RXS189" s="338"/>
      <c r="RXT189" s="338"/>
      <c r="RXU189" s="338"/>
      <c r="RXV189" s="338"/>
      <c r="RXW189" s="338"/>
      <c r="RXX189" s="338"/>
      <c r="RXY189" s="338"/>
      <c r="RXZ189" s="338"/>
      <c r="RYA189" s="338"/>
      <c r="RYB189" s="338"/>
      <c r="RYC189" s="338"/>
      <c r="RYD189" s="338"/>
      <c r="RYE189" s="338"/>
      <c r="RYF189" s="338"/>
      <c r="RYG189" s="338"/>
      <c r="RYH189" s="338"/>
      <c r="RYI189" s="338"/>
      <c r="RYJ189" s="338"/>
      <c r="RYK189" s="338"/>
      <c r="RYL189" s="338"/>
      <c r="RYM189" s="338"/>
      <c r="RYN189" s="338"/>
      <c r="RYO189" s="338"/>
      <c r="RYP189" s="338"/>
      <c r="RYQ189" s="338"/>
      <c r="RYR189" s="338"/>
      <c r="RYS189" s="338"/>
      <c r="RYT189" s="338"/>
      <c r="RYU189" s="338"/>
      <c r="RYV189" s="338"/>
      <c r="RYW189" s="338"/>
      <c r="RYX189" s="338"/>
      <c r="RYY189" s="338"/>
      <c r="RYZ189" s="338"/>
      <c r="RZA189" s="338"/>
      <c r="RZB189" s="338"/>
      <c r="RZC189" s="338"/>
      <c r="RZD189" s="338"/>
      <c r="RZE189" s="338"/>
      <c r="RZF189" s="338"/>
      <c r="RZG189" s="338"/>
      <c r="RZH189" s="338"/>
      <c r="RZI189" s="338"/>
      <c r="RZJ189" s="338"/>
      <c r="RZK189" s="338"/>
      <c r="RZL189" s="338"/>
      <c r="RZM189" s="338"/>
      <c r="RZN189" s="338"/>
      <c r="RZO189" s="338"/>
      <c r="RZP189" s="338"/>
      <c r="RZQ189" s="338"/>
      <c r="RZR189" s="338"/>
      <c r="RZS189" s="338"/>
      <c r="RZT189" s="338"/>
      <c r="RZU189" s="338"/>
      <c r="RZV189" s="338"/>
      <c r="RZW189" s="338"/>
      <c r="RZX189" s="338"/>
      <c r="RZY189" s="338"/>
      <c r="RZZ189" s="338"/>
      <c r="SAA189" s="338"/>
      <c r="SAB189" s="338"/>
      <c r="SAC189" s="338"/>
      <c r="SAD189" s="338"/>
      <c r="SAE189" s="338"/>
      <c r="SAF189" s="338"/>
      <c r="SAG189" s="338"/>
      <c r="SAH189" s="338"/>
      <c r="SAI189" s="338"/>
      <c r="SAJ189" s="338"/>
      <c r="SAK189" s="338"/>
      <c r="SAL189" s="338"/>
      <c r="SAM189" s="338"/>
      <c r="SAN189" s="338"/>
      <c r="SAO189" s="338"/>
      <c r="SAP189" s="338"/>
      <c r="SAQ189" s="338"/>
      <c r="SAR189" s="338"/>
      <c r="SAS189" s="338"/>
      <c r="SAT189" s="338"/>
      <c r="SAU189" s="338"/>
      <c r="SAV189" s="338"/>
      <c r="SAW189" s="338"/>
      <c r="SAX189" s="338"/>
      <c r="SAY189" s="338"/>
      <c r="SAZ189" s="338"/>
      <c r="SBA189" s="338"/>
      <c r="SBB189" s="338"/>
      <c r="SBC189" s="338"/>
      <c r="SBD189" s="338"/>
      <c r="SBE189" s="338"/>
      <c r="SBF189" s="338"/>
      <c r="SBG189" s="338"/>
      <c r="SBH189" s="338"/>
      <c r="SBI189" s="338"/>
      <c r="SBJ189" s="338"/>
      <c r="SBK189" s="338"/>
      <c r="SBL189" s="338"/>
      <c r="SBM189" s="338"/>
      <c r="SBN189" s="338"/>
      <c r="SBO189" s="338"/>
      <c r="SBP189" s="338"/>
      <c r="SBQ189" s="338"/>
      <c r="SBR189" s="338"/>
      <c r="SBS189" s="338"/>
      <c r="SBT189" s="338"/>
      <c r="SBU189" s="338"/>
      <c r="SBV189" s="338"/>
      <c r="SBW189" s="338"/>
      <c r="SBX189" s="338"/>
      <c r="SBY189" s="338"/>
      <c r="SBZ189" s="338"/>
      <c r="SCA189" s="338"/>
      <c r="SCB189" s="338"/>
      <c r="SCC189" s="338"/>
      <c r="SCD189" s="338"/>
      <c r="SCE189" s="338"/>
      <c r="SCF189" s="338"/>
      <c r="SCG189" s="338"/>
      <c r="SCH189" s="338"/>
      <c r="SCI189" s="338"/>
      <c r="SCJ189" s="338"/>
      <c r="SCK189" s="338"/>
      <c r="SCL189" s="338"/>
      <c r="SCM189" s="338"/>
      <c r="SCN189" s="338"/>
      <c r="SCO189" s="338"/>
      <c r="SCP189" s="338"/>
      <c r="SCQ189" s="338"/>
      <c r="SCR189" s="338"/>
      <c r="SCS189" s="338"/>
      <c r="SCT189" s="338"/>
      <c r="SCU189" s="338"/>
      <c r="SCV189" s="338"/>
      <c r="SCW189" s="338"/>
      <c r="SCX189" s="338"/>
      <c r="SCY189" s="338"/>
      <c r="SCZ189" s="338"/>
      <c r="SDA189" s="338"/>
      <c r="SDB189" s="338"/>
      <c r="SDC189" s="338"/>
      <c r="SDD189" s="338"/>
      <c r="SDE189" s="338"/>
      <c r="SDF189" s="338"/>
      <c r="SDG189" s="338"/>
      <c r="SDH189" s="338"/>
      <c r="SDI189" s="338"/>
      <c r="SDJ189" s="338"/>
      <c r="SDK189" s="338"/>
      <c r="SDL189" s="338"/>
      <c r="SDM189" s="338"/>
      <c r="SDN189" s="338"/>
      <c r="SDO189" s="338"/>
      <c r="SDP189" s="338"/>
      <c r="SDQ189" s="338"/>
      <c r="SDR189" s="338"/>
      <c r="SDS189" s="338"/>
      <c r="SDT189" s="338"/>
      <c r="SDU189" s="338"/>
      <c r="SDV189" s="338"/>
      <c r="SDW189" s="338"/>
      <c r="SDX189" s="338"/>
      <c r="SDY189" s="338"/>
      <c r="SDZ189" s="338"/>
      <c r="SEA189" s="338"/>
      <c r="SEB189" s="338"/>
      <c r="SEC189" s="338"/>
      <c r="SED189" s="338"/>
      <c r="SEE189" s="338"/>
      <c r="SEF189" s="338"/>
      <c r="SEG189" s="338"/>
      <c r="SEH189" s="338"/>
      <c r="SEI189" s="338"/>
      <c r="SEJ189" s="338"/>
      <c r="SEK189" s="338"/>
      <c r="SEL189" s="338"/>
      <c r="SEM189" s="338"/>
      <c r="SEN189" s="338"/>
      <c r="SEO189" s="338"/>
      <c r="SEP189" s="338"/>
      <c r="SEQ189" s="338"/>
      <c r="SER189" s="338"/>
      <c r="SES189" s="338"/>
      <c r="SET189" s="338"/>
      <c r="SEU189" s="338"/>
      <c r="SEV189" s="338"/>
      <c r="SEW189" s="338"/>
      <c r="SEX189" s="338"/>
      <c r="SEY189" s="338"/>
      <c r="SEZ189" s="338"/>
      <c r="SFA189" s="338"/>
      <c r="SFB189" s="338"/>
      <c r="SFC189" s="338"/>
      <c r="SFD189" s="338"/>
      <c r="SFE189" s="338"/>
      <c r="SFF189" s="338"/>
      <c r="SFG189" s="338"/>
      <c r="SFH189" s="338"/>
      <c r="SFI189" s="338"/>
      <c r="SFJ189" s="338"/>
      <c r="SFK189" s="338"/>
      <c r="SFL189" s="338"/>
      <c r="SFM189" s="338"/>
      <c r="SFN189" s="338"/>
      <c r="SFO189" s="338"/>
      <c r="SFP189" s="338"/>
      <c r="SFQ189" s="338"/>
      <c r="SFR189" s="338"/>
      <c r="SFS189" s="338"/>
      <c r="SFT189" s="338"/>
      <c r="SFU189" s="338"/>
      <c r="SFV189" s="338"/>
      <c r="SFW189" s="338"/>
      <c r="SFX189" s="338"/>
      <c r="SFY189" s="338"/>
      <c r="SFZ189" s="338"/>
      <c r="SGA189" s="338"/>
      <c r="SGB189" s="338"/>
      <c r="SGC189" s="338"/>
      <c r="SGD189" s="338"/>
      <c r="SGE189" s="338"/>
      <c r="SGF189" s="338"/>
      <c r="SGG189" s="338"/>
      <c r="SGH189" s="338"/>
      <c r="SGI189" s="338"/>
      <c r="SGJ189" s="338"/>
      <c r="SGK189" s="338"/>
      <c r="SGL189" s="338"/>
      <c r="SGM189" s="338"/>
      <c r="SGN189" s="338"/>
      <c r="SGO189" s="338"/>
      <c r="SGP189" s="338"/>
      <c r="SGQ189" s="338"/>
      <c r="SGR189" s="338"/>
      <c r="SGS189" s="338"/>
      <c r="SGT189" s="338"/>
      <c r="SGU189" s="338"/>
      <c r="SGV189" s="338"/>
      <c r="SGW189" s="338"/>
      <c r="SGX189" s="338"/>
      <c r="SGY189" s="338"/>
      <c r="SGZ189" s="338"/>
      <c r="SHA189" s="338"/>
      <c r="SHB189" s="338"/>
      <c r="SHC189" s="338"/>
      <c r="SHD189" s="338"/>
      <c r="SHE189" s="338"/>
      <c r="SHF189" s="338"/>
      <c r="SHG189" s="338"/>
      <c r="SHH189" s="338"/>
      <c r="SHI189" s="338"/>
      <c r="SHJ189" s="338"/>
      <c r="SHK189" s="338"/>
      <c r="SHL189" s="338"/>
      <c r="SHM189" s="338"/>
      <c r="SHN189" s="338"/>
      <c r="SHO189" s="338"/>
      <c r="SHP189" s="338"/>
      <c r="SHQ189" s="338"/>
      <c r="SHR189" s="338"/>
      <c r="SHS189" s="338"/>
      <c r="SHT189" s="338"/>
      <c r="SHU189" s="338"/>
      <c r="SHV189" s="338"/>
      <c r="SHW189" s="338"/>
      <c r="SHX189" s="338"/>
      <c r="SHY189" s="338"/>
      <c r="SHZ189" s="338"/>
      <c r="SIA189" s="338"/>
      <c r="SIB189" s="338"/>
      <c r="SIC189" s="338"/>
      <c r="SID189" s="338"/>
      <c r="SIE189" s="338"/>
      <c r="SIF189" s="338"/>
      <c r="SIG189" s="338"/>
      <c r="SIH189" s="338"/>
      <c r="SII189" s="338"/>
      <c r="SIJ189" s="338"/>
      <c r="SIK189" s="338"/>
      <c r="SIL189" s="338"/>
      <c r="SIM189" s="338"/>
      <c r="SIN189" s="338"/>
      <c r="SIO189" s="338"/>
      <c r="SIP189" s="338"/>
      <c r="SIQ189" s="338"/>
      <c r="SIR189" s="338"/>
      <c r="SIS189" s="338"/>
      <c r="SIT189" s="338"/>
      <c r="SIU189" s="338"/>
      <c r="SIV189" s="338"/>
      <c r="SIW189" s="338"/>
      <c r="SIX189" s="338"/>
      <c r="SIY189" s="338"/>
      <c r="SIZ189" s="338"/>
      <c r="SJA189" s="338"/>
      <c r="SJB189" s="338"/>
      <c r="SJC189" s="338"/>
      <c r="SJD189" s="338"/>
      <c r="SJE189" s="338"/>
      <c r="SJF189" s="338"/>
      <c r="SJG189" s="338"/>
      <c r="SJH189" s="338"/>
      <c r="SJI189" s="338"/>
      <c r="SJJ189" s="338"/>
      <c r="SJK189" s="338"/>
      <c r="SJL189" s="338"/>
      <c r="SJM189" s="338"/>
      <c r="SJN189" s="338"/>
      <c r="SJO189" s="338"/>
      <c r="SJP189" s="338"/>
      <c r="SJQ189" s="338"/>
      <c r="SJR189" s="338"/>
      <c r="SJS189" s="338"/>
      <c r="SJT189" s="338"/>
      <c r="SJU189" s="338"/>
      <c r="SJV189" s="338"/>
      <c r="SJW189" s="338"/>
      <c r="SJX189" s="338"/>
      <c r="SJY189" s="338"/>
      <c r="SJZ189" s="338"/>
      <c r="SKA189" s="338"/>
      <c r="SKB189" s="338"/>
      <c r="SKC189" s="338"/>
      <c r="SKD189" s="338"/>
      <c r="SKE189" s="338"/>
      <c r="SKF189" s="338"/>
      <c r="SKG189" s="338"/>
      <c r="SKH189" s="338"/>
      <c r="SKI189" s="338"/>
      <c r="SKJ189" s="338"/>
      <c r="SKK189" s="338"/>
      <c r="SKL189" s="338"/>
      <c r="SKM189" s="338"/>
      <c r="SKN189" s="338"/>
      <c r="SKO189" s="338"/>
      <c r="SKP189" s="338"/>
      <c r="SKQ189" s="338"/>
      <c r="SKR189" s="338"/>
      <c r="SKS189" s="338"/>
      <c r="SKT189" s="338"/>
      <c r="SKU189" s="338"/>
      <c r="SKV189" s="338"/>
      <c r="SKW189" s="338"/>
      <c r="SKX189" s="338"/>
      <c r="SKY189" s="338"/>
      <c r="SKZ189" s="338"/>
      <c r="SLA189" s="338"/>
      <c r="SLB189" s="338"/>
      <c r="SLC189" s="338"/>
      <c r="SLD189" s="338"/>
      <c r="SLE189" s="338"/>
      <c r="SLF189" s="338"/>
      <c r="SLG189" s="338"/>
      <c r="SLH189" s="338"/>
      <c r="SLI189" s="338"/>
      <c r="SLJ189" s="338"/>
      <c r="SLK189" s="338"/>
      <c r="SLL189" s="338"/>
      <c r="SLM189" s="338"/>
      <c r="SLN189" s="338"/>
      <c r="SLO189" s="338"/>
      <c r="SLP189" s="338"/>
      <c r="SLQ189" s="338"/>
      <c r="SLR189" s="338"/>
      <c r="SLS189" s="338"/>
      <c r="SLT189" s="338"/>
      <c r="SLU189" s="338"/>
      <c r="SLV189" s="338"/>
      <c r="SLW189" s="338"/>
      <c r="SLX189" s="338"/>
      <c r="SLY189" s="338"/>
      <c r="SLZ189" s="338"/>
      <c r="SMA189" s="338"/>
      <c r="SMB189" s="338"/>
      <c r="SMC189" s="338"/>
      <c r="SMD189" s="338"/>
      <c r="SME189" s="338"/>
      <c r="SMF189" s="338"/>
      <c r="SMG189" s="338"/>
      <c r="SMH189" s="338"/>
      <c r="SMI189" s="338"/>
      <c r="SMJ189" s="338"/>
      <c r="SMK189" s="338"/>
      <c r="SML189" s="338"/>
      <c r="SMM189" s="338"/>
      <c r="SMN189" s="338"/>
      <c r="SMO189" s="338"/>
      <c r="SMP189" s="338"/>
      <c r="SMQ189" s="338"/>
      <c r="SMR189" s="338"/>
      <c r="SMS189" s="338"/>
      <c r="SMT189" s="338"/>
      <c r="SMU189" s="338"/>
      <c r="SMV189" s="338"/>
      <c r="SMW189" s="338"/>
      <c r="SMX189" s="338"/>
      <c r="SMY189" s="338"/>
      <c r="SMZ189" s="338"/>
      <c r="SNA189" s="338"/>
      <c r="SNB189" s="338"/>
      <c r="SNC189" s="338"/>
      <c r="SND189" s="338"/>
      <c r="SNE189" s="338"/>
      <c r="SNF189" s="338"/>
      <c r="SNG189" s="338"/>
      <c r="SNH189" s="338"/>
      <c r="SNI189" s="338"/>
      <c r="SNJ189" s="338"/>
      <c r="SNK189" s="338"/>
      <c r="SNL189" s="338"/>
      <c r="SNM189" s="338"/>
      <c r="SNN189" s="338"/>
      <c r="SNO189" s="338"/>
      <c r="SNP189" s="338"/>
      <c r="SNQ189" s="338"/>
      <c r="SNR189" s="338"/>
      <c r="SNS189" s="338"/>
      <c r="SNT189" s="338"/>
      <c r="SNU189" s="338"/>
      <c r="SNV189" s="338"/>
      <c r="SNW189" s="338"/>
      <c r="SNX189" s="338"/>
      <c r="SNY189" s="338"/>
      <c r="SNZ189" s="338"/>
      <c r="SOA189" s="338"/>
      <c r="SOB189" s="338"/>
      <c r="SOC189" s="338"/>
      <c r="SOD189" s="338"/>
      <c r="SOE189" s="338"/>
      <c r="SOF189" s="338"/>
      <c r="SOG189" s="338"/>
      <c r="SOH189" s="338"/>
      <c r="SOI189" s="338"/>
      <c r="SOJ189" s="338"/>
      <c r="SOK189" s="338"/>
      <c r="SOL189" s="338"/>
      <c r="SOM189" s="338"/>
      <c r="SON189" s="338"/>
      <c r="SOO189" s="338"/>
      <c r="SOP189" s="338"/>
      <c r="SOQ189" s="338"/>
      <c r="SOR189" s="338"/>
      <c r="SOS189" s="338"/>
      <c r="SOT189" s="338"/>
      <c r="SOU189" s="338"/>
      <c r="SOV189" s="338"/>
      <c r="SOW189" s="338"/>
      <c r="SOX189" s="338"/>
      <c r="SOY189" s="338"/>
      <c r="SOZ189" s="338"/>
      <c r="SPA189" s="338"/>
      <c r="SPB189" s="338"/>
      <c r="SPC189" s="338"/>
      <c r="SPD189" s="338"/>
      <c r="SPE189" s="338"/>
      <c r="SPF189" s="338"/>
      <c r="SPG189" s="338"/>
      <c r="SPH189" s="338"/>
      <c r="SPI189" s="338"/>
      <c r="SPJ189" s="338"/>
      <c r="SPK189" s="338"/>
      <c r="SPL189" s="338"/>
      <c r="SPM189" s="338"/>
      <c r="SPN189" s="338"/>
      <c r="SPO189" s="338"/>
      <c r="SPP189" s="338"/>
      <c r="SPQ189" s="338"/>
      <c r="SPR189" s="338"/>
      <c r="SPS189" s="338"/>
      <c r="SPT189" s="338"/>
      <c r="SPU189" s="338"/>
      <c r="SPV189" s="338"/>
      <c r="SPW189" s="338"/>
      <c r="SPX189" s="338"/>
      <c r="SPY189" s="338"/>
      <c r="SPZ189" s="338"/>
      <c r="SQA189" s="338"/>
      <c r="SQB189" s="338"/>
      <c r="SQC189" s="338"/>
      <c r="SQD189" s="338"/>
      <c r="SQE189" s="338"/>
      <c r="SQF189" s="338"/>
      <c r="SQG189" s="338"/>
      <c r="SQH189" s="338"/>
      <c r="SQI189" s="338"/>
      <c r="SQJ189" s="338"/>
      <c r="SQK189" s="338"/>
      <c r="SQL189" s="338"/>
      <c r="SQM189" s="338"/>
      <c r="SQN189" s="338"/>
      <c r="SQO189" s="338"/>
      <c r="SQP189" s="338"/>
      <c r="SQQ189" s="338"/>
      <c r="SQR189" s="338"/>
      <c r="SQS189" s="338"/>
      <c r="SQT189" s="338"/>
      <c r="SQU189" s="338"/>
      <c r="SQV189" s="338"/>
      <c r="SQW189" s="338"/>
      <c r="SQX189" s="338"/>
      <c r="SQY189" s="338"/>
      <c r="SQZ189" s="338"/>
      <c r="SRA189" s="338"/>
      <c r="SRB189" s="338"/>
      <c r="SRC189" s="338"/>
      <c r="SRD189" s="338"/>
      <c r="SRE189" s="338"/>
      <c r="SRF189" s="338"/>
      <c r="SRG189" s="338"/>
      <c r="SRH189" s="338"/>
      <c r="SRI189" s="338"/>
      <c r="SRJ189" s="338"/>
      <c r="SRK189" s="338"/>
      <c r="SRL189" s="338"/>
      <c r="SRM189" s="338"/>
      <c r="SRN189" s="338"/>
      <c r="SRO189" s="338"/>
      <c r="SRP189" s="338"/>
      <c r="SRQ189" s="338"/>
      <c r="SRR189" s="338"/>
      <c r="SRS189" s="338"/>
      <c r="SRT189" s="338"/>
      <c r="SRU189" s="338"/>
      <c r="SRV189" s="338"/>
      <c r="SRW189" s="338"/>
      <c r="SRX189" s="338"/>
      <c r="SRY189" s="338"/>
      <c r="SRZ189" s="338"/>
      <c r="SSA189" s="338"/>
      <c r="SSB189" s="338"/>
      <c r="SSC189" s="338"/>
      <c r="SSD189" s="338"/>
      <c r="SSE189" s="338"/>
      <c r="SSF189" s="338"/>
      <c r="SSG189" s="338"/>
      <c r="SSH189" s="338"/>
      <c r="SSI189" s="338"/>
      <c r="SSJ189" s="338"/>
      <c r="SSK189" s="338"/>
      <c r="SSL189" s="338"/>
      <c r="SSM189" s="338"/>
      <c r="SSN189" s="338"/>
      <c r="SSO189" s="338"/>
      <c r="SSP189" s="338"/>
      <c r="SSQ189" s="338"/>
      <c r="SSR189" s="338"/>
      <c r="SSS189" s="338"/>
      <c r="SST189" s="338"/>
      <c r="SSU189" s="338"/>
      <c r="SSV189" s="338"/>
      <c r="SSW189" s="338"/>
      <c r="SSX189" s="338"/>
      <c r="SSY189" s="338"/>
      <c r="SSZ189" s="338"/>
      <c r="STA189" s="338"/>
      <c r="STB189" s="338"/>
      <c r="STC189" s="338"/>
      <c r="STD189" s="338"/>
      <c r="STE189" s="338"/>
      <c r="STF189" s="338"/>
      <c r="STG189" s="338"/>
      <c r="STH189" s="338"/>
      <c r="STI189" s="338"/>
      <c r="STJ189" s="338"/>
      <c r="STK189" s="338"/>
      <c r="STL189" s="338"/>
      <c r="STM189" s="338"/>
      <c r="STN189" s="338"/>
      <c r="STO189" s="338"/>
      <c r="STP189" s="338"/>
      <c r="STQ189" s="338"/>
      <c r="STR189" s="338"/>
      <c r="STS189" s="338"/>
      <c r="STT189" s="338"/>
      <c r="STU189" s="338"/>
      <c r="STV189" s="338"/>
      <c r="STW189" s="338"/>
      <c r="STX189" s="338"/>
      <c r="STY189" s="338"/>
      <c r="STZ189" s="338"/>
      <c r="SUA189" s="338"/>
      <c r="SUB189" s="338"/>
      <c r="SUC189" s="338"/>
      <c r="SUD189" s="338"/>
      <c r="SUE189" s="338"/>
      <c r="SUF189" s="338"/>
      <c r="SUG189" s="338"/>
      <c r="SUH189" s="338"/>
      <c r="SUI189" s="338"/>
      <c r="SUJ189" s="338"/>
      <c r="SUK189" s="338"/>
      <c r="SUL189" s="338"/>
      <c r="SUM189" s="338"/>
      <c r="SUN189" s="338"/>
      <c r="SUO189" s="338"/>
      <c r="SUP189" s="338"/>
      <c r="SUQ189" s="338"/>
      <c r="SUR189" s="338"/>
      <c r="SUS189" s="338"/>
      <c r="SUT189" s="338"/>
      <c r="SUU189" s="338"/>
      <c r="SUV189" s="338"/>
      <c r="SUW189" s="338"/>
      <c r="SUX189" s="338"/>
      <c r="SUY189" s="338"/>
      <c r="SUZ189" s="338"/>
      <c r="SVA189" s="338"/>
      <c r="SVB189" s="338"/>
      <c r="SVC189" s="338"/>
      <c r="SVD189" s="338"/>
      <c r="SVE189" s="338"/>
      <c r="SVF189" s="338"/>
      <c r="SVG189" s="338"/>
      <c r="SVH189" s="338"/>
      <c r="SVI189" s="338"/>
      <c r="SVJ189" s="338"/>
      <c r="SVK189" s="338"/>
      <c r="SVL189" s="338"/>
      <c r="SVM189" s="338"/>
      <c r="SVN189" s="338"/>
      <c r="SVO189" s="338"/>
      <c r="SVP189" s="338"/>
      <c r="SVQ189" s="338"/>
      <c r="SVR189" s="338"/>
      <c r="SVS189" s="338"/>
      <c r="SVT189" s="338"/>
      <c r="SVU189" s="338"/>
      <c r="SVV189" s="338"/>
      <c r="SVW189" s="338"/>
      <c r="SVX189" s="338"/>
      <c r="SVY189" s="338"/>
      <c r="SVZ189" s="338"/>
      <c r="SWA189" s="338"/>
      <c r="SWB189" s="338"/>
      <c r="SWC189" s="338"/>
      <c r="SWD189" s="338"/>
      <c r="SWE189" s="338"/>
      <c r="SWF189" s="338"/>
      <c r="SWG189" s="338"/>
      <c r="SWH189" s="338"/>
      <c r="SWI189" s="338"/>
      <c r="SWJ189" s="338"/>
      <c r="SWK189" s="338"/>
      <c r="SWL189" s="338"/>
      <c r="SWM189" s="338"/>
      <c r="SWN189" s="338"/>
      <c r="SWO189" s="338"/>
      <c r="SWP189" s="338"/>
      <c r="SWQ189" s="338"/>
      <c r="SWR189" s="338"/>
      <c r="SWS189" s="338"/>
      <c r="SWT189" s="338"/>
      <c r="SWU189" s="338"/>
      <c r="SWV189" s="338"/>
      <c r="SWW189" s="338"/>
      <c r="SWX189" s="338"/>
      <c r="SWY189" s="338"/>
      <c r="SWZ189" s="338"/>
      <c r="SXA189" s="338"/>
      <c r="SXB189" s="338"/>
      <c r="SXC189" s="338"/>
      <c r="SXD189" s="338"/>
      <c r="SXE189" s="338"/>
      <c r="SXF189" s="338"/>
      <c r="SXG189" s="338"/>
      <c r="SXH189" s="338"/>
      <c r="SXI189" s="338"/>
      <c r="SXJ189" s="338"/>
      <c r="SXK189" s="338"/>
      <c r="SXL189" s="338"/>
      <c r="SXM189" s="338"/>
      <c r="SXN189" s="338"/>
      <c r="SXO189" s="338"/>
      <c r="SXP189" s="338"/>
      <c r="SXQ189" s="338"/>
      <c r="SXR189" s="338"/>
      <c r="SXS189" s="338"/>
      <c r="SXT189" s="338"/>
      <c r="SXU189" s="338"/>
      <c r="SXV189" s="338"/>
      <c r="SXW189" s="338"/>
      <c r="SXX189" s="338"/>
      <c r="SXY189" s="338"/>
      <c r="SXZ189" s="338"/>
      <c r="SYA189" s="338"/>
      <c r="SYB189" s="338"/>
      <c r="SYC189" s="338"/>
      <c r="SYD189" s="338"/>
      <c r="SYE189" s="338"/>
      <c r="SYF189" s="338"/>
      <c r="SYG189" s="338"/>
      <c r="SYH189" s="338"/>
      <c r="SYI189" s="338"/>
      <c r="SYJ189" s="338"/>
      <c r="SYK189" s="338"/>
      <c r="SYL189" s="338"/>
      <c r="SYM189" s="338"/>
      <c r="SYN189" s="338"/>
      <c r="SYO189" s="338"/>
      <c r="SYP189" s="338"/>
      <c r="SYQ189" s="338"/>
      <c r="SYR189" s="338"/>
      <c r="SYS189" s="338"/>
      <c r="SYT189" s="338"/>
      <c r="SYU189" s="338"/>
      <c r="SYV189" s="338"/>
      <c r="SYW189" s="338"/>
      <c r="SYX189" s="338"/>
      <c r="SYY189" s="338"/>
      <c r="SYZ189" s="338"/>
      <c r="SZA189" s="338"/>
      <c r="SZB189" s="338"/>
      <c r="SZC189" s="338"/>
      <c r="SZD189" s="338"/>
      <c r="SZE189" s="338"/>
      <c r="SZF189" s="338"/>
      <c r="SZG189" s="338"/>
      <c r="SZH189" s="338"/>
      <c r="SZI189" s="338"/>
      <c r="SZJ189" s="338"/>
      <c r="SZK189" s="338"/>
      <c r="SZL189" s="338"/>
      <c r="SZM189" s="338"/>
      <c r="SZN189" s="338"/>
      <c r="SZO189" s="338"/>
      <c r="SZP189" s="338"/>
      <c r="SZQ189" s="338"/>
      <c r="SZR189" s="338"/>
      <c r="SZS189" s="338"/>
      <c r="SZT189" s="338"/>
      <c r="SZU189" s="338"/>
      <c r="SZV189" s="338"/>
      <c r="SZW189" s="338"/>
      <c r="SZX189" s="338"/>
      <c r="SZY189" s="338"/>
      <c r="SZZ189" s="338"/>
      <c r="TAA189" s="338"/>
      <c r="TAB189" s="338"/>
      <c r="TAC189" s="338"/>
      <c r="TAD189" s="338"/>
      <c r="TAE189" s="338"/>
      <c r="TAF189" s="338"/>
      <c r="TAG189" s="338"/>
      <c r="TAH189" s="338"/>
      <c r="TAI189" s="338"/>
      <c r="TAJ189" s="338"/>
      <c r="TAK189" s="338"/>
      <c r="TAL189" s="338"/>
      <c r="TAM189" s="338"/>
      <c r="TAN189" s="338"/>
      <c r="TAO189" s="338"/>
      <c r="TAP189" s="338"/>
      <c r="TAQ189" s="338"/>
      <c r="TAR189" s="338"/>
      <c r="TAS189" s="338"/>
      <c r="TAT189" s="338"/>
      <c r="TAU189" s="338"/>
      <c r="TAV189" s="338"/>
      <c r="TAW189" s="338"/>
      <c r="TAX189" s="338"/>
      <c r="TAY189" s="338"/>
      <c r="TAZ189" s="338"/>
      <c r="TBA189" s="338"/>
      <c r="TBB189" s="338"/>
      <c r="TBC189" s="338"/>
      <c r="TBD189" s="338"/>
      <c r="TBE189" s="338"/>
      <c r="TBF189" s="338"/>
      <c r="TBG189" s="338"/>
      <c r="TBH189" s="338"/>
      <c r="TBI189" s="338"/>
      <c r="TBJ189" s="338"/>
      <c r="TBK189" s="338"/>
      <c r="TBL189" s="338"/>
      <c r="TBM189" s="338"/>
      <c r="TBN189" s="338"/>
      <c r="TBO189" s="338"/>
      <c r="TBP189" s="338"/>
      <c r="TBQ189" s="338"/>
      <c r="TBR189" s="338"/>
      <c r="TBS189" s="338"/>
      <c r="TBT189" s="338"/>
      <c r="TBU189" s="338"/>
      <c r="TBV189" s="338"/>
      <c r="TBW189" s="338"/>
      <c r="TBX189" s="338"/>
      <c r="TBY189" s="338"/>
      <c r="TBZ189" s="338"/>
      <c r="TCA189" s="338"/>
      <c r="TCB189" s="338"/>
      <c r="TCC189" s="338"/>
      <c r="TCD189" s="338"/>
      <c r="TCE189" s="338"/>
      <c r="TCF189" s="338"/>
      <c r="TCG189" s="338"/>
      <c r="TCH189" s="338"/>
      <c r="TCI189" s="338"/>
      <c r="TCJ189" s="338"/>
      <c r="TCK189" s="338"/>
      <c r="TCL189" s="338"/>
      <c r="TCM189" s="338"/>
      <c r="TCN189" s="338"/>
      <c r="TCO189" s="338"/>
      <c r="TCP189" s="338"/>
      <c r="TCQ189" s="338"/>
      <c r="TCR189" s="338"/>
      <c r="TCS189" s="338"/>
      <c r="TCT189" s="338"/>
      <c r="TCU189" s="338"/>
      <c r="TCV189" s="338"/>
      <c r="TCW189" s="338"/>
      <c r="TCX189" s="338"/>
      <c r="TCY189" s="338"/>
      <c r="TCZ189" s="338"/>
      <c r="TDA189" s="338"/>
      <c r="TDB189" s="338"/>
      <c r="TDC189" s="338"/>
      <c r="TDD189" s="338"/>
      <c r="TDE189" s="338"/>
      <c r="TDF189" s="338"/>
      <c r="TDG189" s="338"/>
      <c r="TDH189" s="338"/>
      <c r="TDI189" s="338"/>
      <c r="TDJ189" s="338"/>
      <c r="TDK189" s="338"/>
      <c r="TDL189" s="338"/>
      <c r="TDM189" s="338"/>
      <c r="TDN189" s="338"/>
      <c r="TDO189" s="338"/>
      <c r="TDP189" s="338"/>
      <c r="TDQ189" s="338"/>
      <c r="TDR189" s="338"/>
      <c r="TDS189" s="338"/>
      <c r="TDT189" s="338"/>
      <c r="TDU189" s="338"/>
      <c r="TDV189" s="338"/>
      <c r="TDW189" s="338"/>
      <c r="TDX189" s="338"/>
      <c r="TDY189" s="338"/>
      <c r="TDZ189" s="338"/>
      <c r="TEA189" s="338"/>
      <c r="TEB189" s="338"/>
      <c r="TEC189" s="338"/>
      <c r="TED189" s="338"/>
      <c r="TEE189" s="338"/>
      <c r="TEF189" s="338"/>
      <c r="TEG189" s="338"/>
      <c r="TEH189" s="338"/>
      <c r="TEI189" s="338"/>
      <c r="TEJ189" s="338"/>
      <c r="TEK189" s="338"/>
      <c r="TEL189" s="338"/>
      <c r="TEM189" s="338"/>
      <c r="TEN189" s="338"/>
      <c r="TEO189" s="338"/>
      <c r="TEP189" s="338"/>
      <c r="TEQ189" s="338"/>
      <c r="TER189" s="338"/>
      <c r="TES189" s="338"/>
      <c r="TET189" s="338"/>
      <c r="TEU189" s="338"/>
      <c r="TEV189" s="338"/>
      <c r="TEW189" s="338"/>
      <c r="TEX189" s="338"/>
      <c r="TEY189" s="338"/>
      <c r="TEZ189" s="338"/>
      <c r="TFA189" s="338"/>
      <c r="TFB189" s="338"/>
      <c r="TFC189" s="338"/>
      <c r="TFD189" s="338"/>
      <c r="TFE189" s="338"/>
      <c r="TFF189" s="338"/>
      <c r="TFG189" s="338"/>
      <c r="TFH189" s="338"/>
      <c r="TFI189" s="338"/>
      <c r="TFJ189" s="338"/>
      <c r="TFK189" s="338"/>
      <c r="TFL189" s="338"/>
      <c r="TFM189" s="338"/>
      <c r="TFN189" s="338"/>
      <c r="TFO189" s="338"/>
      <c r="TFP189" s="338"/>
      <c r="TFQ189" s="338"/>
      <c r="TFR189" s="338"/>
      <c r="TFS189" s="338"/>
      <c r="TFT189" s="338"/>
      <c r="TFU189" s="338"/>
      <c r="TFV189" s="338"/>
      <c r="TFW189" s="338"/>
      <c r="TFX189" s="338"/>
      <c r="TFY189" s="338"/>
      <c r="TFZ189" s="338"/>
      <c r="TGA189" s="338"/>
      <c r="TGB189" s="338"/>
      <c r="TGC189" s="338"/>
      <c r="TGD189" s="338"/>
      <c r="TGE189" s="338"/>
      <c r="TGF189" s="338"/>
      <c r="TGG189" s="338"/>
      <c r="TGH189" s="338"/>
      <c r="TGI189" s="338"/>
      <c r="TGJ189" s="338"/>
      <c r="TGK189" s="338"/>
      <c r="TGL189" s="338"/>
      <c r="TGM189" s="338"/>
      <c r="TGN189" s="338"/>
      <c r="TGO189" s="338"/>
      <c r="TGP189" s="338"/>
      <c r="TGQ189" s="338"/>
      <c r="TGR189" s="338"/>
      <c r="TGS189" s="338"/>
      <c r="TGT189" s="338"/>
      <c r="TGU189" s="338"/>
      <c r="TGV189" s="338"/>
      <c r="TGW189" s="338"/>
      <c r="TGX189" s="338"/>
      <c r="TGY189" s="338"/>
      <c r="TGZ189" s="338"/>
      <c r="THA189" s="338"/>
      <c r="THB189" s="338"/>
      <c r="THC189" s="338"/>
      <c r="THD189" s="338"/>
      <c r="THE189" s="338"/>
      <c r="THF189" s="338"/>
      <c r="THG189" s="338"/>
      <c r="THH189" s="338"/>
      <c r="THI189" s="338"/>
      <c r="THJ189" s="338"/>
      <c r="THK189" s="338"/>
      <c r="THL189" s="338"/>
      <c r="THM189" s="338"/>
      <c r="THN189" s="338"/>
      <c r="THO189" s="338"/>
      <c r="THP189" s="338"/>
      <c r="THQ189" s="338"/>
      <c r="THR189" s="338"/>
      <c r="THS189" s="338"/>
      <c r="THT189" s="338"/>
      <c r="THU189" s="338"/>
      <c r="THV189" s="338"/>
      <c r="THW189" s="338"/>
      <c r="THX189" s="338"/>
      <c r="THY189" s="338"/>
      <c r="THZ189" s="338"/>
      <c r="TIA189" s="338"/>
      <c r="TIB189" s="338"/>
      <c r="TIC189" s="338"/>
      <c r="TID189" s="338"/>
      <c r="TIE189" s="338"/>
      <c r="TIF189" s="338"/>
      <c r="TIG189" s="338"/>
      <c r="TIH189" s="338"/>
      <c r="TII189" s="338"/>
      <c r="TIJ189" s="338"/>
      <c r="TIK189" s="338"/>
      <c r="TIL189" s="338"/>
      <c r="TIM189" s="338"/>
      <c r="TIN189" s="338"/>
      <c r="TIO189" s="338"/>
      <c r="TIP189" s="338"/>
      <c r="TIQ189" s="338"/>
      <c r="TIR189" s="338"/>
      <c r="TIS189" s="338"/>
      <c r="TIT189" s="338"/>
      <c r="TIU189" s="338"/>
      <c r="TIV189" s="338"/>
      <c r="TIW189" s="338"/>
      <c r="TIX189" s="338"/>
      <c r="TIY189" s="338"/>
      <c r="TIZ189" s="338"/>
      <c r="TJA189" s="338"/>
      <c r="TJB189" s="338"/>
      <c r="TJC189" s="338"/>
      <c r="TJD189" s="338"/>
      <c r="TJE189" s="338"/>
      <c r="TJF189" s="338"/>
      <c r="TJG189" s="338"/>
      <c r="TJH189" s="338"/>
      <c r="TJI189" s="338"/>
      <c r="TJJ189" s="338"/>
      <c r="TJK189" s="338"/>
      <c r="TJL189" s="338"/>
      <c r="TJM189" s="338"/>
      <c r="TJN189" s="338"/>
      <c r="TJO189" s="338"/>
      <c r="TJP189" s="338"/>
      <c r="TJQ189" s="338"/>
      <c r="TJR189" s="338"/>
      <c r="TJS189" s="338"/>
      <c r="TJT189" s="338"/>
      <c r="TJU189" s="338"/>
      <c r="TJV189" s="338"/>
      <c r="TJW189" s="338"/>
      <c r="TJX189" s="338"/>
      <c r="TJY189" s="338"/>
      <c r="TJZ189" s="338"/>
      <c r="TKA189" s="338"/>
      <c r="TKB189" s="338"/>
      <c r="TKC189" s="338"/>
      <c r="TKD189" s="338"/>
      <c r="TKE189" s="338"/>
      <c r="TKF189" s="338"/>
      <c r="TKG189" s="338"/>
      <c r="TKH189" s="338"/>
      <c r="TKI189" s="338"/>
      <c r="TKJ189" s="338"/>
      <c r="TKK189" s="338"/>
      <c r="TKL189" s="338"/>
      <c r="TKM189" s="338"/>
      <c r="TKN189" s="338"/>
      <c r="TKO189" s="338"/>
      <c r="TKP189" s="338"/>
      <c r="TKQ189" s="338"/>
      <c r="TKR189" s="338"/>
      <c r="TKS189" s="338"/>
      <c r="TKT189" s="338"/>
      <c r="TKU189" s="338"/>
      <c r="TKV189" s="338"/>
      <c r="TKW189" s="338"/>
      <c r="TKX189" s="338"/>
      <c r="TKY189" s="338"/>
      <c r="TKZ189" s="338"/>
      <c r="TLA189" s="338"/>
      <c r="TLB189" s="338"/>
      <c r="TLC189" s="338"/>
      <c r="TLD189" s="338"/>
      <c r="TLE189" s="338"/>
      <c r="TLF189" s="338"/>
      <c r="TLG189" s="338"/>
      <c r="TLH189" s="338"/>
      <c r="TLI189" s="338"/>
      <c r="TLJ189" s="338"/>
      <c r="TLK189" s="338"/>
      <c r="TLL189" s="338"/>
      <c r="TLM189" s="338"/>
      <c r="TLN189" s="338"/>
      <c r="TLO189" s="338"/>
      <c r="TLP189" s="338"/>
      <c r="TLQ189" s="338"/>
      <c r="TLR189" s="338"/>
      <c r="TLS189" s="338"/>
      <c r="TLT189" s="338"/>
      <c r="TLU189" s="338"/>
      <c r="TLV189" s="338"/>
      <c r="TLW189" s="338"/>
      <c r="TLX189" s="338"/>
      <c r="TLY189" s="338"/>
      <c r="TLZ189" s="338"/>
      <c r="TMA189" s="338"/>
      <c r="TMB189" s="338"/>
      <c r="TMC189" s="338"/>
      <c r="TMD189" s="338"/>
      <c r="TME189" s="338"/>
      <c r="TMF189" s="338"/>
      <c r="TMG189" s="338"/>
      <c r="TMH189" s="338"/>
      <c r="TMI189" s="338"/>
      <c r="TMJ189" s="338"/>
      <c r="TMK189" s="338"/>
      <c r="TML189" s="338"/>
      <c r="TMM189" s="338"/>
      <c r="TMN189" s="338"/>
      <c r="TMO189" s="338"/>
      <c r="TMP189" s="338"/>
      <c r="TMQ189" s="338"/>
      <c r="TMR189" s="338"/>
      <c r="TMS189" s="338"/>
      <c r="TMT189" s="338"/>
      <c r="TMU189" s="338"/>
      <c r="TMV189" s="338"/>
      <c r="TMW189" s="338"/>
      <c r="TMX189" s="338"/>
      <c r="TMY189" s="338"/>
      <c r="TMZ189" s="338"/>
      <c r="TNA189" s="338"/>
      <c r="TNB189" s="338"/>
      <c r="TNC189" s="338"/>
      <c r="TND189" s="338"/>
      <c r="TNE189" s="338"/>
      <c r="TNF189" s="338"/>
      <c r="TNG189" s="338"/>
      <c r="TNH189" s="338"/>
      <c r="TNI189" s="338"/>
      <c r="TNJ189" s="338"/>
      <c r="TNK189" s="338"/>
      <c r="TNL189" s="338"/>
      <c r="TNM189" s="338"/>
      <c r="TNN189" s="338"/>
      <c r="TNO189" s="338"/>
      <c r="TNP189" s="338"/>
      <c r="TNQ189" s="338"/>
      <c r="TNR189" s="338"/>
      <c r="TNS189" s="338"/>
      <c r="TNT189" s="338"/>
      <c r="TNU189" s="338"/>
      <c r="TNV189" s="338"/>
      <c r="TNW189" s="338"/>
      <c r="TNX189" s="338"/>
      <c r="TNY189" s="338"/>
      <c r="TNZ189" s="338"/>
      <c r="TOA189" s="338"/>
      <c r="TOB189" s="338"/>
      <c r="TOC189" s="338"/>
      <c r="TOD189" s="338"/>
      <c r="TOE189" s="338"/>
      <c r="TOF189" s="338"/>
      <c r="TOG189" s="338"/>
      <c r="TOH189" s="338"/>
      <c r="TOI189" s="338"/>
      <c r="TOJ189" s="338"/>
      <c r="TOK189" s="338"/>
      <c r="TOL189" s="338"/>
      <c r="TOM189" s="338"/>
      <c r="TON189" s="338"/>
      <c r="TOO189" s="338"/>
      <c r="TOP189" s="338"/>
      <c r="TOQ189" s="338"/>
      <c r="TOR189" s="338"/>
      <c r="TOS189" s="338"/>
      <c r="TOT189" s="338"/>
      <c r="TOU189" s="338"/>
      <c r="TOV189" s="338"/>
      <c r="TOW189" s="338"/>
      <c r="TOX189" s="338"/>
      <c r="TOY189" s="338"/>
      <c r="TOZ189" s="338"/>
      <c r="TPA189" s="338"/>
      <c r="TPB189" s="338"/>
      <c r="TPC189" s="338"/>
      <c r="TPD189" s="338"/>
      <c r="TPE189" s="338"/>
      <c r="TPF189" s="338"/>
      <c r="TPG189" s="338"/>
      <c r="TPH189" s="338"/>
      <c r="TPI189" s="338"/>
      <c r="TPJ189" s="338"/>
      <c r="TPK189" s="338"/>
      <c r="TPL189" s="338"/>
      <c r="TPM189" s="338"/>
      <c r="TPN189" s="338"/>
      <c r="TPO189" s="338"/>
      <c r="TPP189" s="338"/>
      <c r="TPQ189" s="338"/>
      <c r="TPR189" s="338"/>
      <c r="TPS189" s="338"/>
      <c r="TPT189" s="338"/>
      <c r="TPU189" s="338"/>
      <c r="TPV189" s="338"/>
      <c r="TPW189" s="338"/>
      <c r="TPX189" s="338"/>
      <c r="TPY189" s="338"/>
      <c r="TPZ189" s="338"/>
      <c r="TQA189" s="338"/>
      <c r="TQB189" s="338"/>
      <c r="TQC189" s="338"/>
      <c r="TQD189" s="338"/>
      <c r="TQE189" s="338"/>
      <c r="TQF189" s="338"/>
      <c r="TQG189" s="338"/>
      <c r="TQH189" s="338"/>
      <c r="TQI189" s="338"/>
      <c r="TQJ189" s="338"/>
      <c r="TQK189" s="338"/>
      <c r="TQL189" s="338"/>
      <c r="TQM189" s="338"/>
      <c r="TQN189" s="338"/>
      <c r="TQO189" s="338"/>
      <c r="TQP189" s="338"/>
      <c r="TQQ189" s="338"/>
      <c r="TQR189" s="338"/>
      <c r="TQS189" s="338"/>
      <c r="TQT189" s="338"/>
      <c r="TQU189" s="338"/>
      <c r="TQV189" s="338"/>
      <c r="TQW189" s="338"/>
      <c r="TQX189" s="338"/>
      <c r="TQY189" s="338"/>
      <c r="TQZ189" s="338"/>
      <c r="TRA189" s="338"/>
      <c r="TRB189" s="338"/>
      <c r="TRC189" s="338"/>
      <c r="TRD189" s="338"/>
      <c r="TRE189" s="338"/>
      <c r="TRF189" s="338"/>
      <c r="TRG189" s="338"/>
      <c r="TRH189" s="338"/>
      <c r="TRI189" s="338"/>
      <c r="TRJ189" s="338"/>
      <c r="TRK189" s="338"/>
      <c r="TRL189" s="338"/>
      <c r="TRM189" s="338"/>
      <c r="TRN189" s="338"/>
      <c r="TRO189" s="338"/>
      <c r="TRP189" s="338"/>
      <c r="TRQ189" s="338"/>
      <c r="TRR189" s="338"/>
      <c r="TRS189" s="338"/>
      <c r="TRT189" s="338"/>
      <c r="TRU189" s="338"/>
      <c r="TRV189" s="338"/>
      <c r="TRW189" s="338"/>
      <c r="TRX189" s="338"/>
      <c r="TRY189" s="338"/>
      <c r="TRZ189" s="338"/>
      <c r="TSA189" s="338"/>
      <c r="TSB189" s="338"/>
      <c r="TSC189" s="338"/>
      <c r="TSD189" s="338"/>
      <c r="TSE189" s="338"/>
      <c r="TSF189" s="338"/>
      <c r="TSG189" s="338"/>
      <c r="TSH189" s="338"/>
      <c r="TSI189" s="338"/>
      <c r="TSJ189" s="338"/>
      <c r="TSK189" s="338"/>
      <c r="TSL189" s="338"/>
      <c r="TSM189" s="338"/>
      <c r="TSN189" s="338"/>
      <c r="TSO189" s="338"/>
      <c r="TSP189" s="338"/>
      <c r="TSQ189" s="338"/>
      <c r="TSR189" s="338"/>
      <c r="TSS189" s="338"/>
      <c r="TST189" s="338"/>
      <c r="TSU189" s="338"/>
      <c r="TSV189" s="338"/>
      <c r="TSW189" s="338"/>
      <c r="TSX189" s="338"/>
      <c r="TSY189" s="338"/>
      <c r="TSZ189" s="338"/>
      <c r="TTA189" s="338"/>
      <c r="TTB189" s="338"/>
      <c r="TTC189" s="338"/>
      <c r="TTD189" s="338"/>
      <c r="TTE189" s="338"/>
      <c r="TTF189" s="338"/>
      <c r="TTG189" s="338"/>
      <c r="TTH189" s="338"/>
      <c r="TTI189" s="338"/>
      <c r="TTJ189" s="338"/>
      <c r="TTK189" s="338"/>
      <c r="TTL189" s="338"/>
      <c r="TTM189" s="338"/>
      <c r="TTN189" s="338"/>
      <c r="TTO189" s="338"/>
      <c r="TTP189" s="338"/>
      <c r="TTQ189" s="338"/>
      <c r="TTR189" s="338"/>
      <c r="TTS189" s="338"/>
      <c r="TTT189" s="338"/>
      <c r="TTU189" s="338"/>
      <c r="TTV189" s="338"/>
      <c r="TTW189" s="338"/>
      <c r="TTX189" s="338"/>
      <c r="TTY189" s="338"/>
      <c r="TTZ189" s="338"/>
      <c r="TUA189" s="338"/>
      <c r="TUB189" s="338"/>
      <c r="TUC189" s="338"/>
      <c r="TUD189" s="338"/>
      <c r="TUE189" s="338"/>
      <c r="TUF189" s="338"/>
      <c r="TUG189" s="338"/>
      <c r="TUH189" s="338"/>
      <c r="TUI189" s="338"/>
      <c r="TUJ189" s="338"/>
      <c r="TUK189" s="338"/>
      <c r="TUL189" s="338"/>
      <c r="TUM189" s="338"/>
      <c r="TUN189" s="338"/>
      <c r="TUO189" s="338"/>
      <c r="TUP189" s="338"/>
      <c r="TUQ189" s="338"/>
      <c r="TUR189" s="338"/>
      <c r="TUS189" s="338"/>
      <c r="TUT189" s="338"/>
      <c r="TUU189" s="338"/>
      <c r="TUV189" s="338"/>
      <c r="TUW189" s="338"/>
      <c r="TUX189" s="338"/>
      <c r="TUY189" s="338"/>
      <c r="TUZ189" s="338"/>
      <c r="TVA189" s="338"/>
      <c r="TVB189" s="338"/>
      <c r="TVC189" s="338"/>
      <c r="TVD189" s="338"/>
      <c r="TVE189" s="338"/>
      <c r="TVF189" s="338"/>
      <c r="TVG189" s="338"/>
      <c r="TVH189" s="338"/>
      <c r="TVI189" s="338"/>
      <c r="TVJ189" s="338"/>
      <c r="TVK189" s="338"/>
      <c r="TVL189" s="338"/>
      <c r="TVM189" s="338"/>
      <c r="TVN189" s="338"/>
      <c r="TVO189" s="338"/>
      <c r="TVP189" s="338"/>
      <c r="TVQ189" s="338"/>
      <c r="TVR189" s="338"/>
      <c r="TVS189" s="338"/>
      <c r="TVT189" s="338"/>
      <c r="TVU189" s="338"/>
      <c r="TVV189" s="338"/>
      <c r="TVW189" s="338"/>
      <c r="TVX189" s="338"/>
      <c r="TVY189" s="338"/>
      <c r="TVZ189" s="338"/>
      <c r="TWA189" s="338"/>
      <c r="TWB189" s="338"/>
      <c r="TWC189" s="338"/>
      <c r="TWD189" s="338"/>
      <c r="TWE189" s="338"/>
      <c r="TWF189" s="338"/>
      <c r="TWG189" s="338"/>
      <c r="TWH189" s="338"/>
      <c r="TWI189" s="338"/>
      <c r="TWJ189" s="338"/>
      <c r="TWK189" s="338"/>
      <c r="TWL189" s="338"/>
      <c r="TWM189" s="338"/>
      <c r="TWN189" s="338"/>
      <c r="TWO189" s="338"/>
      <c r="TWP189" s="338"/>
      <c r="TWQ189" s="338"/>
      <c r="TWR189" s="338"/>
      <c r="TWS189" s="338"/>
      <c r="TWT189" s="338"/>
      <c r="TWU189" s="338"/>
      <c r="TWV189" s="338"/>
      <c r="TWW189" s="338"/>
      <c r="TWX189" s="338"/>
      <c r="TWY189" s="338"/>
      <c r="TWZ189" s="338"/>
      <c r="TXA189" s="338"/>
      <c r="TXB189" s="338"/>
      <c r="TXC189" s="338"/>
      <c r="TXD189" s="338"/>
      <c r="TXE189" s="338"/>
      <c r="TXF189" s="338"/>
      <c r="TXG189" s="338"/>
      <c r="TXH189" s="338"/>
      <c r="TXI189" s="338"/>
      <c r="TXJ189" s="338"/>
      <c r="TXK189" s="338"/>
      <c r="TXL189" s="338"/>
      <c r="TXM189" s="338"/>
      <c r="TXN189" s="338"/>
      <c r="TXO189" s="338"/>
      <c r="TXP189" s="338"/>
      <c r="TXQ189" s="338"/>
      <c r="TXR189" s="338"/>
      <c r="TXS189" s="338"/>
      <c r="TXT189" s="338"/>
      <c r="TXU189" s="338"/>
      <c r="TXV189" s="338"/>
      <c r="TXW189" s="338"/>
      <c r="TXX189" s="338"/>
      <c r="TXY189" s="338"/>
      <c r="TXZ189" s="338"/>
      <c r="TYA189" s="338"/>
      <c r="TYB189" s="338"/>
      <c r="TYC189" s="338"/>
      <c r="TYD189" s="338"/>
      <c r="TYE189" s="338"/>
      <c r="TYF189" s="338"/>
      <c r="TYG189" s="338"/>
      <c r="TYH189" s="338"/>
      <c r="TYI189" s="338"/>
      <c r="TYJ189" s="338"/>
      <c r="TYK189" s="338"/>
      <c r="TYL189" s="338"/>
      <c r="TYM189" s="338"/>
      <c r="TYN189" s="338"/>
      <c r="TYO189" s="338"/>
      <c r="TYP189" s="338"/>
      <c r="TYQ189" s="338"/>
      <c r="TYR189" s="338"/>
      <c r="TYS189" s="338"/>
      <c r="TYT189" s="338"/>
      <c r="TYU189" s="338"/>
      <c r="TYV189" s="338"/>
      <c r="TYW189" s="338"/>
      <c r="TYX189" s="338"/>
      <c r="TYY189" s="338"/>
      <c r="TYZ189" s="338"/>
      <c r="TZA189" s="338"/>
      <c r="TZB189" s="338"/>
      <c r="TZC189" s="338"/>
      <c r="TZD189" s="338"/>
      <c r="TZE189" s="338"/>
      <c r="TZF189" s="338"/>
      <c r="TZG189" s="338"/>
      <c r="TZH189" s="338"/>
      <c r="TZI189" s="338"/>
      <c r="TZJ189" s="338"/>
      <c r="TZK189" s="338"/>
      <c r="TZL189" s="338"/>
      <c r="TZM189" s="338"/>
      <c r="TZN189" s="338"/>
      <c r="TZO189" s="338"/>
      <c r="TZP189" s="338"/>
      <c r="TZQ189" s="338"/>
      <c r="TZR189" s="338"/>
      <c r="TZS189" s="338"/>
      <c r="TZT189" s="338"/>
      <c r="TZU189" s="338"/>
      <c r="TZV189" s="338"/>
      <c r="TZW189" s="338"/>
      <c r="TZX189" s="338"/>
      <c r="TZY189" s="338"/>
      <c r="TZZ189" s="338"/>
      <c r="UAA189" s="338"/>
      <c r="UAB189" s="338"/>
      <c r="UAC189" s="338"/>
      <c r="UAD189" s="338"/>
      <c r="UAE189" s="338"/>
      <c r="UAF189" s="338"/>
      <c r="UAG189" s="338"/>
      <c r="UAH189" s="338"/>
      <c r="UAI189" s="338"/>
      <c r="UAJ189" s="338"/>
      <c r="UAK189" s="338"/>
      <c r="UAL189" s="338"/>
      <c r="UAM189" s="338"/>
      <c r="UAN189" s="338"/>
      <c r="UAO189" s="338"/>
      <c r="UAP189" s="338"/>
      <c r="UAQ189" s="338"/>
      <c r="UAR189" s="338"/>
      <c r="UAS189" s="338"/>
      <c r="UAT189" s="338"/>
      <c r="UAU189" s="338"/>
      <c r="UAV189" s="338"/>
      <c r="UAW189" s="338"/>
      <c r="UAX189" s="338"/>
      <c r="UAY189" s="338"/>
      <c r="UAZ189" s="338"/>
      <c r="UBA189" s="338"/>
      <c r="UBB189" s="338"/>
      <c r="UBC189" s="338"/>
      <c r="UBD189" s="338"/>
      <c r="UBE189" s="338"/>
      <c r="UBF189" s="338"/>
      <c r="UBG189" s="338"/>
      <c r="UBH189" s="338"/>
      <c r="UBI189" s="338"/>
      <c r="UBJ189" s="338"/>
      <c r="UBK189" s="338"/>
      <c r="UBL189" s="338"/>
      <c r="UBM189" s="338"/>
      <c r="UBN189" s="338"/>
      <c r="UBO189" s="338"/>
      <c r="UBP189" s="338"/>
      <c r="UBQ189" s="338"/>
      <c r="UBR189" s="338"/>
      <c r="UBS189" s="338"/>
      <c r="UBT189" s="338"/>
      <c r="UBU189" s="338"/>
      <c r="UBV189" s="338"/>
      <c r="UBW189" s="338"/>
      <c r="UBX189" s="338"/>
      <c r="UBY189" s="338"/>
      <c r="UBZ189" s="338"/>
      <c r="UCA189" s="338"/>
      <c r="UCB189" s="338"/>
      <c r="UCC189" s="338"/>
      <c r="UCD189" s="338"/>
      <c r="UCE189" s="338"/>
      <c r="UCF189" s="338"/>
      <c r="UCG189" s="338"/>
      <c r="UCH189" s="338"/>
      <c r="UCI189" s="338"/>
      <c r="UCJ189" s="338"/>
      <c r="UCK189" s="338"/>
      <c r="UCL189" s="338"/>
      <c r="UCM189" s="338"/>
      <c r="UCN189" s="338"/>
      <c r="UCO189" s="338"/>
      <c r="UCP189" s="338"/>
      <c r="UCQ189" s="338"/>
      <c r="UCR189" s="338"/>
      <c r="UCS189" s="338"/>
      <c r="UCT189" s="338"/>
      <c r="UCU189" s="338"/>
      <c r="UCV189" s="338"/>
      <c r="UCW189" s="338"/>
      <c r="UCX189" s="338"/>
      <c r="UCY189" s="338"/>
      <c r="UCZ189" s="338"/>
      <c r="UDA189" s="338"/>
      <c r="UDB189" s="338"/>
      <c r="UDC189" s="338"/>
      <c r="UDD189" s="338"/>
      <c r="UDE189" s="338"/>
      <c r="UDF189" s="338"/>
      <c r="UDG189" s="338"/>
      <c r="UDH189" s="338"/>
      <c r="UDI189" s="338"/>
      <c r="UDJ189" s="338"/>
      <c r="UDK189" s="338"/>
      <c r="UDL189" s="338"/>
      <c r="UDM189" s="338"/>
      <c r="UDN189" s="338"/>
      <c r="UDO189" s="338"/>
      <c r="UDP189" s="338"/>
      <c r="UDQ189" s="338"/>
      <c r="UDR189" s="338"/>
      <c r="UDS189" s="338"/>
      <c r="UDT189" s="338"/>
      <c r="UDU189" s="338"/>
      <c r="UDV189" s="338"/>
      <c r="UDW189" s="338"/>
      <c r="UDX189" s="338"/>
      <c r="UDY189" s="338"/>
      <c r="UDZ189" s="338"/>
      <c r="UEA189" s="338"/>
      <c r="UEB189" s="338"/>
      <c r="UEC189" s="338"/>
      <c r="UED189" s="338"/>
      <c r="UEE189" s="338"/>
      <c r="UEF189" s="338"/>
      <c r="UEG189" s="338"/>
      <c r="UEH189" s="338"/>
      <c r="UEI189" s="338"/>
      <c r="UEJ189" s="338"/>
      <c r="UEK189" s="338"/>
      <c r="UEL189" s="338"/>
      <c r="UEM189" s="338"/>
      <c r="UEN189" s="338"/>
      <c r="UEO189" s="338"/>
      <c r="UEP189" s="338"/>
      <c r="UEQ189" s="338"/>
      <c r="UER189" s="338"/>
      <c r="UES189" s="338"/>
      <c r="UET189" s="338"/>
      <c r="UEU189" s="338"/>
      <c r="UEV189" s="338"/>
      <c r="UEW189" s="338"/>
      <c r="UEX189" s="338"/>
      <c r="UEY189" s="338"/>
      <c r="UEZ189" s="338"/>
      <c r="UFA189" s="338"/>
      <c r="UFB189" s="338"/>
      <c r="UFC189" s="338"/>
      <c r="UFD189" s="338"/>
      <c r="UFE189" s="338"/>
      <c r="UFF189" s="338"/>
      <c r="UFG189" s="338"/>
      <c r="UFH189" s="338"/>
      <c r="UFI189" s="338"/>
      <c r="UFJ189" s="338"/>
      <c r="UFK189" s="338"/>
      <c r="UFL189" s="338"/>
      <c r="UFM189" s="338"/>
      <c r="UFN189" s="338"/>
      <c r="UFO189" s="338"/>
      <c r="UFP189" s="338"/>
      <c r="UFQ189" s="338"/>
      <c r="UFR189" s="338"/>
      <c r="UFS189" s="338"/>
      <c r="UFT189" s="338"/>
      <c r="UFU189" s="338"/>
      <c r="UFV189" s="338"/>
      <c r="UFW189" s="338"/>
      <c r="UFX189" s="338"/>
      <c r="UFY189" s="338"/>
      <c r="UFZ189" s="338"/>
      <c r="UGA189" s="338"/>
      <c r="UGB189" s="338"/>
      <c r="UGC189" s="338"/>
      <c r="UGD189" s="338"/>
      <c r="UGE189" s="338"/>
      <c r="UGF189" s="338"/>
      <c r="UGG189" s="338"/>
      <c r="UGH189" s="338"/>
      <c r="UGI189" s="338"/>
      <c r="UGJ189" s="338"/>
      <c r="UGK189" s="338"/>
      <c r="UGL189" s="338"/>
      <c r="UGM189" s="338"/>
      <c r="UGN189" s="338"/>
      <c r="UGO189" s="338"/>
      <c r="UGP189" s="338"/>
      <c r="UGQ189" s="338"/>
      <c r="UGR189" s="338"/>
      <c r="UGS189" s="338"/>
      <c r="UGT189" s="338"/>
      <c r="UGU189" s="338"/>
      <c r="UGV189" s="338"/>
      <c r="UGW189" s="338"/>
      <c r="UGX189" s="338"/>
      <c r="UGY189" s="338"/>
      <c r="UGZ189" s="338"/>
      <c r="UHA189" s="338"/>
      <c r="UHB189" s="338"/>
      <c r="UHC189" s="338"/>
      <c r="UHD189" s="338"/>
      <c r="UHE189" s="338"/>
      <c r="UHF189" s="338"/>
      <c r="UHG189" s="338"/>
      <c r="UHH189" s="338"/>
      <c r="UHI189" s="338"/>
      <c r="UHJ189" s="338"/>
      <c r="UHK189" s="338"/>
      <c r="UHL189" s="338"/>
      <c r="UHM189" s="338"/>
      <c r="UHN189" s="338"/>
      <c r="UHO189" s="338"/>
      <c r="UHP189" s="338"/>
      <c r="UHQ189" s="338"/>
      <c r="UHR189" s="338"/>
      <c r="UHS189" s="338"/>
      <c r="UHT189" s="338"/>
      <c r="UHU189" s="338"/>
      <c r="UHV189" s="338"/>
      <c r="UHW189" s="338"/>
      <c r="UHX189" s="338"/>
      <c r="UHY189" s="338"/>
      <c r="UHZ189" s="338"/>
      <c r="UIA189" s="338"/>
      <c r="UIB189" s="338"/>
      <c r="UIC189" s="338"/>
      <c r="UID189" s="338"/>
      <c r="UIE189" s="338"/>
      <c r="UIF189" s="338"/>
      <c r="UIG189" s="338"/>
      <c r="UIH189" s="338"/>
      <c r="UII189" s="338"/>
      <c r="UIJ189" s="338"/>
      <c r="UIK189" s="338"/>
      <c r="UIL189" s="338"/>
      <c r="UIM189" s="338"/>
      <c r="UIN189" s="338"/>
      <c r="UIO189" s="338"/>
      <c r="UIP189" s="338"/>
      <c r="UIQ189" s="338"/>
      <c r="UIR189" s="338"/>
      <c r="UIS189" s="338"/>
      <c r="UIT189" s="338"/>
      <c r="UIU189" s="338"/>
      <c r="UIV189" s="338"/>
      <c r="UIW189" s="338"/>
      <c r="UIX189" s="338"/>
      <c r="UIY189" s="338"/>
      <c r="UIZ189" s="338"/>
      <c r="UJA189" s="338"/>
      <c r="UJB189" s="338"/>
      <c r="UJC189" s="338"/>
      <c r="UJD189" s="338"/>
      <c r="UJE189" s="338"/>
      <c r="UJF189" s="338"/>
      <c r="UJG189" s="338"/>
      <c r="UJH189" s="338"/>
      <c r="UJI189" s="338"/>
      <c r="UJJ189" s="338"/>
      <c r="UJK189" s="338"/>
      <c r="UJL189" s="338"/>
      <c r="UJM189" s="338"/>
      <c r="UJN189" s="338"/>
      <c r="UJO189" s="338"/>
      <c r="UJP189" s="338"/>
      <c r="UJQ189" s="338"/>
      <c r="UJR189" s="338"/>
      <c r="UJS189" s="338"/>
      <c r="UJT189" s="338"/>
      <c r="UJU189" s="338"/>
      <c r="UJV189" s="338"/>
      <c r="UJW189" s="338"/>
      <c r="UJX189" s="338"/>
      <c r="UJY189" s="338"/>
      <c r="UJZ189" s="338"/>
      <c r="UKA189" s="338"/>
      <c r="UKB189" s="338"/>
      <c r="UKC189" s="338"/>
      <c r="UKD189" s="338"/>
      <c r="UKE189" s="338"/>
      <c r="UKF189" s="338"/>
      <c r="UKG189" s="338"/>
      <c r="UKH189" s="338"/>
      <c r="UKI189" s="338"/>
      <c r="UKJ189" s="338"/>
      <c r="UKK189" s="338"/>
      <c r="UKL189" s="338"/>
      <c r="UKM189" s="338"/>
      <c r="UKN189" s="338"/>
      <c r="UKO189" s="338"/>
      <c r="UKP189" s="338"/>
      <c r="UKQ189" s="338"/>
      <c r="UKR189" s="338"/>
      <c r="UKS189" s="338"/>
      <c r="UKT189" s="338"/>
      <c r="UKU189" s="338"/>
      <c r="UKV189" s="338"/>
      <c r="UKW189" s="338"/>
      <c r="UKX189" s="338"/>
      <c r="UKY189" s="338"/>
      <c r="UKZ189" s="338"/>
      <c r="ULA189" s="338"/>
      <c r="ULB189" s="338"/>
      <c r="ULC189" s="338"/>
      <c r="ULD189" s="338"/>
      <c r="ULE189" s="338"/>
      <c r="ULF189" s="338"/>
      <c r="ULG189" s="338"/>
      <c r="ULH189" s="338"/>
      <c r="ULI189" s="338"/>
      <c r="ULJ189" s="338"/>
      <c r="ULK189" s="338"/>
      <c r="ULL189" s="338"/>
      <c r="ULM189" s="338"/>
      <c r="ULN189" s="338"/>
      <c r="ULO189" s="338"/>
      <c r="ULP189" s="338"/>
      <c r="ULQ189" s="338"/>
      <c r="ULR189" s="338"/>
      <c r="ULS189" s="338"/>
      <c r="ULT189" s="338"/>
      <c r="ULU189" s="338"/>
      <c r="ULV189" s="338"/>
      <c r="ULW189" s="338"/>
      <c r="ULX189" s="338"/>
      <c r="ULY189" s="338"/>
      <c r="ULZ189" s="338"/>
      <c r="UMA189" s="338"/>
      <c r="UMB189" s="338"/>
      <c r="UMC189" s="338"/>
      <c r="UMD189" s="338"/>
      <c r="UME189" s="338"/>
      <c r="UMF189" s="338"/>
      <c r="UMG189" s="338"/>
      <c r="UMH189" s="338"/>
      <c r="UMI189" s="338"/>
      <c r="UMJ189" s="338"/>
      <c r="UMK189" s="338"/>
      <c r="UML189" s="338"/>
      <c r="UMM189" s="338"/>
      <c r="UMN189" s="338"/>
      <c r="UMO189" s="338"/>
      <c r="UMP189" s="338"/>
      <c r="UMQ189" s="338"/>
      <c r="UMR189" s="338"/>
      <c r="UMS189" s="338"/>
      <c r="UMT189" s="338"/>
      <c r="UMU189" s="338"/>
      <c r="UMV189" s="338"/>
      <c r="UMW189" s="338"/>
      <c r="UMX189" s="338"/>
      <c r="UMY189" s="338"/>
      <c r="UMZ189" s="338"/>
      <c r="UNA189" s="338"/>
      <c r="UNB189" s="338"/>
      <c r="UNC189" s="338"/>
      <c r="UND189" s="338"/>
      <c r="UNE189" s="338"/>
      <c r="UNF189" s="338"/>
      <c r="UNG189" s="338"/>
      <c r="UNH189" s="338"/>
      <c r="UNI189" s="338"/>
      <c r="UNJ189" s="338"/>
      <c r="UNK189" s="338"/>
      <c r="UNL189" s="338"/>
      <c r="UNM189" s="338"/>
      <c r="UNN189" s="338"/>
      <c r="UNO189" s="338"/>
      <c r="UNP189" s="338"/>
      <c r="UNQ189" s="338"/>
      <c r="UNR189" s="338"/>
      <c r="UNS189" s="338"/>
      <c r="UNT189" s="338"/>
      <c r="UNU189" s="338"/>
      <c r="UNV189" s="338"/>
      <c r="UNW189" s="338"/>
      <c r="UNX189" s="338"/>
      <c r="UNY189" s="338"/>
      <c r="UNZ189" s="338"/>
      <c r="UOA189" s="338"/>
      <c r="UOB189" s="338"/>
      <c r="UOC189" s="338"/>
      <c r="UOD189" s="338"/>
      <c r="UOE189" s="338"/>
      <c r="UOF189" s="338"/>
      <c r="UOG189" s="338"/>
      <c r="UOH189" s="338"/>
      <c r="UOI189" s="338"/>
      <c r="UOJ189" s="338"/>
      <c r="UOK189" s="338"/>
      <c r="UOL189" s="338"/>
      <c r="UOM189" s="338"/>
      <c r="UON189" s="338"/>
      <c r="UOO189" s="338"/>
      <c r="UOP189" s="338"/>
      <c r="UOQ189" s="338"/>
      <c r="UOR189" s="338"/>
      <c r="UOS189" s="338"/>
      <c r="UOT189" s="338"/>
      <c r="UOU189" s="338"/>
      <c r="UOV189" s="338"/>
      <c r="UOW189" s="338"/>
      <c r="UOX189" s="338"/>
      <c r="UOY189" s="338"/>
      <c r="UOZ189" s="338"/>
      <c r="UPA189" s="338"/>
      <c r="UPB189" s="338"/>
      <c r="UPC189" s="338"/>
      <c r="UPD189" s="338"/>
      <c r="UPE189" s="338"/>
      <c r="UPF189" s="338"/>
      <c r="UPG189" s="338"/>
      <c r="UPH189" s="338"/>
      <c r="UPI189" s="338"/>
      <c r="UPJ189" s="338"/>
      <c r="UPK189" s="338"/>
      <c r="UPL189" s="338"/>
      <c r="UPM189" s="338"/>
      <c r="UPN189" s="338"/>
      <c r="UPO189" s="338"/>
      <c r="UPP189" s="338"/>
      <c r="UPQ189" s="338"/>
      <c r="UPR189" s="338"/>
      <c r="UPS189" s="338"/>
      <c r="UPT189" s="338"/>
      <c r="UPU189" s="338"/>
      <c r="UPV189" s="338"/>
      <c r="UPW189" s="338"/>
      <c r="UPX189" s="338"/>
      <c r="UPY189" s="338"/>
      <c r="UPZ189" s="338"/>
      <c r="UQA189" s="338"/>
      <c r="UQB189" s="338"/>
      <c r="UQC189" s="338"/>
      <c r="UQD189" s="338"/>
      <c r="UQE189" s="338"/>
      <c r="UQF189" s="338"/>
      <c r="UQG189" s="338"/>
      <c r="UQH189" s="338"/>
      <c r="UQI189" s="338"/>
      <c r="UQJ189" s="338"/>
      <c r="UQK189" s="338"/>
      <c r="UQL189" s="338"/>
      <c r="UQM189" s="338"/>
      <c r="UQN189" s="338"/>
      <c r="UQO189" s="338"/>
      <c r="UQP189" s="338"/>
      <c r="UQQ189" s="338"/>
      <c r="UQR189" s="338"/>
      <c r="UQS189" s="338"/>
      <c r="UQT189" s="338"/>
      <c r="UQU189" s="338"/>
      <c r="UQV189" s="338"/>
      <c r="UQW189" s="338"/>
      <c r="UQX189" s="338"/>
      <c r="UQY189" s="338"/>
      <c r="UQZ189" s="338"/>
      <c r="URA189" s="338"/>
      <c r="URB189" s="338"/>
      <c r="URC189" s="338"/>
      <c r="URD189" s="338"/>
      <c r="URE189" s="338"/>
      <c r="URF189" s="338"/>
      <c r="URG189" s="338"/>
      <c r="URH189" s="338"/>
      <c r="URI189" s="338"/>
      <c r="URJ189" s="338"/>
      <c r="URK189" s="338"/>
      <c r="URL189" s="338"/>
      <c r="URM189" s="338"/>
      <c r="URN189" s="338"/>
      <c r="URO189" s="338"/>
      <c r="URP189" s="338"/>
      <c r="URQ189" s="338"/>
      <c r="URR189" s="338"/>
      <c r="URS189" s="338"/>
      <c r="URT189" s="338"/>
      <c r="URU189" s="338"/>
      <c r="URV189" s="338"/>
      <c r="URW189" s="338"/>
      <c r="URX189" s="338"/>
      <c r="URY189" s="338"/>
      <c r="URZ189" s="338"/>
      <c r="USA189" s="338"/>
      <c r="USB189" s="338"/>
      <c r="USC189" s="338"/>
      <c r="USD189" s="338"/>
      <c r="USE189" s="338"/>
      <c r="USF189" s="338"/>
      <c r="USG189" s="338"/>
      <c r="USH189" s="338"/>
      <c r="USI189" s="338"/>
      <c r="USJ189" s="338"/>
      <c r="USK189" s="338"/>
      <c r="USL189" s="338"/>
      <c r="USM189" s="338"/>
      <c r="USN189" s="338"/>
      <c r="USO189" s="338"/>
      <c r="USP189" s="338"/>
      <c r="USQ189" s="338"/>
      <c r="USR189" s="338"/>
      <c r="USS189" s="338"/>
      <c r="UST189" s="338"/>
      <c r="USU189" s="338"/>
      <c r="USV189" s="338"/>
      <c r="USW189" s="338"/>
      <c r="USX189" s="338"/>
      <c r="USY189" s="338"/>
      <c r="USZ189" s="338"/>
      <c r="UTA189" s="338"/>
      <c r="UTB189" s="338"/>
      <c r="UTC189" s="338"/>
      <c r="UTD189" s="338"/>
      <c r="UTE189" s="338"/>
      <c r="UTF189" s="338"/>
      <c r="UTG189" s="338"/>
      <c r="UTH189" s="338"/>
      <c r="UTI189" s="338"/>
      <c r="UTJ189" s="338"/>
      <c r="UTK189" s="338"/>
      <c r="UTL189" s="338"/>
      <c r="UTM189" s="338"/>
      <c r="UTN189" s="338"/>
      <c r="UTO189" s="338"/>
      <c r="UTP189" s="338"/>
      <c r="UTQ189" s="338"/>
      <c r="UTR189" s="338"/>
      <c r="UTS189" s="338"/>
      <c r="UTT189" s="338"/>
      <c r="UTU189" s="338"/>
      <c r="UTV189" s="338"/>
      <c r="UTW189" s="338"/>
      <c r="UTX189" s="338"/>
      <c r="UTY189" s="338"/>
      <c r="UTZ189" s="338"/>
      <c r="UUA189" s="338"/>
      <c r="UUB189" s="338"/>
      <c r="UUC189" s="338"/>
      <c r="UUD189" s="338"/>
      <c r="UUE189" s="338"/>
      <c r="UUF189" s="338"/>
      <c r="UUG189" s="338"/>
      <c r="UUH189" s="338"/>
      <c r="UUI189" s="338"/>
      <c r="UUJ189" s="338"/>
      <c r="UUK189" s="338"/>
      <c r="UUL189" s="338"/>
      <c r="UUM189" s="338"/>
      <c r="UUN189" s="338"/>
      <c r="UUO189" s="338"/>
      <c r="UUP189" s="338"/>
      <c r="UUQ189" s="338"/>
      <c r="UUR189" s="338"/>
      <c r="UUS189" s="338"/>
      <c r="UUT189" s="338"/>
      <c r="UUU189" s="338"/>
      <c r="UUV189" s="338"/>
      <c r="UUW189" s="338"/>
      <c r="UUX189" s="338"/>
      <c r="UUY189" s="338"/>
      <c r="UUZ189" s="338"/>
      <c r="UVA189" s="338"/>
      <c r="UVB189" s="338"/>
      <c r="UVC189" s="338"/>
      <c r="UVD189" s="338"/>
      <c r="UVE189" s="338"/>
      <c r="UVF189" s="338"/>
      <c r="UVG189" s="338"/>
      <c r="UVH189" s="338"/>
      <c r="UVI189" s="338"/>
      <c r="UVJ189" s="338"/>
      <c r="UVK189" s="338"/>
      <c r="UVL189" s="338"/>
      <c r="UVM189" s="338"/>
      <c r="UVN189" s="338"/>
      <c r="UVO189" s="338"/>
      <c r="UVP189" s="338"/>
      <c r="UVQ189" s="338"/>
      <c r="UVR189" s="338"/>
      <c r="UVS189" s="338"/>
      <c r="UVT189" s="338"/>
      <c r="UVU189" s="338"/>
      <c r="UVV189" s="338"/>
      <c r="UVW189" s="338"/>
      <c r="UVX189" s="338"/>
      <c r="UVY189" s="338"/>
      <c r="UVZ189" s="338"/>
      <c r="UWA189" s="338"/>
      <c r="UWB189" s="338"/>
      <c r="UWC189" s="338"/>
      <c r="UWD189" s="338"/>
      <c r="UWE189" s="338"/>
      <c r="UWF189" s="338"/>
      <c r="UWG189" s="338"/>
      <c r="UWH189" s="338"/>
      <c r="UWI189" s="338"/>
      <c r="UWJ189" s="338"/>
      <c r="UWK189" s="338"/>
      <c r="UWL189" s="338"/>
      <c r="UWM189" s="338"/>
      <c r="UWN189" s="338"/>
      <c r="UWO189" s="338"/>
      <c r="UWP189" s="338"/>
      <c r="UWQ189" s="338"/>
      <c r="UWR189" s="338"/>
      <c r="UWS189" s="338"/>
      <c r="UWT189" s="338"/>
      <c r="UWU189" s="338"/>
      <c r="UWV189" s="338"/>
      <c r="UWW189" s="338"/>
      <c r="UWX189" s="338"/>
      <c r="UWY189" s="338"/>
      <c r="UWZ189" s="338"/>
      <c r="UXA189" s="338"/>
      <c r="UXB189" s="338"/>
      <c r="UXC189" s="338"/>
      <c r="UXD189" s="338"/>
      <c r="UXE189" s="338"/>
      <c r="UXF189" s="338"/>
      <c r="UXG189" s="338"/>
      <c r="UXH189" s="338"/>
      <c r="UXI189" s="338"/>
      <c r="UXJ189" s="338"/>
      <c r="UXK189" s="338"/>
      <c r="UXL189" s="338"/>
      <c r="UXM189" s="338"/>
      <c r="UXN189" s="338"/>
      <c r="UXO189" s="338"/>
      <c r="UXP189" s="338"/>
      <c r="UXQ189" s="338"/>
      <c r="UXR189" s="338"/>
      <c r="UXS189" s="338"/>
      <c r="UXT189" s="338"/>
      <c r="UXU189" s="338"/>
      <c r="UXV189" s="338"/>
      <c r="UXW189" s="338"/>
      <c r="UXX189" s="338"/>
      <c r="UXY189" s="338"/>
      <c r="UXZ189" s="338"/>
      <c r="UYA189" s="338"/>
      <c r="UYB189" s="338"/>
      <c r="UYC189" s="338"/>
      <c r="UYD189" s="338"/>
      <c r="UYE189" s="338"/>
      <c r="UYF189" s="338"/>
      <c r="UYG189" s="338"/>
      <c r="UYH189" s="338"/>
      <c r="UYI189" s="338"/>
      <c r="UYJ189" s="338"/>
      <c r="UYK189" s="338"/>
      <c r="UYL189" s="338"/>
      <c r="UYM189" s="338"/>
      <c r="UYN189" s="338"/>
      <c r="UYO189" s="338"/>
      <c r="UYP189" s="338"/>
      <c r="UYQ189" s="338"/>
      <c r="UYR189" s="338"/>
      <c r="UYS189" s="338"/>
      <c r="UYT189" s="338"/>
      <c r="UYU189" s="338"/>
      <c r="UYV189" s="338"/>
      <c r="UYW189" s="338"/>
      <c r="UYX189" s="338"/>
      <c r="UYY189" s="338"/>
      <c r="UYZ189" s="338"/>
      <c r="UZA189" s="338"/>
      <c r="UZB189" s="338"/>
      <c r="UZC189" s="338"/>
      <c r="UZD189" s="338"/>
      <c r="UZE189" s="338"/>
      <c r="UZF189" s="338"/>
      <c r="UZG189" s="338"/>
      <c r="UZH189" s="338"/>
      <c r="UZI189" s="338"/>
      <c r="UZJ189" s="338"/>
      <c r="UZK189" s="338"/>
      <c r="UZL189" s="338"/>
      <c r="UZM189" s="338"/>
      <c r="UZN189" s="338"/>
      <c r="UZO189" s="338"/>
      <c r="UZP189" s="338"/>
      <c r="UZQ189" s="338"/>
      <c r="UZR189" s="338"/>
      <c r="UZS189" s="338"/>
      <c r="UZT189" s="338"/>
      <c r="UZU189" s="338"/>
      <c r="UZV189" s="338"/>
      <c r="UZW189" s="338"/>
      <c r="UZX189" s="338"/>
      <c r="UZY189" s="338"/>
      <c r="UZZ189" s="338"/>
      <c r="VAA189" s="338"/>
      <c r="VAB189" s="338"/>
      <c r="VAC189" s="338"/>
      <c r="VAD189" s="338"/>
      <c r="VAE189" s="338"/>
      <c r="VAF189" s="338"/>
      <c r="VAG189" s="338"/>
      <c r="VAH189" s="338"/>
      <c r="VAI189" s="338"/>
      <c r="VAJ189" s="338"/>
      <c r="VAK189" s="338"/>
      <c r="VAL189" s="338"/>
      <c r="VAM189" s="338"/>
      <c r="VAN189" s="338"/>
      <c r="VAO189" s="338"/>
      <c r="VAP189" s="338"/>
      <c r="VAQ189" s="338"/>
      <c r="VAR189" s="338"/>
      <c r="VAS189" s="338"/>
      <c r="VAT189" s="338"/>
      <c r="VAU189" s="338"/>
      <c r="VAV189" s="338"/>
      <c r="VAW189" s="338"/>
      <c r="VAX189" s="338"/>
      <c r="VAY189" s="338"/>
      <c r="VAZ189" s="338"/>
      <c r="VBA189" s="338"/>
      <c r="VBB189" s="338"/>
      <c r="VBC189" s="338"/>
      <c r="VBD189" s="338"/>
      <c r="VBE189" s="338"/>
      <c r="VBF189" s="338"/>
      <c r="VBG189" s="338"/>
      <c r="VBH189" s="338"/>
      <c r="VBI189" s="338"/>
      <c r="VBJ189" s="338"/>
      <c r="VBK189" s="338"/>
      <c r="VBL189" s="338"/>
      <c r="VBM189" s="338"/>
      <c r="VBN189" s="338"/>
      <c r="VBO189" s="338"/>
      <c r="VBP189" s="338"/>
      <c r="VBQ189" s="338"/>
      <c r="VBR189" s="338"/>
      <c r="VBS189" s="338"/>
      <c r="VBT189" s="338"/>
      <c r="VBU189" s="338"/>
      <c r="VBV189" s="338"/>
      <c r="VBW189" s="338"/>
      <c r="VBX189" s="338"/>
      <c r="VBY189" s="338"/>
      <c r="VBZ189" s="338"/>
      <c r="VCA189" s="338"/>
      <c r="VCB189" s="338"/>
      <c r="VCC189" s="338"/>
      <c r="VCD189" s="338"/>
      <c r="VCE189" s="338"/>
      <c r="VCF189" s="338"/>
      <c r="VCG189" s="338"/>
      <c r="VCH189" s="338"/>
      <c r="VCI189" s="338"/>
      <c r="VCJ189" s="338"/>
      <c r="VCK189" s="338"/>
      <c r="VCL189" s="338"/>
      <c r="VCM189" s="338"/>
      <c r="VCN189" s="338"/>
      <c r="VCO189" s="338"/>
      <c r="VCP189" s="338"/>
      <c r="VCQ189" s="338"/>
      <c r="VCR189" s="338"/>
      <c r="VCS189" s="338"/>
      <c r="VCT189" s="338"/>
      <c r="VCU189" s="338"/>
      <c r="VCV189" s="338"/>
      <c r="VCW189" s="338"/>
      <c r="VCX189" s="338"/>
      <c r="VCY189" s="338"/>
      <c r="VCZ189" s="338"/>
      <c r="VDA189" s="338"/>
      <c r="VDB189" s="338"/>
      <c r="VDC189" s="338"/>
      <c r="VDD189" s="338"/>
      <c r="VDE189" s="338"/>
      <c r="VDF189" s="338"/>
      <c r="VDG189" s="338"/>
      <c r="VDH189" s="338"/>
      <c r="VDI189" s="338"/>
      <c r="VDJ189" s="338"/>
      <c r="VDK189" s="338"/>
      <c r="VDL189" s="338"/>
      <c r="VDM189" s="338"/>
      <c r="VDN189" s="338"/>
      <c r="VDO189" s="338"/>
      <c r="VDP189" s="338"/>
      <c r="VDQ189" s="338"/>
      <c r="VDR189" s="338"/>
      <c r="VDS189" s="338"/>
      <c r="VDT189" s="338"/>
      <c r="VDU189" s="338"/>
      <c r="VDV189" s="338"/>
      <c r="VDW189" s="338"/>
      <c r="VDX189" s="338"/>
      <c r="VDY189" s="338"/>
      <c r="VDZ189" s="338"/>
      <c r="VEA189" s="338"/>
      <c r="VEB189" s="338"/>
      <c r="VEC189" s="338"/>
      <c r="VED189" s="338"/>
      <c r="VEE189" s="338"/>
      <c r="VEF189" s="338"/>
      <c r="VEG189" s="338"/>
      <c r="VEH189" s="338"/>
      <c r="VEI189" s="338"/>
      <c r="VEJ189" s="338"/>
      <c r="VEK189" s="338"/>
      <c r="VEL189" s="338"/>
      <c r="VEM189" s="338"/>
      <c r="VEN189" s="338"/>
      <c r="VEO189" s="338"/>
      <c r="VEP189" s="338"/>
      <c r="VEQ189" s="338"/>
      <c r="VER189" s="338"/>
      <c r="VES189" s="338"/>
      <c r="VET189" s="338"/>
      <c r="VEU189" s="338"/>
      <c r="VEV189" s="338"/>
      <c r="VEW189" s="338"/>
      <c r="VEX189" s="338"/>
      <c r="VEY189" s="338"/>
      <c r="VEZ189" s="338"/>
      <c r="VFA189" s="338"/>
      <c r="VFB189" s="338"/>
      <c r="VFC189" s="338"/>
      <c r="VFD189" s="338"/>
      <c r="VFE189" s="338"/>
      <c r="VFF189" s="338"/>
      <c r="VFG189" s="338"/>
      <c r="VFH189" s="338"/>
      <c r="VFI189" s="338"/>
      <c r="VFJ189" s="338"/>
      <c r="VFK189" s="338"/>
      <c r="VFL189" s="338"/>
      <c r="VFM189" s="338"/>
      <c r="VFN189" s="338"/>
      <c r="VFO189" s="338"/>
      <c r="VFP189" s="338"/>
      <c r="VFQ189" s="338"/>
      <c r="VFR189" s="338"/>
      <c r="VFS189" s="338"/>
      <c r="VFT189" s="338"/>
      <c r="VFU189" s="338"/>
      <c r="VFV189" s="338"/>
      <c r="VFW189" s="338"/>
      <c r="VFX189" s="338"/>
      <c r="VFY189" s="338"/>
      <c r="VFZ189" s="338"/>
      <c r="VGA189" s="338"/>
      <c r="VGB189" s="338"/>
      <c r="VGC189" s="338"/>
      <c r="VGD189" s="338"/>
      <c r="VGE189" s="338"/>
      <c r="VGF189" s="338"/>
      <c r="VGG189" s="338"/>
      <c r="VGH189" s="338"/>
      <c r="VGI189" s="338"/>
      <c r="VGJ189" s="338"/>
      <c r="VGK189" s="338"/>
      <c r="VGL189" s="338"/>
      <c r="VGM189" s="338"/>
      <c r="VGN189" s="338"/>
      <c r="VGO189" s="338"/>
      <c r="VGP189" s="338"/>
      <c r="VGQ189" s="338"/>
      <c r="VGR189" s="338"/>
      <c r="VGS189" s="338"/>
      <c r="VGT189" s="338"/>
      <c r="VGU189" s="338"/>
      <c r="VGV189" s="338"/>
      <c r="VGW189" s="338"/>
      <c r="VGX189" s="338"/>
      <c r="VGY189" s="338"/>
      <c r="VGZ189" s="338"/>
      <c r="VHA189" s="338"/>
      <c r="VHB189" s="338"/>
      <c r="VHC189" s="338"/>
      <c r="VHD189" s="338"/>
      <c r="VHE189" s="338"/>
      <c r="VHF189" s="338"/>
      <c r="VHG189" s="338"/>
      <c r="VHH189" s="338"/>
      <c r="VHI189" s="338"/>
      <c r="VHJ189" s="338"/>
      <c r="VHK189" s="338"/>
      <c r="VHL189" s="338"/>
      <c r="VHM189" s="338"/>
      <c r="VHN189" s="338"/>
      <c r="VHO189" s="338"/>
      <c r="VHP189" s="338"/>
      <c r="VHQ189" s="338"/>
      <c r="VHR189" s="338"/>
      <c r="VHS189" s="338"/>
      <c r="VHT189" s="338"/>
      <c r="VHU189" s="338"/>
      <c r="VHV189" s="338"/>
      <c r="VHW189" s="338"/>
      <c r="VHX189" s="338"/>
      <c r="VHY189" s="338"/>
      <c r="VHZ189" s="338"/>
      <c r="VIA189" s="338"/>
      <c r="VIB189" s="338"/>
      <c r="VIC189" s="338"/>
      <c r="VID189" s="338"/>
      <c r="VIE189" s="338"/>
      <c r="VIF189" s="338"/>
      <c r="VIG189" s="338"/>
      <c r="VIH189" s="338"/>
      <c r="VII189" s="338"/>
      <c r="VIJ189" s="338"/>
      <c r="VIK189" s="338"/>
      <c r="VIL189" s="338"/>
      <c r="VIM189" s="338"/>
      <c r="VIN189" s="338"/>
      <c r="VIO189" s="338"/>
      <c r="VIP189" s="338"/>
      <c r="VIQ189" s="338"/>
      <c r="VIR189" s="338"/>
      <c r="VIS189" s="338"/>
      <c r="VIT189" s="338"/>
      <c r="VIU189" s="338"/>
      <c r="VIV189" s="338"/>
      <c r="VIW189" s="338"/>
      <c r="VIX189" s="338"/>
      <c r="VIY189" s="338"/>
      <c r="VIZ189" s="338"/>
      <c r="VJA189" s="338"/>
      <c r="VJB189" s="338"/>
      <c r="VJC189" s="338"/>
      <c r="VJD189" s="338"/>
      <c r="VJE189" s="338"/>
      <c r="VJF189" s="338"/>
      <c r="VJG189" s="338"/>
      <c r="VJH189" s="338"/>
      <c r="VJI189" s="338"/>
      <c r="VJJ189" s="338"/>
      <c r="VJK189" s="338"/>
      <c r="VJL189" s="338"/>
      <c r="VJM189" s="338"/>
      <c r="VJN189" s="338"/>
      <c r="VJO189" s="338"/>
      <c r="VJP189" s="338"/>
      <c r="VJQ189" s="338"/>
      <c r="VJR189" s="338"/>
      <c r="VJS189" s="338"/>
      <c r="VJT189" s="338"/>
      <c r="VJU189" s="338"/>
      <c r="VJV189" s="338"/>
      <c r="VJW189" s="338"/>
      <c r="VJX189" s="338"/>
      <c r="VJY189" s="338"/>
      <c r="VJZ189" s="338"/>
      <c r="VKA189" s="338"/>
      <c r="VKB189" s="338"/>
      <c r="VKC189" s="338"/>
      <c r="VKD189" s="338"/>
      <c r="VKE189" s="338"/>
      <c r="VKF189" s="338"/>
      <c r="VKG189" s="338"/>
      <c r="VKH189" s="338"/>
      <c r="VKI189" s="338"/>
      <c r="VKJ189" s="338"/>
      <c r="VKK189" s="338"/>
      <c r="VKL189" s="338"/>
      <c r="VKM189" s="338"/>
      <c r="VKN189" s="338"/>
      <c r="VKO189" s="338"/>
      <c r="VKP189" s="338"/>
      <c r="VKQ189" s="338"/>
      <c r="VKR189" s="338"/>
      <c r="VKS189" s="338"/>
      <c r="VKT189" s="338"/>
      <c r="VKU189" s="338"/>
      <c r="VKV189" s="338"/>
      <c r="VKW189" s="338"/>
      <c r="VKX189" s="338"/>
      <c r="VKY189" s="338"/>
      <c r="VKZ189" s="338"/>
      <c r="VLA189" s="338"/>
      <c r="VLB189" s="338"/>
      <c r="VLC189" s="338"/>
      <c r="VLD189" s="338"/>
      <c r="VLE189" s="338"/>
      <c r="VLF189" s="338"/>
      <c r="VLG189" s="338"/>
      <c r="VLH189" s="338"/>
      <c r="VLI189" s="338"/>
      <c r="VLJ189" s="338"/>
      <c r="VLK189" s="338"/>
      <c r="VLL189" s="338"/>
      <c r="VLM189" s="338"/>
      <c r="VLN189" s="338"/>
      <c r="VLO189" s="338"/>
      <c r="VLP189" s="338"/>
      <c r="VLQ189" s="338"/>
      <c r="VLR189" s="338"/>
      <c r="VLS189" s="338"/>
      <c r="VLT189" s="338"/>
      <c r="VLU189" s="338"/>
      <c r="VLV189" s="338"/>
      <c r="VLW189" s="338"/>
      <c r="VLX189" s="338"/>
      <c r="VLY189" s="338"/>
      <c r="VLZ189" s="338"/>
      <c r="VMA189" s="338"/>
      <c r="VMB189" s="338"/>
      <c r="VMC189" s="338"/>
      <c r="VMD189" s="338"/>
      <c r="VME189" s="338"/>
      <c r="VMF189" s="338"/>
      <c r="VMG189" s="338"/>
      <c r="VMH189" s="338"/>
      <c r="VMI189" s="338"/>
      <c r="VMJ189" s="338"/>
      <c r="VMK189" s="338"/>
      <c r="VML189" s="338"/>
      <c r="VMM189" s="338"/>
      <c r="VMN189" s="338"/>
      <c r="VMO189" s="338"/>
      <c r="VMP189" s="338"/>
      <c r="VMQ189" s="338"/>
      <c r="VMR189" s="338"/>
      <c r="VMS189" s="338"/>
      <c r="VMT189" s="338"/>
      <c r="VMU189" s="338"/>
      <c r="VMV189" s="338"/>
      <c r="VMW189" s="338"/>
      <c r="VMX189" s="338"/>
      <c r="VMY189" s="338"/>
      <c r="VMZ189" s="338"/>
      <c r="VNA189" s="338"/>
      <c r="VNB189" s="338"/>
      <c r="VNC189" s="338"/>
      <c r="VND189" s="338"/>
      <c r="VNE189" s="338"/>
      <c r="VNF189" s="338"/>
      <c r="VNG189" s="338"/>
      <c r="VNH189" s="338"/>
      <c r="VNI189" s="338"/>
      <c r="VNJ189" s="338"/>
      <c r="VNK189" s="338"/>
      <c r="VNL189" s="338"/>
      <c r="VNM189" s="338"/>
      <c r="VNN189" s="338"/>
      <c r="VNO189" s="338"/>
      <c r="VNP189" s="338"/>
      <c r="VNQ189" s="338"/>
      <c r="VNR189" s="338"/>
      <c r="VNS189" s="338"/>
      <c r="VNT189" s="338"/>
      <c r="VNU189" s="338"/>
      <c r="VNV189" s="338"/>
      <c r="VNW189" s="338"/>
      <c r="VNX189" s="338"/>
      <c r="VNY189" s="338"/>
      <c r="VNZ189" s="338"/>
      <c r="VOA189" s="338"/>
      <c r="VOB189" s="338"/>
      <c r="VOC189" s="338"/>
      <c r="VOD189" s="338"/>
      <c r="VOE189" s="338"/>
      <c r="VOF189" s="338"/>
      <c r="VOG189" s="338"/>
      <c r="VOH189" s="338"/>
      <c r="VOI189" s="338"/>
      <c r="VOJ189" s="338"/>
      <c r="VOK189" s="338"/>
      <c r="VOL189" s="338"/>
      <c r="VOM189" s="338"/>
      <c r="VON189" s="338"/>
      <c r="VOO189" s="338"/>
      <c r="VOP189" s="338"/>
      <c r="VOQ189" s="338"/>
      <c r="VOR189" s="338"/>
      <c r="VOS189" s="338"/>
      <c r="VOT189" s="338"/>
      <c r="VOU189" s="338"/>
      <c r="VOV189" s="338"/>
      <c r="VOW189" s="338"/>
      <c r="VOX189" s="338"/>
      <c r="VOY189" s="338"/>
      <c r="VOZ189" s="338"/>
      <c r="VPA189" s="338"/>
      <c r="VPB189" s="338"/>
      <c r="VPC189" s="338"/>
      <c r="VPD189" s="338"/>
      <c r="VPE189" s="338"/>
      <c r="VPF189" s="338"/>
      <c r="VPG189" s="338"/>
      <c r="VPH189" s="338"/>
      <c r="VPI189" s="338"/>
      <c r="VPJ189" s="338"/>
      <c r="VPK189" s="338"/>
      <c r="VPL189" s="338"/>
      <c r="VPM189" s="338"/>
      <c r="VPN189" s="338"/>
      <c r="VPO189" s="338"/>
      <c r="VPP189" s="338"/>
      <c r="VPQ189" s="338"/>
      <c r="VPR189" s="338"/>
      <c r="VPS189" s="338"/>
      <c r="VPT189" s="338"/>
      <c r="VPU189" s="338"/>
      <c r="VPV189" s="338"/>
      <c r="VPW189" s="338"/>
      <c r="VPX189" s="338"/>
      <c r="VPY189" s="338"/>
      <c r="VPZ189" s="338"/>
      <c r="VQA189" s="338"/>
      <c r="VQB189" s="338"/>
      <c r="VQC189" s="338"/>
      <c r="VQD189" s="338"/>
      <c r="VQE189" s="338"/>
      <c r="VQF189" s="338"/>
      <c r="VQG189" s="338"/>
      <c r="VQH189" s="338"/>
      <c r="VQI189" s="338"/>
      <c r="VQJ189" s="338"/>
      <c r="VQK189" s="338"/>
      <c r="VQL189" s="338"/>
      <c r="VQM189" s="338"/>
      <c r="VQN189" s="338"/>
      <c r="VQO189" s="338"/>
      <c r="VQP189" s="338"/>
      <c r="VQQ189" s="338"/>
      <c r="VQR189" s="338"/>
      <c r="VQS189" s="338"/>
      <c r="VQT189" s="338"/>
      <c r="VQU189" s="338"/>
      <c r="VQV189" s="338"/>
      <c r="VQW189" s="338"/>
      <c r="VQX189" s="338"/>
      <c r="VQY189" s="338"/>
      <c r="VQZ189" s="338"/>
      <c r="VRA189" s="338"/>
      <c r="VRB189" s="338"/>
      <c r="VRC189" s="338"/>
      <c r="VRD189" s="338"/>
      <c r="VRE189" s="338"/>
      <c r="VRF189" s="338"/>
      <c r="VRG189" s="338"/>
      <c r="VRH189" s="338"/>
      <c r="VRI189" s="338"/>
      <c r="VRJ189" s="338"/>
      <c r="VRK189" s="338"/>
      <c r="VRL189" s="338"/>
      <c r="VRM189" s="338"/>
      <c r="VRN189" s="338"/>
      <c r="VRO189" s="338"/>
      <c r="VRP189" s="338"/>
      <c r="VRQ189" s="338"/>
      <c r="VRR189" s="338"/>
      <c r="VRS189" s="338"/>
      <c r="VRT189" s="338"/>
      <c r="VRU189" s="338"/>
      <c r="VRV189" s="338"/>
      <c r="VRW189" s="338"/>
      <c r="VRX189" s="338"/>
      <c r="VRY189" s="338"/>
      <c r="VRZ189" s="338"/>
      <c r="VSA189" s="338"/>
      <c r="VSB189" s="338"/>
      <c r="VSC189" s="338"/>
      <c r="VSD189" s="338"/>
      <c r="VSE189" s="338"/>
      <c r="VSF189" s="338"/>
      <c r="VSG189" s="338"/>
      <c r="VSH189" s="338"/>
      <c r="VSI189" s="338"/>
      <c r="VSJ189" s="338"/>
      <c r="VSK189" s="338"/>
      <c r="VSL189" s="338"/>
      <c r="VSM189" s="338"/>
      <c r="VSN189" s="338"/>
      <c r="VSO189" s="338"/>
      <c r="VSP189" s="338"/>
      <c r="VSQ189" s="338"/>
      <c r="VSR189" s="338"/>
      <c r="VSS189" s="338"/>
      <c r="VST189" s="338"/>
      <c r="VSU189" s="338"/>
      <c r="VSV189" s="338"/>
      <c r="VSW189" s="338"/>
      <c r="VSX189" s="338"/>
      <c r="VSY189" s="338"/>
      <c r="VSZ189" s="338"/>
      <c r="VTA189" s="338"/>
      <c r="VTB189" s="338"/>
      <c r="VTC189" s="338"/>
      <c r="VTD189" s="338"/>
      <c r="VTE189" s="338"/>
      <c r="VTF189" s="338"/>
      <c r="VTG189" s="338"/>
      <c r="VTH189" s="338"/>
      <c r="VTI189" s="338"/>
      <c r="VTJ189" s="338"/>
      <c r="VTK189" s="338"/>
      <c r="VTL189" s="338"/>
      <c r="VTM189" s="338"/>
      <c r="VTN189" s="338"/>
      <c r="VTO189" s="338"/>
      <c r="VTP189" s="338"/>
      <c r="VTQ189" s="338"/>
      <c r="VTR189" s="338"/>
      <c r="VTS189" s="338"/>
      <c r="VTT189" s="338"/>
      <c r="VTU189" s="338"/>
      <c r="VTV189" s="338"/>
      <c r="VTW189" s="338"/>
      <c r="VTX189" s="338"/>
      <c r="VTY189" s="338"/>
      <c r="VTZ189" s="338"/>
      <c r="VUA189" s="338"/>
      <c r="VUB189" s="338"/>
      <c r="VUC189" s="338"/>
      <c r="VUD189" s="338"/>
      <c r="VUE189" s="338"/>
      <c r="VUF189" s="338"/>
      <c r="VUG189" s="338"/>
      <c r="VUH189" s="338"/>
      <c r="VUI189" s="338"/>
      <c r="VUJ189" s="338"/>
      <c r="VUK189" s="338"/>
      <c r="VUL189" s="338"/>
      <c r="VUM189" s="338"/>
      <c r="VUN189" s="338"/>
      <c r="VUO189" s="338"/>
      <c r="VUP189" s="338"/>
      <c r="VUQ189" s="338"/>
      <c r="VUR189" s="338"/>
      <c r="VUS189" s="338"/>
      <c r="VUT189" s="338"/>
      <c r="VUU189" s="338"/>
      <c r="VUV189" s="338"/>
      <c r="VUW189" s="338"/>
      <c r="VUX189" s="338"/>
      <c r="VUY189" s="338"/>
      <c r="VUZ189" s="338"/>
      <c r="VVA189" s="338"/>
      <c r="VVB189" s="338"/>
      <c r="VVC189" s="338"/>
      <c r="VVD189" s="338"/>
      <c r="VVE189" s="338"/>
      <c r="VVF189" s="338"/>
      <c r="VVG189" s="338"/>
      <c r="VVH189" s="338"/>
      <c r="VVI189" s="338"/>
      <c r="VVJ189" s="338"/>
      <c r="VVK189" s="338"/>
      <c r="VVL189" s="338"/>
      <c r="VVM189" s="338"/>
      <c r="VVN189" s="338"/>
      <c r="VVO189" s="338"/>
      <c r="VVP189" s="338"/>
      <c r="VVQ189" s="338"/>
      <c r="VVR189" s="338"/>
      <c r="VVS189" s="338"/>
      <c r="VVT189" s="338"/>
      <c r="VVU189" s="338"/>
      <c r="VVV189" s="338"/>
      <c r="VVW189" s="338"/>
      <c r="VVX189" s="338"/>
      <c r="VVY189" s="338"/>
      <c r="VVZ189" s="338"/>
      <c r="VWA189" s="338"/>
      <c r="VWB189" s="338"/>
      <c r="VWC189" s="338"/>
      <c r="VWD189" s="338"/>
      <c r="VWE189" s="338"/>
      <c r="VWF189" s="338"/>
      <c r="VWG189" s="338"/>
      <c r="VWH189" s="338"/>
      <c r="VWI189" s="338"/>
      <c r="VWJ189" s="338"/>
      <c r="VWK189" s="338"/>
      <c r="VWL189" s="338"/>
      <c r="VWM189" s="338"/>
      <c r="VWN189" s="338"/>
      <c r="VWO189" s="338"/>
      <c r="VWP189" s="338"/>
      <c r="VWQ189" s="338"/>
      <c r="VWR189" s="338"/>
      <c r="VWS189" s="338"/>
      <c r="VWT189" s="338"/>
      <c r="VWU189" s="338"/>
      <c r="VWV189" s="338"/>
      <c r="VWW189" s="338"/>
      <c r="VWX189" s="338"/>
      <c r="VWY189" s="338"/>
      <c r="VWZ189" s="338"/>
      <c r="VXA189" s="338"/>
      <c r="VXB189" s="338"/>
      <c r="VXC189" s="338"/>
      <c r="VXD189" s="338"/>
      <c r="VXE189" s="338"/>
      <c r="VXF189" s="338"/>
      <c r="VXG189" s="338"/>
      <c r="VXH189" s="338"/>
      <c r="VXI189" s="338"/>
      <c r="VXJ189" s="338"/>
      <c r="VXK189" s="338"/>
      <c r="VXL189" s="338"/>
      <c r="VXM189" s="338"/>
      <c r="VXN189" s="338"/>
      <c r="VXO189" s="338"/>
      <c r="VXP189" s="338"/>
      <c r="VXQ189" s="338"/>
      <c r="VXR189" s="338"/>
      <c r="VXS189" s="338"/>
      <c r="VXT189" s="338"/>
      <c r="VXU189" s="338"/>
      <c r="VXV189" s="338"/>
      <c r="VXW189" s="338"/>
      <c r="VXX189" s="338"/>
      <c r="VXY189" s="338"/>
      <c r="VXZ189" s="338"/>
      <c r="VYA189" s="338"/>
      <c r="VYB189" s="338"/>
      <c r="VYC189" s="338"/>
      <c r="VYD189" s="338"/>
      <c r="VYE189" s="338"/>
      <c r="VYF189" s="338"/>
      <c r="VYG189" s="338"/>
      <c r="VYH189" s="338"/>
      <c r="VYI189" s="338"/>
      <c r="VYJ189" s="338"/>
      <c r="VYK189" s="338"/>
      <c r="VYL189" s="338"/>
      <c r="VYM189" s="338"/>
      <c r="VYN189" s="338"/>
      <c r="VYO189" s="338"/>
      <c r="VYP189" s="338"/>
      <c r="VYQ189" s="338"/>
      <c r="VYR189" s="338"/>
      <c r="VYS189" s="338"/>
      <c r="VYT189" s="338"/>
      <c r="VYU189" s="338"/>
      <c r="VYV189" s="338"/>
      <c r="VYW189" s="338"/>
      <c r="VYX189" s="338"/>
      <c r="VYY189" s="338"/>
      <c r="VYZ189" s="338"/>
      <c r="VZA189" s="338"/>
      <c r="VZB189" s="338"/>
      <c r="VZC189" s="338"/>
      <c r="VZD189" s="338"/>
      <c r="VZE189" s="338"/>
      <c r="VZF189" s="338"/>
      <c r="VZG189" s="338"/>
      <c r="VZH189" s="338"/>
      <c r="VZI189" s="338"/>
      <c r="VZJ189" s="338"/>
      <c r="VZK189" s="338"/>
      <c r="VZL189" s="338"/>
      <c r="VZM189" s="338"/>
      <c r="VZN189" s="338"/>
      <c r="VZO189" s="338"/>
      <c r="VZP189" s="338"/>
      <c r="VZQ189" s="338"/>
      <c r="VZR189" s="338"/>
      <c r="VZS189" s="338"/>
      <c r="VZT189" s="338"/>
      <c r="VZU189" s="338"/>
      <c r="VZV189" s="338"/>
      <c r="VZW189" s="338"/>
      <c r="VZX189" s="338"/>
      <c r="VZY189" s="338"/>
      <c r="VZZ189" s="338"/>
      <c r="WAA189" s="338"/>
      <c r="WAB189" s="338"/>
      <c r="WAC189" s="338"/>
      <c r="WAD189" s="338"/>
      <c r="WAE189" s="338"/>
      <c r="WAF189" s="338"/>
      <c r="WAG189" s="338"/>
      <c r="WAH189" s="338"/>
      <c r="WAI189" s="338"/>
      <c r="WAJ189" s="338"/>
      <c r="WAK189" s="338"/>
      <c r="WAL189" s="338"/>
      <c r="WAM189" s="338"/>
      <c r="WAN189" s="338"/>
      <c r="WAO189" s="338"/>
      <c r="WAP189" s="338"/>
      <c r="WAQ189" s="338"/>
      <c r="WAR189" s="338"/>
      <c r="WAS189" s="338"/>
      <c r="WAT189" s="338"/>
      <c r="WAU189" s="338"/>
      <c r="WAV189" s="338"/>
      <c r="WAW189" s="338"/>
      <c r="WAX189" s="338"/>
      <c r="WAY189" s="338"/>
      <c r="WAZ189" s="338"/>
      <c r="WBA189" s="338"/>
      <c r="WBB189" s="338"/>
      <c r="WBC189" s="338"/>
      <c r="WBD189" s="338"/>
      <c r="WBE189" s="338"/>
      <c r="WBF189" s="338"/>
      <c r="WBG189" s="338"/>
      <c r="WBH189" s="338"/>
      <c r="WBI189" s="338"/>
      <c r="WBJ189" s="338"/>
      <c r="WBK189" s="338"/>
      <c r="WBL189" s="338"/>
      <c r="WBM189" s="338"/>
      <c r="WBN189" s="338"/>
      <c r="WBO189" s="338"/>
      <c r="WBP189" s="338"/>
      <c r="WBQ189" s="338"/>
      <c r="WBR189" s="338"/>
      <c r="WBS189" s="338"/>
      <c r="WBT189" s="338"/>
      <c r="WBU189" s="338"/>
      <c r="WBV189" s="338"/>
      <c r="WBW189" s="338"/>
      <c r="WBX189" s="338"/>
      <c r="WBY189" s="338"/>
      <c r="WBZ189" s="338"/>
      <c r="WCA189" s="338"/>
      <c r="WCB189" s="338"/>
      <c r="WCC189" s="338"/>
      <c r="WCD189" s="338"/>
      <c r="WCE189" s="338"/>
      <c r="WCF189" s="338"/>
      <c r="WCG189" s="338"/>
      <c r="WCH189" s="338"/>
      <c r="WCI189" s="338"/>
      <c r="WCJ189" s="338"/>
      <c r="WCK189" s="338"/>
      <c r="WCL189" s="338"/>
      <c r="WCM189" s="338"/>
      <c r="WCN189" s="338"/>
      <c r="WCO189" s="338"/>
      <c r="WCP189" s="338"/>
      <c r="WCQ189" s="338"/>
      <c r="WCR189" s="338"/>
      <c r="WCS189" s="338"/>
      <c r="WCT189" s="338"/>
      <c r="WCU189" s="338"/>
      <c r="WCV189" s="338"/>
      <c r="WCW189" s="338"/>
      <c r="WCX189" s="338"/>
      <c r="WCY189" s="338"/>
      <c r="WCZ189" s="338"/>
      <c r="WDA189" s="338"/>
      <c r="WDB189" s="338"/>
      <c r="WDC189" s="338"/>
      <c r="WDD189" s="338"/>
      <c r="WDE189" s="338"/>
      <c r="WDF189" s="338"/>
      <c r="WDG189" s="338"/>
      <c r="WDH189" s="338"/>
      <c r="WDI189" s="338"/>
      <c r="WDJ189" s="338"/>
      <c r="WDK189" s="338"/>
      <c r="WDL189" s="338"/>
      <c r="WDM189" s="338"/>
      <c r="WDN189" s="338"/>
      <c r="WDO189" s="338"/>
      <c r="WDP189" s="338"/>
      <c r="WDQ189" s="338"/>
      <c r="WDR189" s="338"/>
      <c r="WDS189" s="338"/>
      <c r="WDT189" s="338"/>
      <c r="WDU189" s="338"/>
      <c r="WDV189" s="338"/>
      <c r="WDW189" s="338"/>
      <c r="WDX189" s="338"/>
      <c r="WDY189" s="338"/>
      <c r="WDZ189" s="338"/>
      <c r="WEA189" s="338"/>
      <c r="WEB189" s="338"/>
      <c r="WEC189" s="338"/>
      <c r="WED189" s="338"/>
      <c r="WEE189" s="338"/>
      <c r="WEF189" s="338"/>
      <c r="WEG189" s="338"/>
      <c r="WEH189" s="338"/>
      <c r="WEI189" s="338"/>
      <c r="WEJ189" s="338"/>
      <c r="WEK189" s="338"/>
      <c r="WEL189" s="338"/>
      <c r="WEM189" s="338"/>
      <c r="WEN189" s="338"/>
      <c r="WEO189" s="338"/>
      <c r="WEP189" s="338"/>
      <c r="WEQ189" s="338"/>
      <c r="WER189" s="338"/>
      <c r="WES189" s="338"/>
      <c r="WET189" s="338"/>
      <c r="WEU189" s="338"/>
      <c r="WEV189" s="338"/>
      <c r="WEW189" s="338"/>
      <c r="WEX189" s="338"/>
      <c r="WEY189" s="338"/>
      <c r="WEZ189" s="338"/>
      <c r="WFA189" s="338"/>
      <c r="WFB189" s="338"/>
      <c r="WFC189" s="338"/>
      <c r="WFD189" s="338"/>
      <c r="WFE189" s="338"/>
      <c r="WFF189" s="338"/>
      <c r="WFG189" s="338"/>
      <c r="WFH189" s="338"/>
      <c r="WFI189" s="338"/>
      <c r="WFJ189" s="338"/>
      <c r="WFK189" s="338"/>
      <c r="WFL189" s="338"/>
      <c r="WFM189" s="338"/>
      <c r="WFN189" s="338"/>
      <c r="WFO189" s="338"/>
      <c r="WFP189" s="338"/>
      <c r="WFQ189" s="338"/>
      <c r="WFR189" s="338"/>
      <c r="WFS189" s="338"/>
      <c r="WFT189" s="338"/>
      <c r="WFU189" s="338"/>
      <c r="WFV189" s="338"/>
      <c r="WFW189" s="338"/>
      <c r="WFX189" s="338"/>
      <c r="WFY189" s="338"/>
      <c r="WFZ189" s="338"/>
      <c r="WGA189" s="338"/>
      <c r="WGB189" s="338"/>
      <c r="WGC189" s="338"/>
      <c r="WGD189" s="338"/>
      <c r="WGE189" s="338"/>
      <c r="WGF189" s="338"/>
      <c r="WGG189" s="338"/>
      <c r="WGH189" s="338"/>
      <c r="WGI189" s="338"/>
      <c r="WGJ189" s="338"/>
      <c r="WGK189" s="338"/>
      <c r="WGL189" s="338"/>
      <c r="WGM189" s="338"/>
      <c r="WGN189" s="338"/>
      <c r="WGO189" s="338"/>
      <c r="WGP189" s="338"/>
      <c r="WGQ189" s="338"/>
      <c r="WGR189" s="338"/>
      <c r="WGS189" s="338"/>
      <c r="WGT189" s="338"/>
      <c r="WGU189" s="338"/>
      <c r="WGV189" s="338"/>
      <c r="WGW189" s="338"/>
      <c r="WGX189" s="338"/>
      <c r="WGY189" s="338"/>
      <c r="WGZ189" s="338"/>
      <c r="WHA189" s="338"/>
      <c r="WHB189" s="338"/>
      <c r="WHC189" s="338"/>
      <c r="WHD189" s="338"/>
      <c r="WHE189" s="338"/>
      <c r="WHF189" s="338"/>
      <c r="WHG189" s="338"/>
      <c r="WHH189" s="338"/>
      <c r="WHI189" s="338"/>
      <c r="WHJ189" s="338"/>
      <c r="WHK189" s="338"/>
      <c r="WHL189" s="338"/>
      <c r="WHM189" s="338"/>
      <c r="WHN189" s="338"/>
      <c r="WHO189" s="338"/>
      <c r="WHP189" s="338"/>
      <c r="WHQ189" s="338"/>
      <c r="WHR189" s="338"/>
      <c r="WHS189" s="338"/>
      <c r="WHT189" s="338"/>
      <c r="WHU189" s="338"/>
      <c r="WHV189" s="338"/>
      <c r="WHW189" s="338"/>
      <c r="WHX189" s="338"/>
      <c r="WHY189" s="338"/>
      <c r="WHZ189" s="338"/>
      <c r="WIA189" s="338"/>
      <c r="WIB189" s="338"/>
      <c r="WIC189" s="338"/>
      <c r="WID189" s="338"/>
      <c r="WIE189" s="338"/>
      <c r="WIF189" s="338"/>
      <c r="WIG189" s="338"/>
      <c r="WIH189" s="338"/>
      <c r="WII189" s="338"/>
      <c r="WIJ189" s="338"/>
      <c r="WIK189" s="338"/>
      <c r="WIL189" s="338"/>
      <c r="WIM189" s="338"/>
      <c r="WIN189" s="338"/>
      <c r="WIO189" s="338"/>
      <c r="WIP189" s="338"/>
      <c r="WIQ189" s="338"/>
      <c r="WIR189" s="338"/>
      <c r="WIS189" s="338"/>
      <c r="WIT189" s="338"/>
      <c r="WIU189" s="338"/>
      <c r="WIV189" s="338"/>
      <c r="WIW189" s="338"/>
      <c r="WIX189" s="338"/>
      <c r="WIY189" s="338"/>
      <c r="WIZ189" s="338"/>
      <c r="WJA189" s="338"/>
      <c r="WJB189" s="338"/>
      <c r="WJC189" s="338"/>
      <c r="WJD189" s="338"/>
      <c r="WJE189" s="338"/>
      <c r="WJF189" s="338"/>
      <c r="WJG189" s="338"/>
      <c r="WJH189" s="338"/>
      <c r="WJI189" s="338"/>
      <c r="WJJ189" s="338"/>
      <c r="WJK189" s="338"/>
      <c r="WJL189" s="338"/>
      <c r="WJM189" s="338"/>
      <c r="WJN189" s="338"/>
      <c r="WJO189" s="338"/>
      <c r="WJP189" s="338"/>
      <c r="WJQ189" s="338"/>
      <c r="WJR189" s="338"/>
      <c r="WJS189" s="338"/>
      <c r="WJT189" s="338"/>
      <c r="WJU189" s="338"/>
      <c r="WJV189" s="338"/>
      <c r="WJW189" s="338"/>
      <c r="WJX189" s="338"/>
      <c r="WJY189" s="338"/>
      <c r="WJZ189" s="338"/>
      <c r="WKA189" s="338"/>
      <c r="WKB189" s="338"/>
      <c r="WKC189" s="338"/>
      <c r="WKD189" s="338"/>
      <c r="WKE189" s="338"/>
      <c r="WKF189" s="338"/>
      <c r="WKG189" s="338"/>
      <c r="WKH189" s="338"/>
      <c r="WKI189" s="338"/>
      <c r="WKJ189" s="338"/>
      <c r="WKK189" s="338"/>
      <c r="WKL189" s="338"/>
      <c r="WKM189" s="338"/>
      <c r="WKN189" s="338"/>
      <c r="WKO189" s="338"/>
      <c r="WKP189" s="338"/>
      <c r="WKQ189" s="338"/>
      <c r="WKR189" s="338"/>
      <c r="WKS189" s="338"/>
      <c r="WKT189" s="338"/>
      <c r="WKU189" s="338"/>
      <c r="WKV189" s="338"/>
      <c r="WKW189" s="338"/>
      <c r="WKX189" s="338"/>
      <c r="WKY189" s="338"/>
      <c r="WKZ189" s="338"/>
      <c r="WLA189" s="338"/>
      <c r="WLB189" s="338"/>
      <c r="WLC189" s="338"/>
      <c r="WLD189" s="338"/>
      <c r="WLE189" s="338"/>
      <c r="WLF189" s="338"/>
      <c r="WLG189" s="338"/>
      <c r="WLH189" s="338"/>
      <c r="WLI189" s="338"/>
      <c r="WLJ189" s="338"/>
      <c r="WLK189" s="338"/>
      <c r="WLL189" s="338"/>
      <c r="WLM189" s="338"/>
      <c r="WLN189" s="338"/>
      <c r="WLO189" s="338"/>
      <c r="WLP189" s="338"/>
      <c r="WLQ189" s="338"/>
      <c r="WLR189" s="338"/>
      <c r="WLS189" s="338"/>
      <c r="WLT189" s="338"/>
      <c r="WLU189" s="338"/>
      <c r="WLV189" s="338"/>
      <c r="WLW189" s="338"/>
      <c r="WLX189" s="338"/>
      <c r="WLY189" s="338"/>
      <c r="WLZ189" s="338"/>
      <c r="WMA189" s="338"/>
      <c r="WMB189" s="338"/>
      <c r="WMC189" s="338"/>
      <c r="WMD189" s="338"/>
      <c r="WME189" s="338"/>
      <c r="WMF189" s="338"/>
      <c r="WMG189" s="338"/>
      <c r="WMH189" s="338"/>
      <c r="WMI189" s="338"/>
      <c r="WMJ189" s="338"/>
      <c r="WMK189" s="338"/>
      <c r="WML189" s="338"/>
      <c r="WMM189" s="338"/>
      <c r="WMN189" s="338"/>
      <c r="WMO189" s="338"/>
      <c r="WMP189" s="338"/>
      <c r="WMQ189" s="338"/>
      <c r="WMR189" s="338"/>
      <c r="WMS189" s="338"/>
      <c r="WMT189" s="338"/>
      <c r="WMU189" s="338"/>
      <c r="WMV189" s="338"/>
      <c r="WMW189" s="338"/>
      <c r="WMX189" s="338"/>
      <c r="WMY189" s="338"/>
      <c r="WMZ189" s="338"/>
      <c r="WNA189" s="338"/>
      <c r="WNB189" s="338"/>
      <c r="WNC189" s="338"/>
      <c r="WND189" s="338"/>
      <c r="WNE189" s="338"/>
      <c r="WNF189" s="338"/>
      <c r="WNG189" s="338"/>
      <c r="WNH189" s="338"/>
      <c r="WNI189" s="338"/>
      <c r="WNJ189" s="338"/>
      <c r="WNK189" s="338"/>
      <c r="WNL189" s="338"/>
      <c r="WNM189" s="338"/>
      <c r="WNN189" s="338"/>
      <c r="WNO189" s="338"/>
      <c r="WNP189" s="338"/>
      <c r="WNQ189" s="338"/>
      <c r="WNR189" s="338"/>
      <c r="WNS189" s="338"/>
      <c r="WNT189" s="338"/>
      <c r="WNU189" s="338"/>
      <c r="WNV189" s="338"/>
      <c r="WNW189" s="338"/>
      <c r="WNX189" s="338"/>
      <c r="WNY189" s="338"/>
      <c r="WNZ189" s="338"/>
      <c r="WOA189" s="338"/>
      <c r="WOB189" s="338"/>
      <c r="WOC189" s="338"/>
      <c r="WOD189" s="338"/>
      <c r="WOE189" s="338"/>
      <c r="WOF189" s="338"/>
      <c r="WOG189" s="338"/>
      <c r="WOH189" s="338"/>
      <c r="WOI189" s="338"/>
      <c r="WOJ189" s="338"/>
      <c r="WOK189" s="338"/>
      <c r="WOL189" s="338"/>
      <c r="WOM189" s="338"/>
      <c r="WON189" s="338"/>
      <c r="WOO189" s="338"/>
      <c r="WOP189" s="338"/>
      <c r="WOQ189" s="338"/>
      <c r="WOR189" s="338"/>
      <c r="WOS189" s="338"/>
      <c r="WOT189" s="338"/>
      <c r="WOU189" s="338"/>
      <c r="WOV189" s="338"/>
      <c r="WOW189" s="338"/>
      <c r="WOX189" s="338"/>
      <c r="WOY189" s="338"/>
      <c r="WOZ189" s="338"/>
      <c r="WPA189" s="338"/>
      <c r="WPB189" s="338"/>
      <c r="WPC189" s="338"/>
      <c r="WPD189" s="338"/>
      <c r="WPE189" s="338"/>
      <c r="WPF189" s="338"/>
      <c r="WPG189" s="338"/>
      <c r="WPH189" s="338"/>
      <c r="WPI189" s="338"/>
      <c r="WPJ189" s="338"/>
      <c r="WPK189" s="338"/>
      <c r="WPL189" s="338"/>
      <c r="WPM189" s="338"/>
      <c r="WPN189" s="338"/>
      <c r="WPO189" s="338"/>
      <c r="WPP189" s="338"/>
      <c r="WPQ189" s="338"/>
      <c r="WPR189" s="338"/>
      <c r="WPS189" s="338"/>
      <c r="WPT189" s="338"/>
      <c r="WPU189" s="338"/>
      <c r="WPV189" s="338"/>
      <c r="WPW189" s="338"/>
      <c r="WPX189" s="338"/>
      <c r="WPY189" s="338"/>
      <c r="WPZ189" s="338"/>
      <c r="WQA189" s="338"/>
      <c r="WQB189" s="338"/>
      <c r="WQC189" s="338"/>
      <c r="WQD189" s="338"/>
      <c r="WQE189" s="338"/>
      <c r="WQF189" s="338"/>
      <c r="WQG189" s="338"/>
      <c r="WQH189" s="338"/>
      <c r="WQI189" s="338"/>
      <c r="WQJ189" s="338"/>
      <c r="WQK189" s="338"/>
      <c r="WQL189" s="338"/>
      <c r="WQM189" s="338"/>
      <c r="WQN189" s="338"/>
      <c r="WQO189" s="338"/>
      <c r="WQP189" s="338"/>
      <c r="WQQ189" s="338"/>
      <c r="WQR189" s="338"/>
      <c r="WQS189" s="338"/>
      <c r="WQT189" s="338"/>
      <c r="WQU189" s="338"/>
      <c r="WQV189" s="338"/>
      <c r="WQW189" s="338"/>
      <c r="WQX189" s="338"/>
      <c r="WQY189" s="338"/>
      <c r="WQZ189" s="338"/>
      <c r="WRA189" s="338"/>
      <c r="WRB189" s="338"/>
      <c r="WRC189" s="338"/>
      <c r="WRD189" s="338"/>
      <c r="WRE189" s="338"/>
      <c r="WRF189" s="338"/>
      <c r="WRG189" s="338"/>
      <c r="WRH189" s="338"/>
      <c r="WRI189" s="338"/>
      <c r="WRJ189" s="338"/>
      <c r="WRK189" s="338"/>
      <c r="WRL189" s="338"/>
      <c r="WRM189" s="338"/>
      <c r="WRN189" s="338"/>
      <c r="WRO189" s="338"/>
      <c r="WRP189" s="338"/>
      <c r="WRQ189" s="338"/>
      <c r="WRR189" s="338"/>
      <c r="WRS189" s="338"/>
      <c r="WRT189" s="338"/>
      <c r="WRU189" s="338"/>
      <c r="WRV189" s="338"/>
      <c r="WRW189" s="338"/>
      <c r="WRX189" s="338"/>
      <c r="WRY189" s="338"/>
      <c r="WRZ189" s="338"/>
      <c r="WSA189" s="338"/>
      <c r="WSB189" s="338"/>
      <c r="WSC189" s="338"/>
      <c r="WSD189" s="338"/>
      <c r="WSE189" s="338"/>
      <c r="WSF189" s="338"/>
      <c r="WSG189" s="338"/>
      <c r="WSH189" s="338"/>
      <c r="WSI189" s="338"/>
      <c r="WSJ189" s="338"/>
      <c r="WSK189" s="338"/>
      <c r="WSL189" s="338"/>
      <c r="WSM189" s="338"/>
      <c r="WSN189" s="338"/>
      <c r="WSO189" s="338"/>
      <c r="WSP189" s="338"/>
      <c r="WSQ189" s="338"/>
      <c r="WSR189" s="338"/>
      <c r="WSS189" s="338"/>
      <c r="WST189" s="338"/>
      <c r="WSU189" s="338"/>
      <c r="WSV189" s="338"/>
      <c r="WSW189" s="338"/>
      <c r="WSX189" s="338"/>
      <c r="WSY189" s="338"/>
      <c r="WSZ189" s="338"/>
      <c r="WTA189" s="338"/>
      <c r="WTB189" s="338"/>
      <c r="WTC189" s="338"/>
      <c r="WTD189" s="338"/>
      <c r="WTE189" s="338"/>
      <c r="WTF189" s="338"/>
      <c r="WTG189" s="338"/>
      <c r="WTH189" s="338"/>
      <c r="WTI189" s="338"/>
      <c r="WTJ189" s="338"/>
      <c r="WTK189" s="338"/>
      <c r="WTL189" s="338"/>
      <c r="WTM189" s="338"/>
      <c r="WTN189" s="338"/>
      <c r="WTO189" s="338"/>
      <c r="WTP189" s="338"/>
      <c r="WTQ189" s="338"/>
      <c r="WTR189" s="338"/>
      <c r="WTS189" s="338"/>
      <c r="WTT189" s="338"/>
      <c r="WTU189" s="338"/>
      <c r="WTV189" s="338"/>
      <c r="WTW189" s="338"/>
      <c r="WTX189" s="338"/>
      <c r="WTY189" s="338"/>
      <c r="WTZ189" s="338"/>
      <c r="WUA189" s="338"/>
      <c r="WUB189" s="338"/>
      <c r="WUC189" s="338"/>
      <c r="WUD189" s="338"/>
      <c r="WUE189" s="338"/>
      <c r="WUF189" s="338"/>
      <c r="WUG189" s="338"/>
      <c r="WUH189" s="338"/>
      <c r="WUI189" s="338"/>
      <c r="WUJ189" s="338"/>
      <c r="WUK189" s="338"/>
      <c r="WUL189" s="338"/>
      <c r="WUM189" s="338"/>
      <c r="WUN189" s="338"/>
      <c r="WUO189" s="338"/>
      <c r="WUP189" s="338"/>
      <c r="WUQ189" s="338"/>
      <c r="WUR189" s="338"/>
      <c r="WUS189" s="338"/>
      <c r="WUT189" s="338"/>
      <c r="WUU189" s="338"/>
      <c r="WUV189" s="338"/>
      <c r="WUW189" s="338"/>
      <c r="WUX189" s="338"/>
      <c r="WUY189" s="338"/>
      <c r="WUZ189" s="338"/>
      <c r="WVA189" s="338"/>
      <c r="WVB189" s="338"/>
      <c r="WVC189" s="338"/>
      <c r="WVD189" s="338"/>
      <c r="WVE189" s="338"/>
      <c r="WVF189" s="338"/>
      <c r="WVG189" s="338"/>
      <c r="WVH189" s="338"/>
      <c r="WVI189" s="338"/>
      <c r="WVJ189" s="338"/>
      <c r="WVK189" s="338"/>
      <c r="WVL189" s="338"/>
      <c r="WVM189" s="338"/>
      <c r="WVN189" s="338"/>
      <c r="WVO189" s="338"/>
      <c r="WVP189" s="338"/>
      <c r="WVQ189" s="338"/>
      <c r="WVR189" s="338"/>
      <c r="WVS189" s="338"/>
      <c r="WVT189" s="338"/>
      <c r="WVU189" s="338"/>
      <c r="WVV189" s="338"/>
      <c r="WVW189" s="338"/>
      <c r="WVX189" s="338"/>
      <c r="WVY189" s="338"/>
      <c r="WVZ189" s="338"/>
      <c r="WWA189" s="338"/>
      <c r="WWB189" s="338"/>
      <c r="WWC189" s="338"/>
      <c r="WWD189" s="338"/>
      <c r="WWE189" s="338"/>
      <c r="WWF189" s="338"/>
      <c r="WWG189" s="338"/>
      <c r="WWH189" s="338"/>
      <c r="WWI189" s="338"/>
      <c r="WWJ189" s="338"/>
      <c r="WWK189" s="338"/>
      <c r="WWL189" s="338"/>
      <c r="WWM189" s="338"/>
      <c r="WWN189" s="338"/>
      <c r="WWO189" s="338"/>
      <c r="WWP189" s="338"/>
      <c r="WWQ189" s="338"/>
      <c r="WWR189" s="338"/>
      <c r="WWS189" s="338"/>
      <c r="WWT189" s="338"/>
      <c r="WWU189" s="338"/>
      <c r="WWV189" s="338"/>
      <c r="WWW189" s="338"/>
      <c r="WWX189" s="338"/>
      <c r="WWY189" s="338"/>
      <c r="WWZ189" s="338"/>
      <c r="WXA189" s="338"/>
      <c r="WXB189" s="338"/>
      <c r="WXC189" s="338"/>
      <c r="WXD189" s="338"/>
      <c r="WXE189" s="338"/>
      <c r="WXF189" s="338"/>
      <c r="WXG189" s="338"/>
      <c r="WXH189" s="338"/>
      <c r="WXI189" s="338"/>
      <c r="WXJ189" s="338"/>
      <c r="WXK189" s="338"/>
      <c r="WXL189" s="338"/>
      <c r="WXM189" s="338"/>
      <c r="WXN189" s="338"/>
      <c r="WXO189" s="338"/>
      <c r="WXP189" s="338"/>
      <c r="WXQ189" s="338"/>
      <c r="WXR189" s="338"/>
      <c r="WXS189" s="338"/>
      <c r="WXT189" s="338"/>
      <c r="WXU189" s="338"/>
      <c r="WXV189" s="338"/>
      <c r="WXW189" s="338"/>
      <c r="WXX189" s="338"/>
      <c r="WXY189" s="338"/>
      <c r="WXZ189" s="338"/>
      <c r="WYA189" s="338"/>
      <c r="WYB189" s="338"/>
      <c r="WYC189" s="338"/>
      <c r="WYD189" s="338"/>
      <c r="WYE189" s="338"/>
      <c r="WYF189" s="338"/>
      <c r="WYG189" s="338"/>
      <c r="WYH189" s="338"/>
      <c r="WYI189" s="338"/>
      <c r="WYJ189" s="338"/>
      <c r="WYK189" s="338"/>
      <c r="WYL189" s="338"/>
      <c r="WYM189" s="338"/>
      <c r="WYN189" s="338"/>
      <c r="WYO189" s="338"/>
      <c r="WYP189" s="338"/>
      <c r="WYQ189" s="338"/>
      <c r="WYR189" s="338"/>
      <c r="WYS189" s="338"/>
      <c r="WYT189" s="338"/>
      <c r="WYU189" s="338"/>
      <c r="WYV189" s="338"/>
      <c r="WYW189" s="338"/>
      <c r="WYX189" s="338"/>
      <c r="WYY189" s="338"/>
      <c r="WYZ189" s="338"/>
      <c r="WZA189" s="338"/>
      <c r="WZB189" s="338"/>
      <c r="WZC189" s="338"/>
      <c r="WZD189" s="338"/>
      <c r="WZE189" s="338"/>
      <c r="WZF189" s="338"/>
      <c r="WZG189" s="338"/>
      <c r="WZH189" s="338"/>
      <c r="WZI189" s="338"/>
      <c r="WZJ189" s="338"/>
      <c r="WZK189" s="338"/>
      <c r="WZL189" s="338"/>
      <c r="WZM189" s="338"/>
      <c r="WZN189" s="338"/>
      <c r="WZO189" s="338"/>
      <c r="WZP189" s="338"/>
      <c r="WZQ189" s="338"/>
      <c r="WZR189" s="338"/>
      <c r="WZS189" s="338"/>
      <c r="WZT189" s="338"/>
      <c r="WZU189" s="338"/>
      <c r="WZV189" s="338"/>
      <c r="WZW189" s="338"/>
      <c r="WZX189" s="338"/>
      <c r="WZY189" s="338"/>
      <c r="WZZ189" s="338"/>
      <c r="XAA189" s="338"/>
      <c r="XAB189" s="338"/>
      <c r="XAC189" s="338"/>
      <c r="XAD189" s="338"/>
      <c r="XAE189" s="338"/>
      <c r="XAF189" s="338"/>
      <c r="XAG189" s="338"/>
      <c r="XAH189" s="338"/>
      <c r="XAI189" s="338"/>
      <c r="XAJ189" s="338"/>
      <c r="XAK189" s="338"/>
      <c r="XAL189" s="338"/>
      <c r="XAM189" s="338"/>
      <c r="XAN189" s="338"/>
      <c r="XAO189" s="338"/>
      <c r="XAP189" s="338"/>
      <c r="XAQ189" s="338"/>
      <c r="XAR189" s="338"/>
      <c r="XAS189" s="338"/>
      <c r="XAT189" s="338"/>
      <c r="XAU189" s="338"/>
      <c r="XAV189" s="338"/>
      <c r="XAW189" s="338"/>
      <c r="XAX189" s="338"/>
      <c r="XAY189" s="338"/>
      <c r="XAZ189" s="338"/>
      <c r="XBA189" s="338"/>
      <c r="XBB189" s="338"/>
      <c r="XBC189" s="338"/>
      <c r="XBD189" s="338"/>
      <c r="XBE189" s="338"/>
      <c r="XBF189" s="338"/>
      <c r="XBG189" s="338"/>
      <c r="XBH189" s="338"/>
      <c r="XBI189" s="338"/>
      <c r="XBJ189" s="338"/>
      <c r="XBK189" s="338"/>
      <c r="XBL189" s="338"/>
      <c r="XBM189" s="338"/>
      <c r="XBN189" s="338"/>
      <c r="XBO189" s="338"/>
      <c r="XBP189" s="338"/>
      <c r="XBQ189" s="338"/>
      <c r="XBR189" s="338"/>
      <c r="XBS189" s="338"/>
      <c r="XBT189" s="338"/>
      <c r="XBU189" s="338"/>
      <c r="XBV189" s="338"/>
      <c r="XBW189" s="338"/>
      <c r="XBX189" s="338"/>
      <c r="XBY189" s="338"/>
      <c r="XBZ189" s="338"/>
      <c r="XCA189" s="338"/>
      <c r="XCB189" s="338"/>
      <c r="XCC189" s="338"/>
      <c r="XCD189" s="338"/>
      <c r="XCE189" s="338"/>
      <c r="XCF189" s="338"/>
      <c r="XCG189" s="338"/>
      <c r="XCH189" s="338"/>
      <c r="XCI189" s="338"/>
      <c r="XCJ189" s="338"/>
      <c r="XCK189" s="338"/>
      <c r="XCL189" s="338"/>
      <c r="XCM189" s="338"/>
      <c r="XCN189" s="338"/>
      <c r="XCO189" s="338"/>
      <c r="XCP189" s="338"/>
      <c r="XCQ189" s="338"/>
      <c r="XCR189" s="338"/>
      <c r="XCS189" s="338"/>
      <c r="XCT189" s="338"/>
      <c r="XCU189" s="338"/>
      <c r="XCV189" s="338"/>
      <c r="XCW189" s="338"/>
      <c r="XCX189" s="338"/>
      <c r="XCY189" s="338"/>
      <c r="XCZ189" s="338"/>
      <c r="XDA189" s="338"/>
      <c r="XDB189" s="338"/>
      <c r="XDC189" s="338"/>
      <c r="XDD189" s="338"/>
      <c r="XDE189" s="338"/>
      <c r="XDF189" s="338"/>
      <c r="XDG189" s="338"/>
      <c r="XDH189" s="338"/>
      <c r="XDI189" s="338"/>
      <c r="XDJ189" s="338"/>
      <c r="XDK189" s="338"/>
      <c r="XDL189" s="338"/>
      <c r="XDM189" s="338"/>
      <c r="XDN189" s="338"/>
      <c r="XDO189" s="338"/>
      <c r="XDP189" s="338"/>
      <c r="XDQ189" s="338"/>
      <c r="XDR189" s="338"/>
      <c r="XDS189" s="338"/>
      <c r="XDT189" s="338"/>
      <c r="XDU189" s="338"/>
      <c r="XDV189" s="338"/>
      <c r="XDW189" s="338"/>
      <c r="XDX189" s="338"/>
      <c r="XDY189" s="338"/>
      <c r="XDZ189" s="338"/>
      <c r="XEA189" s="338"/>
      <c r="XEB189" s="338"/>
      <c r="XEC189" s="338"/>
      <c r="XED189" s="338"/>
      <c r="XEE189" s="338"/>
      <c r="XEF189" s="338"/>
      <c r="XEG189" s="338"/>
      <c r="XEH189" s="338"/>
      <c r="XEI189" s="338"/>
      <c r="XEJ189" s="338"/>
      <c r="XEK189" s="338"/>
      <c r="XEL189" s="338"/>
      <c r="XEM189" s="338"/>
      <c r="XEN189" s="338"/>
      <c r="XEO189" s="338"/>
      <c r="XEP189" s="338"/>
      <c r="XEQ189" s="338"/>
      <c r="XER189" s="338"/>
      <c r="XES189" s="338"/>
      <c r="XET189" s="338"/>
      <c r="XEU189" s="338"/>
      <c r="XEV189" s="338"/>
      <c r="XEW189" s="338"/>
      <c r="XEX189" s="338"/>
      <c r="XEY189" s="338"/>
      <c r="XEZ189" s="338"/>
      <c r="XFA189" s="338"/>
      <c r="XFB189" s="338"/>
      <c r="XFC189" s="338"/>
      <c r="XFD189" s="338"/>
    </row>
  </sheetData>
  <mergeCells count="21">
    <mergeCell ref="A185:C185"/>
    <mergeCell ref="D185:F185"/>
    <mergeCell ref="DK185:FL185"/>
    <mergeCell ref="A183:B183"/>
    <mergeCell ref="D183:F183"/>
    <mergeCell ref="H183:FL183"/>
    <mergeCell ref="A184:C184"/>
    <mergeCell ref="D184:F184"/>
    <mergeCell ref="DK184:FL184"/>
    <mergeCell ref="A46:FL46"/>
    <mergeCell ref="A67:FL67"/>
    <mergeCell ref="A171:E171"/>
    <mergeCell ref="A172:FL172"/>
    <mergeCell ref="A176:FL176"/>
    <mergeCell ref="A179:B179"/>
    <mergeCell ref="A1:B1"/>
    <mergeCell ref="A2:FL2"/>
    <mergeCell ref="EP3:EP4"/>
    <mergeCell ref="A5:FL5"/>
    <mergeCell ref="A26:FL26"/>
    <mergeCell ref="A34:FL34"/>
  </mergeCells>
  <printOptions horizontalCentered="1" verticalCentered="1"/>
  <pageMargins left="0.23622047244094491" right="0.23622047244094491" top="0.35433070866141736" bottom="0.43307086614173229" header="0.31496062992125984" footer="0.31496062992125984"/>
  <pageSetup paperSize="41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Ya deprec. marzo 2022</vt:lpstr>
      <vt:lpstr>MARZO 2022</vt:lpstr>
      <vt:lpstr>'MARZO 2022'!Títulos_a_imprimir</vt:lpstr>
      <vt:lpstr>'Ya deprec. marzo 2022'!Títulos_a_imprimir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Aparicio</dc:creator>
  <cp:lastModifiedBy>David Aparicio</cp:lastModifiedBy>
  <dcterms:created xsi:type="dcterms:W3CDTF">2022-04-29T17:54:06Z</dcterms:created>
  <dcterms:modified xsi:type="dcterms:W3CDTF">2022-04-29T17:54:34Z</dcterms:modified>
</cp:coreProperties>
</file>