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yra.Benitez\Documents\2021\Información solicitada por OIR\SEPTIEMBRE 2021\"/>
    </mc:Choice>
  </mc:AlternateContent>
  <bookViews>
    <workbookView xWindow="0" yWindow="0" windowWidth="19200" windowHeight="10995" activeTab="2"/>
  </bookViews>
  <sheets>
    <sheet name="BIE.MUE.&gt; $20,0000 sept 2021 " sheetId="1" r:id="rId1"/>
    <sheet name="Activo fijo sept. 2021" sheetId="2" r:id="rId2"/>
    <sheet name="ya deprec. sept- 2021" sheetId="3" r:id="rId3"/>
  </sheets>
  <externalReferences>
    <externalReference r:id="rId4"/>
  </externalReferences>
  <definedNames>
    <definedName name="_xlnm.Print_Titles" localSheetId="1">'Activo fijo sept. 2021'!$2:$5</definedName>
    <definedName name="_xlnm.Print_Titles" localSheetId="2">'ya deprec. sept- 2021'!$2:$4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D178" i="2" l="1"/>
  <c r="FC178" i="2"/>
  <c r="FB178" i="2"/>
  <c r="CZ178" i="2"/>
  <c r="CY178" i="2"/>
  <c r="CX178" i="2"/>
  <c r="CW178" i="2"/>
  <c r="CV178" i="2"/>
  <c r="CU178" i="2"/>
  <c r="CS178" i="2"/>
  <c r="CR178" i="2"/>
  <c r="CQ178" i="2"/>
  <c r="CP178" i="2"/>
  <c r="CO178" i="2"/>
  <c r="CN178" i="2"/>
  <c r="CM178" i="2"/>
  <c r="CL178" i="2"/>
  <c r="CK178" i="2"/>
  <c r="CJ178" i="2"/>
  <c r="CI178" i="2"/>
  <c r="CH178" i="2"/>
  <c r="CG178" i="2"/>
  <c r="CF178" i="2"/>
  <c r="CE178" i="2"/>
  <c r="CD178" i="2"/>
  <c r="CC178" i="2"/>
  <c r="CB178" i="2"/>
  <c r="CA178" i="2"/>
  <c r="BZ178" i="2"/>
  <c r="BY178" i="2"/>
  <c r="BX178" i="2"/>
  <c r="BW178" i="2"/>
  <c r="BV178" i="2"/>
  <c r="BU178" i="2"/>
  <c r="BT178" i="2"/>
  <c r="BS178" i="2"/>
  <c r="BR178" i="2"/>
  <c r="BQ178" i="2"/>
  <c r="BP178" i="2"/>
  <c r="BO178" i="2"/>
  <c r="BN178" i="2"/>
  <c r="BM178" i="2"/>
  <c r="BL178" i="2"/>
  <c r="BK178" i="2"/>
  <c r="BJ178" i="2"/>
  <c r="BI178" i="2"/>
  <c r="BH178" i="2"/>
  <c r="BG178" i="2"/>
  <c r="BF178" i="2"/>
  <c r="BE178" i="2"/>
  <c r="BD178" i="2"/>
  <c r="BC178" i="2"/>
  <c r="BB178" i="2"/>
  <c r="BA178" i="2"/>
  <c r="AZ178" i="2"/>
  <c r="AY178" i="2"/>
  <c r="AX178" i="2"/>
  <c r="AW178" i="2"/>
  <c r="AV178" i="2"/>
  <c r="AU178" i="2"/>
  <c r="AT178" i="2"/>
  <c r="AS178" i="2"/>
  <c r="AR178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F178" i="2"/>
  <c r="FA177" i="2"/>
  <c r="EY177" i="2"/>
  <c r="EW177" i="2"/>
  <c r="EU177" i="2"/>
  <c r="ES177" i="2"/>
  <c r="EO177" i="2"/>
  <c r="EM177" i="2"/>
  <c r="EK177" i="2"/>
  <c r="EI177" i="2"/>
  <c r="EG177" i="2"/>
  <c r="EE177" i="2"/>
  <c r="EA177" i="2"/>
  <c r="DY177" i="2"/>
  <c r="DW177" i="2"/>
  <c r="DU177" i="2"/>
  <c r="DS177" i="2"/>
  <c r="DQ177" i="2"/>
  <c r="DM177" i="2"/>
  <c r="DK177" i="2"/>
  <c r="DI177" i="2"/>
  <c r="DG177" i="2"/>
  <c r="DE177" i="2"/>
  <c r="DC177" i="2"/>
  <c r="DA177" i="2"/>
  <c r="DB177" i="2" s="1"/>
  <c r="H177" i="2"/>
  <c r="EZ177" i="2" s="1"/>
  <c r="G177" i="2"/>
  <c r="FA176" i="2"/>
  <c r="FA178" i="2" s="1"/>
  <c r="EW176" i="2"/>
  <c r="EW178" i="2" s="1"/>
  <c r="ES176" i="2"/>
  <c r="EO176" i="2"/>
  <c r="EK176" i="2"/>
  <c r="EK178" i="2" s="1"/>
  <c r="EG176" i="2"/>
  <c r="DY176" i="2"/>
  <c r="DU176" i="2"/>
  <c r="DU178" i="2" s="1"/>
  <c r="DQ176" i="2"/>
  <c r="DM176" i="2"/>
  <c r="DM178" i="2" s="1"/>
  <c r="DI176" i="2"/>
  <c r="DI178" i="2" s="1"/>
  <c r="DE176" i="2"/>
  <c r="DE178" i="2" s="1"/>
  <c r="CT176" i="2"/>
  <c r="H176" i="2"/>
  <c r="G176" i="2"/>
  <c r="G178" i="2" s="1"/>
  <c r="FD173" i="2"/>
  <c r="FC173" i="2"/>
  <c r="FB173" i="2"/>
  <c r="CJ173" i="2"/>
  <c r="CI173" i="2"/>
  <c r="CH173" i="2"/>
  <c r="CG173" i="2"/>
  <c r="CF173" i="2"/>
  <c r="CE173" i="2"/>
  <c r="CD173" i="2"/>
  <c r="CC173" i="2"/>
  <c r="CB173" i="2"/>
  <c r="CA173" i="2"/>
  <c r="BZ173" i="2"/>
  <c r="BY173" i="2"/>
  <c r="BX173" i="2"/>
  <c r="BW173" i="2"/>
  <c r="BV173" i="2"/>
  <c r="BU173" i="2"/>
  <c r="BT173" i="2"/>
  <c r="BS173" i="2"/>
  <c r="BR173" i="2"/>
  <c r="BQ173" i="2"/>
  <c r="BP173" i="2"/>
  <c r="BO173" i="2"/>
  <c r="BN173" i="2"/>
  <c r="BM173" i="2"/>
  <c r="BL173" i="2"/>
  <c r="BK173" i="2"/>
  <c r="BJ173" i="2"/>
  <c r="BI173" i="2"/>
  <c r="BH173" i="2"/>
  <c r="BG173" i="2"/>
  <c r="BF173" i="2"/>
  <c r="BE173" i="2"/>
  <c r="BD173" i="2"/>
  <c r="BC173" i="2"/>
  <c r="BB173" i="2"/>
  <c r="BA173" i="2"/>
  <c r="AZ173" i="2"/>
  <c r="AY173" i="2"/>
  <c r="AX173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F173" i="2"/>
  <c r="FF172" i="2"/>
  <c r="FG172" i="2" s="1"/>
  <c r="FA172" i="2"/>
  <c r="EY172" i="2"/>
  <c r="H172" i="2"/>
  <c r="EZ172" i="2" s="1"/>
  <c r="FE172" i="2" s="1"/>
  <c r="G172" i="2"/>
  <c r="FA171" i="2"/>
  <c r="EY171" i="2"/>
  <c r="EW171" i="2"/>
  <c r="H171" i="2"/>
  <c r="EZ171" i="2" s="1"/>
  <c r="G171" i="2"/>
  <c r="FA170" i="2"/>
  <c r="EY170" i="2"/>
  <c r="EW170" i="2"/>
  <c r="H170" i="2"/>
  <c r="EZ170" i="2" s="1"/>
  <c r="G170" i="2"/>
  <c r="FA169" i="2"/>
  <c r="EY169" i="2"/>
  <c r="EW169" i="2"/>
  <c r="H169" i="2"/>
  <c r="EZ169" i="2" s="1"/>
  <c r="G169" i="2"/>
  <c r="FA168" i="2"/>
  <c r="EW168" i="2"/>
  <c r="H168" i="2"/>
  <c r="G168" i="2"/>
  <c r="FA167" i="2"/>
  <c r="EY167" i="2"/>
  <c r="EW167" i="2"/>
  <c r="H167" i="2"/>
  <c r="EZ167" i="2" s="1"/>
  <c r="G167" i="2"/>
  <c r="FA166" i="2"/>
  <c r="EY166" i="2"/>
  <c r="EW166" i="2"/>
  <c r="H166" i="2"/>
  <c r="EZ166" i="2" s="1"/>
  <c r="G166" i="2"/>
  <c r="FA165" i="2"/>
  <c r="EY165" i="2"/>
  <c r="EW165" i="2"/>
  <c r="H165" i="2"/>
  <c r="EZ165" i="2" s="1"/>
  <c r="G165" i="2"/>
  <c r="FA164" i="2"/>
  <c r="EY164" i="2"/>
  <c r="EW164" i="2"/>
  <c r="H164" i="2"/>
  <c r="EZ164" i="2" s="1"/>
  <c r="G164" i="2"/>
  <c r="FA163" i="2"/>
  <c r="EY163" i="2"/>
  <c r="EW163" i="2"/>
  <c r="H163" i="2"/>
  <c r="EZ163" i="2" s="1"/>
  <c r="G163" i="2"/>
  <c r="FA162" i="2"/>
  <c r="EY162" i="2"/>
  <c r="EW162" i="2"/>
  <c r="H162" i="2"/>
  <c r="EZ162" i="2" s="1"/>
  <c r="G162" i="2"/>
  <c r="FA161" i="2"/>
  <c r="EY161" i="2"/>
  <c r="EW161" i="2"/>
  <c r="H161" i="2"/>
  <c r="EZ161" i="2" s="1"/>
  <c r="G161" i="2"/>
  <c r="FA160" i="2"/>
  <c r="EY160" i="2"/>
  <c r="EW160" i="2"/>
  <c r="H160" i="2"/>
  <c r="EZ160" i="2" s="1"/>
  <c r="G160" i="2"/>
  <c r="FA159" i="2"/>
  <c r="EY159" i="2"/>
  <c r="EW159" i="2"/>
  <c r="EU159" i="2"/>
  <c r="H159" i="2"/>
  <c r="EZ159" i="2" s="1"/>
  <c r="G159" i="2"/>
  <c r="FA158" i="2"/>
  <c r="EY158" i="2"/>
  <c r="EW158" i="2"/>
  <c r="EU158" i="2"/>
  <c r="H158" i="2"/>
  <c r="EZ158" i="2" s="1"/>
  <c r="G158" i="2"/>
  <c r="EY157" i="2"/>
  <c r="EU157" i="2"/>
  <c r="ED157" i="2"/>
  <c r="H157" i="2"/>
  <c r="G157" i="2"/>
  <c r="EZ156" i="2"/>
  <c r="EX156" i="2"/>
  <c r="EV156" i="2"/>
  <c r="ET156" i="2"/>
  <c r="EP156" i="2"/>
  <c r="ED156" i="2"/>
  <c r="H156" i="2"/>
  <c r="FA156" i="2" s="1"/>
  <c r="G156" i="2"/>
  <c r="EY155" i="2"/>
  <c r="EU155" i="2"/>
  <c r="ED155" i="2"/>
  <c r="H155" i="2"/>
  <c r="G155" i="2"/>
  <c r="EZ154" i="2"/>
  <c r="EX154" i="2"/>
  <c r="EV154" i="2"/>
  <c r="ET154" i="2"/>
  <c r="EP154" i="2"/>
  <c r="ED154" i="2"/>
  <c r="H154" i="2"/>
  <c r="FA154" i="2" s="1"/>
  <c r="G154" i="2"/>
  <c r="EY153" i="2"/>
  <c r="EU153" i="2"/>
  <c r="ED153" i="2"/>
  <c r="H153" i="2"/>
  <c r="G153" i="2"/>
  <c r="EZ152" i="2"/>
  <c r="EX152" i="2"/>
  <c r="EV152" i="2"/>
  <c r="ET152" i="2"/>
  <c r="EP152" i="2"/>
  <c r="ED152" i="2"/>
  <c r="H152" i="2"/>
  <c r="FA152" i="2" s="1"/>
  <c r="G152" i="2"/>
  <c r="EY151" i="2"/>
  <c r="EU151" i="2"/>
  <c r="EM151" i="2"/>
  <c r="EI151" i="2"/>
  <c r="EE151" i="2"/>
  <c r="EA151" i="2"/>
  <c r="H151" i="2"/>
  <c r="G151" i="2"/>
  <c r="EZ150" i="2"/>
  <c r="EX150" i="2"/>
  <c r="EV150" i="2"/>
  <c r="ET150" i="2"/>
  <c r="EP150" i="2"/>
  <c r="EN150" i="2"/>
  <c r="EL150" i="2"/>
  <c r="EJ150" i="2"/>
  <c r="EH150" i="2"/>
  <c r="EF150" i="2"/>
  <c r="EB150" i="2"/>
  <c r="DZ150" i="2"/>
  <c r="H150" i="2"/>
  <c r="FA150" i="2" s="1"/>
  <c r="G150" i="2"/>
  <c r="H149" i="2"/>
  <c r="G149" i="2"/>
  <c r="EZ148" i="2"/>
  <c r="EX148" i="2"/>
  <c r="EV148" i="2"/>
  <c r="ET148" i="2"/>
  <c r="EP148" i="2"/>
  <c r="EN148" i="2"/>
  <c r="EL148" i="2"/>
  <c r="EJ148" i="2"/>
  <c r="EH148" i="2"/>
  <c r="EF148" i="2"/>
  <c r="EB148" i="2"/>
  <c r="DZ148" i="2"/>
  <c r="DX148" i="2"/>
  <c r="H148" i="2"/>
  <c r="FA148" i="2" s="1"/>
  <c r="G148" i="2"/>
  <c r="FA147" i="2"/>
  <c r="EW147" i="2"/>
  <c r="ES147" i="2"/>
  <c r="EO147" i="2"/>
  <c r="EK147" i="2"/>
  <c r="EG147" i="2"/>
  <c r="DY147" i="2"/>
  <c r="H147" i="2"/>
  <c r="G147" i="2"/>
  <c r="EZ146" i="2"/>
  <c r="EX146" i="2"/>
  <c r="EV146" i="2"/>
  <c r="ET146" i="2"/>
  <c r="EP146" i="2"/>
  <c r="EN146" i="2"/>
  <c r="EL146" i="2"/>
  <c r="EJ146" i="2"/>
  <c r="EH146" i="2"/>
  <c r="EF146" i="2"/>
  <c r="EB146" i="2"/>
  <c r="DZ146" i="2"/>
  <c r="DX146" i="2"/>
  <c r="H146" i="2"/>
  <c r="FA146" i="2" s="1"/>
  <c r="G146" i="2"/>
  <c r="H145" i="2"/>
  <c r="G145" i="2"/>
  <c r="EZ144" i="2"/>
  <c r="EX144" i="2"/>
  <c r="EV144" i="2"/>
  <c r="ET144" i="2"/>
  <c r="EP144" i="2"/>
  <c r="EN144" i="2"/>
  <c r="EL144" i="2"/>
  <c r="EJ144" i="2"/>
  <c r="EH144" i="2"/>
  <c r="EF144" i="2"/>
  <c r="EB144" i="2"/>
  <c r="DZ144" i="2"/>
  <c r="DX144" i="2"/>
  <c r="H144" i="2"/>
  <c r="FA144" i="2" s="1"/>
  <c r="G144" i="2"/>
  <c r="FA143" i="2"/>
  <c r="EW143" i="2"/>
  <c r="ES143" i="2"/>
  <c r="EO143" i="2"/>
  <c r="EK143" i="2"/>
  <c r="EG143" i="2"/>
  <c r="DY143" i="2"/>
  <c r="H143" i="2"/>
  <c r="G143" i="2"/>
  <c r="EZ142" i="2"/>
  <c r="EX142" i="2"/>
  <c r="EV142" i="2"/>
  <c r="ET142" i="2"/>
  <c r="EP142" i="2"/>
  <c r="EN142" i="2"/>
  <c r="EL142" i="2"/>
  <c r="EJ142" i="2"/>
  <c r="EH142" i="2"/>
  <c r="EF142" i="2"/>
  <c r="EB142" i="2"/>
  <c r="DZ142" i="2"/>
  <c r="DX142" i="2"/>
  <c r="H142" i="2"/>
  <c r="FA142" i="2" s="1"/>
  <c r="G142" i="2"/>
  <c r="H141" i="2"/>
  <c r="G141" i="2"/>
  <c r="EZ140" i="2"/>
  <c r="EX140" i="2"/>
  <c r="EV140" i="2"/>
  <c r="ET140" i="2"/>
  <c r="EP140" i="2"/>
  <c r="EN140" i="2"/>
  <c r="EL140" i="2"/>
  <c r="EJ140" i="2"/>
  <c r="EH140" i="2"/>
  <c r="EF140" i="2"/>
  <c r="EB140" i="2"/>
  <c r="DZ140" i="2"/>
  <c r="DX140" i="2"/>
  <c r="H140" i="2"/>
  <c r="FA140" i="2" s="1"/>
  <c r="G140" i="2"/>
  <c r="FA139" i="2"/>
  <c r="EW139" i="2"/>
  <c r="ES139" i="2"/>
  <c r="EO139" i="2"/>
  <c r="EK139" i="2"/>
  <c r="EG139" i="2"/>
  <c r="DY139" i="2"/>
  <c r="H139" i="2"/>
  <c r="G139" i="2"/>
  <c r="EZ138" i="2"/>
  <c r="EX138" i="2"/>
  <c r="EV138" i="2"/>
  <c r="ET138" i="2"/>
  <c r="EP138" i="2"/>
  <c r="EN138" i="2"/>
  <c r="EL138" i="2"/>
  <c r="EJ138" i="2"/>
  <c r="EH138" i="2"/>
  <c r="EF138" i="2"/>
  <c r="EB138" i="2"/>
  <c r="DZ138" i="2"/>
  <c r="DX138" i="2"/>
  <c r="H138" i="2"/>
  <c r="FA138" i="2" s="1"/>
  <c r="G138" i="2"/>
  <c r="H137" i="2"/>
  <c r="G137" i="2"/>
  <c r="EZ136" i="2"/>
  <c r="EX136" i="2"/>
  <c r="EV136" i="2"/>
  <c r="ET136" i="2"/>
  <c r="EP136" i="2"/>
  <c r="EN136" i="2"/>
  <c r="EL136" i="2"/>
  <c r="EJ136" i="2"/>
  <c r="EH136" i="2"/>
  <c r="EF136" i="2"/>
  <c r="EB136" i="2"/>
  <c r="DZ136" i="2"/>
  <c r="DX136" i="2"/>
  <c r="DV136" i="2"/>
  <c r="DT136" i="2"/>
  <c r="H136" i="2"/>
  <c r="FA136" i="2" s="1"/>
  <c r="G136" i="2"/>
  <c r="FA135" i="2"/>
  <c r="EW135" i="2"/>
  <c r="ES135" i="2"/>
  <c r="EO135" i="2"/>
  <c r="EK135" i="2"/>
  <c r="EG135" i="2"/>
  <c r="DY135" i="2"/>
  <c r="DU135" i="2"/>
  <c r="H135" i="2"/>
  <c r="G135" i="2"/>
  <c r="EZ134" i="2"/>
  <c r="EX134" i="2"/>
  <c r="EV134" i="2"/>
  <c r="ET134" i="2"/>
  <c r="EP134" i="2"/>
  <c r="EN134" i="2"/>
  <c r="EL134" i="2"/>
  <c r="EJ134" i="2"/>
  <c r="EH134" i="2"/>
  <c r="EF134" i="2"/>
  <c r="EB134" i="2"/>
  <c r="DZ134" i="2"/>
  <c r="DX134" i="2"/>
  <c r="DV134" i="2"/>
  <c r="DT134" i="2"/>
  <c r="H134" i="2"/>
  <c r="FA134" i="2" s="1"/>
  <c r="G134" i="2"/>
  <c r="H133" i="2"/>
  <c r="G133" i="2"/>
  <c r="EZ132" i="2"/>
  <c r="EX132" i="2"/>
  <c r="EV132" i="2"/>
  <c r="ET132" i="2"/>
  <c r="EP132" i="2"/>
  <c r="EN132" i="2"/>
  <c r="EL132" i="2"/>
  <c r="EJ132" i="2"/>
  <c r="EH132" i="2"/>
  <c r="EF132" i="2"/>
  <c r="EB132" i="2"/>
  <c r="DZ132" i="2"/>
  <c r="DX132" i="2"/>
  <c r="DV132" i="2"/>
  <c r="DT132" i="2"/>
  <c r="H132" i="2"/>
  <c r="FA132" i="2" s="1"/>
  <c r="G132" i="2"/>
  <c r="FA131" i="2"/>
  <c r="EW131" i="2"/>
  <c r="ES131" i="2"/>
  <c r="EO131" i="2"/>
  <c r="EK131" i="2"/>
  <c r="EG131" i="2"/>
  <c r="DY131" i="2"/>
  <c r="DU131" i="2"/>
  <c r="H131" i="2"/>
  <c r="G131" i="2"/>
  <c r="ET130" i="2"/>
  <c r="EL130" i="2"/>
  <c r="DV130" i="2"/>
  <c r="DN130" i="2"/>
  <c r="H130" i="2"/>
  <c r="G130" i="2"/>
  <c r="EZ129" i="2"/>
  <c r="EV129" i="2"/>
  <c r="EN129" i="2"/>
  <c r="EJ129" i="2"/>
  <c r="EF129" i="2"/>
  <c r="EB129" i="2"/>
  <c r="DX129" i="2"/>
  <c r="DT129" i="2"/>
  <c r="DL129" i="2"/>
  <c r="H129" i="2"/>
  <c r="G129" i="2"/>
  <c r="H128" i="2"/>
  <c r="G128" i="2"/>
  <c r="EZ127" i="2"/>
  <c r="EV127" i="2"/>
  <c r="EN127" i="2"/>
  <c r="EJ127" i="2"/>
  <c r="EF127" i="2"/>
  <c r="EB127" i="2"/>
  <c r="DX127" i="2"/>
  <c r="DT127" i="2"/>
  <c r="DL127" i="2"/>
  <c r="H127" i="2"/>
  <c r="G127" i="2"/>
  <c r="EZ126" i="2"/>
  <c r="EX126" i="2"/>
  <c r="EV126" i="2"/>
  <c r="ET126" i="2"/>
  <c r="EP126" i="2"/>
  <c r="EN126" i="2"/>
  <c r="EL126" i="2"/>
  <c r="EJ126" i="2"/>
  <c r="EH126" i="2"/>
  <c r="EF126" i="2"/>
  <c r="EB126" i="2"/>
  <c r="DZ126" i="2"/>
  <c r="DX126" i="2"/>
  <c r="DV126" i="2"/>
  <c r="DT126" i="2"/>
  <c r="DR126" i="2"/>
  <c r="DN126" i="2"/>
  <c r="DL126" i="2"/>
  <c r="DJ126" i="2"/>
  <c r="H126" i="2"/>
  <c r="FA126" i="2" s="1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EZ114" i="2"/>
  <c r="EX114" i="2"/>
  <c r="EV114" i="2"/>
  <c r="ET114" i="2"/>
  <c r="EP114" i="2"/>
  <c r="EN114" i="2"/>
  <c r="EL114" i="2"/>
  <c r="EJ114" i="2"/>
  <c r="EH114" i="2"/>
  <c r="EF114" i="2"/>
  <c r="EB114" i="2"/>
  <c r="DZ114" i="2"/>
  <c r="DX114" i="2"/>
  <c r="DV114" i="2"/>
  <c r="DT114" i="2"/>
  <c r="DR114" i="2"/>
  <c r="DN114" i="2"/>
  <c r="DL114" i="2"/>
  <c r="DJ114" i="2"/>
  <c r="DH114" i="2"/>
  <c r="DF114" i="2"/>
  <c r="DD114" i="2"/>
  <c r="CZ114" i="2"/>
  <c r="DA114" i="2" s="1"/>
  <c r="DB114" i="2" s="1"/>
  <c r="H114" i="2"/>
  <c r="FA114" i="2" s="1"/>
  <c r="G114" i="2"/>
  <c r="FA113" i="2"/>
  <c r="EY113" i="2"/>
  <c r="EW113" i="2"/>
  <c r="EU113" i="2"/>
  <c r="ES113" i="2"/>
  <c r="EO113" i="2"/>
  <c r="EM113" i="2"/>
  <c r="EK113" i="2"/>
  <c r="EI113" i="2"/>
  <c r="EG113" i="2"/>
  <c r="EE113" i="2"/>
  <c r="EA113" i="2"/>
  <c r="DY113" i="2"/>
  <c r="DW113" i="2"/>
  <c r="DU113" i="2"/>
  <c r="DS113" i="2"/>
  <c r="DQ113" i="2"/>
  <c r="DM113" i="2"/>
  <c r="DK113" i="2"/>
  <c r="DI113" i="2"/>
  <c r="DG113" i="2"/>
  <c r="DE113" i="2"/>
  <c r="DC113" i="2"/>
  <c r="CY113" i="2"/>
  <c r="CW113" i="2"/>
  <c r="H113" i="2"/>
  <c r="EZ113" i="2" s="1"/>
  <c r="G113" i="2"/>
  <c r="FA112" i="2"/>
  <c r="EY112" i="2"/>
  <c r="EW112" i="2"/>
  <c r="EU112" i="2"/>
  <c r="ES112" i="2"/>
  <c r="EO112" i="2"/>
  <c r="EM112" i="2"/>
  <c r="EK112" i="2"/>
  <c r="EI112" i="2"/>
  <c r="EG112" i="2"/>
  <c r="EE112" i="2"/>
  <c r="EA112" i="2"/>
  <c r="DY112" i="2"/>
  <c r="DW112" i="2"/>
  <c r="DU112" i="2"/>
  <c r="DS112" i="2"/>
  <c r="DQ112" i="2"/>
  <c r="DM112" i="2"/>
  <c r="DK112" i="2"/>
  <c r="DI112" i="2"/>
  <c r="DG112" i="2"/>
  <c r="DE112" i="2"/>
  <c r="DC112" i="2"/>
  <c r="CY112" i="2"/>
  <c r="CW112" i="2"/>
  <c r="H112" i="2"/>
  <c r="EZ112" i="2" s="1"/>
  <c r="G112" i="2"/>
  <c r="FA111" i="2"/>
  <c r="EW111" i="2"/>
  <c r="ES111" i="2"/>
  <c r="EO111" i="2"/>
  <c r="EK111" i="2"/>
  <c r="EG111" i="2"/>
  <c r="DY111" i="2"/>
  <c r="DU111" i="2"/>
  <c r="DQ111" i="2"/>
  <c r="DM111" i="2"/>
  <c r="DI111" i="2"/>
  <c r="DE111" i="2"/>
  <c r="CW111" i="2"/>
  <c r="H111" i="2"/>
  <c r="G111" i="2"/>
  <c r="EZ110" i="2"/>
  <c r="EX110" i="2"/>
  <c r="EV110" i="2"/>
  <c r="ET110" i="2"/>
  <c r="EP110" i="2"/>
  <c r="EN110" i="2"/>
  <c r="EL110" i="2"/>
  <c r="EJ110" i="2"/>
  <c r="EH110" i="2"/>
  <c r="EF110" i="2"/>
  <c r="EB110" i="2"/>
  <c r="DZ110" i="2"/>
  <c r="DX110" i="2"/>
  <c r="DV110" i="2"/>
  <c r="DT110" i="2"/>
  <c r="DR110" i="2"/>
  <c r="DN110" i="2"/>
  <c r="DL110" i="2"/>
  <c r="DJ110" i="2"/>
  <c r="DH110" i="2"/>
  <c r="DF110" i="2"/>
  <c r="DD110" i="2"/>
  <c r="CZ110" i="2"/>
  <c r="CX110" i="2"/>
  <c r="CV110" i="2"/>
  <c r="H110" i="2"/>
  <c r="FA110" i="2" s="1"/>
  <c r="G110" i="2"/>
  <c r="H109" i="2"/>
  <c r="G109" i="2"/>
  <c r="EZ108" i="2"/>
  <c r="EX108" i="2"/>
  <c r="EV108" i="2"/>
  <c r="ET108" i="2"/>
  <c r="EP108" i="2"/>
  <c r="EN108" i="2"/>
  <c r="EL108" i="2"/>
  <c r="EJ108" i="2"/>
  <c r="EH108" i="2"/>
  <c r="EF108" i="2"/>
  <c r="EB108" i="2"/>
  <c r="DZ108" i="2"/>
  <c r="DX108" i="2"/>
  <c r="DV108" i="2"/>
  <c r="DT108" i="2"/>
  <c r="DR108" i="2"/>
  <c r="DN108" i="2"/>
  <c r="DL108" i="2"/>
  <c r="DJ108" i="2"/>
  <c r="DH108" i="2"/>
  <c r="DF108" i="2"/>
  <c r="DD108" i="2"/>
  <c r="CZ108" i="2"/>
  <c r="CX108" i="2"/>
  <c r="CV108" i="2"/>
  <c r="H108" i="2"/>
  <c r="FA108" i="2" s="1"/>
  <c r="G108" i="2"/>
  <c r="FA107" i="2"/>
  <c r="EW107" i="2"/>
  <c r="ES107" i="2"/>
  <c r="EO107" i="2"/>
  <c r="EK107" i="2"/>
  <c r="EG107" i="2"/>
  <c r="DY107" i="2"/>
  <c r="DU107" i="2"/>
  <c r="DQ107" i="2"/>
  <c r="DM107" i="2"/>
  <c r="DI107" i="2"/>
  <c r="DE107" i="2"/>
  <c r="CW107" i="2"/>
  <c r="H107" i="2"/>
  <c r="G107" i="2"/>
  <c r="EZ106" i="2"/>
  <c r="EX106" i="2"/>
  <c r="EV106" i="2"/>
  <c r="ET106" i="2"/>
  <c r="EP106" i="2"/>
  <c r="EN106" i="2"/>
  <c r="EL106" i="2"/>
  <c r="EJ106" i="2"/>
  <c r="EH106" i="2"/>
  <c r="EF106" i="2"/>
  <c r="EB106" i="2"/>
  <c r="DZ106" i="2"/>
  <c r="DX106" i="2"/>
  <c r="DV106" i="2"/>
  <c r="DT106" i="2"/>
  <c r="DR106" i="2"/>
  <c r="DN106" i="2"/>
  <c r="DL106" i="2"/>
  <c r="DJ106" i="2"/>
  <c r="DH106" i="2"/>
  <c r="DF106" i="2"/>
  <c r="DD106" i="2"/>
  <c r="CZ106" i="2"/>
  <c r="CX106" i="2"/>
  <c r="CV106" i="2"/>
  <c r="H106" i="2"/>
  <c r="FA106" i="2" s="1"/>
  <c r="G106" i="2"/>
  <c r="H105" i="2"/>
  <c r="G105" i="2"/>
  <c r="EZ104" i="2"/>
  <c r="EX104" i="2"/>
  <c r="EV104" i="2"/>
  <c r="ET104" i="2"/>
  <c r="EP104" i="2"/>
  <c r="EN104" i="2"/>
  <c r="EL104" i="2"/>
  <c r="EJ104" i="2"/>
  <c r="EH104" i="2"/>
  <c r="EF104" i="2"/>
  <c r="EB104" i="2"/>
  <c r="DZ104" i="2"/>
  <c r="DX104" i="2"/>
  <c r="DV104" i="2"/>
  <c r="DT104" i="2"/>
  <c r="DR104" i="2"/>
  <c r="DN104" i="2"/>
  <c r="DL104" i="2"/>
  <c r="DJ104" i="2"/>
  <c r="DH104" i="2"/>
  <c r="DF104" i="2"/>
  <c r="DD104" i="2"/>
  <c r="CZ104" i="2"/>
  <c r="CX104" i="2"/>
  <c r="CV104" i="2"/>
  <c r="H104" i="2"/>
  <c r="FA104" i="2" s="1"/>
  <c r="G104" i="2"/>
  <c r="FA103" i="2"/>
  <c r="EW103" i="2"/>
  <c r="ES103" i="2"/>
  <c r="EO103" i="2"/>
  <c r="EK103" i="2"/>
  <c r="EG103" i="2"/>
  <c r="DY103" i="2"/>
  <c r="DU103" i="2"/>
  <c r="DQ103" i="2"/>
  <c r="DM103" i="2"/>
  <c r="DI103" i="2"/>
  <c r="DE103" i="2"/>
  <c r="CW103" i="2"/>
  <c r="H103" i="2"/>
  <c r="G103" i="2"/>
  <c r="H102" i="2"/>
  <c r="G102" i="2"/>
  <c r="EZ101" i="2"/>
  <c r="EV101" i="2"/>
  <c r="EN101" i="2"/>
  <c r="EJ101" i="2"/>
  <c r="EF101" i="2"/>
  <c r="EB101" i="2"/>
  <c r="DX101" i="2"/>
  <c r="DT101" i="2"/>
  <c r="DL101" i="2"/>
  <c r="DH101" i="2"/>
  <c r="DD101" i="2"/>
  <c r="CZ101" i="2"/>
  <c r="CV101" i="2"/>
  <c r="H101" i="2"/>
  <c r="G101" i="2"/>
  <c r="DV100" i="2"/>
  <c r="DN100" i="2"/>
  <c r="DF100" i="2"/>
  <c r="CX100" i="2"/>
  <c r="H100" i="2"/>
  <c r="G100" i="2"/>
  <c r="EZ99" i="2"/>
  <c r="EV99" i="2"/>
  <c r="EN99" i="2"/>
  <c r="EJ99" i="2"/>
  <c r="EF99" i="2"/>
  <c r="EB99" i="2"/>
  <c r="DX99" i="2"/>
  <c r="DT99" i="2"/>
  <c r="DL99" i="2"/>
  <c r="DH99" i="2"/>
  <c r="DD99" i="2"/>
  <c r="CZ99" i="2"/>
  <c r="CV99" i="2"/>
  <c r="H99" i="2"/>
  <c r="G99" i="2"/>
  <c r="H98" i="2"/>
  <c r="ET98" i="2" s="1"/>
  <c r="G98" i="2"/>
  <c r="EZ97" i="2"/>
  <c r="EV97" i="2"/>
  <c r="EN97" i="2"/>
  <c r="EJ97" i="2"/>
  <c r="EF97" i="2"/>
  <c r="EB97" i="2"/>
  <c r="DX97" i="2"/>
  <c r="DT97" i="2"/>
  <c r="DL97" i="2"/>
  <c r="DH97" i="2"/>
  <c r="DD97" i="2"/>
  <c r="CZ97" i="2"/>
  <c r="CV97" i="2"/>
  <c r="H97" i="2"/>
  <c r="G97" i="2"/>
  <c r="ET96" i="2"/>
  <c r="EL96" i="2"/>
  <c r="DV96" i="2"/>
  <c r="DN96" i="2"/>
  <c r="DF96" i="2"/>
  <c r="CX96" i="2"/>
  <c r="H96" i="2"/>
  <c r="G96" i="2"/>
  <c r="EZ95" i="2"/>
  <c r="EV95" i="2"/>
  <c r="EN95" i="2"/>
  <c r="EJ95" i="2"/>
  <c r="EF95" i="2"/>
  <c r="EB95" i="2"/>
  <c r="DX95" i="2"/>
  <c r="DT95" i="2"/>
  <c r="DL95" i="2"/>
  <c r="DH95" i="2"/>
  <c r="DD95" i="2"/>
  <c r="CZ95" i="2"/>
  <c r="CV95" i="2"/>
  <c r="H95" i="2"/>
  <c r="G95" i="2"/>
  <c r="H94" i="2"/>
  <c r="ET94" i="2" s="1"/>
  <c r="G94" i="2"/>
  <c r="EZ93" i="2"/>
  <c r="EV93" i="2"/>
  <c r="EN93" i="2"/>
  <c r="EJ93" i="2"/>
  <c r="EF93" i="2"/>
  <c r="EB93" i="2"/>
  <c r="DX93" i="2"/>
  <c r="DT93" i="2"/>
  <c r="DL93" i="2"/>
  <c r="DH93" i="2"/>
  <c r="DD93" i="2"/>
  <c r="CZ93" i="2"/>
  <c r="CV93" i="2"/>
  <c r="H93" i="2"/>
  <c r="G93" i="2"/>
  <c r="ET92" i="2"/>
  <c r="EL92" i="2"/>
  <c r="DV92" i="2"/>
  <c r="DN92" i="2"/>
  <c r="DF92" i="2"/>
  <c r="CX92" i="2"/>
  <c r="H92" i="2"/>
  <c r="G92" i="2"/>
  <c r="EZ91" i="2"/>
  <c r="EV91" i="2"/>
  <c r="EN91" i="2"/>
  <c r="EJ91" i="2"/>
  <c r="EF91" i="2"/>
  <c r="EB91" i="2"/>
  <c r="DX91" i="2"/>
  <c r="DT91" i="2"/>
  <c r="DL91" i="2"/>
  <c r="DH91" i="2"/>
  <c r="DD91" i="2"/>
  <c r="CZ91" i="2"/>
  <c r="CV91" i="2"/>
  <c r="H91" i="2"/>
  <c r="G91" i="2"/>
  <c r="H90" i="2"/>
  <c r="ET90" i="2" s="1"/>
  <c r="G90" i="2"/>
  <c r="EZ89" i="2"/>
  <c r="EV89" i="2"/>
  <c r="EN89" i="2"/>
  <c r="EJ89" i="2"/>
  <c r="EF89" i="2"/>
  <c r="EB89" i="2"/>
  <c r="DX89" i="2"/>
  <c r="DT89" i="2"/>
  <c r="DL89" i="2"/>
  <c r="DH89" i="2"/>
  <c r="DD89" i="2"/>
  <c r="CZ89" i="2"/>
  <c r="CV89" i="2"/>
  <c r="H89" i="2"/>
  <c r="G89" i="2"/>
  <c r="ET88" i="2"/>
  <c r="EL88" i="2"/>
  <c r="DV88" i="2"/>
  <c r="DN88" i="2"/>
  <c r="DF88" i="2"/>
  <c r="CX88" i="2"/>
  <c r="H88" i="2"/>
  <c r="G88" i="2"/>
  <c r="EZ87" i="2"/>
  <c r="EV87" i="2"/>
  <c r="EN87" i="2"/>
  <c r="EJ87" i="2"/>
  <c r="EF87" i="2"/>
  <c r="EB87" i="2"/>
  <c r="DX87" i="2"/>
  <c r="DT87" i="2"/>
  <c r="DL87" i="2"/>
  <c r="DH87" i="2"/>
  <c r="DD87" i="2"/>
  <c r="CZ87" i="2"/>
  <c r="CV87" i="2"/>
  <c r="H87" i="2"/>
  <c r="G87" i="2"/>
  <c r="H86" i="2"/>
  <c r="ET86" i="2" s="1"/>
  <c r="G86" i="2"/>
  <c r="EZ85" i="2"/>
  <c r="EV85" i="2"/>
  <c r="EN85" i="2"/>
  <c r="EJ85" i="2"/>
  <c r="EF85" i="2"/>
  <c r="EB85" i="2"/>
  <c r="DX85" i="2"/>
  <c r="DT85" i="2"/>
  <c r="DL85" i="2"/>
  <c r="DH85" i="2"/>
  <c r="DD85" i="2"/>
  <c r="CZ85" i="2"/>
  <c r="CV85" i="2"/>
  <c r="H85" i="2"/>
  <c r="G85" i="2"/>
  <c r="H84" i="2"/>
  <c r="EZ84" i="2" s="1"/>
  <c r="G84" i="2"/>
  <c r="EZ83" i="2"/>
  <c r="EX83" i="2"/>
  <c r="EV83" i="2"/>
  <c r="ET83" i="2"/>
  <c r="EP83" i="2"/>
  <c r="EN83" i="2"/>
  <c r="EL83" i="2"/>
  <c r="EJ83" i="2"/>
  <c r="EH83" i="2"/>
  <c r="EF83" i="2"/>
  <c r="EB83" i="2"/>
  <c r="DZ83" i="2"/>
  <c r="DX83" i="2"/>
  <c r="DV83" i="2"/>
  <c r="DT83" i="2"/>
  <c r="DR83" i="2"/>
  <c r="DN83" i="2"/>
  <c r="DL83" i="2"/>
  <c r="DJ83" i="2"/>
  <c r="DH83" i="2"/>
  <c r="DF83" i="2"/>
  <c r="DD83" i="2"/>
  <c r="CZ83" i="2"/>
  <c r="CX83" i="2"/>
  <c r="CV83" i="2"/>
  <c r="CT83" i="2"/>
  <c r="H83" i="2"/>
  <c r="FA83" i="2" s="1"/>
  <c r="G83" i="2"/>
  <c r="EY82" i="2"/>
  <c r="EU82" i="2"/>
  <c r="EM82" i="2"/>
  <c r="EI82" i="2"/>
  <c r="EE82" i="2"/>
  <c r="EA82" i="2"/>
  <c r="DW82" i="2"/>
  <c r="DS82" i="2"/>
  <c r="DK82" i="2"/>
  <c r="DG82" i="2"/>
  <c r="DC82" i="2"/>
  <c r="CY82" i="2"/>
  <c r="CU82" i="2"/>
  <c r="H82" i="2"/>
  <c r="G82" i="2"/>
  <c r="EX81" i="2"/>
  <c r="ET81" i="2"/>
  <c r="EP81" i="2"/>
  <c r="EL81" i="2"/>
  <c r="EH81" i="2"/>
  <c r="EF81" i="2"/>
  <c r="EB81" i="2"/>
  <c r="DZ81" i="2"/>
  <c r="DX81" i="2"/>
  <c r="DV81" i="2"/>
  <c r="DT81" i="2"/>
  <c r="DR81" i="2"/>
  <c r="DN81" i="2"/>
  <c r="DL81" i="2"/>
  <c r="DJ81" i="2"/>
  <c r="DH81" i="2"/>
  <c r="DF81" i="2"/>
  <c r="DD81" i="2"/>
  <c r="CZ81" i="2"/>
  <c r="CX81" i="2"/>
  <c r="CV81" i="2"/>
  <c r="CT81" i="2"/>
  <c r="H81" i="2"/>
  <c r="G81" i="2"/>
  <c r="H80" i="2"/>
  <c r="FA80" i="2" s="1"/>
  <c r="G80" i="2"/>
  <c r="EZ79" i="2"/>
  <c r="EX79" i="2"/>
  <c r="EV79" i="2"/>
  <c r="ET79" i="2"/>
  <c r="EP79" i="2"/>
  <c r="EN79" i="2"/>
  <c r="EL79" i="2"/>
  <c r="EJ79" i="2"/>
  <c r="EH79" i="2"/>
  <c r="EF79" i="2"/>
  <c r="EB79" i="2"/>
  <c r="DZ79" i="2"/>
  <c r="DX79" i="2"/>
  <c r="DV79" i="2"/>
  <c r="DT79" i="2"/>
  <c r="DR79" i="2"/>
  <c r="DN79" i="2"/>
  <c r="DL79" i="2"/>
  <c r="DJ79" i="2"/>
  <c r="DH79" i="2"/>
  <c r="DF79" i="2"/>
  <c r="DD79" i="2"/>
  <c r="CZ79" i="2"/>
  <c r="CX79" i="2"/>
  <c r="CV79" i="2"/>
  <c r="CT79" i="2"/>
  <c r="H79" i="2"/>
  <c r="FA79" i="2" s="1"/>
  <c r="G79" i="2"/>
  <c r="EE78" i="2"/>
  <c r="EA78" i="2"/>
  <c r="DW78" i="2"/>
  <c r="DS78" i="2"/>
  <c r="DK78" i="2"/>
  <c r="DG78" i="2"/>
  <c r="DC78" i="2"/>
  <c r="CY78" i="2"/>
  <c r="CU78" i="2"/>
  <c r="H78" i="2"/>
  <c r="G78" i="2"/>
  <c r="EZ77" i="2"/>
  <c r="EX77" i="2"/>
  <c r="EV77" i="2"/>
  <c r="ET77" i="2"/>
  <c r="EP77" i="2"/>
  <c r="EN77" i="2"/>
  <c r="EL77" i="2"/>
  <c r="EJ77" i="2"/>
  <c r="EH77" i="2"/>
  <c r="EF77" i="2"/>
  <c r="EB77" i="2"/>
  <c r="DZ77" i="2"/>
  <c r="DX77" i="2"/>
  <c r="DV77" i="2"/>
  <c r="DT77" i="2"/>
  <c r="DR77" i="2"/>
  <c r="DN77" i="2"/>
  <c r="DL77" i="2"/>
  <c r="DJ77" i="2"/>
  <c r="DH77" i="2"/>
  <c r="DF77" i="2"/>
  <c r="DD77" i="2"/>
  <c r="CZ77" i="2"/>
  <c r="CX77" i="2"/>
  <c r="CV77" i="2"/>
  <c r="CT77" i="2"/>
  <c r="H77" i="2"/>
  <c r="FA77" i="2" s="1"/>
  <c r="G77" i="2"/>
  <c r="H76" i="2"/>
  <c r="EY76" i="2" s="1"/>
  <c r="G76" i="2"/>
  <c r="H75" i="2"/>
  <c r="EX75" i="2" s="1"/>
  <c r="G75" i="2"/>
  <c r="EB74" i="2"/>
  <c r="DZ74" i="2"/>
  <c r="DX74" i="2"/>
  <c r="DV74" i="2"/>
  <c r="DT74" i="2"/>
  <c r="DR74" i="2"/>
  <c r="DN74" i="2"/>
  <c r="DL74" i="2"/>
  <c r="DJ74" i="2"/>
  <c r="DH74" i="2"/>
  <c r="DF74" i="2"/>
  <c r="DD74" i="2"/>
  <c r="CZ74" i="2"/>
  <c r="CX74" i="2"/>
  <c r="CV74" i="2"/>
  <c r="CT74" i="2"/>
  <c r="CR74" i="2"/>
  <c r="CP74" i="2"/>
  <c r="CL74" i="2"/>
  <c r="CM74" i="2" s="1"/>
  <c r="CN74" i="2" s="1"/>
  <c r="H74" i="2"/>
  <c r="EZ74" i="2" s="1"/>
  <c r="G74" i="2"/>
  <c r="FA73" i="2"/>
  <c r="EY73" i="2"/>
  <c r="EW73" i="2"/>
  <c r="EU73" i="2"/>
  <c r="ES73" i="2"/>
  <c r="EO73" i="2"/>
  <c r="EM73" i="2"/>
  <c r="EK73" i="2"/>
  <c r="EI73" i="2"/>
  <c r="EG73" i="2"/>
  <c r="EE73" i="2"/>
  <c r="EA73" i="2"/>
  <c r="DY73" i="2"/>
  <c r="DW73" i="2"/>
  <c r="DU73" i="2"/>
  <c r="DS73" i="2"/>
  <c r="DQ73" i="2"/>
  <c r="DM73" i="2"/>
  <c r="DK73" i="2"/>
  <c r="DI73" i="2"/>
  <c r="DG73" i="2"/>
  <c r="DE73" i="2"/>
  <c r="DC73" i="2"/>
  <c r="CY73" i="2"/>
  <c r="CW73" i="2"/>
  <c r="CU73" i="2"/>
  <c r="CS73" i="2"/>
  <c r="CQ73" i="2"/>
  <c r="CO73" i="2"/>
  <c r="CK73" i="2"/>
  <c r="H73" i="2"/>
  <c r="EZ73" i="2" s="1"/>
  <c r="G73" i="2"/>
  <c r="FA72" i="2"/>
  <c r="EY72" i="2"/>
  <c r="EW72" i="2"/>
  <c r="EU72" i="2"/>
  <c r="ES72" i="2"/>
  <c r="EO72" i="2"/>
  <c r="EM72" i="2"/>
  <c r="EK72" i="2"/>
  <c r="EI72" i="2"/>
  <c r="EG72" i="2"/>
  <c r="EE72" i="2"/>
  <c r="EA72" i="2"/>
  <c r="DY72" i="2"/>
  <c r="DW72" i="2"/>
  <c r="DU72" i="2"/>
  <c r="DS72" i="2"/>
  <c r="DQ72" i="2"/>
  <c r="DM72" i="2"/>
  <c r="DK72" i="2"/>
  <c r="DI72" i="2"/>
  <c r="DG72" i="2"/>
  <c r="DE72" i="2"/>
  <c r="DC72" i="2"/>
  <c r="CY72" i="2"/>
  <c r="CW72" i="2"/>
  <c r="CU72" i="2"/>
  <c r="CS72" i="2"/>
  <c r="CQ72" i="2"/>
  <c r="CO72" i="2"/>
  <c r="CK72" i="2"/>
  <c r="H72" i="2"/>
  <c r="EZ72" i="2" s="1"/>
  <c r="G72" i="2"/>
  <c r="FA71" i="2"/>
  <c r="EY71" i="2"/>
  <c r="EW71" i="2"/>
  <c r="EU71" i="2"/>
  <c r="ES71" i="2"/>
  <c r="EO71" i="2"/>
  <c r="EM71" i="2"/>
  <c r="EK71" i="2"/>
  <c r="EI71" i="2"/>
  <c r="EG71" i="2"/>
  <c r="EE71" i="2"/>
  <c r="EA71" i="2"/>
  <c r="DY71" i="2"/>
  <c r="DW71" i="2"/>
  <c r="DU71" i="2"/>
  <c r="DS71" i="2"/>
  <c r="DQ71" i="2"/>
  <c r="DM71" i="2"/>
  <c r="DK71" i="2"/>
  <c r="DI71" i="2"/>
  <c r="DG71" i="2"/>
  <c r="DE71" i="2"/>
  <c r="DC71" i="2"/>
  <c r="CY71" i="2"/>
  <c r="CW71" i="2"/>
  <c r="CU71" i="2"/>
  <c r="CS71" i="2"/>
  <c r="CQ71" i="2"/>
  <c r="CO71" i="2"/>
  <c r="CK71" i="2"/>
  <c r="CK173" i="2" s="1"/>
  <c r="H71" i="2"/>
  <c r="H173" i="2" s="1"/>
  <c r="G71" i="2"/>
  <c r="G173" i="2" s="1"/>
  <c r="FD69" i="2"/>
  <c r="FC69" i="2"/>
  <c r="FB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F69" i="2"/>
  <c r="H68" i="2"/>
  <c r="FA68" i="2" s="1"/>
  <c r="G68" i="2"/>
  <c r="EZ67" i="2"/>
  <c r="EX67" i="2"/>
  <c r="H67" i="2"/>
  <c r="FA67" i="2" s="1"/>
  <c r="G67" i="2"/>
  <c r="H66" i="2"/>
  <c r="FA66" i="2" s="1"/>
  <c r="G66" i="2"/>
  <c r="EZ65" i="2"/>
  <c r="EX65" i="2"/>
  <c r="EV65" i="2"/>
  <c r="ET65" i="2"/>
  <c r="EP65" i="2"/>
  <c r="EN65" i="2"/>
  <c r="EL65" i="2"/>
  <c r="EJ65" i="2"/>
  <c r="EH65" i="2"/>
  <c r="EF65" i="2"/>
  <c r="H65" i="2"/>
  <c r="FA65" i="2" s="1"/>
  <c r="G65" i="2"/>
  <c r="H64" i="2"/>
  <c r="FA64" i="2" s="1"/>
  <c r="G64" i="2"/>
  <c r="EZ63" i="2"/>
  <c r="EX63" i="2"/>
  <c r="EV63" i="2"/>
  <c r="ET63" i="2"/>
  <c r="EP63" i="2"/>
  <c r="EN63" i="2"/>
  <c r="EL63" i="2"/>
  <c r="EJ63" i="2"/>
  <c r="EH63" i="2"/>
  <c r="EF63" i="2"/>
  <c r="H63" i="2"/>
  <c r="FA63" i="2" s="1"/>
  <c r="G63" i="2"/>
  <c r="H62" i="2"/>
  <c r="FA62" i="2" s="1"/>
  <c r="G62" i="2"/>
  <c r="H61" i="2"/>
  <c r="EZ61" i="2" s="1"/>
  <c r="G61" i="2"/>
  <c r="H60" i="2"/>
  <c r="EZ60" i="2" s="1"/>
  <c r="G60" i="2"/>
  <c r="H59" i="2"/>
  <c r="EZ59" i="2" s="1"/>
  <c r="G59" i="2"/>
  <c r="EZ58" i="2"/>
  <c r="EX58" i="2"/>
  <c r="EV58" i="2"/>
  <c r="ET58" i="2"/>
  <c r="EP58" i="2"/>
  <c r="EN58" i="2"/>
  <c r="EL58" i="2"/>
  <c r="EJ58" i="2"/>
  <c r="EH58" i="2"/>
  <c r="EF58" i="2"/>
  <c r="EB58" i="2"/>
  <c r="DZ58" i="2"/>
  <c r="DX58" i="2"/>
  <c r="DV58" i="2"/>
  <c r="DT58" i="2"/>
  <c r="DR58" i="2"/>
  <c r="H58" i="2"/>
  <c r="FA58" i="2" s="1"/>
  <c r="G58" i="2"/>
  <c r="H57" i="2"/>
  <c r="FA57" i="2" s="1"/>
  <c r="G57" i="2"/>
  <c r="EZ56" i="2"/>
  <c r="EX56" i="2"/>
  <c r="EV56" i="2"/>
  <c r="ET56" i="2"/>
  <c r="EP56" i="2"/>
  <c r="EN56" i="2"/>
  <c r="EL56" i="2"/>
  <c r="EJ56" i="2"/>
  <c r="EH56" i="2"/>
  <c r="EF56" i="2"/>
  <c r="EB56" i="2"/>
  <c r="DZ56" i="2"/>
  <c r="DX56" i="2"/>
  <c r="DV56" i="2"/>
  <c r="DT56" i="2"/>
  <c r="DR56" i="2"/>
  <c r="H56" i="2"/>
  <c r="FA56" i="2" s="1"/>
  <c r="G56" i="2"/>
  <c r="FA55" i="2"/>
  <c r="EY55" i="2"/>
  <c r="EW55" i="2"/>
  <c r="EU55" i="2"/>
  <c r="ES55" i="2"/>
  <c r="EO55" i="2"/>
  <c r="EM55" i="2"/>
  <c r="EK55" i="2"/>
  <c r="EI55" i="2"/>
  <c r="EG55" i="2"/>
  <c r="EE55" i="2"/>
  <c r="EA55" i="2"/>
  <c r="DY55" i="2"/>
  <c r="DW55" i="2"/>
  <c r="DU55" i="2"/>
  <c r="DS55" i="2"/>
  <c r="DN55" i="2"/>
  <c r="DL55" i="2"/>
  <c r="DJ55" i="2"/>
  <c r="DH55" i="2"/>
  <c r="H55" i="2"/>
  <c r="EZ55" i="2" s="1"/>
  <c r="G55" i="2"/>
  <c r="H54" i="2"/>
  <c r="FA54" i="2" s="1"/>
  <c r="G54" i="2"/>
  <c r="EZ53" i="2"/>
  <c r="EX53" i="2"/>
  <c r="EV53" i="2"/>
  <c r="ET53" i="2"/>
  <c r="EP53" i="2"/>
  <c r="EN53" i="2"/>
  <c r="EL53" i="2"/>
  <c r="EJ53" i="2"/>
  <c r="EH53" i="2"/>
  <c r="EF53" i="2"/>
  <c r="EB53" i="2"/>
  <c r="DZ53" i="2"/>
  <c r="DX53" i="2"/>
  <c r="DV53" i="2"/>
  <c r="DT53" i="2"/>
  <c r="DR53" i="2"/>
  <c r="DN53" i="2"/>
  <c r="DL53" i="2"/>
  <c r="DJ53" i="2"/>
  <c r="DH53" i="2"/>
  <c r="H53" i="2"/>
  <c r="FA53" i="2" s="1"/>
  <c r="G53" i="2"/>
  <c r="FA52" i="2"/>
  <c r="EY52" i="2"/>
  <c r="EW52" i="2"/>
  <c r="EU52" i="2"/>
  <c r="ES52" i="2"/>
  <c r="EO52" i="2"/>
  <c r="EM52" i="2"/>
  <c r="EK52" i="2"/>
  <c r="EI52" i="2"/>
  <c r="EG52" i="2"/>
  <c r="EE52" i="2"/>
  <c r="EA52" i="2"/>
  <c r="DY52" i="2"/>
  <c r="DW52" i="2"/>
  <c r="DU52" i="2"/>
  <c r="DS52" i="2"/>
  <c r="DQ52" i="2"/>
  <c r="DM52" i="2"/>
  <c r="DK52" i="2"/>
  <c r="DI52" i="2"/>
  <c r="DG52" i="2"/>
  <c r="DE52" i="2"/>
  <c r="H52" i="2"/>
  <c r="EZ52" i="2" s="1"/>
  <c r="G52" i="2"/>
  <c r="FA51" i="2"/>
  <c r="EY51" i="2"/>
  <c r="EW51" i="2"/>
  <c r="EU51" i="2"/>
  <c r="ES51" i="2"/>
  <c r="EO51" i="2"/>
  <c r="EM51" i="2"/>
  <c r="EK51" i="2"/>
  <c r="EI51" i="2"/>
  <c r="EG51" i="2"/>
  <c r="EE51" i="2"/>
  <c r="EA51" i="2"/>
  <c r="DY51" i="2"/>
  <c r="DW51" i="2"/>
  <c r="DU51" i="2"/>
  <c r="DS51" i="2"/>
  <c r="DQ51" i="2"/>
  <c r="DM51" i="2"/>
  <c r="DK51" i="2"/>
  <c r="DI51" i="2"/>
  <c r="DG51" i="2"/>
  <c r="DE51" i="2"/>
  <c r="H51" i="2"/>
  <c r="EZ51" i="2" s="1"/>
  <c r="G51" i="2"/>
  <c r="FA50" i="2"/>
  <c r="EY50" i="2"/>
  <c r="EW50" i="2"/>
  <c r="EU50" i="2"/>
  <c r="ES50" i="2"/>
  <c r="EO50" i="2"/>
  <c r="EM50" i="2"/>
  <c r="EK50" i="2"/>
  <c r="EI50" i="2"/>
  <c r="EG50" i="2"/>
  <c r="EE50" i="2"/>
  <c r="EA50" i="2"/>
  <c r="DY50" i="2"/>
  <c r="DW50" i="2"/>
  <c r="DU50" i="2"/>
  <c r="DS50" i="2"/>
  <c r="DQ50" i="2"/>
  <c r="DM50" i="2"/>
  <c r="DK50" i="2"/>
  <c r="DI50" i="2"/>
  <c r="DG50" i="2"/>
  <c r="DE50" i="2"/>
  <c r="DC50" i="2"/>
  <c r="CY50" i="2"/>
  <c r="H50" i="2"/>
  <c r="EZ50" i="2" s="1"/>
  <c r="G50" i="2"/>
  <c r="EY49" i="2"/>
  <c r="EU49" i="2"/>
  <c r="EM49" i="2"/>
  <c r="EI49" i="2"/>
  <c r="EE49" i="2"/>
  <c r="EA49" i="2"/>
  <c r="DW49" i="2"/>
  <c r="DS49" i="2"/>
  <c r="DK49" i="2"/>
  <c r="DG49" i="2"/>
  <c r="DC49" i="2"/>
  <c r="CY49" i="2"/>
  <c r="H49" i="2"/>
  <c r="G49" i="2"/>
  <c r="EZ48" i="2"/>
  <c r="EX48" i="2"/>
  <c r="EV48" i="2"/>
  <c r="ET48" i="2"/>
  <c r="EP48" i="2"/>
  <c r="EN48" i="2"/>
  <c r="EL48" i="2"/>
  <c r="EJ48" i="2"/>
  <c r="EH48" i="2"/>
  <c r="EF48" i="2"/>
  <c r="EB48" i="2"/>
  <c r="DZ48" i="2"/>
  <c r="DX48" i="2"/>
  <c r="DV48" i="2"/>
  <c r="DT48" i="2"/>
  <c r="DR48" i="2"/>
  <c r="DN48" i="2"/>
  <c r="DL48" i="2"/>
  <c r="DJ48" i="2"/>
  <c r="DH48" i="2"/>
  <c r="DF48" i="2"/>
  <c r="DD48" i="2"/>
  <c r="CZ48" i="2"/>
  <c r="CX48" i="2"/>
  <c r="H48" i="2"/>
  <c r="FA48" i="2" s="1"/>
  <c r="G48" i="2"/>
  <c r="FA47" i="2"/>
  <c r="EW47" i="2"/>
  <c r="ES47" i="2"/>
  <c r="EO47" i="2"/>
  <c r="EK47" i="2"/>
  <c r="EG47" i="2"/>
  <c r="DY47" i="2"/>
  <c r="DU47" i="2"/>
  <c r="DQ47" i="2"/>
  <c r="DM47" i="2"/>
  <c r="DI47" i="2"/>
  <c r="DE47" i="2"/>
  <c r="CW47" i="2"/>
  <c r="H47" i="2"/>
  <c r="G47" i="2"/>
  <c r="EX46" i="2"/>
  <c r="ET46" i="2"/>
  <c r="EP46" i="2"/>
  <c r="EL46" i="2"/>
  <c r="EH46" i="2"/>
  <c r="DZ46" i="2"/>
  <c r="DV46" i="2"/>
  <c r="DR46" i="2"/>
  <c r="DN46" i="2"/>
  <c r="DL46" i="2"/>
  <c r="DJ46" i="2"/>
  <c r="DH46" i="2"/>
  <c r="DF46" i="2"/>
  <c r="DD46" i="2"/>
  <c r="CZ46" i="2"/>
  <c r="CX46" i="2"/>
  <c r="CV46" i="2"/>
  <c r="H46" i="2"/>
  <c r="G46" i="2"/>
  <c r="FA45" i="2"/>
  <c r="EY45" i="2"/>
  <c r="EW45" i="2"/>
  <c r="EU45" i="2"/>
  <c r="ES45" i="2"/>
  <c r="EO45" i="2"/>
  <c r="EM45" i="2"/>
  <c r="EK45" i="2"/>
  <c r="EI45" i="2"/>
  <c r="EG45" i="2"/>
  <c r="EE45" i="2"/>
  <c r="EA45" i="2"/>
  <c r="DY45" i="2"/>
  <c r="DW45" i="2"/>
  <c r="DU45" i="2"/>
  <c r="DS45" i="2"/>
  <c r="DQ45" i="2"/>
  <c r="DM45" i="2"/>
  <c r="DK45" i="2"/>
  <c r="DI45" i="2"/>
  <c r="DG45" i="2"/>
  <c r="DE45" i="2"/>
  <c r="DC45" i="2"/>
  <c r="CY45" i="2"/>
  <c r="CW45" i="2"/>
  <c r="CU45" i="2"/>
  <c r="CS45" i="2"/>
  <c r="H45" i="2"/>
  <c r="EZ45" i="2" s="1"/>
  <c r="G45" i="2"/>
  <c r="H44" i="2"/>
  <c r="EZ44" i="2" s="1"/>
  <c r="G44" i="2"/>
  <c r="EZ43" i="2"/>
  <c r="EX43" i="2"/>
  <c r="EV43" i="2"/>
  <c r="ET43" i="2"/>
  <c r="EP43" i="2"/>
  <c r="EN43" i="2"/>
  <c r="EL43" i="2"/>
  <c r="EJ43" i="2"/>
  <c r="EH43" i="2"/>
  <c r="EF43" i="2"/>
  <c r="EB43" i="2"/>
  <c r="DZ43" i="2"/>
  <c r="DX43" i="2"/>
  <c r="DV43" i="2"/>
  <c r="DT43" i="2"/>
  <c r="DR43" i="2"/>
  <c r="DN43" i="2"/>
  <c r="DL43" i="2"/>
  <c r="DJ43" i="2"/>
  <c r="DH43" i="2"/>
  <c r="DF43" i="2"/>
  <c r="DD43" i="2"/>
  <c r="CZ43" i="2"/>
  <c r="CX43" i="2"/>
  <c r="CV43" i="2"/>
  <c r="CT43" i="2"/>
  <c r="CR43" i="2"/>
  <c r="CP43" i="2"/>
  <c r="CL43" i="2"/>
  <c r="CM43" i="2" s="1"/>
  <c r="CN43" i="2" s="1"/>
  <c r="H43" i="2"/>
  <c r="FA43" i="2" s="1"/>
  <c r="G43" i="2"/>
  <c r="H42" i="2"/>
  <c r="EZ42" i="2" s="1"/>
  <c r="G42" i="2"/>
  <c r="EZ41" i="2"/>
  <c r="EX41" i="2"/>
  <c r="EV41" i="2"/>
  <c r="ET41" i="2"/>
  <c r="EP41" i="2"/>
  <c r="EN41" i="2"/>
  <c r="EL41" i="2"/>
  <c r="EJ41" i="2"/>
  <c r="EH41" i="2"/>
  <c r="EF41" i="2"/>
  <c r="EB41" i="2"/>
  <c r="DZ41" i="2"/>
  <c r="DX41" i="2"/>
  <c r="DV41" i="2"/>
  <c r="DT41" i="2"/>
  <c r="DR41" i="2"/>
  <c r="DN41" i="2"/>
  <c r="DL41" i="2"/>
  <c r="DJ41" i="2"/>
  <c r="DH41" i="2"/>
  <c r="DF41" i="2"/>
  <c r="DD41" i="2"/>
  <c r="CZ41" i="2"/>
  <c r="CX41" i="2"/>
  <c r="CV41" i="2"/>
  <c r="CT41" i="2"/>
  <c r="CR41" i="2"/>
  <c r="CP41" i="2"/>
  <c r="CL41" i="2"/>
  <c r="CM41" i="2" s="1"/>
  <c r="CN41" i="2" s="1"/>
  <c r="H41" i="2"/>
  <c r="FA41" i="2" s="1"/>
  <c r="G41" i="2"/>
  <c r="H40" i="2"/>
  <c r="EZ40" i="2" s="1"/>
  <c r="G40" i="2"/>
  <c r="EZ39" i="2"/>
  <c r="EX39" i="2"/>
  <c r="EV39" i="2"/>
  <c r="ET39" i="2"/>
  <c r="EP39" i="2"/>
  <c r="EN39" i="2"/>
  <c r="EL39" i="2"/>
  <c r="EJ39" i="2"/>
  <c r="EH39" i="2"/>
  <c r="EF39" i="2"/>
  <c r="EB39" i="2"/>
  <c r="DZ39" i="2"/>
  <c r="DX39" i="2"/>
  <c r="DV39" i="2"/>
  <c r="DT39" i="2"/>
  <c r="DR39" i="2"/>
  <c r="DN39" i="2"/>
  <c r="DL39" i="2"/>
  <c r="DJ39" i="2"/>
  <c r="DH39" i="2"/>
  <c r="DF39" i="2"/>
  <c r="DD39" i="2"/>
  <c r="CZ39" i="2"/>
  <c r="CX39" i="2"/>
  <c r="CV39" i="2"/>
  <c r="CT39" i="2"/>
  <c r="CR39" i="2"/>
  <c r="CP39" i="2"/>
  <c r="CL39" i="2"/>
  <c r="CM39" i="2" s="1"/>
  <c r="CN39" i="2" s="1"/>
  <c r="H39" i="2"/>
  <c r="FA39" i="2" s="1"/>
  <c r="G39" i="2"/>
  <c r="H38" i="2"/>
  <c r="EZ38" i="2" s="1"/>
  <c r="G38" i="2"/>
  <c r="EZ37" i="2"/>
  <c r="EX37" i="2"/>
  <c r="EV37" i="2"/>
  <c r="ET37" i="2"/>
  <c r="EP37" i="2"/>
  <c r="EN37" i="2"/>
  <c r="EL37" i="2"/>
  <c r="EJ37" i="2"/>
  <c r="EH37" i="2"/>
  <c r="EF37" i="2"/>
  <c r="EB37" i="2"/>
  <c r="DZ37" i="2"/>
  <c r="DX37" i="2"/>
  <c r="DV37" i="2"/>
  <c r="DT37" i="2"/>
  <c r="DR37" i="2"/>
  <c r="DN37" i="2"/>
  <c r="DL37" i="2"/>
  <c r="DJ37" i="2"/>
  <c r="DH37" i="2"/>
  <c r="DF37" i="2"/>
  <c r="DD37" i="2"/>
  <c r="CZ37" i="2"/>
  <c r="CX37" i="2"/>
  <c r="CV37" i="2"/>
  <c r="CT37" i="2"/>
  <c r="CR37" i="2"/>
  <c r="CP37" i="2"/>
  <c r="CL37" i="2"/>
  <c r="H37" i="2"/>
  <c r="G37" i="2"/>
  <c r="G69" i="2" s="1"/>
  <c r="FD35" i="2"/>
  <c r="FC35" i="2"/>
  <c r="FB35" i="2"/>
  <c r="AB35" i="2"/>
  <c r="AA35" i="2"/>
  <c r="Z35" i="2"/>
  <c r="Y35" i="2"/>
  <c r="X35" i="2"/>
  <c r="W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F35" i="2"/>
  <c r="H34" i="2"/>
  <c r="EZ34" i="2" s="1"/>
  <c r="G34" i="2"/>
  <c r="H33" i="2"/>
  <c r="FA33" i="2" s="1"/>
  <c r="G33" i="2"/>
  <c r="H32" i="2"/>
  <c r="FA32" i="2" s="1"/>
  <c r="G32" i="2"/>
  <c r="H31" i="2"/>
  <c r="FA31" i="2" s="1"/>
  <c r="G31" i="2"/>
  <c r="EZ30" i="2"/>
  <c r="EX30" i="2"/>
  <c r="EV30" i="2"/>
  <c r="ET30" i="2"/>
  <c r="EP30" i="2"/>
  <c r="EN30" i="2"/>
  <c r="EL30" i="2"/>
  <c r="EJ30" i="2"/>
  <c r="EH30" i="2"/>
  <c r="EF30" i="2"/>
  <c r="EB30" i="2"/>
  <c r="DZ30" i="2"/>
  <c r="DX30" i="2"/>
  <c r="DV30" i="2"/>
  <c r="DT30" i="2"/>
  <c r="DR30" i="2"/>
  <c r="DM30" i="2"/>
  <c r="DK30" i="2"/>
  <c r="DI30" i="2"/>
  <c r="DG30" i="2"/>
  <c r="DE30" i="2"/>
  <c r="DC30" i="2"/>
  <c r="CY30" i="2"/>
  <c r="CW30" i="2"/>
  <c r="CU30" i="2"/>
  <c r="CS30" i="2"/>
  <c r="CQ30" i="2"/>
  <c r="CO30" i="2"/>
  <c r="CK30" i="2"/>
  <c r="CI30" i="2"/>
  <c r="CG30" i="2"/>
  <c r="CE30" i="2"/>
  <c r="CC30" i="2"/>
  <c r="CA30" i="2"/>
  <c r="BW30" i="2"/>
  <c r="BU30" i="2"/>
  <c r="BS30" i="2"/>
  <c r="BQ30" i="2"/>
  <c r="BO30" i="2"/>
  <c r="BM30" i="2"/>
  <c r="BI30" i="2"/>
  <c r="BG30" i="2"/>
  <c r="BE30" i="2"/>
  <c r="BC30" i="2"/>
  <c r="BA30" i="2"/>
  <c r="AY30" i="2"/>
  <c r="AU30" i="2"/>
  <c r="AS30" i="2"/>
  <c r="AQ30" i="2"/>
  <c r="AO30" i="2"/>
  <c r="AM30" i="2"/>
  <c r="AK30" i="2"/>
  <c r="V30" i="2"/>
  <c r="H30" i="2"/>
  <c r="FA30" i="2" s="1"/>
  <c r="G30" i="2"/>
  <c r="V29" i="2"/>
  <c r="H29" i="2"/>
  <c r="EZ29" i="2" s="1"/>
  <c r="G29" i="2"/>
  <c r="G35" i="2" s="1"/>
  <c r="FD27" i="2"/>
  <c r="FD174" i="2" s="1"/>
  <c r="FC27" i="2"/>
  <c r="FC174" i="2" s="1"/>
  <c r="FB27" i="2"/>
  <c r="FB174" i="2" s="1"/>
  <c r="U27" i="2"/>
  <c r="U174" i="2" s="1"/>
  <c r="T27" i="2"/>
  <c r="T174" i="2" s="1"/>
  <c r="S27" i="2"/>
  <c r="S174" i="2" s="1"/>
  <c r="R27" i="2"/>
  <c r="R174" i="2" s="1"/>
  <c r="Q27" i="2"/>
  <c r="Q174" i="2" s="1"/>
  <c r="P27" i="2"/>
  <c r="P174" i="2" s="1"/>
  <c r="O27" i="2"/>
  <c r="O174" i="2" s="1"/>
  <c r="N27" i="2"/>
  <c r="N174" i="2" s="1"/>
  <c r="M27" i="2"/>
  <c r="M174" i="2" s="1"/>
  <c r="L27" i="2"/>
  <c r="L174" i="2" s="1"/>
  <c r="K27" i="2"/>
  <c r="K174" i="2" s="1"/>
  <c r="J27" i="2"/>
  <c r="J174" i="2" s="1"/>
  <c r="I27" i="2"/>
  <c r="I174" i="2" s="1"/>
  <c r="F27" i="2"/>
  <c r="F174" i="2" s="1"/>
  <c r="H26" i="2"/>
  <c r="FA26" i="2" s="1"/>
  <c r="G26" i="2"/>
  <c r="EZ25" i="2"/>
  <c r="EX25" i="2"/>
  <c r="EV25" i="2"/>
  <c r="ET25" i="2"/>
  <c r="EP25" i="2"/>
  <c r="EN25" i="2"/>
  <c r="EL25" i="2"/>
  <c r="EJ25" i="2"/>
  <c r="EH25" i="2"/>
  <c r="EF25" i="2"/>
  <c r="EB25" i="2"/>
  <c r="EC25" i="2" s="1"/>
  <c r="ED25" i="2" s="1"/>
  <c r="H25" i="2"/>
  <c r="FA25" i="2" s="1"/>
  <c r="G25" i="2"/>
  <c r="H24" i="2"/>
  <c r="EZ24" i="2" s="1"/>
  <c r="G24" i="2"/>
  <c r="EZ23" i="2"/>
  <c r="EX23" i="2"/>
  <c r="EV23" i="2"/>
  <c r="ET23" i="2"/>
  <c r="EP23" i="2"/>
  <c r="EN23" i="2"/>
  <c r="EL23" i="2"/>
  <c r="EJ23" i="2"/>
  <c r="EH23" i="2"/>
  <c r="EF23" i="2"/>
  <c r="EB23" i="2"/>
  <c r="DZ23" i="2"/>
  <c r="DX23" i="2"/>
  <c r="DV23" i="2"/>
  <c r="DT23" i="2"/>
  <c r="DR23" i="2"/>
  <c r="DN23" i="2"/>
  <c r="DL23" i="2"/>
  <c r="DJ23" i="2"/>
  <c r="DH23" i="2"/>
  <c r="DF23" i="2"/>
  <c r="DD23" i="2"/>
  <c r="CZ23" i="2"/>
  <c r="CX23" i="2"/>
  <c r="CV23" i="2"/>
  <c r="CT23" i="2"/>
  <c r="H23" i="2"/>
  <c r="FA23" i="2" s="1"/>
  <c r="G23" i="2"/>
  <c r="H22" i="2"/>
  <c r="EZ22" i="2" s="1"/>
  <c r="G22" i="2"/>
  <c r="EZ21" i="2"/>
  <c r="EX21" i="2"/>
  <c r="EV21" i="2"/>
  <c r="ET21" i="2"/>
  <c r="EP21" i="2"/>
  <c r="EN21" i="2"/>
  <c r="EL21" i="2"/>
  <c r="EJ21" i="2"/>
  <c r="EH21" i="2"/>
  <c r="EF21" i="2"/>
  <c r="EB21" i="2"/>
  <c r="DZ21" i="2"/>
  <c r="DX21" i="2"/>
  <c r="DV21" i="2"/>
  <c r="DT21" i="2"/>
  <c r="DR21" i="2"/>
  <c r="DN21" i="2"/>
  <c r="DL21" i="2"/>
  <c r="DJ21" i="2"/>
  <c r="DH21" i="2"/>
  <c r="DF21" i="2"/>
  <c r="DD21" i="2"/>
  <c r="CZ21" i="2"/>
  <c r="CX21" i="2"/>
  <c r="CV21" i="2"/>
  <c r="CT21" i="2"/>
  <c r="CR21" i="2"/>
  <c r="CP21" i="2"/>
  <c r="CL21" i="2"/>
  <c r="CJ21" i="2"/>
  <c r="CH21" i="2"/>
  <c r="CF21" i="2"/>
  <c r="CD21" i="2"/>
  <c r="CB21" i="2"/>
  <c r="BX21" i="2"/>
  <c r="BV21" i="2"/>
  <c r="BT21" i="2"/>
  <c r="BR21" i="2"/>
  <c r="BP21" i="2"/>
  <c r="BN21" i="2"/>
  <c r="BJ21" i="2"/>
  <c r="BH21" i="2"/>
  <c r="BF21" i="2"/>
  <c r="BD21" i="2"/>
  <c r="BB21" i="2"/>
  <c r="AZ21" i="2"/>
  <c r="AV21" i="2"/>
  <c r="AT21" i="2"/>
  <c r="AR21" i="2"/>
  <c r="AP21" i="2"/>
  <c r="AN21" i="2"/>
  <c r="AL21" i="2"/>
  <c r="AH21" i="2"/>
  <c r="V21" i="2"/>
  <c r="H21" i="2"/>
  <c r="FA21" i="2" s="1"/>
  <c r="G21" i="2"/>
  <c r="V20" i="2"/>
  <c r="H20" i="2"/>
  <c r="EZ20" i="2" s="1"/>
  <c r="G20" i="2"/>
  <c r="EZ19" i="2"/>
  <c r="EX19" i="2"/>
  <c r="EV19" i="2"/>
  <c r="ET19" i="2"/>
  <c r="EP19" i="2"/>
  <c r="EN19" i="2"/>
  <c r="EL19" i="2"/>
  <c r="EJ19" i="2"/>
  <c r="EH19" i="2"/>
  <c r="EF19" i="2"/>
  <c r="EB19" i="2"/>
  <c r="DZ19" i="2"/>
  <c r="DX19" i="2"/>
  <c r="DV19" i="2"/>
  <c r="DT19" i="2"/>
  <c r="DR19" i="2"/>
  <c r="DN19" i="2"/>
  <c r="DL19" i="2"/>
  <c r="DJ19" i="2"/>
  <c r="DH19" i="2"/>
  <c r="DF19" i="2"/>
  <c r="DD19" i="2"/>
  <c r="CZ19" i="2"/>
  <c r="CX19" i="2"/>
  <c r="CV19" i="2"/>
  <c r="CT19" i="2"/>
  <c r="CR19" i="2"/>
  <c r="CP19" i="2"/>
  <c r="CL19" i="2"/>
  <c r="CJ19" i="2"/>
  <c r="CH19" i="2"/>
  <c r="CF19" i="2"/>
  <c r="CD19" i="2"/>
  <c r="CB19" i="2"/>
  <c r="BX19" i="2"/>
  <c r="BV19" i="2"/>
  <c r="BT19" i="2"/>
  <c r="BR19" i="2"/>
  <c r="BP19" i="2"/>
  <c r="BN19" i="2"/>
  <c r="BJ19" i="2"/>
  <c r="BH19" i="2"/>
  <c r="BF19" i="2"/>
  <c r="BD19" i="2"/>
  <c r="BB19" i="2"/>
  <c r="AZ19" i="2"/>
  <c r="AV19" i="2"/>
  <c r="AT19" i="2"/>
  <c r="AR19" i="2"/>
  <c r="AP19" i="2"/>
  <c r="AN19" i="2"/>
  <c r="AL19" i="2"/>
  <c r="AH19" i="2"/>
  <c r="AF19" i="2"/>
  <c r="AD19" i="2"/>
  <c r="AB19" i="2"/>
  <c r="Z19" i="2"/>
  <c r="X19" i="2"/>
  <c r="V19" i="2"/>
  <c r="H19" i="2"/>
  <c r="FA19" i="2" s="1"/>
  <c r="G19" i="2"/>
  <c r="CC18" i="2"/>
  <c r="BU18" i="2"/>
  <c r="BQ18" i="2"/>
  <c r="BM18" i="2"/>
  <c r="BI18" i="2"/>
  <c r="BE18" i="2"/>
  <c r="BA18" i="2"/>
  <c r="AS18" i="2"/>
  <c r="AO18" i="2"/>
  <c r="AK18" i="2"/>
  <c r="AG18" i="2"/>
  <c r="AC18" i="2"/>
  <c r="Y18" i="2"/>
  <c r="V18" i="2"/>
  <c r="H18" i="2"/>
  <c r="FA18" i="2" s="1"/>
  <c r="G18" i="2"/>
  <c r="EZ17" i="2"/>
  <c r="EX17" i="2"/>
  <c r="EV17" i="2"/>
  <c r="ET17" i="2"/>
  <c r="EP17" i="2"/>
  <c r="EN17" i="2"/>
  <c r="EL17" i="2"/>
  <c r="EJ17" i="2"/>
  <c r="EH17" i="2"/>
  <c r="EF17" i="2"/>
  <c r="EB17" i="2"/>
  <c r="DZ17" i="2"/>
  <c r="DX17" i="2"/>
  <c r="DV17" i="2"/>
  <c r="DT17" i="2"/>
  <c r="DR17" i="2"/>
  <c r="DN17" i="2"/>
  <c r="DL17" i="2"/>
  <c r="DJ17" i="2"/>
  <c r="DH17" i="2"/>
  <c r="DF17" i="2"/>
  <c r="DD17" i="2"/>
  <c r="CZ17" i="2"/>
  <c r="CX17" i="2"/>
  <c r="CV17" i="2"/>
  <c r="CT17" i="2"/>
  <c r="CR17" i="2"/>
  <c r="CP17" i="2"/>
  <c r="CL17" i="2"/>
  <c r="CJ17" i="2"/>
  <c r="CH17" i="2"/>
  <c r="CF17" i="2"/>
  <c r="CD17" i="2"/>
  <c r="CB17" i="2"/>
  <c r="BX17" i="2"/>
  <c r="BV17" i="2"/>
  <c r="BT17" i="2"/>
  <c r="BR17" i="2"/>
  <c r="BP17" i="2"/>
  <c r="BN17" i="2"/>
  <c r="BJ17" i="2"/>
  <c r="BH17" i="2"/>
  <c r="BF17" i="2"/>
  <c r="BD17" i="2"/>
  <c r="BB17" i="2"/>
  <c r="AZ17" i="2"/>
  <c r="AV17" i="2"/>
  <c r="AT17" i="2"/>
  <c r="AR17" i="2"/>
  <c r="AP17" i="2"/>
  <c r="AN17" i="2"/>
  <c r="AL17" i="2"/>
  <c r="AH17" i="2"/>
  <c r="AF17" i="2"/>
  <c r="AD17" i="2"/>
  <c r="AB17" i="2"/>
  <c r="Z17" i="2"/>
  <c r="X17" i="2"/>
  <c r="V17" i="2"/>
  <c r="H17" i="2"/>
  <c r="FA17" i="2" s="1"/>
  <c r="G17" i="2"/>
  <c r="FA16" i="2"/>
  <c r="EW16" i="2"/>
  <c r="ES16" i="2"/>
  <c r="EO16" i="2"/>
  <c r="EK16" i="2"/>
  <c r="EG16" i="2"/>
  <c r="DY16" i="2"/>
  <c r="DU16" i="2"/>
  <c r="DQ16" i="2"/>
  <c r="DM16" i="2"/>
  <c r="DI16" i="2"/>
  <c r="DE16" i="2"/>
  <c r="CW16" i="2"/>
  <c r="CS16" i="2"/>
  <c r="CO16" i="2"/>
  <c r="CK16" i="2"/>
  <c r="CG16" i="2"/>
  <c r="CC16" i="2"/>
  <c r="BU16" i="2"/>
  <c r="BQ16" i="2"/>
  <c r="BM16" i="2"/>
  <c r="BI16" i="2"/>
  <c r="BE16" i="2"/>
  <c r="BA16" i="2"/>
  <c r="AS16" i="2"/>
  <c r="AO16" i="2"/>
  <c r="AK16" i="2"/>
  <c r="AG16" i="2"/>
  <c r="AC16" i="2"/>
  <c r="Y16" i="2"/>
  <c r="V16" i="2"/>
  <c r="H16" i="2"/>
  <c r="G16" i="2"/>
  <c r="V15" i="2"/>
  <c r="H15" i="2"/>
  <c r="G15" i="2"/>
  <c r="EZ14" i="2"/>
  <c r="EX14" i="2"/>
  <c r="EV14" i="2"/>
  <c r="ET14" i="2"/>
  <c r="EP14" i="2"/>
  <c r="EN14" i="2"/>
  <c r="EL14" i="2"/>
  <c r="EJ14" i="2"/>
  <c r="EH14" i="2"/>
  <c r="EF14" i="2"/>
  <c r="EB14" i="2"/>
  <c r="DZ14" i="2"/>
  <c r="DX14" i="2"/>
  <c r="DV14" i="2"/>
  <c r="DT14" i="2"/>
  <c r="DR14" i="2"/>
  <c r="DN14" i="2"/>
  <c r="DL14" i="2"/>
  <c r="DJ14" i="2"/>
  <c r="DH14" i="2"/>
  <c r="DF14" i="2"/>
  <c r="DD14" i="2"/>
  <c r="CZ14" i="2"/>
  <c r="CX14" i="2"/>
  <c r="CV14" i="2"/>
  <c r="CT14" i="2"/>
  <c r="CR14" i="2"/>
  <c r="CP14" i="2"/>
  <c r="CL14" i="2"/>
  <c r="CJ14" i="2"/>
  <c r="CH14" i="2"/>
  <c r="CF14" i="2"/>
  <c r="CD14" i="2"/>
  <c r="CB14" i="2"/>
  <c r="BX14" i="2"/>
  <c r="BV14" i="2"/>
  <c r="BT14" i="2"/>
  <c r="BR14" i="2"/>
  <c r="BP14" i="2"/>
  <c r="BN14" i="2"/>
  <c r="BJ14" i="2"/>
  <c r="BH14" i="2"/>
  <c r="BF14" i="2"/>
  <c r="BD14" i="2"/>
  <c r="BB14" i="2"/>
  <c r="AZ14" i="2"/>
  <c r="AV14" i="2"/>
  <c r="AT14" i="2"/>
  <c r="AR14" i="2"/>
  <c r="AP14" i="2"/>
  <c r="AN14" i="2"/>
  <c r="AL14" i="2"/>
  <c r="AH14" i="2"/>
  <c r="AF14" i="2"/>
  <c r="AD14" i="2"/>
  <c r="AB14" i="2"/>
  <c r="Z14" i="2"/>
  <c r="X14" i="2"/>
  <c r="V14" i="2"/>
  <c r="H14" i="2"/>
  <c r="FA14" i="2" s="1"/>
  <c r="G14" i="2"/>
  <c r="V13" i="2"/>
  <c r="H13" i="2"/>
  <c r="EZ13" i="2" s="1"/>
  <c r="G13" i="2"/>
  <c r="EZ12" i="2"/>
  <c r="EX12" i="2"/>
  <c r="EV12" i="2"/>
  <c r="ET12" i="2"/>
  <c r="EP12" i="2"/>
  <c r="EN12" i="2"/>
  <c r="EL12" i="2"/>
  <c r="EJ12" i="2"/>
  <c r="EH12" i="2"/>
  <c r="EF12" i="2"/>
  <c r="EB12" i="2"/>
  <c r="DZ12" i="2"/>
  <c r="DX12" i="2"/>
  <c r="DV12" i="2"/>
  <c r="DT12" i="2"/>
  <c r="DR12" i="2"/>
  <c r="DN12" i="2"/>
  <c r="DL12" i="2"/>
  <c r="DJ12" i="2"/>
  <c r="DH12" i="2"/>
  <c r="DF12" i="2"/>
  <c r="DD12" i="2"/>
  <c r="CZ12" i="2"/>
  <c r="CX12" i="2"/>
  <c r="CV12" i="2"/>
  <c r="CT12" i="2"/>
  <c r="CR12" i="2"/>
  <c r="CP12" i="2"/>
  <c r="CL12" i="2"/>
  <c r="CJ12" i="2"/>
  <c r="CH12" i="2"/>
  <c r="CF12" i="2"/>
  <c r="CD12" i="2"/>
  <c r="CB12" i="2"/>
  <c r="BX12" i="2"/>
  <c r="BV12" i="2"/>
  <c r="BT12" i="2"/>
  <c r="BR12" i="2"/>
  <c r="BP12" i="2"/>
  <c r="BN12" i="2"/>
  <c r="BJ12" i="2"/>
  <c r="BH12" i="2"/>
  <c r="BF12" i="2"/>
  <c r="BD12" i="2"/>
  <c r="BB12" i="2"/>
  <c r="AZ12" i="2"/>
  <c r="AV12" i="2"/>
  <c r="AT12" i="2"/>
  <c r="AR12" i="2"/>
  <c r="AP12" i="2"/>
  <c r="AN12" i="2"/>
  <c r="AL12" i="2"/>
  <c r="AH12" i="2"/>
  <c r="AF12" i="2"/>
  <c r="AD12" i="2"/>
  <c r="AB12" i="2"/>
  <c r="Z12" i="2"/>
  <c r="X12" i="2"/>
  <c r="V12" i="2"/>
  <c r="H12" i="2"/>
  <c r="FA12" i="2" s="1"/>
  <c r="G12" i="2"/>
  <c r="V11" i="2"/>
  <c r="H11" i="2"/>
  <c r="EZ11" i="2" s="1"/>
  <c r="G11" i="2"/>
  <c r="EZ10" i="2"/>
  <c r="EX10" i="2"/>
  <c r="EV10" i="2"/>
  <c r="ET10" i="2"/>
  <c r="EP10" i="2"/>
  <c r="EN10" i="2"/>
  <c r="EL10" i="2"/>
  <c r="EJ10" i="2"/>
  <c r="EH10" i="2"/>
  <c r="EF10" i="2"/>
  <c r="EB10" i="2"/>
  <c r="DZ10" i="2"/>
  <c r="DX10" i="2"/>
  <c r="DV10" i="2"/>
  <c r="DT10" i="2"/>
  <c r="DR10" i="2"/>
  <c r="DN10" i="2"/>
  <c r="DL10" i="2"/>
  <c r="DJ10" i="2"/>
  <c r="DH10" i="2"/>
  <c r="DF10" i="2"/>
  <c r="DD10" i="2"/>
  <c r="CZ10" i="2"/>
  <c r="CX10" i="2"/>
  <c r="CV10" i="2"/>
  <c r="CT10" i="2"/>
  <c r="CR10" i="2"/>
  <c r="CP10" i="2"/>
  <c r="CL10" i="2"/>
  <c r="CJ10" i="2"/>
  <c r="CH10" i="2"/>
  <c r="CF10" i="2"/>
  <c r="CD10" i="2"/>
  <c r="CB10" i="2"/>
  <c r="BX10" i="2"/>
  <c r="BV10" i="2"/>
  <c r="BT10" i="2"/>
  <c r="BR10" i="2"/>
  <c r="BP10" i="2"/>
  <c r="BN10" i="2"/>
  <c r="BJ10" i="2"/>
  <c r="BH10" i="2"/>
  <c r="BF10" i="2"/>
  <c r="BD10" i="2"/>
  <c r="BB10" i="2"/>
  <c r="AZ10" i="2"/>
  <c r="AV10" i="2"/>
  <c r="AT10" i="2"/>
  <c r="AR10" i="2"/>
  <c r="AP10" i="2"/>
  <c r="AN10" i="2"/>
  <c r="AL10" i="2"/>
  <c r="AH10" i="2"/>
  <c r="AF10" i="2"/>
  <c r="AD10" i="2"/>
  <c r="AB10" i="2"/>
  <c r="Z10" i="2"/>
  <c r="X10" i="2"/>
  <c r="V10" i="2"/>
  <c r="H10" i="2"/>
  <c r="FA10" i="2" s="1"/>
  <c r="G10" i="2"/>
  <c r="V9" i="2"/>
  <c r="H9" i="2"/>
  <c r="EZ9" i="2" s="1"/>
  <c r="G9" i="2"/>
  <c r="EZ8" i="2"/>
  <c r="EX8" i="2"/>
  <c r="EV8" i="2"/>
  <c r="ET8" i="2"/>
  <c r="EP8" i="2"/>
  <c r="EN8" i="2"/>
  <c r="EL8" i="2"/>
  <c r="EJ8" i="2"/>
  <c r="EH8" i="2"/>
  <c r="EF8" i="2"/>
  <c r="EB8" i="2"/>
  <c r="DZ8" i="2"/>
  <c r="DX8" i="2"/>
  <c r="DV8" i="2"/>
  <c r="DT8" i="2"/>
  <c r="DR8" i="2"/>
  <c r="DN8" i="2"/>
  <c r="DL8" i="2"/>
  <c r="DJ8" i="2"/>
  <c r="DH8" i="2"/>
  <c r="DF8" i="2"/>
  <c r="DD8" i="2"/>
  <c r="CZ8" i="2"/>
  <c r="CX8" i="2"/>
  <c r="CV8" i="2"/>
  <c r="CT8" i="2"/>
  <c r="CR8" i="2"/>
  <c r="CP8" i="2"/>
  <c r="CL8" i="2"/>
  <c r="CJ8" i="2"/>
  <c r="CH8" i="2"/>
  <c r="CF8" i="2"/>
  <c r="CD8" i="2"/>
  <c r="CB8" i="2"/>
  <c r="BX8" i="2"/>
  <c r="BV8" i="2"/>
  <c r="BT8" i="2"/>
  <c r="BR8" i="2"/>
  <c r="BP8" i="2"/>
  <c r="BN8" i="2"/>
  <c r="BJ8" i="2"/>
  <c r="BH8" i="2"/>
  <c r="BF8" i="2"/>
  <c r="BD8" i="2"/>
  <c r="BB8" i="2"/>
  <c r="AZ8" i="2"/>
  <c r="AV8" i="2"/>
  <c r="AT8" i="2"/>
  <c r="AR8" i="2"/>
  <c r="AP8" i="2"/>
  <c r="AN8" i="2"/>
  <c r="AL8" i="2"/>
  <c r="AH8" i="2"/>
  <c r="AF8" i="2"/>
  <c r="AD8" i="2"/>
  <c r="AB8" i="2"/>
  <c r="Z8" i="2"/>
  <c r="X8" i="2"/>
  <c r="V8" i="2"/>
  <c r="H8" i="2"/>
  <c r="FA8" i="2" s="1"/>
  <c r="G8" i="2"/>
  <c r="V7" i="2"/>
  <c r="H7" i="2"/>
  <c r="H27" i="2" s="1"/>
  <c r="G7" i="2"/>
  <c r="Y7" i="2" l="1"/>
  <c r="AC7" i="2"/>
  <c r="AM7" i="2"/>
  <c r="AQ7" i="2"/>
  <c r="BA7" i="2"/>
  <c r="BE7" i="2"/>
  <c r="BO7" i="2"/>
  <c r="BS7" i="2"/>
  <c r="BW7" i="2"/>
  <c r="CA7" i="2"/>
  <c r="CE7" i="2"/>
  <c r="CI7" i="2"/>
  <c r="CK7" i="2"/>
  <c r="CO7" i="2"/>
  <c r="CS7" i="2"/>
  <c r="CW7" i="2"/>
  <c r="DG7" i="2"/>
  <c r="DK7" i="2"/>
  <c r="DQ7" i="2"/>
  <c r="DU7" i="2"/>
  <c r="DY7" i="2"/>
  <c r="EA7" i="2"/>
  <c r="EE7" i="2"/>
  <c r="EI7" i="2"/>
  <c r="EM7" i="2"/>
  <c r="EW7" i="2"/>
  <c r="FA7" i="2"/>
  <c r="Y9" i="2"/>
  <c r="AC9" i="2"/>
  <c r="AM9" i="2"/>
  <c r="AQ9" i="2"/>
  <c r="AU9" i="2"/>
  <c r="AY9" i="2"/>
  <c r="BC9" i="2"/>
  <c r="BO9" i="2"/>
  <c r="BS9" i="2"/>
  <c r="CC9" i="2"/>
  <c r="CG9" i="2"/>
  <c r="CQ9" i="2"/>
  <c r="CU9" i="2"/>
  <c r="DE9" i="2"/>
  <c r="DI9" i="2"/>
  <c r="DS9" i="2"/>
  <c r="DW9" i="2"/>
  <c r="EA9" i="2"/>
  <c r="EE9" i="2"/>
  <c r="EG9" i="2"/>
  <c r="EK9" i="2"/>
  <c r="EO9" i="2"/>
  <c r="ES9" i="2"/>
  <c r="EW9" i="2"/>
  <c r="FA9" i="2"/>
  <c r="W11" i="2"/>
  <c r="Y11" i="2"/>
  <c r="AA11" i="2"/>
  <c r="AC11" i="2"/>
  <c r="AE11" i="2"/>
  <c r="AG11" i="2"/>
  <c r="AK11" i="2"/>
  <c r="AM11" i="2"/>
  <c r="AO11" i="2"/>
  <c r="AQ11" i="2"/>
  <c r="AS11" i="2"/>
  <c r="AU11" i="2"/>
  <c r="AY11" i="2"/>
  <c r="BA11" i="2"/>
  <c r="BC11" i="2"/>
  <c r="BE11" i="2"/>
  <c r="BG11" i="2"/>
  <c r="BI11" i="2"/>
  <c r="BM11" i="2"/>
  <c r="BO11" i="2"/>
  <c r="BQ11" i="2"/>
  <c r="BS11" i="2"/>
  <c r="BU11" i="2"/>
  <c r="BW11" i="2"/>
  <c r="CA11" i="2"/>
  <c r="CC11" i="2"/>
  <c r="CE11" i="2"/>
  <c r="CG11" i="2"/>
  <c r="CI11" i="2"/>
  <c r="CK11" i="2"/>
  <c r="CO11" i="2"/>
  <c r="CQ11" i="2"/>
  <c r="CS11" i="2"/>
  <c r="CU11" i="2"/>
  <c r="CW11" i="2"/>
  <c r="CY11" i="2"/>
  <c r="DC11" i="2"/>
  <c r="DE11" i="2"/>
  <c r="DG11" i="2"/>
  <c r="DI11" i="2"/>
  <c r="DK11" i="2"/>
  <c r="DM11" i="2"/>
  <c r="DQ11" i="2"/>
  <c r="DS11" i="2"/>
  <c r="DU11" i="2"/>
  <c r="DW11" i="2"/>
  <c r="DY11" i="2"/>
  <c r="EA11" i="2"/>
  <c r="EE11" i="2"/>
  <c r="EG11" i="2"/>
  <c r="EI11" i="2"/>
  <c r="EK11" i="2"/>
  <c r="EM11" i="2"/>
  <c r="EO11" i="2"/>
  <c r="ES11" i="2"/>
  <c r="EU11" i="2"/>
  <c r="EW11" i="2"/>
  <c r="EY11" i="2"/>
  <c r="FA11" i="2"/>
  <c r="W13" i="2"/>
  <c r="Y13" i="2"/>
  <c r="AA13" i="2"/>
  <c r="AC13" i="2"/>
  <c r="AE13" i="2"/>
  <c r="AG13" i="2"/>
  <c r="AK13" i="2"/>
  <c r="AM13" i="2"/>
  <c r="AO13" i="2"/>
  <c r="AQ13" i="2"/>
  <c r="AS13" i="2"/>
  <c r="AU13" i="2"/>
  <c r="AY13" i="2"/>
  <c r="BA13" i="2"/>
  <c r="BC13" i="2"/>
  <c r="BE13" i="2"/>
  <c r="BG13" i="2"/>
  <c r="BI13" i="2"/>
  <c r="BM13" i="2"/>
  <c r="BO13" i="2"/>
  <c r="BQ13" i="2"/>
  <c r="BS13" i="2"/>
  <c r="BU13" i="2"/>
  <c r="BW13" i="2"/>
  <c r="CA13" i="2"/>
  <c r="CC13" i="2"/>
  <c r="CE13" i="2"/>
  <c r="CG13" i="2"/>
  <c r="CI13" i="2"/>
  <c r="CK13" i="2"/>
  <c r="CO13" i="2"/>
  <c r="CQ13" i="2"/>
  <c r="CS13" i="2"/>
  <c r="CU13" i="2"/>
  <c r="CW13" i="2"/>
  <c r="CY13" i="2"/>
  <c r="DC13" i="2"/>
  <c r="DE13" i="2"/>
  <c r="DG13" i="2"/>
  <c r="DI13" i="2"/>
  <c r="DK13" i="2"/>
  <c r="DM13" i="2"/>
  <c r="DQ13" i="2"/>
  <c r="DS13" i="2"/>
  <c r="DU13" i="2"/>
  <c r="DW13" i="2"/>
  <c r="DY13" i="2"/>
  <c r="EA13" i="2"/>
  <c r="EE13" i="2"/>
  <c r="EG13" i="2"/>
  <c r="EI13" i="2"/>
  <c r="EK13" i="2"/>
  <c r="EM13" i="2"/>
  <c r="EO13" i="2"/>
  <c r="ES13" i="2"/>
  <c r="EU13" i="2"/>
  <c r="EW13" i="2"/>
  <c r="EY13" i="2"/>
  <c r="FA13" i="2"/>
  <c r="FA15" i="2"/>
  <c r="EY15" i="2"/>
  <c r="EW15" i="2"/>
  <c r="EU15" i="2"/>
  <c r="ES15" i="2"/>
  <c r="EO15" i="2"/>
  <c r="EM15" i="2"/>
  <c r="EK15" i="2"/>
  <c r="EI15" i="2"/>
  <c r="EG15" i="2"/>
  <c r="EE15" i="2"/>
  <c r="EA15" i="2"/>
  <c r="DY15" i="2"/>
  <c r="DW15" i="2"/>
  <c r="DU15" i="2"/>
  <c r="DS15" i="2"/>
  <c r="DQ15" i="2"/>
  <c r="DM15" i="2"/>
  <c r="DK15" i="2"/>
  <c r="DI15" i="2"/>
  <c r="DG15" i="2"/>
  <c r="DE15" i="2"/>
  <c r="DC15" i="2"/>
  <c r="CY15" i="2"/>
  <c r="CW15" i="2"/>
  <c r="CU15" i="2"/>
  <c r="CS15" i="2"/>
  <c r="CQ15" i="2"/>
  <c r="CO15" i="2"/>
  <c r="CK15" i="2"/>
  <c r="CI15" i="2"/>
  <c r="CG15" i="2"/>
  <c r="CE15" i="2"/>
  <c r="CC15" i="2"/>
  <c r="CA15" i="2"/>
  <c r="BW15" i="2"/>
  <c r="BU15" i="2"/>
  <c r="W15" i="2"/>
  <c r="AJ15" i="2" s="1"/>
  <c r="AX15" i="2" s="1"/>
  <c r="Y15" i="2"/>
  <c r="AA15" i="2"/>
  <c r="AC15" i="2"/>
  <c r="AE15" i="2"/>
  <c r="AG15" i="2"/>
  <c r="AK15" i="2"/>
  <c r="AM15" i="2"/>
  <c r="AO15" i="2"/>
  <c r="AQ15" i="2"/>
  <c r="AS15" i="2"/>
  <c r="AU15" i="2"/>
  <c r="AY15" i="2"/>
  <c r="BA15" i="2"/>
  <c r="BC15" i="2"/>
  <c r="BE15" i="2"/>
  <c r="BG15" i="2"/>
  <c r="BI15" i="2"/>
  <c r="BM15" i="2"/>
  <c r="BO15" i="2"/>
  <c r="BQ15" i="2"/>
  <c r="BS15" i="2"/>
  <c r="BV15" i="2"/>
  <c r="CD15" i="2"/>
  <c r="CH15" i="2"/>
  <c r="CL15" i="2"/>
  <c r="CP15" i="2"/>
  <c r="CT15" i="2"/>
  <c r="CX15" i="2"/>
  <c r="DF15" i="2"/>
  <c r="DJ15" i="2"/>
  <c r="DN15" i="2"/>
  <c r="DR15" i="2"/>
  <c r="DV15" i="2"/>
  <c r="DZ15" i="2"/>
  <c r="EH15" i="2"/>
  <c r="EL15" i="2"/>
  <c r="EP15" i="2"/>
  <c r="ET15" i="2"/>
  <c r="EX15" i="2"/>
  <c r="CG18" i="2"/>
  <c r="CK18" i="2"/>
  <c r="CO18" i="2"/>
  <c r="CS18" i="2"/>
  <c r="CW18" i="2"/>
  <c r="DE18" i="2"/>
  <c r="DI18" i="2"/>
  <c r="DM18" i="2"/>
  <c r="DQ18" i="2"/>
  <c r="DU18" i="2"/>
  <c r="DY18" i="2"/>
  <c r="EG18" i="2"/>
  <c r="EK18" i="2"/>
  <c r="EO18" i="2"/>
  <c r="ES18" i="2"/>
  <c r="EW18" i="2"/>
  <c r="W7" i="2"/>
  <c r="AA7" i="2"/>
  <c r="AE7" i="2"/>
  <c r="AG7" i="2"/>
  <c r="AK7" i="2"/>
  <c r="AO7" i="2"/>
  <c r="AS7" i="2"/>
  <c r="AU7" i="2"/>
  <c r="AY7" i="2"/>
  <c r="BC7" i="2"/>
  <c r="BG7" i="2"/>
  <c r="BI7" i="2"/>
  <c r="BM7" i="2"/>
  <c r="BQ7" i="2"/>
  <c r="BU7" i="2"/>
  <c r="CC7" i="2"/>
  <c r="CG7" i="2"/>
  <c r="CQ7" i="2"/>
  <c r="CU7" i="2"/>
  <c r="CY7" i="2"/>
  <c r="DC7" i="2"/>
  <c r="DE7" i="2"/>
  <c r="DI7" i="2"/>
  <c r="DM7" i="2"/>
  <c r="DS7" i="2"/>
  <c r="DW7" i="2"/>
  <c r="EG7" i="2"/>
  <c r="EK7" i="2"/>
  <c r="EO7" i="2"/>
  <c r="ES7" i="2"/>
  <c r="EU7" i="2"/>
  <c r="EY7" i="2"/>
  <c r="W9" i="2"/>
  <c r="AA9" i="2"/>
  <c r="AE9" i="2"/>
  <c r="AG9" i="2"/>
  <c r="AK9" i="2"/>
  <c r="AO9" i="2"/>
  <c r="AS9" i="2"/>
  <c r="BA9" i="2"/>
  <c r="BE9" i="2"/>
  <c r="BG9" i="2"/>
  <c r="BI9" i="2"/>
  <c r="BM9" i="2"/>
  <c r="BQ9" i="2"/>
  <c r="BU9" i="2"/>
  <c r="BW9" i="2"/>
  <c r="CA9" i="2"/>
  <c r="CE9" i="2"/>
  <c r="CI9" i="2"/>
  <c r="CK9" i="2"/>
  <c r="CO9" i="2"/>
  <c r="CS9" i="2"/>
  <c r="CW9" i="2"/>
  <c r="CY9" i="2"/>
  <c r="DC9" i="2"/>
  <c r="DG9" i="2"/>
  <c r="DK9" i="2"/>
  <c r="DM9" i="2"/>
  <c r="DQ9" i="2"/>
  <c r="DU9" i="2"/>
  <c r="DY9" i="2"/>
  <c r="EI9" i="2"/>
  <c r="EM9" i="2"/>
  <c r="EU9" i="2"/>
  <c r="EY9" i="2"/>
  <c r="G27" i="2"/>
  <c r="G174" i="2" s="1"/>
  <c r="V27" i="2"/>
  <c r="X7" i="2"/>
  <c r="Z7" i="2"/>
  <c r="AB7" i="2"/>
  <c r="AD7" i="2"/>
  <c r="AF7" i="2"/>
  <c r="AH7" i="2"/>
  <c r="AL7" i="2"/>
  <c r="AN7" i="2"/>
  <c r="AP7" i="2"/>
  <c r="AR7" i="2"/>
  <c r="AT7" i="2"/>
  <c r="AV7" i="2"/>
  <c r="AZ7" i="2"/>
  <c r="BB7" i="2"/>
  <c r="BD7" i="2"/>
  <c r="BF7" i="2"/>
  <c r="BH7" i="2"/>
  <c r="BJ7" i="2"/>
  <c r="BN7" i="2"/>
  <c r="BP7" i="2"/>
  <c r="BR7" i="2"/>
  <c r="BT7" i="2"/>
  <c r="BV7" i="2"/>
  <c r="BX7" i="2"/>
  <c r="CB7" i="2"/>
  <c r="CD7" i="2"/>
  <c r="CF7" i="2"/>
  <c r="CH7" i="2"/>
  <c r="CJ7" i="2"/>
  <c r="CL7" i="2"/>
  <c r="CP7" i="2"/>
  <c r="CR7" i="2"/>
  <c r="CT7" i="2"/>
  <c r="CV7" i="2"/>
  <c r="CX7" i="2"/>
  <c r="CZ7" i="2"/>
  <c r="DD7" i="2"/>
  <c r="DF7" i="2"/>
  <c r="DH7" i="2"/>
  <c r="DJ7" i="2"/>
  <c r="DL7" i="2"/>
  <c r="DN7" i="2"/>
  <c r="DR7" i="2"/>
  <c r="DT7" i="2"/>
  <c r="DV7" i="2"/>
  <c r="DX7" i="2"/>
  <c r="DZ7" i="2"/>
  <c r="EB7" i="2"/>
  <c r="EF7" i="2"/>
  <c r="EH7" i="2"/>
  <c r="EJ7" i="2"/>
  <c r="EL7" i="2"/>
  <c r="EN7" i="2"/>
  <c r="EP7" i="2"/>
  <c r="ET7" i="2"/>
  <c r="EV7" i="2"/>
  <c r="EX7" i="2"/>
  <c r="EZ7" i="2"/>
  <c r="W8" i="2"/>
  <c r="Y8" i="2"/>
  <c r="AA8" i="2"/>
  <c r="AC8" i="2"/>
  <c r="AE8" i="2"/>
  <c r="AG8" i="2"/>
  <c r="AK8" i="2"/>
  <c r="AM8" i="2"/>
  <c r="AO8" i="2"/>
  <c r="AQ8" i="2"/>
  <c r="AS8" i="2"/>
  <c r="AU8" i="2"/>
  <c r="AY8" i="2"/>
  <c r="BA8" i="2"/>
  <c r="BC8" i="2"/>
  <c r="BE8" i="2"/>
  <c r="BG8" i="2"/>
  <c r="BI8" i="2"/>
  <c r="BM8" i="2"/>
  <c r="BO8" i="2"/>
  <c r="BQ8" i="2"/>
  <c r="BS8" i="2"/>
  <c r="BU8" i="2"/>
  <c r="BW8" i="2"/>
  <c r="CA8" i="2"/>
  <c r="CC8" i="2"/>
  <c r="CE8" i="2"/>
  <c r="CG8" i="2"/>
  <c r="CI8" i="2"/>
  <c r="CK8" i="2"/>
  <c r="CO8" i="2"/>
  <c r="CQ8" i="2"/>
  <c r="CS8" i="2"/>
  <c r="CU8" i="2"/>
  <c r="CW8" i="2"/>
  <c r="CY8" i="2"/>
  <c r="DC8" i="2"/>
  <c r="DE8" i="2"/>
  <c r="DG8" i="2"/>
  <c r="DI8" i="2"/>
  <c r="DK8" i="2"/>
  <c r="DM8" i="2"/>
  <c r="DQ8" i="2"/>
  <c r="DS8" i="2"/>
  <c r="DU8" i="2"/>
  <c r="DW8" i="2"/>
  <c r="DY8" i="2"/>
  <c r="EA8" i="2"/>
  <c r="EE8" i="2"/>
  <c r="EG8" i="2"/>
  <c r="EI8" i="2"/>
  <c r="EK8" i="2"/>
  <c r="EM8" i="2"/>
  <c r="EO8" i="2"/>
  <c r="ES8" i="2"/>
  <c r="EU8" i="2"/>
  <c r="EW8" i="2"/>
  <c r="EY8" i="2"/>
  <c r="X9" i="2"/>
  <c r="Z9" i="2"/>
  <c r="AB9" i="2"/>
  <c r="AD9" i="2"/>
  <c r="AF9" i="2"/>
  <c r="AH9" i="2"/>
  <c r="AL9" i="2"/>
  <c r="AN9" i="2"/>
  <c r="AP9" i="2"/>
  <c r="AR9" i="2"/>
  <c r="AT9" i="2"/>
  <c r="AV9" i="2"/>
  <c r="AZ9" i="2"/>
  <c r="BB9" i="2"/>
  <c r="BD9" i="2"/>
  <c r="BF9" i="2"/>
  <c r="BH9" i="2"/>
  <c r="BJ9" i="2"/>
  <c r="BN9" i="2"/>
  <c r="BP9" i="2"/>
  <c r="BR9" i="2"/>
  <c r="BT9" i="2"/>
  <c r="BV9" i="2"/>
  <c r="BX9" i="2"/>
  <c r="CB9" i="2"/>
  <c r="CD9" i="2"/>
  <c r="CF9" i="2"/>
  <c r="CH9" i="2"/>
  <c r="CJ9" i="2"/>
  <c r="CL9" i="2"/>
  <c r="CP9" i="2"/>
  <c r="CR9" i="2"/>
  <c r="CT9" i="2"/>
  <c r="CV9" i="2"/>
  <c r="CX9" i="2"/>
  <c r="CZ9" i="2"/>
  <c r="DD9" i="2"/>
  <c r="DF9" i="2"/>
  <c r="DH9" i="2"/>
  <c r="DJ9" i="2"/>
  <c r="DL9" i="2"/>
  <c r="DN9" i="2"/>
  <c r="DR9" i="2"/>
  <c r="DT9" i="2"/>
  <c r="DV9" i="2"/>
  <c r="DX9" i="2"/>
  <c r="DZ9" i="2"/>
  <c r="EB9" i="2"/>
  <c r="EF9" i="2"/>
  <c r="EH9" i="2"/>
  <c r="EJ9" i="2"/>
  <c r="EL9" i="2"/>
  <c r="EN9" i="2"/>
  <c r="EP9" i="2"/>
  <c r="ET9" i="2"/>
  <c r="EV9" i="2"/>
  <c r="EX9" i="2"/>
  <c r="W10" i="2"/>
  <c r="Y10" i="2"/>
  <c r="AA10" i="2"/>
  <c r="AC10" i="2"/>
  <c r="AE10" i="2"/>
  <c r="AG10" i="2"/>
  <c r="AK10" i="2"/>
  <c r="AM10" i="2"/>
  <c r="AO10" i="2"/>
  <c r="AQ10" i="2"/>
  <c r="AS10" i="2"/>
  <c r="AU10" i="2"/>
  <c r="AY10" i="2"/>
  <c r="BA10" i="2"/>
  <c r="BC10" i="2"/>
  <c r="BE10" i="2"/>
  <c r="BG10" i="2"/>
  <c r="BI10" i="2"/>
  <c r="BM10" i="2"/>
  <c r="BO10" i="2"/>
  <c r="BQ10" i="2"/>
  <c r="BS10" i="2"/>
  <c r="BU10" i="2"/>
  <c r="BW10" i="2"/>
  <c r="CA10" i="2"/>
  <c r="CC10" i="2"/>
  <c r="CE10" i="2"/>
  <c r="CG10" i="2"/>
  <c r="CI10" i="2"/>
  <c r="CK10" i="2"/>
  <c r="CO10" i="2"/>
  <c r="CQ10" i="2"/>
  <c r="CS10" i="2"/>
  <c r="CU10" i="2"/>
  <c r="CW10" i="2"/>
  <c r="CY10" i="2"/>
  <c r="DC10" i="2"/>
  <c r="DE10" i="2"/>
  <c r="DG10" i="2"/>
  <c r="DI10" i="2"/>
  <c r="DK10" i="2"/>
  <c r="DM10" i="2"/>
  <c r="DQ10" i="2"/>
  <c r="DS10" i="2"/>
  <c r="DU10" i="2"/>
  <c r="DW10" i="2"/>
  <c r="DY10" i="2"/>
  <c r="EA10" i="2"/>
  <c r="EE10" i="2"/>
  <c r="EG10" i="2"/>
  <c r="EI10" i="2"/>
  <c r="EK10" i="2"/>
  <c r="EM10" i="2"/>
  <c r="EO10" i="2"/>
  <c r="ES10" i="2"/>
  <c r="EU10" i="2"/>
  <c r="EW10" i="2"/>
  <c r="EY10" i="2"/>
  <c r="X11" i="2"/>
  <c r="Z11" i="2"/>
  <c r="AB11" i="2"/>
  <c r="AD11" i="2"/>
  <c r="AF11" i="2"/>
  <c r="AH11" i="2"/>
  <c r="AL11" i="2"/>
  <c r="AN11" i="2"/>
  <c r="AP11" i="2"/>
  <c r="AR11" i="2"/>
  <c r="AT11" i="2"/>
  <c r="AV11" i="2"/>
  <c r="AZ11" i="2"/>
  <c r="BB11" i="2"/>
  <c r="BD11" i="2"/>
  <c r="BF11" i="2"/>
  <c r="BH11" i="2"/>
  <c r="BJ11" i="2"/>
  <c r="BN11" i="2"/>
  <c r="BP11" i="2"/>
  <c r="BR11" i="2"/>
  <c r="BT11" i="2"/>
  <c r="BV11" i="2"/>
  <c r="BX11" i="2"/>
  <c r="CB11" i="2"/>
  <c r="CD11" i="2"/>
  <c r="CF11" i="2"/>
  <c r="CH11" i="2"/>
  <c r="CJ11" i="2"/>
  <c r="CL11" i="2"/>
  <c r="CP11" i="2"/>
  <c r="CR11" i="2"/>
  <c r="CT11" i="2"/>
  <c r="CV11" i="2"/>
  <c r="CX11" i="2"/>
  <c r="CZ11" i="2"/>
  <c r="DD11" i="2"/>
  <c r="DF11" i="2"/>
  <c r="DH11" i="2"/>
  <c r="DJ11" i="2"/>
  <c r="DL11" i="2"/>
  <c r="DN11" i="2"/>
  <c r="DR11" i="2"/>
  <c r="DT11" i="2"/>
  <c r="DV11" i="2"/>
  <c r="DX11" i="2"/>
  <c r="DZ11" i="2"/>
  <c r="EB11" i="2"/>
  <c r="EF11" i="2"/>
  <c r="EH11" i="2"/>
  <c r="EJ11" i="2"/>
  <c r="EL11" i="2"/>
  <c r="EN11" i="2"/>
  <c r="EP11" i="2"/>
  <c r="ET11" i="2"/>
  <c r="EV11" i="2"/>
  <c r="EX11" i="2"/>
  <c r="W12" i="2"/>
  <c r="Y12" i="2"/>
  <c r="AA12" i="2"/>
  <c r="AC12" i="2"/>
  <c r="AE12" i="2"/>
  <c r="AG12" i="2"/>
  <c r="AK12" i="2"/>
  <c r="AM12" i="2"/>
  <c r="AO12" i="2"/>
  <c r="AQ12" i="2"/>
  <c r="AS12" i="2"/>
  <c r="AU12" i="2"/>
  <c r="AY12" i="2"/>
  <c r="BA12" i="2"/>
  <c r="BC12" i="2"/>
  <c r="BE12" i="2"/>
  <c r="BG12" i="2"/>
  <c r="BI12" i="2"/>
  <c r="BM12" i="2"/>
  <c r="BO12" i="2"/>
  <c r="BQ12" i="2"/>
  <c r="BS12" i="2"/>
  <c r="BU12" i="2"/>
  <c r="BW12" i="2"/>
  <c r="CA12" i="2"/>
  <c r="CC12" i="2"/>
  <c r="CE12" i="2"/>
  <c r="CG12" i="2"/>
  <c r="CI12" i="2"/>
  <c r="CK12" i="2"/>
  <c r="CO12" i="2"/>
  <c r="CQ12" i="2"/>
  <c r="CS12" i="2"/>
  <c r="CU12" i="2"/>
  <c r="CW12" i="2"/>
  <c r="CY12" i="2"/>
  <c r="DC12" i="2"/>
  <c r="DE12" i="2"/>
  <c r="DG12" i="2"/>
  <c r="DI12" i="2"/>
  <c r="DK12" i="2"/>
  <c r="DM12" i="2"/>
  <c r="DQ12" i="2"/>
  <c r="DS12" i="2"/>
  <c r="DU12" i="2"/>
  <c r="DW12" i="2"/>
  <c r="DY12" i="2"/>
  <c r="EA12" i="2"/>
  <c r="EE12" i="2"/>
  <c r="EG12" i="2"/>
  <c r="EI12" i="2"/>
  <c r="EK12" i="2"/>
  <c r="EM12" i="2"/>
  <c r="EO12" i="2"/>
  <c r="ES12" i="2"/>
  <c r="EU12" i="2"/>
  <c r="EW12" i="2"/>
  <c r="EY12" i="2"/>
  <c r="X13" i="2"/>
  <c r="Z13" i="2"/>
  <c r="AB13" i="2"/>
  <c r="AD13" i="2"/>
  <c r="AF13" i="2"/>
  <c r="AH13" i="2"/>
  <c r="AL13" i="2"/>
  <c r="AN13" i="2"/>
  <c r="AP13" i="2"/>
  <c r="AR13" i="2"/>
  <c r="AT13" i="2"/>
  <c r="AV13" i="2"/>
  <c r="AZ13" i="2"/>
  <c r="BB13" i="2"/>
  <c r="BD13" i="2"/>
  <c r="BF13" i="2"/>
  <c r="BH13" i="2"/>
  <c r="BJ13" i="2"/>
  <c r="BN13" i="2"/>
  <c r="BP13" i="2"/>
  <c r="BR13" i="2"/>
  <c r="BT13" i="2"/>
  <c r="BV13" i="2"/>
  <c r="BX13" i="2"/>
  <c r="CB13" i="2"/>
  <c r="CD13" i="2"/>
  <c r="CF13" i="2"/>
  <c r="CH13" i="2"/>
  <c r="CJ13" i="2"/>
  <c r="CL13" i="2"/>
  <c r="CP13" i="2"/>
  <c r="CR13" i="2"/>
  <c r="CT13" i="2"/>
  <c r="CV13" i="2"/>
  <c r="CX13" i="2"/>
  <c r="CZ13" i="2"/>
  <c r="DD13" i="2"/>
  <c r="DF13" i="2"/>
  <c r="DH13" i="2"/>
  <c r="DJ13" i="2"/>
  <c r="DL13" i="2"/>
  <c r="DN13" i="2"/>
  <c r="DR13" i="2"/>
  <c r="DT13" i="2"/>
  <c r="DV13" i="2"/>
  <c r="DX13" i="2"/>
  <c r="DZ13" i="2"/>
  <c r="EB13" i="2"/>
  <c r="EF13" i="2"/>
  <c r="EH13" i="2"/>
  <c r="EJ13" i="2"/>
  <c r="EL13" i="2"/>
  <c r="EN13" i="2"/>
  <c r="EP13" i="2"/>
  <c r="ET13" i="2"/>
  <c r="EV13" i="2"/>
  <c r="EX13" i="2"/>
  <c r="W14" i="2"/>
  <c r="Y14" i="2"/>
  <c r="AA14" i="2"/>
  <c r="AC14" i="2"/>
  <c r="AE14" i="2"/>
  <c r="AG14" i="2"/>
  <c r="AK14" i="2"/>
  <c r="AM14" i="2"/>
  <c r="AO14" i="2"/>
  <c r="AQ14" i="2"/>
  <c r="AS14" i="2"/>
  <c r="AU14" i="2"/>
  <c r="AY14" i="2"/>
  <c r="BA14" i="2"/>
  <c r="BC14" i="2"/>
  <c r="BE14" i="2"/>
  <c r="BG14" i="2"/>
  <c r="BI14" i="2"/>
  <c r="BM14" i="2"/>
  <c r="BO14" i="2"/>
  <c r="BQ14" i="2"/>
  <c r="BS14" i="2"/>
  <c r="BU14" i="2"/>
  <c r="BW14" i="2"/>
  <c r="CA14" i="2"/>
  <c r="CC14" i="2"/>
  <c r="CE14" i="2"/>
  <c r="CG14" i="2"/>
  <c r="CI14" i="2"/>
  <c r="CK14" i="2"/>
  <c r="CO14" i="2"/>
  <c r="CQ14" i="2"/>
  <c r="CS14" i="2"/>
  <c r="CU14" i="2"/>
  <c r="CW14" i="2"/>
  <c r="CY14" i="2"/>
  <c r="DC14" i="2"/>
  <c r="DE14" i="2"/>
  <c r="DG14" i="2"/>
  <c r="DI14" i="2"/>
  <c r="DK14" i="2"/>
  <c r="DM14" i="2"/>
  <c r="DQ14" i="2"/>
  <c r="DS14" i="2"/>
  <c r="DU14" i="2"/>
  <c r="DW14" i="2"/>
  <c r="DY14" i="2"/>
  <c r="EA14" i="2"/>
  <c r="EE14" i="2"/>
  <c r="EG14" i="2"/>
  <c r="EI14" i="2"/>
  <c r="EK14" i="2"/>
  <c r="EM14" i="2"/>
  <c r="EO14" i="2"/>
  <c r="ES14" i="2"/>
  <c r="EU14" i="2"/>
  <c r="EW14" i="2"/>
  <c r="EY14" i="2"/>
  <c r="X15" i="2"/>
  <c r="Z15" i="2"/>
  <c r="AB15" i="2"/>
  <c r="AD15" i="2"/>
  <c r="AF15" i="2"/>
  <c r="AH15" i="2"/>
  <c r="AL15" i="2"/>
  <c r="AN15" i="2"/>
  <c r="AP15" i="2"/>
  <c r="AR15" i="2"/>
  <c r="AT15" i="2"/>
  <c r="AV15" i="2"/>
  <c r="AZ15" i="2"/>
  <c r="BB15" i="2"/>
  <c r="BD15" i="2"/>
  <c r="BF15" i="2"/>
  <c r="BH15" i="2"/>
  <c r="BJ15" i="2"/>
  <c r="BN15" i="2"/>
  <c r="BP15" i="2"/>
  <c r="BR15" i="2"/>
  <c r="BT15" i="2"/>
  <c r="BX15" i="2"/>
  <c r="CB15" i="2"/>
  <c r="CF15" i="2"/>
  <c r="CJ15" i="2"/>
  <c r="CR15" i="2"/>
  <c r="CV15" i="2"/>
  <c r="CZ15" i="2"/>
  <c r="DD15" i="2"/>
  <c r="DH15" i="2"/>
  <c r="DL15" i="2"/>
  <c r="DT15" i="2"/>
  <c r="DX15" i="2"/>
  <c r="EB15" i="2"/>
  <c r="EF15" i="2"/>
  <c r="EJ15" i="2"/>
  <c r="EN15" i="2"/>
  <c r="EV15" i="2"/>
  <c r="EZ15" i="2"/>
  <c r="EZ16" i="2"/>
  <c r="EX16" i="2"/>
  <c r="EV16" i="2"/>
  <c r="ET16" i="2"/>
  <c r="FE16" i="2" s="1"/>
  <c r="EP16" i="2"/>
  <c r="EN16" i="2"/>
  <c r="EL16" i="2"/>
  <c r="EJ16" i="2"/>
  <c r="EH16" i="2"/>
  <c r="EF16" i="2"/>
  <c r="EB16" i="2"/>
  <c r="DZ16" i="2"/>
  <c r="DX16" i="2"/>
  <c r="DV16" i="2"/>
  <c r="DT16" i="2"/>
  <c r="DR16" i="2"/>
  <c r="EC16" i="2" s="1"/>
  <c r="DN16" i="2"/>
  <c r="DL16" i="2"/>
  <c r="DJ16" i="2"/>
  <c r="DH16" i="2"/>
  <c r="DF16" i="2"/>
  <c r="DD16" i="2"/>
  <c r="CZ16" i="2"/>
  <c r="CX16" i="2"/>
  <c r="CV16" i="2"/>
  <c r="CT16" i="2"/>
  <c r="CR16" i="2"/>
  <c r="CP16" i="2"/>
  <c r="DA16" i="2" s="1"/>
  <c r="CL16" i="2"/>
  <c r="CJ16" i="2"/>
  <c r="CH16" i="2"/>
  <c r="CF16" i="2"/>
  <c r="CD16" i="2"/>
  <c r="CB16" i="2"/>
  <c r="BX16" i="2"/>
  <c r="BV16" i="2"/>
  <c r="BT16" i="2"/>
  <c r="BR16" i="2"/>
  <c r="BP16" i="2"/>
  <c r="BN16" i="2"/>
  <c r="BY16" i="2" s="1"/>
  <c r="BJ16" i="2"/>
  <c r="BH16" i="2"/>
  <c r="BF16" i="2"/>
  <c r="BD16" i="2"/>
  <c r="BB16" i="2"/>
  <c r="AZ16" i="2"/>
  <c r="AV16" i="2"/>
  <c r="AT16" i="2"/>
  <c r="AR16" i="2"/>
  <c r="AP16" i="2"/>
  <c r="AN16" i="2"/>
  <c r="AL16" i="2"/>
  <c r="AW16" i="2" s="1"/>
  <c r="AH16" i="2"/>
  <c r="AF16" i="2"/>
  <c r="AD16" i="2"/>
  <c r="AB16" i="2"/>
  <c r="Z16" i="2"/>
  <c r="X16" i="2"/>
  <c r="W16" i="2"/>
  <c r="AA16" i="2"/>
  <c r="AE16" i="2"/>
  <c r="AM16" i="2"/>
  <c r="AQ16" i="2"/>
  <c r="AU16" i="2"/>
  <c r="AY16" i="2"/>
  <c r="BC16" i="2"/>
  <c r="BG16" i="2"/>
  <c r="BO16" i="2"/>
  <c r="BS16" i="2"/>
  <c r="BW16" i="2"/>
  <c r="CA16" i="2"/>
  <c r="CE16" i="2"/>
  <c r="CI16" i="2"/>
  <c r="CQ16" i="2"/>
  <c r="CU16" i="2"/>
  <c r="CY16" i="2"/>
  <c r="DC16" i="2"/>
  <c r="DG16" i="2"/>
  <c r="DK16" i="2"/>
  <c r="DS16" i="2"/>
  <c r="DW16" i="2"/>
  <c r="EA16" i="2"/>
  <c r="EE16" i="2"/>
  <c r="EI16" i="2"/>
  <c r="EM16" i="2"/>
  <c r="EU16" i="2"/>
  <c r="EY16" i="2"/>
  <c r="EZ18" i="2"/>
  <c r="EX18" i="2"/>
  <c r="EV18" i="2"/>
  <c r="ET18" i="2"/>
  <c r="EP18" i="2"/>
  <c r="EN18" i="2"/>
  <c r="EL18" i="2"/>
  <c r="EJ18" i="2"/>
  <c r="EH18" i="2"/>
  <c r="EF18" i="2"/>
  <c r="EB18" i="2"/>
  <c r="DZ18" i="2"/>
  <c r="DX18" i="2"/>
  <c r="DV18" i="2"/>
  <c r="DT18" i="2"/>
  <c r="DR18" i="2"/>
  <c r="DN18" i="2"/>
  <c r="DL18" i="2"/>
  <c r="DJ18" i="2"/>
  <c r="DH18" i="2"/>
  <c r="DF18" i="2"/>
  <c r="DD18" i="2"/>
  <c r="CZ18" i="2"/>
  <c r="CX18" i="2"/>
  <c r="CV18" i="2"/>
  <c r="CT18" i="2"/>
  <c r="CR18" i="2"/>
  <c r="CP18" i="2"/>
  <c r="CL18" i="2"/>
  <c r="CJ18" i="2"/>
  <c r="CH18" i="2"/>
  <c r="CF18" i="2"/>
  <c r="CD18" i="2"/>
  <c r="CB18" i="2"/>
  <c r="BX18" i="2"/>
  <c r="BV18" i="2"/>
  <c r="BT18" i="2"/>
  <c r="BR18" i="2"/>
  <c r="BP18" i="2"/>
  <c r="BN18" i="2"/>
  <c r="BY18" i="2" s="1"/>
  <c r="BJ18" i="2"/>
  <c r="BH18" i="2"/>
  <c r="BF18" i="2"/>
  <c r="BD18" i="2"/>
  <c r="BB18" i="2"/>
  <c r="AZ18" i="2"/>
  <c r="AV18" i="2"/>
  <c r="AT18" i="2"/>
  <c r="AR18" i="2"/>
  <c r="AP18" i="2"/>
  <c r="AN18" i="2"/>
  <c r="AL18" i="2"/>
  <c r="AW18" i="2" s="1"/>
  <c r="AH18" i="2"/>
  <c r="AF18" i="2"/>
  <c r="AD18" i="2"/>
  <c r="AB18" i="2"/>
  <c r="Z18" i="2"/>
  <c r="X18" i="2"/>
  <c r="W18" i="2"/>
  <c r="AA18" i="2"/>
  <c r="AE18" i="2"/>
  <c r="AM18" i="2"/>
  <c r="AQ18" i="2"/>
  <c r="AU18" i="2"/>
  <c r="AY18" i="2"/>
  <c r="BC18" i="2"/>
  <c r="BG18" i="2"/>
  <c r="BO18" i="2"/>
  <c r="BS18" i="2"/>
  <c r="BW18" i="2"/>
  <c r="CA18" i="2"/>
  <c r="CE18" i="2"/>
  <c r="CI18" i="2"/>
  <c r="CQ18" i="2"/>
  <c r="CU18" i="2"/>
  <c r="CY18" i="2"/>
  <c r="DC18" i="2"/>
  <c r="DG18" i="2"/>
  <c r="DK18" i="2"/>
  <c r="DS18" i="2"/>
  <c r="DW18" i="2"/>
  <c r="EA18" i="2"/>
  <c r="EE18" i="2"/>
  <c r="EI18" i="2"/>
  <c r="EM18" i="2"/>
  <c r="EU18" i="2"/>
  <c r="EY18" i="2"/>
  <c r="W20" i="2"/>
  <c r="Y20" i="2"/>
  <c r="AA20" i="2"/>
  <c r="AC20" i="2"/>
  <c r="AE20" i="2"/>
  <c r="AG20" i="2"/>
  <c r="AK20" i="2"/>
  <c r="AM20" i="2"/>
  <c r="AO20" i="2"/>
  <c r="AQ20" i="2"/>
  <c r="AS20" i="2"/>
  <c r="AU20" i="2"/>
  <c r="AY20" i="2"/>
  <c r="BA20" i="2"/>
  <c r="BC20" i="2"/>
  <c r="BE20" i="2"/>
  <c r="BG20" i="2"/>
  <c r="BI20" i="2"/>
  <c r="BM20" i="2"/>
  <c r="BO20" i="2"/>
  <c r="BQ20" i="2"/>
  <c r="BS20" i="2"/>
  <c r="BU20" i="2"/>
  <c r="BW20" i="2"/>
  <c r="CA20" i="2"/>
  <c r="CC20" i="2"/>
  <c r="CE20" i="2"/>
  <c r="CG20" i="2"/>
  <c r="CI20" i="2"/>
  <c r="CK20" i="2"/>
  <c r="CO20" i="2"/>
  <c r="CQ20" i="2"/>
  <c r="CS20" i="2"/>
  <c r="CU20" i="2"/>
  <c r="CW20" i="2"/>
  <c r="CY20" i="2"/>
  <c r="DC20" i="2"/>
  <c r="DE20" i="2"/>
  <c r="DG20" i="2"/>
  <c r="DI20" i="2"/>
  <c r="DK20" i="2"/>
  <c r="DM20" i="2"/>
  <c r="DQ20" i="2"/>
  <c r="DS20" i="2"/>
  <c r="DU20" i="2"/>
  <c r="DW20" i="2"/>
  <c r="DY20" i="2"/>
  <c r="EA20" i="2"/>
  <c r="EE20" i="2"/>
  <c r="EG20" i="2"/>
  <c r="EI20" i="2"/>
  <c r="EK20" i="2"/>
  <c r="EM20" i="2"/>
  <c r="EO20" i="2"/>
  <c r="ES20" i="2"/>
  <c r="EU20" i="2"/>
  <c r="EW20" i="2"/>
  <c r="EY20" i="2"/>
  <c r="FA20" i="2"/>
  <c r="BW22" i="2"/>
  <c r="CA22" i="2"/>
  <c r="CC22" i="2"/>
  <c r="CE22" i="2"/>
  <c r="CG22" i="2"/>
  <c r="CI22" i="2"/>
  <c r="CK22" i="2"/>
  <c r="CO22" i="2"/>
  <c r="CQ22" i="2"/>
  <c r="CS22" i="2"/>
  <c r="CU22" i="2"/>
  <c r="CW22" i="2"/>
  <c r="CY22" i="2"/>
  <c r="DC22" i="2"/>
  <c r="DE22" i="2"/>
  <c r="DG22" i="2"/>
  <c r="DI22" i="2"/>
  <c r="DK22" i="2"/>
  <c r="DM22" i="2"/>
  <c r="DQ22" i="2"/>
  <c r="DS22" i="2"/>
  <c r="DU22" i="2"/>
  <c r="DW22" i="2"/>
  <c r="DY22" i="2"/>
  <c r="EA22" i="2"/>
  <c r="EE22" i="2"/>
  <c r="EG22" i="2"/>
  <c r="EI22" i="2"/>
  <c r="EK22" i="2"/>
  <c r="EM22" i="2"/>
  <c r="EO22" i="2"/>
  <c r="ES22" i="2"/>
  <c r="EU22" i="2"/>
  <c r="EW22" i="2"/>
  <c r="EY22" i="2"/>
  <c r="FA22" i="2"/>
  <c r="EE24" i="2"/>
  <c r="EG24" i="2"/>
  <c r="EI24" i="2"/>
  <c r="EK24" i="2"/>
  <c r="EM24" i="2"/>
  <c r="EO24" i="2"/>
  <c r="ES24" i="2"/>
  <c r="EU24" i="2"/>
  <c r="EW24" i="2"/>
  <c r="EY24" i="2"/>
  <c r="FA24" i="2"/>
  <c r="EH26" i="2"/>
  <c r="EJ26" i="2"/>
  <c r="EL26" i="2"/>
  <c r="EN26" i="2"/>
  <c r="EP26" i="2"/>
  <c r="ET26" i="2"/>
  <c r="EV26" i="2"/>
  <c r="EX26" i="2"/>
  <c r="EZ26" i="2"/>
  <c r="AC29" i="2"/>
  <c r="AJ29" i="2" s="1"/>
  <c r="AE29" i="2"/>
  <c r="AE35" i="2" s="1"/>
  <c r="AG29" i="2"/>
  <c r="AG35" i="2" s="1"/>
  <c r="AK29" i="2"/>
  <c r="AM29" i="2"/>
  <c r="AM35" i="2" s="1"/>
  <c r="AO29" i="2"/>
  <c r="AO35" i="2" s="1"/>
  <c r="AQ29" i="2"/>
  <c r="AQ35" i="2" s="1"/>
  <c r="AS29" i="2"/>
  <c r="AS35" i="2" s="1"/>
  <c r="AU29" i="2"/>
  <c r="AU35" i="2" s="1"/>
  <c r="AY29" i="2"/>
  <c r="BA29" i="2"/>
  <c r="BA35" i="2" s="1"/>
  <c r="BC29" i="2"/>
  <c r="BC35" i="2" s="1"/>
  <c r="BE29" i="2"/>
  <c r="BE35" i="2" s="1"/>
  <c r="BG29" i="2"/>
  <c r="BG35" i="2" s="1"/>
  <c r="BI29" i="2"/>
  <c r="BI35" i="2" s="1"/>
  <c r="BM29" i="2"/>
  <c r="BO29" i="2"/>
  <c r="BO35" i="2" s="1"/>
  <c r="BQ29" i="2"/>
  <c r="BQ35" i="2" s="1"/>
  <c r="BS29" i="2"/>
  <c r="BU29" i="2"/>
  <c r="BW29" i="2"/>
  <c r="CA29" i="2"/>
  <c r="CC29" i="2"/>
  <c r="CE29" i="2"/>
  <c r="CG29" i="2"/>
  <c r="CI29" i="2"/>
  <c r="CK29" i="2"/>
  <c r="CO29" i="2"/>
  <c r="CQ29" i="2"/>
  <c r="CS29" i="2"/>
  <c r="CU29" i="2"/>
  <c r="CW29" i="2"/>
  <c r="CY29" i="2"/>
  <c r="DC29" i="2"/>
  <c r="DE29" i="2"/>
  <c r="DG29" i="2"/>
  <c r="DI29" i="2"/>
  <c r="DK29" i="2"/>
  <c r="DM29" i="2"/>
  <c r="DQ29" i="2"/>
  <c r="DS29" i="2"/>
  <c r="DU29" i="2"/>
  <c r="DW29" i="2"/>
  <c r="DY29" i="2"/>
  <c r="EA29" i="2"/>
  <c r="EE29" i="2"/>
  <c r="EG29" i="2"/>
  <c r="EI29" i="2"/>
  <c r="EK29" i="2"/>
  <c r="EM29" i="2"/>
  <c r="EO29" i="2"/>
  <c r="ES29" i="2"/>
  <c r="EU29" i="2"/>
  <c r="EW29" i="2"/>
  <c r="EY29" i="2"/>
  <c r="FA29" i="2"/>
  <c r="BT31" i="2"/>
  <c r="BV31" i="2"/>
  <c r="BX31" i="2"/>
  <c r="CB31" i="2"/>
  <c r="CD31" i="2"/>
  <c r="CF31" i="2"/>
  <c r="CH31" i="2"/>
  <c r="CJ31" i="2"/>
  <c r="CL31" i="2"/>
  <c r="CP31" i="2"/>
  <c r="CR31" i="2"/>
  <c r="CT31" i="2"/>
  <c r="CV31" i="2"/>
  <c r="CX31" i="2"/>
  <c r="CZ31" i="2"/>
  <c r="DD31" i="2"/>
  <c r="DF31" i="2"/>
  <c r="DH31" i="2"/>
  <c r="DJ31" i="2"/>
  <c r="DL31" i="2"/>
  <c r="DN31" i="2"/>
  <c r="DR31" i="2"/>
  <c r="DT31" i="2"/>
  <c r="DV31" i="2"/>
  <c r="DX31" i="2"/>
  <c r="DZ31" i="2"/>
  <c r="EB31" i="2"/>
  <c r="EF31" i="2"/>
  <c r="EH31" i="2"/>
  <c r="EJ31" i="2"/>
  <c r="EL31" i="2"/>
  <c r="EN31" i="2"/>
  <c r="EP31" i="2"/>
  <c r="ET31" i="2"/>
  <c r="EV31" i="2"/>
  <c r="EX31" i="2"/>
  <c r="EZ31" i="2"/>
  <c r="EZ35" i="2" s="1"/>
  <c r="CJ32" i="2"/>
  <c r="CL32" i="2"/>
  <c r="CP32" i="2"/>
  <c r="CR32" i="2"/>
  <c r="CT32" i="2"/>
  <c r="CV32" i="2"/>
  <c r="CX32" i="2"/>
  <c r="CZ32" i="2"/>
  <c r="DD32" i="2"/>
  <c r="DF32" i="2"/>
  <c r="DH32" i="2"/>
  <c r="DJ32" i="2"/>
  <c r="DL32" i="2"/>
  <c r="DN32" i="2"/>
  <c r="DR32" i="2"/>
  <c r="DT32" i="2"/>
  <c r="DV32" i="2"/>
  <c r="DX32" i="2"/>
  <c r="DZ32" i="2"/>
  <c r="EB32" i="2"/>
  <c r="EF32" i="2"/>
  <c r="EH32" i="2"/>
  <c r="EJ32" i="2"/>
  <c r="EL32" i="2"/>
  <c r="EN32" i="2"/>
  <c r="EP32" i="2"/>
  <c r="ET32" i="2"/>
  <c r="EV32" i="2"/>
  <c r="EX32" i="2"/>
  <c r="EZ32" i="2"/>
  <c r="DF33" i="2"/>
  <c r="DH33" i="2"/>
  <c r="DJ33" i="2"/>
  <c r="DL33" i="2"/>
  <c r="DN33" i="2"/>
  <c r="DR33" i="2"/>
  <c r="DT33" i="2"/>
  <c r="DV33" i="2"/>
  <c r="DX33" i="2"/>
  <c r="DZ33" i="2"/>
  <c r="EB33" i="2"/>
  <c r="EF33" i="2"/>
  <c r="EH33" i="2"/>
  <c r="EJ33" i="2"/>
  <c r="EL33" i="2"/>
  <c r="EN33" i="2"/>
  <c r="EP33" i="2"/>
  <c r="ET33" i="2"/>
  <c r="EV33" i="2"/>
  <c r="EX33" i="2"/>
  <c r="EZ33" i="2"/>
  <c r="DM34" i="2"/>
  <c r="DQ34" i="2"/>
  <c r="DS34" i="2"/>
  <c r="DU34" i="2"/>
  <c r="DW34" i="2"/>
  <c r="DY34" i="2"/>
  <c r="EA34" i="2"/>
  <c r="EE34" i="2"/>
  <c r="EG34" i="2"/>
  <c r="EI34" i="2"/>
  <c r="EK34" i="2"/>
  <c r="EM34" i="2"/>
  <c r="EO34" i="2"/>
  <c r="ES34" i="2"/>
  <c r="EU34" i="2"/>
  <c r="EW34" i="2"/>
  <c r="EY34" i="2"/>
  <c r="FA34" i="2"/>
  <c r="H35" i="2"/>
  <c r="H174" i="2" s="1"/>
  <c r="V35" i="2"/>
  <c r="CO38" i="2"/>
  <c r="CQ38" i="2"/>
  <c r="CS38" i="2"/>
  <c r="CU38" i="2"/>
  <c r="CW38" i="2"/>
  <c r="CY38" i="2"/>
  <c r="DC38" i="2"/>
  <c r="DE38" i="2"/>
  <c r="DG38" i="2"/>
  <c r="DI38" i="2"/>
  <c r="DK38" i="2"/>
  <c r="DM38" i="2"/>
  <c r="DQ38" i="2"/>
  <c r="DS38" i="2"/>
  <c r="DU38" i="2"/>
  <c r="DW38" i="2"/>
  <c r="DY38" i="2"/>
  <c r="EA38" i="2"/>
  <c r="EE38" i="2"/>
  <c r="EG38" i="2"/>
  <c r="EI38" i="2"/>
  <c r="EK38" i="2"/>
  <c r="EM38" i="2"/>
  <c r="EO38" i="2"/>
  <c r="ES38" i="2"/>
  <c r="EU38" i="2"/>
  <c r="EW38" i="2"/>
  <c r="EY38" i="2"/>
  <c r="FA38" i="2"/>
  <c r="CO40" i="2"/>
  <c r="CQ40" i="2"/>
  <c r="CS40" i="2"/>
  <c r="CU40" i="2"/>
  <c r="CW40" i="2"/>
  <c r="CY40" i="2"/>
  <c r="DC40" i="2"/>
  <c r="DE40" i="2"/>
  <c r="DG40" i="2"/>
  <c r="DI40" i="2"/>
  <c r="DK40" i="2"/>
  <c r="DM40" i="2"/>
  <c r="DQ40" i="2"/>
  <c r="DS40" i="2"/>
  <c r="DU40" i="2"/>
  <c r="DW40" i="2"/>
  <c r="DY40" i="2"/>
  <c r="EA40" i="2"/>
  <c r="EE40" i="2"/>
  <c r="EG40" i="2"/>
  <c r="EI40" i="2"/>
  <c r="EK40" i="2"/>
  <c r="EM40" i="2"/>
  <c r="EO40" i="2"/>
  <c r="ES40" i="2"/>
  <c r="EU40" i="2"/>
  <c r="EW40" i="2"/>
  <c r="EY40" i="2"/>
  <c r="FA40" i="2"/>
  <c r="CO42" i="2"/>
  <c r="CQ42" i="2"/>
  <c r="CS42" i="2"/>
  <c r="CU42" i="2"/>
  <c r="CW42" i="2"/>
  <c r="CY42" i="2"/>
  <c r="DC42" i="2"/>
  <c r="DE42" i="2"/>
  <c r="DG42" i="2"/>
  <c r="DI42" i="2"/>
  <c r="DK42" i="2"/>
  <c r="DM42" i="2"/>
  <c r="DQ42" i="2"/>
  <c r="DS42" i="2"/>
  <c r="DU42" i="2"/>
  <c r="DW42" i="2"/>
  <c r="DY42" i="2"/>
  <c r="EA42" i="2"/>
  <c r="EE42" i="2"/>
  <c r="EG42" i="2"/>
  <c r="EI42" i="2"/>
  <c r="EK42" i="2"/>
  <c r="EM42" i="2"/>
  <c r="EO42" i="2"/>
  <c r="ES42" i="2"/>
  <c r="EU42" i="2"/>
  <c r="EW42" i="2"/>
  <c r="EY42" i="2"/>
  <c r="FA42" i="2"/>
  <c r="CO44" i="2"/>
  <c r="CQ44" i="2"/>
  <c r="CS44" i="2"/>
  <c r="CU44" i="2"/>
  <c r="CW44" i="2"/>
  <c r="CY44" i="2"/>
  <c r="DC44" i="2"/>
  <c r="DE44" i="2"/>
  <c r="DG44" i="2"/>
  <c r="DI44" i="2"/>
  <c r="DK44" i="2"/>
  <c r="DM44" i="2"/>
  <c r="DQ44" i="2"/>
  <c r="DS44" i="2"/>
  <c r="DU44" i="2"/>
  <c r="DW44" i="2"/>
  <c r="DY44" i="2"/>
  <c r="EA44" i="2"/>
  <c r="EE44" i="2"/>
  <c r="EG44" i="2"/>
  <c r="EI44" i="2"/>
  <c r="EK44" i="2"/>
  <c r="EM44" i="2"/>
  <c r="EO44" i="2"/>
  <c r="ES44" i="2"/>
  <c r="EU44" i="2"/>
  <c r="EW44" i="2"/>
  <c r="EY44" i="2"/>
  <c r="FA44" i="2"/>
  <c r="W17" i="2"/>
  <c r="Y17" i="2"/>
  <c r="AA17" i="2"/>
  <c r="AC17" i="2"/>
  <c r="AE17" i="2"/>
  <c r="AG17" i="2"/>
  <c r="AK17" i="2"/>
  <c r="AM17" i="2"/>
  <c r="AO17" i="2"/>
  <c r="AQ17" i="2"/>
  <c r="AS17" i="2"/>
  <c r="AU17" i="2"/>
  <c r="AY17" i="2"/>
  <c r="BA17" i="2"/>
  <c r="BC17" i="2"/>
  <c r="BE17" i="2"/>
  <c r="BG17" i="2"/>
  <c r="BI17" i="2"/>
  <c r="BM17" i="2"/>
  <c r="BO17" i="2"/>
  <c r="BQ17" i="2"/>
  <c r="BS17" i="2"/>
  <c r="BU17" i="2"/>
  <c r="BW17" i="2"/>
  <c r="CA17" i="2"/>
  <c r="CC17" i="2"/>
  <c r="CE17" i="2"/>
  <c r="CG17" i="2"/>
  <c r="CI17" i="2"/>
  <c r="CK17" i="2"/>
  <c r="CO17" i="2"/>
  <c r="CQ17" i="2"/>
  <c r="CS17" i="2"/>
  <c r="CU17" i="2"/>
  <c r="CW17" i="2"/>
  <c r="CY17" i="2"/>
  <c r="DC17" i="2"/>
  <c r="DE17" i="2"/>
  <c r="DG17" i="2"/>
  <c r="DI17" i="2"/>
  <c r="DK17" i="2"/>
  <c r="DM17" i="2"/>
  <c r="DQ17" i="2"/>
  <c r="DS17" i="2"/>
  <c r="DU17" i="2"/>
  <c r="DW17" i="2"/>
  <c r="DY17" i="2"/>
  <c r="EA17" i="2"/>
  <c r="EE17" i="2"/>
  <c r="EG17" i="2"/>
  <c r="EI17" i="2"/>
  <c r="EK17" i="2"/>
  <c r="EM17" i="2"/>
  <c r="EO17" i="2"/>
  <c r="ES17" i="2"/>
  <c r="EU17" i="2"/>
  <c r="EW17" i="2"/>
  <c r="EY17" i="2"/>
  <c r="W19" i="2"/>
  <c r="Y19" i="2"/>
  <c r="AA19" i="2"/>
  <c r="AC19" i="2"/>
  <c r="AE19" i="2"/>
  <c r="AG19" i="2"/>
  <c r="AK19" i="2"/>
  <c r="AM19" i="2"/>
  <c r="AO19" i="2"/>
  <c r="AQ19" i="2"/>
  <c r="AS19" i="2"/>
  <c r="AU19" i="2"/>
  <c r="AY19" i="2"/>
  <c r="BA19" i="2"/>
  <c r="BC19" i="2"/>
  <c r="BE19" i="2"/>
  <c r="BG19" i="2"/>
  <c r="BI19" i="2"/>
  <c r="BM19" i="2"/>
  <c r="BO19" i="2"/>
  <c r="BQ19" i="2"/>
  <c r="BS19" i="2"/>
  <c r="BU19" i="2"/>
  <c r="BW19" i="2"/>
  <c r="CA19" i="2"/>
  <c r="CC19" i="2"/>
  <c r="CE19" i="2"/>
  <c r="CG19" i="2"/>
  <c r="CI19" i="2"/>
  <c r="CK19" i="2"/>
  <c r="CO19" i="2"/>
  <c r="CQ19" i="2"/>
  <c r="CS19" i="2"/>
  <c r="CU19" i="2"/>
  <c r="CW19" i="2"/>
  <c r="CY19" i="2"/>
  <c r="DC19" i="2"/>
  <c r="DE19" i="2"/>
  <c r="DG19" i="2"/>
  <c r="DI19" i="2"/>
  <c r="DK19" i="2"/>
  <c r="DM19" i="2"/>
  <c r="DQ19" i="2"/>
  <c r="DS19" i="2"/>
  <c r="DU19" i="2"/>
  <c r="DW19" i="2"/>
  <c r="DY19" i="2"/>
  <c r="EA19" i="2"/>
  <c r="EE19" i="2"/>
  <c r="EG19" i="2"/>
  <c r="EI19" i="2"/>
  <c r="EK19" i="2"/>
  <c r="EM19" i="2"/>
  <c r="EO19" i="2"/>
  <c r="ES19" i="2"/>
  <c r="EU19" i="2"/>
  <c r="EW19" i="2"/>
  <c r="EY19" i="2"/>
  <c r="X20" i="2"/>
  <c r="Z20" i="2"/>
  <c r="AB20" i="2"/>
  <c r="AD20" i="2"/>
  <c r="AF20" i="2"/>
  <c r="AH20" i="2"/>
  <c r="AL20" i="2"/>
  <c r="AN20" i="2"/>
  <c r="AP20" i="2"/>
  <c r="AR20" i="2"/>
  <c r="AT20" i="2"/>
  <c r="AV20" i="2"/>
  <c r="AZ20" i="2"/>
  <c r="BB20" i="2"/>
  <c r="BD20" i="2"/>
  <c r="BF20" i="2"/>
  <c r="BH20" i="2"/>
  <c r="BJ20" i="2"/>
  <c r="BN20" i="2"/>
  <c r="BP20" i="2"/>
  <c r="BR20" i="2"/>
  <c r="BT20" i="2"/>
  <c r="BV20" i="2"/>
  <c r="BX20" i="2"/>
  <c r="CB20" i="2"/>
  <c r="CD20" i="2"/>
  <c r="CF20" i="2"/>
  <c r="CH20" i="2"/>
  <c r="CJ20" i="2"/>
  <c r="CL20" i="2"/>
  <c r="CP20" i="2"/>
  <c r="CR20" i="2"/>
  <c r="CT20" i="2"/>
  <c r="CV20" i="2"/>
  <c r="CX20" i="2"/>
  <c r="CZ20" i="2"/>
  <c r="DD20" i="2"/>
  <c r="DF20" i="2"/>
  <c r="DH20" i="2"/>
  <c r="DJ20" i="2"/>
  <c r="DL20" i="2"/>
  <c r="DN20" i="2"/>
  <c r="DR20" i="2"/>
  <c r="DT20" i="2"/>
  <c r="DV20" i="2"/>
  <c r="DX20" i="2"/>
  <c r="DZ20" i="2"/>
  <c r="EB20" i="2"/>
  <c r="EF20" i="2"/>
  <c r="EH20" i="2"/>
  <c r="EJ20" i="2"/>
  <c r="EL20" i="2"/>
  <c r="EN20" i="2"/>
  <c r="EP20" i="2"/>
  <c r="ET20" i="2"/>
  <c r="EV20" i="2"/>
  <c r="EX20" i="2"/>
  <c r="AG21" i="2"/>
  <c r="AI21" i="2" s="1"/>
  <c r="AK21" i="2"/>
  <c r="AM21" i="2"/>
  <c r="AO21" i="2"/>
  <c r="AQ21" i="2"/>
  <c r="AS21" i="2"/>
  <c r="AU21" i="2"/>
  <c r="AY21" i="2"/>
  <c r="BA21" i="2"/>
  <c r="BC21" i="2"/>
  <c r="BE21" i="2"/>
  <c r="BG21" i="2"/>
  <c r="BI21" i="2"/>
  <c r="BM21" i="2"/>
  <c r="BO21" i="2"/>
  <c r="BQ21" i="2"/>
  <c r="BS21" i="2"/>
  <c r="BU21" i="2"/>
  <c r="BW21" i="2"/>
  <c r="CA21" i="2"/>
  <c r="CC21" i="2"/>
  <c r="CE21" i="2"/>
  <c r="CG21" i="2"/>
  <c r="CI21" i="2"/>
  <c r="CK21" i="2"/>
  <c r="CO21" i="2"/>
  <c r="CQ21" i="2"/>
  <c r="CS21" i="2"/>
  <c r="CU21" i="2"/>
  <c r="CW21" i="2"/>
  <c r="CY21" i="2"/>
  <c r="DC21" i="2"/>
  <c r="DE21" i="2"/>
  <c r="DG21" i="2"/>
  <c r="DI21" i="2"/>
  <c r="DK21" i="2"/>
  <c r="DM21" i="2"/>
  <c r="DQ21" i="2"/>
  <c r="DS21" i="2"/>
  <c r="DU21" i="2"/>
  <c r="DW21" i="2"/>
  <c r="DY21" i="2"/>
  <c r="EA21" i="2"/>
  <c r="EE21" i="2"/>
  <c r="EG21" i="2"/>
  <c r="EI21" i="2"/>
  <c r="EK21" i="2"/>
  <c r="EM21" i="2"/>
  <c r="EO21" i="2"/>
  <c r="ES21" i="2"/>
  <c r="EU21" i="2"/>
  <c r="EW21" i="2"/>
  <c r="EY21" i="2"/>
  <c r="BV22" i="2"/>
  <c r="BY22" i="2" s="1"/>
  <c r="BZ22" i="2" s="1"/>
  <c r="BX22" i="2"/>
  <c r="CB22" i="2"/>
  <c r="CD22" i="2"/>
  <c r="CF22" i="2"/>
  <c r="CH22" i="2"/>
  <c r="CJ22" i="2"/>
  <c r="CL22" i="2"/>
  <c r="CP22" i="2"/>
  <c r="CR22" i="2"/>
  <c r="CT22" i="2"/>
  <c r="CV22" i="2"/>
  <c r="CX22" i="2"/>
  <c r="CZ22" i="2"/>
  <c r="DD22" i="2"/>
  <c r="DF22" i="2"/>
  <c r="DH22" i="2"/>
  <c r="DJ22" i="2"/>
  <c r="DL22" i="2"/>
  <c r="DN22" i="2"/>
  <c r="DR22" i="2"/>
  <c r="DT22" i="2"/>
  <c r="DV22" i="2"/>
  <c r="DX22" i="2"/>
  <c r="DZ22" i="2"/>
  <c r="EB22" i="2"/>
  <c r="EF22" i="2"/>
  <c r="EH22" i="2"/>
  <c r="EJ22" i="2"/>
  <c r="EL22" i="2"/>
  <c r="EN22" i="2"/>
  <c r="EP22" i="2"/>
  <c r="ET22" i="2"/>
  <c r="EV22" i="2"/>
  <c r="EX22" i="2"/>
  <c r="CU23" i="2"/>
  <c r="DA23" i="2" s="1"/>
  <c r="DB23" i="2" s="1"/>
  <c r="CW23" i="2"/>
  <c r="CY23" i="2"/>
  <c r="DC23" i="2"/>
  <c r="DE23" i="2"/>
  <c r="DG23" i="2"/>
  <c r="DI23" i="2"/>
  <c r="DK23" i="2"/>
  <c r="DM23" i="2"/>
  <c r="DQ23" i="2"/>
  <c r="DS23" i="2"/>
  <c r="DU23" i="2"/>
  <c r="DW23" i="2"/>
  <c r="DY23" i="2"/>
  <c r="EA23" i="2"/>
  <c r="EE23" i="2"/>
  <c r="EG23" i="2"/>
  <c r="EI23" i="2"/>
  <c r="EK23" i="2"/>
  <c r="EM23" i="2"/>
  <c r="EO23" i="2"/>
  <c r="ES23" i="2"/>
  <c r="EU23" i="2"/>
  <c r="EW23" i="2"/>
  <c r="EY23" i="2"/>
  <c r="EB24" i="2"/>
  <c r="EC24" i="2" s="1"/>
  <c r="ED24" i="2" s="1"/>
  <c r="EF24" i="2"/>
  <c r="EH24" i="2"/>
  <c r="EJ24" i="2"/>
  <c r="EL24" i="2"/>
  <c r="EN24" i="2"/>
  <c r="EP24" i="2"/>
  <c r="ET24" i="2"/>
  <c r="EV24" i="2"/>
  <c r="EX24" i="2"/>
  <c r="EE25" i="2"/>
  <c r="EG25" i="2"/>
  <c r="EI25" i="2"/>
  <c r="EK25" i="2"/>
  <c r="EM25" i="2"/>
  <c r="EO25" i="2"/>
  <c r="ES25" i="2"/>
  <c r="EU25" i="2"/>
  <c r="EW25" i="2"/>
  <c r="EY25" i="2"/>
  <c r="EG26" i="2"/>
  <c r="EI26" i="2"/>
  <c r="EK26" i="2"/>
  <c r="EM26" i="2"/>
  <c r="EO26" i="2"/>
  <c r="ES26" i="2"/>
  <c r="EU26" i="2"/>
  <c r="EW26" i="2"/>
  <c r="EY26" i="2"/>
  <c r="AD29" i="2"/>
  <c r="AD35" i="2" s="1"/>
  <c r="AF29" i="2"/>
  <c r="AF35" i="2" s="1"/>
  <c r="AH29" i="2"/>
  <c r="AL29" i="2"/>
  <c r="AN29" i="2"/>
  <c r="AP29" i="2"/>
  <c r="AR29" i="2"/>
  <c r="AT29" i="2"/>
  <c r="AV29" i="2"/>
  <c r="AZ29" i="2"/>
  <c r="BB29" i="2"/>
  <c r="BD29" i="2"/>
  <c r="BF29" i="2"/>
  <c r="BH29" i="2"/>
  <c r="BJ29" i="2"/>
  <c r="BN29" i="2"/>
  <c r="BP29" i="2"/>
  <c r="BR29" i="2"/>
  <c r="BT29" i="2"/>
  <c r="BV29" i="2"/>
  <c r="BX29" i="2"/>
  <c r="CB29" i="2"/>
  <c r="CD29" i="2"/>
  <c r="CF29" i="2"/>
  <c r="CH29" i="2"/>
  <c r="CJ29" i="2"/>
  <c r="CL29" i="2"/>
  <c r="CP29" i="2"/>
  <c r="CR29" i="2"/>
  <c r="CT29" i="2"/>
  <c r="CV29" i="2"/>
  <c r="CX29" i="2"/>
  <c r="CZ29" i="2"/>
  <c r="DD29" i="2"/>
  <c r="DF29" i="2"/>
  <c r="DH29" i="2"/>
  <c r="DJ29" i="2"/>
  <c r="DL29" i="2"/>
  <c r="DN29" i="2"/>
  <c r="DR29" i="2"/>
  <c r="DT29" i="2"/>
  <c r="DV29" i="2"/>
  <c r="DX29" i="2"/>
  <c r="DZ29" i="2"/>
  <c r="EB29" i="2"/>
  <c r="EF29" i="2"/>
  <c r="EH29" i="2"/>
  <c r="EJ29" i="2"/>
  <c r="EL29" i="2"/>
  <c r="EN29" i="2"/>
  <c r="EP29" i="2"/>
  <c r="ET29" i="2"/>
  <c r="EV29" i="2"/>
  <c r="EX29" i="2"/>
  <c r="AH30" i="2"/>
  <c r="AI30" i="2" s="1"/>
  <c r="AL30" i="2"/>
  <c r="AW30" i="2" s="1"/>
  <c r="AN30" i="2"/>
  <c r="AP30" i="2"/>
  <c r="AR30" i="2"/>
  <c r="AT30" i="2"/>
  <c r="AV30" i="2"/>
  <c r="AZ30" i="2"/>
  <c r="BK30" i="2" s="1"/>
  <c r="BB30" i="2"/>
  <c r="BD30" i="2"/>
  <c r="BF30" i="2"/>
  <c r="BH30" i="2"/>
  <c r="BJ30" i="2"/>
  <c r="BN30" i="2"/>
  <c r="BY30" i="2" s="1"/>
  <c r="BP30" i="2"/>
  <c r="BR30" i="2"/>
  <c r="BT30" i="2"/>
  <c r="BV30" i="2"/>
  <c r="BX30" i="2"/>
  <c r="CB30" i="2"/>
  <c r="CM30" i="2" s="1"/>
  <c r="CD30" i="2"/>
  <c r="CF30" i="2"/>
  <c r="CH30" i="2"/>
  <c r="CJ30" i="2"/>
  <c r="CL30" i="2"/>
  <c r="CP30" i="2"/>
  <c r="DA30" i="2" s="1"/>
  <c r="CR30" i="2"/>
  <c r="CT30" i="2"/>
  <c r="CV30" i="2"/>
  <c r="CX30" i="2"/>
  <c r="CZ30" i="2"/>
  <c r="DD30" i="2"/>
  <c r="DO30" i="2" s="1"/>
  <c r="DF30" i="2"/>
  <c r="DH30" i="2"/>
  <c r="DJ30" i="2"/>
  <c r="DL30" i="2"/>
  <c r="DN30" i="2"/>
  <c r="DQ30" i="2"/>
  <c r="DS30" i="2"/>
  <c r="DU30" i="2"/>
  <c r="DW30" i="2"/>
  <c r="DY30" i="2"/>
  <c r="EA30" i="2"/>
  <c r="EE30" i="2"/>
  <c r="EG30" i="2"/>
  <c r="EI30" i="2"/>
  <c r="EK30" i="2"/>
  <c r="EM30" i="2"/>
  <c r="EO30" i="2"/>
  <c r="ES30" i="2"/>
  <c r="EU30" i="2"/>
  <c r="EW30" i="2"/>
  <c r="EY30" i="2"/>
  <c r="BS31" i="2"/>
  <c r="BU31" i="2"/>
  <c r="BW31" i="2"/>
  <c r="CA31" i="2"/>
  <c r="CC31" i="2"/>
  <c r="CE31" i="2"/>
  <c r="CG31" i="2"/>
  <c r="CI31" i="2"/>
  <c r="CK31" i="2"/>
  <c r="CO31" i="2"/>
  <c r="CQ31" i="2"/>
  <c r="CS31" i="2"/>
  <c r="CU31" i="2"/>
  <c r="CW31" i="2"/>
  <c r="CY31" i="2"/>
  <c r="DC31" i="2"/>
  <c r="DE31" i="2"/>
  <c r="DG31" i="2"/>
  <c r="DI31" i="2"/>
  <c r="DK31" i="2"/>
  <c r="DM31" i="2"/>
  <c r="DQ31" i="2"/>
  <c r="DS31" i="2"/>
  <c r="DU31" i="2"/>
  <c r="DW31" i="2"/>
  <c r="DY31" i="2"/>
  <c r="EA31" i="2"/>
  <c r="EE31" i="2"/>
  <c r="EG31" i="2"/>
  <c r="EI31" i="2"/>
  <c r="EK31" i="2"/>
  <c r="EM31" i="2"/>
  <c r="EO31" i="2"/>
  <c r="ES31" i="2"/>
  <c r="EU31" i="2"/>
  <c r="EW31" i="2"/>
  <c r="EY31" i="2"/>
  <c r="CI32" i="2"/>
  <c r="CK32" i="2"/>
  <c r="CO32" i="2"/>
  <c r="CQ32" i="2"/>
  <c r="CS32" i="2"/>
  <c r="CU32" i="2"/>
  <c r="CW32" i="2"/>
  <c r="CY32" i="2"/>
  <c r="DC32" i="2"/>
  <c r="DE32" i="2"/>
  <c r="DG32" i="2"/>
  <c r="DI32" i="2"/>
  <c r="DK32" i="2"/>
  <c r="DM32" i="2"/>
  <c r="DQ32" i="2"/>
  <c r="DS32" i="2"/>
  <c r="DU32" i="2"/>
  <c r="DW32" i="2"/>
  <c r="DY32" i="2"/>
  <c r="EA32" i="2"/>
  <c r="EE32" i="2"/>
  <c r="EG32" i="2"/>
  <c r="EI32" i="2"/>
  <c r="EK32" i="2"/>
  <c r="EM32" i="2"/>
  <c r="EO32" i="2"/>
  <c r="ES32" i="2"/>
  <c r="EU32" i="2"/>
  <c r="EW32" i="2"/>
  <c r="EY32" i="2"/>
  <c r="DE33" i="2"/>
  <c r="DG33" i="2"/>
  <c r="DI33" i="2"/>
  <c r="DK33" i="2"/>
  <c r="DM33" i="2"/>
  <c r="DQ33" i="2"/>
  <c r="DS33" i="2"/>
  <c r="DU33" i="2"/>
  <c r="DW33" i="2"/>
  <c r="DY33" i="2"/>
  <c r="EA33" i="2"/>
  <c r="EE33" i="2"/>
  <c r="EG33" i="2"/>
  <c r="EI33" i="2"/>
  <c r="EK33" i="2"/>
  <c r="EM33" i="2"/>
  <c r="EO33" i="2"/>
  <c r="ES33" i="2"/>
  <c r="EU33" i="2"/>
  <c r="EW33" i="2"/>
  <c r="EY33" i="2"/>
  <c r="DL34" i="2"/>
  <c r="DO34" i="2" s="1"/>
  <c r="DP34" i="2" s="1"/>
  <c r="DN34" i="2"/>
  <c r="DR34" i="2"/>
  <c r="DT34" i="2"/>
  <c r="DV34" i="2"/>
  <c r="DX34" i="2"/>
  <c r="DZ34" i="2"/>
  <c r="EB34" i="2"/>
  <c r="EF34" i="2"/>
  <c r="EH34" i="2"/>
  <c r="EJ34" i="2"/>
  <c r="EL34" i="2"/>
  <c r="EN34" i="2"/>
  <c r="EP34" i="2"/>
  <c r="ET34" i="2"/>
  <c r="EV34" i="2"/>
  <c r="EX34" i="2"/>
  <c r="H69" i="2"/>
  <c r="CM37" i="2"/>
  <c r="CO37" i="2"/>
  <c r="CQ37" i="2"/>
  <c r="CS37" i="2"/>
  <c r="CU37" i="2"/>
  <c r="CW37" i="2"/>
  <c r="CY37" i="2"/>
  <c r="DC37" i="2"/>
  <c r="DE37" i="2"/>
  <c r="DG37" i="2"/>
  <c r="DI37" i="2"/>
  <c r="DK37" i="2"/>
  <c r="DM37" i="2"/>
  <c r="DQ37" i="2"/>
  <c r="DS37" i="2"/>
  <c r="DU37" i="2"/>
  <c r="DW37" i="2"/>
  <c r="DY37" i="2"/>
  <c r="EA37" i="2"/>
  <c r="EE37" i="2"/>
  <c r="EG37" i="2"/>
  <c r="EI37" i="2"/>
  <c r="EK37" i="2"/>
  <c r="EM37" i="2"/>
  <c r="EO37" i="2"/>
  <c r="ES37" i="2"/>
  <c r="EU37" i="2"/>
  <c r="EW37" i="2"/>
  <c r="EY37" i="2"/>
  <c r="FA37" i="2"/>
  <c r="CL38" i="2"/>
  <c r="CM38" i="2" s="1"/>
  <c r="CN38" i="2" s="1"/>
  <c r="CP38" i="2"/>
  <c r="CP69" i="2" s="1"/>
  <c r="CR38" i="2"/>
  <c r="CR69" i="2" s="1"/>
  <c r="CT38" i="2"/>
  <c r="CT69" i="2" s="1"/>
  <c r="CV38" i="2"/>
  <c r="CV69" i="2" s="1"/>
  <c r="CX38" i="2"/>
  <c r="CX69" i="2" s="1"/>
  <c r="CZ38" i="2"/>
  <c r="CZ69" i="2" s="1"/>
  <c r="DD38" i="2"/>
  <c r="DD69" i="2" s="1"/>
  <c r="DF38" i="2"/>
  <c r="DF69" i="2" s="1"/>
  <c r="DH38" i="2"/>
  <c r="DH69" i="2" s="1"/>
  <c r="DJ38" i="2"/>
  <c r="DJ69" i="2" s="1"/>
  <c r="DL38" i="2"/>
  <c r="DL69" i="2" s="1"/>
  <c r="DN38" i="2"/>
  <c r="DN69" i="2" s="1"/>
  <c r="DR38" i="2"/>
  <c r="DR69" i="2" s="1"/>
  <c r="DT38" i="2"/>
  <c r="DT69" i="2" s="1"/>
  <c r="DV38" i="2"/>
  <c r="DV69" i="2" s="1"/>
  <c r="DX38" i="2"/>
  <c r="DX69" i="2" s="1"/>
  <c r="DZ38" i="2"/>
  <c r="DZ69" i="2" s="1"/>
  <c r="EB38" i="2"/>
  <c r="EB69" i="2" s="1"/>
  <c r="EF38" i="2"/>
  <c r="EF69" i="2" s="1"/>
  <c r="EH38" i="2"/>
  <c r="EH69" i="2" s="1"/>
  <c r="EJ38" i="2"/>
  <c r="EJ69" i="2" s="1"/>
  <c r="EL38" i="2"/>
  <c r="EL69" i="2" s="1"/>
  <c r="EN38" i="2"/>
  <c r="EN69" i="2" s="1"/>
  <c r="EP38" i="2"/>
  <c r="EP69" i="2" s="1"/>
  <c r="ET38" i="2"/>
  <c r="ET69" i="2" s="1"/>
  <c r="EV38" i="2"/>
  <c r="EV69" i="2" s="1"/>
  <c r="EX38" i="2"/>
  <c r="EX69" i="2" s="1"/>
  <c r="CO39" i="2"/>
  <c r="CQ39" i="2"/>
  <c r="CS39" i="2"/>
  <c r="CU39" i="2"/>
  <c r="CW39" i="2"/>
  <c r="CY39" i="2"/>
  <c r="DC39" i="2"/>
  <c r="DE39" i="2"/>
  <c r="DG39" i="2"/>
  <c r="DI39" i="2"/>
  <c r="DK39" i="2"/>
  <c r="DM39" i="2"/>
  <c r="DQ39" i="2"/>
  <c r="DS39" i="2"/>
  <c r="DU39" i="2"/>
  <c r="DW39" i="2"/>
  <c r="DY39" i="2"/>
  <c r="EA39" i="2"/>
  <c r="EE39" i="2"/>
  <c r="EG39" i="2"/>
  <c r="EI39" i="2"/>
  <c r="EK39" i="2"/>
  <c r="EM39" i="2"/>
  <c r="EO39" i="2"/>
  <c r="ES39" i="2"/>
  <c r="EU39" i="2"/>
  <c r="EW39" i="2"/>
  <c r="EY39" i="2"/>
  <c r="CL40" i="2"/>
  <c r="CM40" i="2" s="1"/>
  <c r="CN40" i="2" s="1"/>
  <c r="CP40" i="2"/>
  <c r="CR40" i="2"/>
  <c r="CT40" i="2"/>
  <c r="CV40" i="2"/>
  <c r="CX40" i="2"/>
  <c r="CZ40" i="2"/>
  <c r="DD40" i="2"/>
  <c r="DF40" i="2"/>
  <c r="DH40" i="2"/>
  <c r="DJ40" i="2"/>
  <c r="DL40" i="2"/>
  <c r="DN40" i="2"/>
  <c r="DR40" i="2"/>
  <c r="DT40" i="2"/>
  <c r="DV40" i="2"/>
  <c r="DX40" i="2"/>
  <c r="DZ40" i="2"/>
  <c r="EB40" i="2"/>
  <c r="EF40" i="2"/>
  <c r="EH40" i="2"/>
  <c r="EJ40" i="2"/>
  <c r="EL40" i="2"/>
  <c r="EN40" i="2"/>
  <c r="EP40" i="2"/>
  <c r="ET40" i="2"/>
  <c r="EV40" i="2"/>
  <c r="EX40" i="2"/>
  <c r="CO41" i="2"/>
  <c r="CQ41" i="2"/>
  <c r="CS41" i="2"/>
  <c r="CU41" i="2"/>
  <c r="CW41" i="2"/>
  <c r="CY41" i="2"/>
  <c r="DC41" i="2"/>
  <c r="DE41" i="2"/>
  <c r="DG41" i="2"/>
  <c r="DI41" i="2"/>
  <c r="DK41" i="2"/>
  <c r="DM41" i="2"/>
  <c r="DQ41" i="2"/>
  <c r="DS41" i="2"/>
  <c r="DU41" i="2"/>
  <c r="DW41" i="2"/>
  <c r="DY41" i="2"/>
  <c r="EA41" i="2"/>
  <c r="EE41" i="2"/>
  <c r="EG41" i="2"/>
  <c r="EI41" i="2"/>
  <c r="EK41" i="2"/>
  <c r="EM41" i="2"/>
  <c r="EO41" i="2"/>
  <c r="ES41" i="2"/>
  <c r="EU41" i="2"/>
  <c r="EW41" i="2"/>
  <c r="EY41" i="2"/>
  <c r="CL42" i="2"/>
  <c r="CM42" i="2" s="1"/>
  <c r="CN42" i="2" s="1"/>
  <c r="CP42" i="2"/>
  <c r="CR42" i="2"/>
  <c r="CT42" i="2"/>
  <c r="CV42" i="2"/>
  <c r="CX42" i="2"/>
  <c r="CZ42" i="2"/>
  <c r="DD42" i="2"/>
  <c r="DF42" i="2"/>
  <c r="DH42" i="2"/>
  <c r="DJ42" i="2"/>
  <c r="DL42" i="2"/>
  <c r="DN42" i="2"/>
  <c r="DR42" i="2"/>
  <c r="DT42" i="2"/>
  <c r="DV42" i="2"/>
  <c r="DX42" i="2"/>
  <c r="DZ42" i="2"/>
  <c r="EB42" i="2"/>
  <c r="EF42" i="2"/>
  <c r="EH42" i="2"/>
  <c r="EJ42" i="2"/>
  <c r="EL42" i="2"/>
  <c r="EN42" i="2"/>
  <c r="EP42" i="2"/>
  <c r="ET42" i="2"/>
  <c r="EV42" i="2"/>
  <c r="EX42" i="2"/>
  <c r="CO43" i="2"/>
  <c r="CQ43" i="2"/>
  <c r="CS43" i="2"/>
  <c r="CU43" i="2"/>
  <c r="CW43" i="2"/>
  <c r="CY43" i="2"/>
  <c r="DC43" i="2"/>
  <c r="DE43" i="2"/>
  <c r="DG43" i="2"/>
  <c r="DI43" i="2"/>
  <c r="DK43" i="2"/>
  <c r="DM43" i="2"/>
  <c r="DQ43" i="2"/>
  <c r="DS43" i="2"/>
  <c r="DU43" i="2"/>
  <c r="DW43" i="2"/>
  <c r="DY43" i="2"/>
  <c r="EA43" i="2"/>
  <c r="EE43" i="2"/>
  <c r="EG43" i="2"/>
  <c r="EI43" i="2"/>
  <c r="EK43" i="2"/>
  <c r="EM43" i="2"/>
  <c r="EO43" i="2"/>
  <c r="ES43" i="2"/>
  <c r="EU43" i="2"/>
  <c r="EW43" i="2"/>
  <c r="EY43" i="2"/>
  <c r="CL44" i="2"/>
  <c r="CM44" i="2" s="1"/>
  <c r="CN44" i="2" s="1"/>
  <c r="CP44" i="2"/>
  <c r="CR44" i="2"/>
  <c r="CT44" i="2"/>
  <c r="CV44" i="2"/>
  <c r="CX44" i="2"/>
  <c r="CZ44" i="2"/>
  <c r="DD44" i="2"/>
  <c r="DF44" i="2"/>
  <c r="DH44" i="2"/>
  <c r="DJ44" i="2"/>
  <c r="DL44" i="2"/>
  <c r="DN44" i="2"/>
  <c r="DR44" i="2"/>
  <c r="DT44" i="2"/>
  <c r="DV44" i="2"/>
  <c r="DX44" i="2"/>
  <c r="DZ44" i="2"/>
  <c r="EB44" i="2"/>
  <c r="EF44" i="2"/>
  <c r="EH44" i="2"/>
  <c r="EJ44" i="2"/>
  <c r="EL44" i="2"/>
  <c r="EN44" i="2"/>
  <c r="EP44" i="2"/>
  <c r="ET44" i="2"/>
  <c r="EV44" i="2"/>
  <c r="EX44" i="2"/>
  <c r="CT45" i="2"/>
  <c r="DA45" i="2" s="1"/>
  <c r="DB45" i="2" s="1"/>
  <c r="DP45" i="2" s="1"/>
  <c r="ED45" i="2" s="1"/>
  <c r="ER45" i="2" s="1"/>
  <c r="FF45" i="2" s="1"/>
  <c r="FG45" i="2" s="1"/>
  <c r="CV45" i="2"/>
  <c r="CX45" i="2"/>
  <c r="CZ45" i="2"/>
  <c r="DD45" i="2"/>
  <c r="DO45" i="2" s="1"/>
  <c r="DF45" i="2"/>
  <c r="DH45" i="2"/>
  <c r="DJ45" i="2"/>
  <c r="DL45" i="2"/>
  <c r="DN45" i="2"/>
  <c r="DR45" i="2"/>
  <c r="EC45" i="2" s="1"/>
  <c r="DT45" i="2"/>
  <c r="DV45" i="2"/>
  <c r="DX45" i="2"/>
  <c r="DZ45" i="2"/>
  <c r="EB45" i="2"/>
  <c r="EF45" i="2"/>
  <c r="EQ45" i="2" s="1"/>
  <c r="EH45" i="2"/>
  <c r="EJ45" i="2"/>
  <c r="EL45" i="2"/>
  <c r="EN45" i="2"/>
  <c r="EP45" i="2"/>
  <c r="ET45" i="2"/>
  <c r="FE45" i="2" s="1"/>
  <c r="EV45" i="2"/>
  <c r="EX45" i="2"/>
  <c r="FA46" i="2"/>
  <c r="EY46" i="2"/>
  <c r="EW46" i="2"/>
  <c r="EU46" i="2"/>
  <c r="ES46" i="2"/>
  <c r="EO46" i="2"/>
  <c r="EM46" i="2"/>
  <c r="EK46" i="2"/>
  <c r="EI46" i="2"/>
  <c r="EG46" i="2"/>
  <c r="EE46" i="2"/>
  <c r="EA46" i="2"/>
  <c r="DY46" i="2"/>
  <c r="DW46" i="2"/>
  <c r="DU46" i="2"/>
  <c r="DS46" i="2"/>
  <c r="DQ46" i="2"/>
  <c r="CW46" i="2"/>
  <c r="DA46" i="2" s="1"/>
  <c r="DB46" i="2" s="1"/>
  <c r="CY46" i="2"/>
  <c r="DC46" i="2"/>
  <c r="DE46" i="2"/>
  <c r="DG46" i="2"/>
  <c r="DI46" i="2"/>
  <c r="DK46" i="2"/>
  <c r="DM46" i="2"/>
  <c r="DT46" i="2"/>
  <c r="DX46" i="2"/>
  <c r="EB46" i="2"/>
  <c r="EF46" i="2"/>
  <c r="EJ46" i="2"/>
  <c r="EN46" i="2"/>
  <c r="EV46" i="2"/>
  <c r="EZ46" i="2"/>
  <c r="EZ69" i="2" s="1"/>
  <c r="EZ47" i="2"/>
  <c r="EX47" i="2"/>
  <c r="EV47" i="2"/>
  <c r="ET47" i="2"/>
  <c r="FE47" i="2" s="1"/>
  <c r="EP47" i="2"/>
  <c r="EN47" i="2"/>
  <c r="EL47" i="2"/>
  <c r="EJ47" i="2"/>
  <c r="EH47" i="2"/>
  <c r="EF47" i="2"/>
  <c r="EB47" i="2"/>
  <c r="DZ47" i="2"/>
  <c r="DX47" i="2"/>
  <c r="DV47" i="2"/>
  <c r="DT47" i="2"/>
  <c r="DR47" i="2"/>
  <c r="EC47" i="2" s="1"/>
  <c r="DN47" i="2"/>
  <c r="DL47" i="2"/>
  <c r="DJ47" i="2"/>
  <c r="DH47" i="2"/>
  <c r="DF47" i="2"/>
  <c r="DD47" i="2"/>
  <c r="CZ47" i="2"/>
  <c r="CX47" i="2"/>
  <c r="CV47" i="2"/>
  <c r="DA47" i="2" s="1"/>
  <c r="DB47" i="2" s="1"/>
  <c r="CY47" i="2"/>
  <c r="DC47" i="2"/>
  <c r="DG47" i="2"/>
  <c r="DK47" i="2"/>
  <c r="DS47" i="2"/>
  <c r="DW47" i="2"/>
  <c r="EA47" i="2"/>
  <c r="EE47" i="2"/>
  <c r="EI47" i="2"/>
  <c r="EM47" i="2"/>
  <c r="EU47" i="2"/>
  <c r="EY47" i="2"/>
  <c r="EZ49" i="2"/>
  <c r="EX49" i="2"/>
  <c r="EV49" i="2"/>
  <c r="ET49" i="2"/>
  <c r="EP49" i="2"/>
  <c r="EN49" i="2"/>
  <c r="EL49" i="2"/>
  <c r="EJ49" i="2"/>
  <c r="EH49" i="2"/>
  <c r="EF49" i="2"/>
  <c r="EQ49" i="2" s="1"/>
  <c r="EB49" i="2"/>
  <c r="DZ49" i="2"/>
  <c r="DX49" i="2"/>
  <c r="DV49" i="2"/>
  <c r="DT49" i="2"/>
  <c r="DR49" i="2"/>
  <c r="DN49" i="2"/>
  <c r="DL49" i="2"/>
  <c r="DJ49" i="2"/>
  <c r="DH49" i="2"/>
  <c r="DF49" i="2"/>
  <c r="DD49" i="2"/>
  <c r="DO49" i="2" s="1"/>
  <c r="CZ49" i="2"/>
  <c r="CX49" i="2"/>
  <c r="DA49" i="2" s="1"/>
  <c r="DB49" i="2" s="1"/>
  <c r="DE49" i="2"/>
  <c r="DI49" i="2"/>
  <c r="DM49" i="2"/>
  <c r="DQ49" i="2"/>
  <c r="DU49" i="2"/>
  <c r="DY49" i="2"/>
  <c r="EG49" i="2"/>
  <c r="EK49" i="2"/>
  <c r="EO49" i="2"/>
  <c r="ES49" i="2"/>
  <c r="EW49" i="2"/>
  <c r="FA49" i="2"/>
  <c r="CY48" i="2"/>
  <c r="DA48" i="2" s="1"/>
  <c r="DB48" i="2" s="1"/>
  <c r="DC48" i="2"/>
  <c r="DE48" i="2"/>
  <c r="DG48" i="2"/>
  <c r="DI48" i="2"/>
  <c r="DK48" i="2"/>
  <c r="DM48" i="2"/>
  <c r="DQ48" i="2"/>
  <c r="DS48" i="2"/>
  <c r="DU48" i="2"/>
  <c r="DW48" i="2"/>
  <c r="DY48" i="2"/>
  <c r="EA48" i="2"/>
  <c r="EE48" i="2"/>
  <c r="EG48" i="2"/>
  <c r="EI48" i="2"/>
  <c r="EK48" i="2"/>
  <c r="EM48" i="2"/>
  <c r="EO48" i="2"/>
  <c r="ES48" i="2"/>
  <c r="EU48" i="2"/>
  <c r="EW48" i="2"/>
  <c r="EY48" i="2"/>
  <c r="CZ50" i="2"/>
  <c r="DA50" i="2" s="1"/>
  <c r="DB50" i="2" s="1"/>
  <c r="DD50" i="2"/>
  <c r="DO50" i="2" s="1"/>
  <c r="DF50" i="2"/>
  <c r="DH50" i="2"/>
  <c r="DJ50" i="2"/>
  <c r="DL50" i="2"/>
  <c r="DN50" i="2"/>
  <c r="DR50" i="2"/>
  <c r="EC50" i="2" s="1"/>
  <c r="DT50" i="2"/>
  <c r="DV50" i="2"/>
  <c r="DX50" i="2"/>
  <c r="DZ50" i="2"/>
  <c r="EB50" i="2"/>
  <c r="EF50" i="2"/>
  <c r="EQ50" i="2" s="1"/>
  <c r="EH50" i="2"/>
  <c r="EJ50" i="2"/>
  <c r="EL50" i="2"/>
  <c r="EN50" i="2"/>
  <c r="EP50" i="2"/>
  <c r="ET50" i="2"/>
  <c r="FE50" i="2" s="1"/>
  <c r="EV50" i="2"/>
  <c r="EX50" i="2"/>
  <c r="DF51" i="2"/>
  <c r="DO51" i="2" s="1"/>
  <c r="DP51" i="2" s="1"/>
  <c r="ED51" i="2" s="1"/>
  <c r="ER51" i="2" s="1"/>
  <c r="FF51" i="2" s="1"/>
  <c r="FG51" i="2" s="1"/>
  <c r="DH51" i="2"/>
  <c r="DJ51" i="2"/>
  <c r="DL51" i="2"/>
  <c r="DN51" i="2"/>
  <c r="DR51" i="2"/>
  <c r="EC51" i="2" s="1"/>
  <c r="DT51" i="2"/>
  <c r="DV51" i="2"/>
  <c r="DX51" i="2"/>
  <c r="DZ51" i="2"/>
  <c r="EB51" i="2"/>
  <c r="EF51" i="2"/>
  <c r="EQ51" i="2" s="1"/>
  <c r="EH51" i="2"/>
  <c r="EJ51" i="2"/>
  <c r="EL51" i="2"/>
  <c r="EN51" i="2"/>
  <c r="EP51" i="2"/>
  <c r="ET51" i="2"/>
  <c r="FE51" i="2" s="1"/>
  <c r="EV51" i="2"/>
  <c r="EX51" i="2"/>
  <c r="DF52" i="2"/>
  <c r="DO52" i="2" s="1"/>
  <c r="DP52" i="2" s="1"/>
  <c r="ED52" i="2" s="1"/>
  <c r="ER52" i="2" s="1"/>
  <c r="FF52" i="2" s="1"/>
  <c r="FG52" i="2" s="1"/>
  <c r="DH52" i="2"/>
  <c r="DJ52" i="2"/>
  <c r="DL52" i="2"/>
  <c r="DN52" i="2"/>
  <c r="DR52" i="2"/>
  <c r="EC52" i="2" s="1"/>
  <c r="DT52" i="2"/>
  <c r="DV52" i="2"/>
  <c r="DX52" i="2"/>
  <c r="DZ52" i="2"/>
  <c r="EB52" i="2"/>
  <c r="EF52" i="2"/>
  <c r="EQ52" i="2" s="1"/>
  <c r="EH52" i="2"/>
  <c r="EJ52" i="2"/>
  <c r="EL52" i="2"/>
  <c r="EN52" i="2"/>
  <c r="EP52" i="2"/>
  <c r="ET52" i="2"/>
  <c r="FE52" i="2" s="1"/>
  <c r="EV52" i="2"/>
  <c r="EX52" i="2"/>
  <c r="DI53" i="2"/>
  <c r="DO53" i="2" s="1"/>
  <c r="DP53" i="2" s="1"/>
  <c r="DK53" i="2"/>
  <c r="DM53" i="2"/>
  <c r="DQ53" i="2"/>
  <c r="DS53" i="2"/>
  <c r="DU53" i="2"/>
  <c r="DW53" i="2"/>
  <c r="DY53" i="2"/>
  <c r="EA53" i="2"/>
  <c r="EE53" i="2"/>
  <c r="EG53" i="2"/>
  <c r="EI53" i="2"/>
  <c r="EK53" i="2"/>
  <c r="EM53" i="2"/>
  <c r="EO53" i="2"/>
  <c r="ES53" i="2"/>
  <c r="EU53" i="2"/>
  <c r="EW53" i="2"/>
  <c r="EY53" i="2"/>
  <c r="DH54" i="2"/>
  <c r="DJ54" i="2"/>
  <c r="DL54" i="2"/>
  <c r="DN54" i="2"/>
  <c r="DR54" i="2"/>
  <c r="DT54" i="2"/>
  <c r="DV54" i="2"/>
  <c r="DX54" i="2"/>
  <c r="DZ54" i="2"/>
  <c r="EB54" i="2"/>
  <c r="EF54" i="2"/>
  <c r="EH54" i="2"/>
  <c r="EJ54" i="2"/>
  <c r="EL54" i="2"/>
  <c r="EN54" i="2"/>
  <c r="EP54" i="2"/>
  <c r="ET54" i="2"/>
  <c r="EV54" i="2"/>
  <c r="EX54" i="2"/>
  <c r="EZ54" i="2"/>
  <c r="DI55" i="2"/>
  <c r="DO55" i="2" s="1"/>
  <c r="DP55" i="2" s="1"/>
  <c r="DK55" i="2"/>
  <c r="DM55" i="2"/>
  <c r="DR55" i="2"/>
  <c r="DT55" i="2"/>
  <c r="DV55" i="2"/>
  <c r="DX55" i="2"/>
  <c r="DZ55" i="2"/>
  <c r="EB55" i="2"/>
  <c r="EF55" i="2"/>
  <c r="EQ55" i="2" s="1"/>
  <c r="EH55" i="2"/>
  <c r="EJ55" i="2"/>
  <c r="EL55" i="2"/>
  <c r="EN55" i="2"/>
  <c r="EP55" i="2"/>
  <c r="ET55" i="2"/>
  <c r="FE55" i="2" s="1"/>
  <c r="EV55" i="2"/>
  <c r="EX55" i="2"/>
  <c r="DS56" i="2"/>
  <c r="EC56" i="2" s="1"/>
  <c r="ED56" i="2" s="1"/>
  <c r="DU56" i="2"/>
  <c r="DW56" i="2"/>
  <c r="DY56" i="2"/>
  <c r="EA56" i="2"/>
  <c r="EE56" i="2"/>
  <c r="EG56" i="2"/>
  <c r="EI56" i="2"/>
  <c r="EK56" i="2"/>
  <c r="EM56" i="2"/>
  <c r="EO56" i="2"/>
  <c r="ES56" i="2"/>
  <c r="EU56" i="2"/>
  <c r="EW56" i="2"/>
  <c r="EY56" i="2"/>
  <c r="DR57" i="2"/>
  <c r="DT57" i="2"/>
  <c r="DV57" i="2"/>
  <c r="DX57" i="2"/>
  <c r="DZ57" i="2"/>
  <c r="EB57" i="2"/>
  <c r="EF57" i="2"/>
  <c r="EH57" i="2"/>
  <c r="EJ57" i="2"/>
  <c r="EL57" i="2"/>
  <c r="EN57" i="2"/>
  <c r="EP57" i="2"/>
  <c r="ET57" i="2"/>
  <c r="EV57" i="2"/>
  <c r="EX57" i="2"/>
  <c r="EZ57" i="2"/>
  <c r="DS58" i="2"/>
  <c r="EC58" i="2" s="1"/>
  <c r="ED58" i="2" s="1"/>
  <c r="DU58" i="2"/>
  <c r="DW58" i="2"/>
  <c r="DY58" i="2"/>
  <c r="EA58" i="2"/>
  <c r="EE58" i="2"/>
  <c r="EG58" i="2"/>
  <c r="EI58" i="2"/>
  <c r="EK58" i="2"/>
  <c r="EM58" i="2"/>
  <c r="EO58" i="2"/>
  <c r="ES58" i="2"/>
  <c r="EU58" i="2"/>
  <c r="EW58" i="2"/>
  <c r="EY58" i="2"/>
  <c r="DS59" i="2"/>
  <c r="DU59" i="2"/>
  <c r="DW59" i="2"/>
  <c r="DY59" i="2"/>
  <c r="EA59" i="2"/>
  <c r="EE59" i="2"/>
  <c r="EG59" i="2"/>
  <c r="EI59" i="2"/>
  <c r="EK59" i="2"/>
  <c r="EM59" i="2"/>
  <c r="EO59" i="2"/>
  <c r="ES59" i="2"/>
  <c r="EU59" i="2"/>
  <c r="EW59" i="2"/>
  <c r="EY59" i="2"/>
  <c r="FA59" i="2"/>
  <c r="DY60" i="2"/>
  <c r="EA60" i="2"/>
  <c r="EE60" i="2"/>
  <c r="EG60" i="2"/>
  <c r="EI60" i="2"/>
  <c r="EK60" i="2"/>
  <c r="EM60" i="2"/>
  <c r="EO60" i="2"/>
  <c r="ES60" i="2"/>
  <c r="EU60" i="2"/>
  <c r="EW60" i="2"/>
  <c r="EY60" i="2"/>
  <c r="FA60" i="2"/>
  <c r="DY61" i="2"/>
  <c r="EA61" i="2"/>
  <c r="EE61" i="2"/>
  <c r="EG61" i="2"/>
  <c r="EI61" i="2"/>
  <c r="EK61" i="2"/>
  <c r="EM61" i="2"/>
  <c r="EO61" i="2"/>
  <c r="ES61" i="2"/>
  <c r="EU61" i="2"/>
  <c r="EW61" i="2"/>
  <c r="EY61" i="2"/>
  <c r="FA61" i="2"/>
  <c r="EF62" i="2"/>
  <c r="EH62" i="2"/>
  <c r="EJ62" i="2"/>
  <c r="EL62" i="2"/>
  <c r="EN62" i="2"/>
  <c r="EP62" i="2"/>
  <c r="ET62" i="2"/>
  <c r="EV62" i="2"/>
  <c r="EX62" i="2"/>
  <c r="EZ62" i="2"/>
  <c r="EG63" i="2"/>
  <c r="EQ63" i="2" s="1"/>
  <c r="ER63" i="2" s="1"/>
  <c r="EI63" i="2"/>
  <c r="EK63" i="2"/>
  <c r="EM63" i="2"/>
  <c r="EO63" i="2"/>
  <c r="ES63" i="2"/>
  <c r="EU63" i="2"/>
  <c r="EW63" i="2"/>
  <c r="EY63" i="2"/>
  <c r="EF64" i="2"/>
  <c r="EH64" i="2"/>
  <c r="EJ64" i="2"/>
  <c r="EL64" i="2"/>
  <c r="EN64" i="2"/>
  <c r="EP64" i="2"/>
  <c r="ET64" i="2"/>
  <c r="EV64" i="2"/>
  <c r="EX64" i="2"/>
  <c r="EZ64" i="2"/>
  <c r="EG65" i="2"/>
  <c r="EQ65" i="2" s="1"/>
  <c r="ER65" i="2" s="1"/>
  <c r="EI65" i="2"/>
  <c r="EK65" i="2"/>
  <c r="EM65" i="2"/>
  <c r="EO65" i="2"/>
  <c r="ES65" i="2"/>
  <c r="EU65" i="2"/>
  <c r="EW65" i="2"/>
  <c r="EY65" i="2"/>
  <c r="EV66" i="2"/>
  <c r="EX66" i="2"/>
  <c r="EZ66" i="2"/>
  <c r="EY67" i="2"/>
  <c r="FE67" i="2" s="1"/>
  <c r="FF67" i="2" s="1"/>
  <c r="FG67" i="2" s="1"/>
  <c r="EX68" i="2"/>
  <c r="EZ68" i="2"/>
  <c r="CL71" i="2"/>
  <c r="CP71" i="2"/>
  <c r="CR71" i="2"/>
  <c r="CT71" i="2"/>
  <c r="CV71" i="2"/>
  <c r="CX71" i="2"/>
  <c r="CZ71" i="2"/>
  <c r="DD71" i="2"/>
  <c r="DF71" i="2"/>
  <c r="DH71" i="2"/>
  <c r="DJ71" i="2"/>
  <c r="DL71" i="2"/>
  <c r="DN71" i="2"/>
  <c r="DR71" i="2"/>
  <c r="DT71" i="2"/>
  <c r="DV71" i="2"/>
  <c r="DX71" i="2"/>
  <c r="DZ71" i="2"/>
  <c r="EB71" i="2"/>
  <c r="EF71" i="2"/>
  <c r="EH71" i="2"/>
  <c r="EJ71" i="2"/>
  <c r="EL71" i="2"/>
  <c r="EN71" i="2"/>
  <c r="EP71" i="2"/>
  <c r="ET71" i="2"/>
  <c r="EV71" i="2"/>
  <c r="EX71" i="2"/>
  <c r="EZ71" i="2"/>
  <c r="CL72" i="2"/>
  <c r="CM72" i="2" s="1"/>
  <c r="CN72" i="2" s="1"/>
  <c r="DB72" i="2" s="1"/>
  <c r="DP72" i="2" s="1"/>
  <c r="ED72" i="2" s="1"/>
  <c r="ER72" i="2" s="1"/>
  <c r="FF72" i="2" s="1"/>
  <c r="FG72" i="2" s="1"/>
  <c r="CP72" i="2"/>
  <c r="DA72" i="2" s="1"/>
  <c r="CR72" i="2"/>
  <c r="CT72" i="2"/>
  <c r="CV72" i="2"/>
  <c r="CX72" i="2"/>
  <c r="CZ72" i="2"/>
  <c r="DD72" i="2"/>
  <c r="DO72" i="2" s="1"/>
  <c r="DF72" i="2"/>
  <c r="DH72" i="2"/>
  <c r="DJ72" i="2"/>
  <c r="DL72" i="2"/>
  <c r="DN72" i="2"/>
  <c r="DR72" i="2"/>
  <c r="EC72" i="2" s="1"/>
  <c r="DT72" i="2"/>
  <c r="DV72" i="2"/>
  <c r="DX72" i="2"/>
  <c r="DZ72" i="2"/>
  <c r="EB72" i="2"/>
  <c r="EF72" i="2"/>
  <c r="EQ72" i="2" s="1"/>
  <c r="EH72" i="2"/>
  <c r="EJ72" i="2"/>
  <c r="EL72" i="2"/>
  <c r="EN72" i="2"/>
  <c r="EP72" i="2"/>
  <c r="ET72" i="2"/>
  <c r="FE72" i="2" s="1"/>
  <c r="EV72" i="2"/>
  <c r="EX72" i="2"/>
  <c r="CL73" i="2"/>
  <c r="CM73" i="2" s="1"/>
  <c r="CN73" i="2" s="1"/>
  <c r="DB73" i="2" s="1"/>
  <c r="DP73" i="2" s="1"/>
  <c r="ED73" i="2" s="1"/>
  <c r="ER73" i="2" s="1"/>
  <c r="FF73" i="2" s="1"/>
  <c r="FG73" i="2" s="1"/>
  <c r="CP73" i="2"/>
  <c r="DA73" i="2" s="1"/>
  <c r="CR73" i="2"/>
  <c r="CT73" i="2"/>
  <c r="CV73" i="2"/>
  <c r="CX73" i="2"/>
  <c r="CZ73" i="2"/>
  <c r="DD73" i="2"/>
  <c r="DO73" i="2" s="1"/>
  <c r="DF73" i="2"/>
  <c r="DH73" i="2"/>
  <c r="DJ73" i="2"/>
  <c r="DL73" i="2"/>
  <c r="DN73" i="2"/>
  <c r="DR73" i="2"/>
  <c r="EC73" i="2" s="1"/>
  <c r="DT73" i="2"/>
  <c r="DV73" i="2"/>
  <c r="DX73" i="2"/>
  <c r="DZ73" i="2"/>
  <c r="EB73" i="2"/>
  <c r="EF73" i="2"/>
  <c r="EQ73" i="2" s="1"/>
  <c r="EH73" i="2"/>
  <c r="EJ73" i="2"/>
  <c r="EL73" i="2"/>
  <c r="EN73" i="2"/>
  <c r="EP73" i="2"/>
  <c r="ET73" i="2"/>
  <c r="FE73" i="2" s="1"/>
  <c r="EV73" i="2"/>
  <c r="EX73" i="2"/>
  <c r="CO74" i="2"/>
  <c r="CQ74" i="2"/>
  <c r="CS74" i="2"/>
  <c r="CU74" i="2"/>
  <c r="CW74" i="2"/>
  <c r="CY74" i="2"/>
  <c r="DC74" i="2"/>
  <c r="DE74" i="2"/>
  <c r="DG74" i="2"/>
  <c r="DI74" i="2"/>
  <c r="DK74" i="2"/>
  <c r="DM74" i="2"/>
  <c r="DQ74" i="2"/>
  <c r="DS74" i="2"/>
  <c r="DU74" i="2"/>
  <c r="DW74" i="2"/>
  <c r="DY74" i="2"/>
  <c r="EA74" i="2"/>
  <c r="EE74" i="2"/>
  <c r="EG74" i="2"/>
  <c r="EI74" i="2"/>
  <c r="EK74" i="2"/>
  <c r="EM74" i="2"/>
  <c r="EO74" i="2"/>
  <c r="ES74" i="2"/>
  <c r="EU74" i="2"/>
  <c r="EW74" i="2"/>
  <c r="EY74" i="2"/>
  <c r="FA74" i="2"/>
  <c r="CL75" i="2"/>
  <c r="CM75" i="2" s="1"/>
  <c r="CN75" i="2" s="1"/>
  <c r="CP75" i="2"/>
  <c r="CR75" i="2"/>
  <c r="CT75" i="2"/>
  <c r="CV75" i="2"/>
  <c r="CX75" i="2"/>
  <c r="CZ75" i="2"/>
  <c r="DD75" i="2"/>
  <c r="DF75" i="2"/>
  <c r="DH75" i="2"/>
  <c r="DJ75" i="2"/>
  <c r="DL75" i="2"/>
  <c r="DN75" i="2"/>
  <c r="DR75" i="2"/>
  <c r="DV75" i="2"/>
  <c r="DZ75" i="2"/>
  <c r="EH75" i="2"/>
  <c r="EL75" i="2"/>
  <c r="EP75" i="2"/>
  <c r="ET75" i="2"/>
  <c r="CQ76" i="2"/>
  <c r="CU76" i="2"/>
  <c r="CY76" i="2"/>
  <c r="DC76" i="2"/>
  <c r="DG76" i="2"/>
  <c r="DK76" i="2"/>
  <c r="DS76" i="2"/>
  <c r="DW76" i="2"/>
  <c r="EA76" i="2"/>
  <c r="EE76" i="2"/>
  <c r="EI76" i="2"/>
  <c r="EM76" i="2"/>
  <c r="EU76" i="2"/>
  <c r="EZ78" i="2"/>
  <c r="EX78" i="2"/>
  <c r="EV78" i="2"/>
  <c r="ET78" i="2"/>
  <c r="EP78" i="2"/>
  <c r="EN78" i="2"/>
  <c r="EL78" i="2"/>
  <c r="EJ78" i="2"/>
  <c r="EH78" i="2"/>
  <c r="EF78" i="2"/>
  <c r="EQ78" i="2" s="1"/>
  <c r="EB78" i="2"/>
  <c r="DZ78" i="2"/>
  <c r="DX78" i="2"/>
  <c r="DV78" i="2"/>
  <c r="DT78" i="2"/>
  <c r="DR78" i="2"/>
  <c r="DN78" i="2"/>
  <c r="DL78" i="2"/>
  <c r="DJ78" i="2"/>
  <c r="DH78" i="2"/>
  <c r="DF78" i="2"/>
  <c r="DD78" i="2"/>
  <c r="DO78" i="2" s="1"/>
  <c r="CZ78" i="2"/>
  <c r="CX78" i="2"/>
  <c r="CV78" i="2"/>
  <c r="CT78" i="2"/>
  <c r="CW78" i="2"/>
  <c r="DE78" i="2"/>
  <c r="DI78" i="2"/>
  <c r="DM78" i="2"/>
  <c r="DQ78" i="2"/>
  <c r="DU78" i="2"/>
  <c r="DY78" i="2"/>
  <c r="EG78" i="2"/>
  <c r="EK78" i="2"/>
  <c r="EO78" i="2"/>
  <c r="ES78" i="2"/>
  <c r="EW78" i="2"/>
  <c r="FA78" i="2"/>
  <c r="DI54" i="2"/>
  <c r="DK54" i="2"/>
  <c r="DM54" i="2"/>
  <c r="DQ54" i="2"/>
  <c r="DS54" i="2"/>
  <c r="DU54" i="2"/>
  <c r="DW54" i="2"/>
  <c r="DY54" i="2"/>
  <c r="EA54" i="2"/>
  <c r="EE54" i="2"/>
  <c r="EG54" i="2"/>
  <c r="EI54" i="2"/>
  <c r="EK54" i="2"/>
  <c r="EM54" i="2"/>
  <c r="EO54" i="2"/>
  <c r="ES54" i="2"/>
  <c r="EU54" i="2"/>
  <c r="EW54" i="2"/>
  <c r="EY54" i="2"/>
  <c r="DS57" i="2"/>
  <c r="DU57" i="2"/>
  <c r="DW57" i="2"/>
  <c r="DY57" i="2"/>
  <c r="EA57" i="2"/>
  <c r="EE57" i="2"/>
  <c r="EG57" i="2"/>
  <c r="EI57" i="2"/>
  <c r="EK57" i="2"/>
  <c r="EM57" i="2"/>
  <c r="EO57" i="2"/>
  <c r="ES57" i="2"/>
  <c r="EU57" i="2"/>
  <c r="EW57" i="2"/>
  <c r="EY57" i="2"/>
  <c r="DT59" i="2"/>
  <c r="DV59" i="2"/>
  <c r="DX59" i="2"/>
  <c r="DZ59" i="2"/>
  <c r="EB59" i="2"/>
  <c r="EF59" i="2"/>
  <c r="EH59" i="2"/>
  <c r="EJ59" i="2"/>
  <c r="EL59" i="2"/>
  <c r="EN59" i="2"/>
  <c r="EP59" i="2"/>
  <c r="ET59" i="2"/>
  <c r="EV59" i="2"/>
  <c r="EX59" i="2"/>
  <c r="DZ60" i="2"/>
  <c r="EB60" i="2"/>
  <c r="EF60" i="2"/>
  <c r="EH60" i="2"/>
  <c r="EJ60" i="2"/>
  <c r="EL60" i="2"/>
  <c r="EN60" i="2"/>
  <c r="EP60" i="2"/>
  <c r="ET60" i="2"/>
  <c r="EV60" i="2"/>
  <c r="EX60" i="2"/>
  <c r="DZ61" i="2"/>
  <c r="EB61" i="2"/>
  <c r="EF61" i="2"/>
  <c r="EH61" i="2"/>
  <c r="EJ61" i="2"/>
  <c r="EL61" i="2"/>
  <c r="EN61" i="2"/>
  <c r="EP61" i="2"/>
  <c r="ET61" i="2"/>
  <c r="EV61" i="2"/>
  <c r="EX61" i="2"/>
  <c r="EG62" i="2"/>
  <c r="EI62" i="2"/>
  <c r="EK62" i="2"/>
  <c r="EM62" i="2"/>
  <c r="EO62" i="2"/>
  <c r="ES62" i="2"/>
  <c r="EU62" i="2"/>
  <c r="EW62" i="2"/>
  <c r="EY62" i="2"/>
  <c r="EG64" i="2"/>
  <c r="EI64" i="2"/>
  <c r="EK64" i="2"/>
  <c r="EM64" i="2"/>
  <c r="EO64" i="2"/>
  <c r="ES64" i="2"/>
  <c r="EU64" i="2"/>
  <c r="EW64" i="2"/>
  <c r="EY64" i="2"/>
  <c r="EW66" i="2"/>
  <c r="EY66" i="2"/>
  <c r="EY68" i="2"/>
  <c r="CM71" i="2"/>
  <c r="CQ173" i="2"/>
  <c r="DA71" i="2"/>
  <c r="DO71" i="2"/>
  <c r="EC71" i="2"/>
  <c r="EQ71" i="2"/>
  <c r="EF74" i="2"/>
  <c r="EH74" i="2"/>
  <c r="EJ74" i="2"/>
  <c r="EL74" i="2"/>
  <c r="EN74" i="2"/>
  <c r="EP74" i="2"/>
  <c r="ET74" i="2"/>
  <c r="EV74" i="2"/>
  <c r="EX74" i="2"/>
  <c r="FA75" i="2"/>
  <c r="FA173" i="2" s="1"/>
  <c r="EY75" i="2"/>
  <c r="EY173" i="2" s="1"/>
  <c r="EW75" i="2"/>
  <c r="EW173" i="2" s="1"/>
  <c r="EU75" i="2"/>
  <c r="EU173" i="2" s="1"/>
  <c r="ES75" i="2"/>
  <c r="EO75" i="2"/>
  <c r="EO173" i="2" s="1"/>
  <c r="EM75" i="2"/>
  <c r="EK75" i="2"/>
  <c r="EK173" i="2" s="1"/>
  <c r="EI75" i="2"/>
  <c r="EG75" i="2"/>
  <c r="EG173" i="2" s="1"/>
  <c r="EE75" i="2"/>
  <c r="EA75" i="2"/>
  <c r="EA173" i="2" s="1"/>
  <c r="DY75" i="2"/>
  <c r="DY173" i="2" s="1"/>
  <c r="DW75" i="2"/>
  <c r="DW173" i="2" s="1"/>
  <c r="DU75" i="2"/>
  <c r="DU173" i="2" s="1"/>
  <c r="DS75" i="2"/>
  <c r="DS173" i="2" s="1"/>
  <c r="DQ75" i="2"/>
  <c r="CO75" i="2"/>
  <c r="CQ75" i="2"/>
  <c r="CS75" i="2"/>
  <c r="CS173" i="2" s="1"/>
  <c r="CU75" i="2"/>
  <c r="CW75" i="2"/>
  <c r="CW173" i="2" s="1"/>
  <c r="CY75" i="2"/>
  <c r="DC75" i="2"/>
  <c r="DE75" i="2"/>
  <c r="DE173" i="2" s="1"/>
  <c r="DG75" i="2"/>
  <c r="DG173" i="2" s="1"/>
  <c r="DI75" i="2"/>
  <c r="DI173" i="2" s="1"/>
  <c r="DK75" i="2"/>
  <c r="DK173" i="2" s="1"/>
  <c r="DM75" i="2"/>
  <c r="DM173" i="2" s="1"/>
  <c r="DT75" i="2"/>
  <c r="DX75" i="2"/>
  <c r="EB75" i="2"/>
  <c r="EF75" i="2"/>
  <c r="EJ75" i="2"/>
  <c r="EN75" i="2"/>
  <c r="EV75" i="2"/>
  <c r="EZ75" i="2"/>
  <c r="EZ76" i="2"/>
  <c r="EX76" i="2"/>
  <c r="EV76" i="2"/>
  <c r="ET76" i="2"/>
  <c r="EP76" i="2"/>
  <c r="EN76" i="2"/>
  <c r="EL76" i="2"/>
  <c r="EJ76" i="2"/>
  <c r="EH76" i="2"/>
  <c r="EF76" i="2"/>
  <c r="EB76" i="2"/>
  <c r="DZ76" i="2"/>
  <c r="DX76" i="2"/>
  <c r="DV76" i="2"/>
  <c r="DT76" i="2"/>
  <c r="DR76" i="2"/>
  <c r="DN76" i="2"/>
  <c r="DL76" i="2"/>
  <c r="DJ76" i="2"/>
  <c r="DH76" i="2"/>
  <c r="DF76" i="2"/>
  <c r="DD76" i="2"/>
  <c r="CZ76" i="2"/>
  <c r="CX76" i="2"/>
  <c r="CV76" i="2"/>
  <c r="CT76" i="2"/>
  <c r="CR76" i="2"/>
  <c r="CP76" i="2"/>
  <c r="CL76" i="2"/>
  <c r="CM76" i="2" s="1"/>
  <c r="CN76" i="2" s="1"/>
  <c r="CO76" i="2"/>
  <c r="CS76" i="2"/>
  <c r="CW76" i="2"/>
  <c r="DE76" i="2"/>
  <c r="DI76" i="2"/>
  <c r="DM76" i="2"/>
  <c r="DQ76" i="2"/>
  <c r="DU76" i="2"/>
  <c r="DY76" i="2"/>
  <c r="EG76" i="2"/>
  <c r="EK76" i="2"/>
  <c r="EO76" i="2"/>
  <c r="ES76" i="2"/>
  <c r="EW76" i="2"/>
  <c r="FA76" i="2"/>
  <c r="EI78" i="2"/>
  <c r="EM78" i="2"/>
  <c r="EU78" i="2"/>
  <c r="EY78" i="2"/>
  <c r="CU77" i="2"/>
  <c r="CW77" i="2"/>
  <c r="DA77" i="2" s="1"/>
  <c r="DB77" i="2" s="1"/>
  <c r="CY77" i="2"/>
  <c r="DC77" i="2"/>
  <c r="DE77" i="2"/>
  <c r="DG77" i="2"/>
  <c r="DI77" i="2"/>
  <c r="DK77" i="2"/>
  <c r="DM77" i="2"/>
  <c r="DQ77" i="2"/>
  <c r="DS77" i="2"/>
  <c r="DU77" i="2"/>
  <c r="DW77" i="2"/>
  <c r="DY77" i="2"/>
  <c r="EA77" i="2"/>
  <c r="EE77" i="2"/>
  <c r="EG77" i="2"/>
  <c r="EI77" i="2"/>
  <c r="EI173" i="2" s="1"/>
  <c r="EK77" i="2"/>
  <c r="EM77" i="2"/>
  <c r="EM173" i="2" s="1"/>
  <c r="EO77" i="2"/>
  <c r="ES77" i="2"/>
  <c r="EU77" i="2"/>
  <c r="EW77" i="2"/>
  <c r="EY77" i="2"/>
  <c r="CU79" i="2"/>
  <c r="DA79" i="2" s="1"/>
  <c r="DB79" i="2" s="1"/>
  <c r="CW79" i="2"/>
  <c r="CY79" i="2"/>
  <c r="CY173" i="2" s="1"/>
  <c r="DC79" i="2"/>
  <c r="DE79" i="2"/>
  <c r="DG79" i="2"/>
  <c r="DI79" i="2"/>
  <c r="DK79" i="2"/>
  <c r="DM79" i="2"/>
  <c r="DQ79" i="2"/>
  <c r="DS79" i="2"/>
  <c r="DU79" i="2"/>
  <c r="DW79" i="2"/>
  <c r="DY79" i="2"/>
  <c r="EA79" i="2"/>
  <c r="EE79" i="2"/>
  <c r="EG79" i="2"/>
  <c r="EI79" i="2"/>
  <c r="EK79" i="2"/>
  <c r="EM79" i="2"/>
  <c r="EO79" i="2"/>
  <c r="ES79" i="2"/>
  <c r="EU79" i="2"/>
  <c r="EW79" i="2"/>
  <c r="EY79" i="2"/>
  <c r="CT80" i="2"/>
  <c r="CV80" i="2"/>
  <c r="CX80" i="2"/>
  <c r="CZ80" i="2"/>
  <c r="DD80" i="2"/>
  <c r="DF80" i="2"/>
  <c r="DH80" i="2"/>
  <c r="DJ80" i="2"/>
  <c r="DL80" i="2"/>
  <c r="DN80" i="2"/>
  <c r="DR80" i="2"/>
  <c r="DT80" i="2"/>
  <c r="DV80" i="2"/>
  <c r="DX80" i="2"/>
  <c r="DZ80" i="2"/>
  <c r="EB80" i="2"/>
  <c r="EF80" i="2"/>
  <c r="EH80" i="2"/>
  <c r="EJ80" i="2"/>
  <c r="EL80" i="2"/>
  <c r="EN80" i="2"/>
  <c r="EP80" i="2"/>
  <c r="ET80" i="2"/>
  <c r="EV80" i="2"/>
  <c r="EX80" i="2"/>
  <c r="EZ80" i="2"/>
  <c r="FA81" i="2"/>
  <c r="EY81" i="2"/>
  <c r="EW81" i="2"/>
  <c r="EU81" i="2"/>
  <c r="ES81" i="2"/>
  <c r="EO81" i="2"/>
  <c r="EM81" i="2"/>
  <c r="EK81" i="2"/>
  <c r="EI81" i="2"/>
  <c r="CU81" i="2"/>
  <c r="DA81" i="2" s="1"/>
  <c r="DB81" i="2" s="1"/>
  <c r="CW81" i="2"/>
  <c r="CY81" i="2"/>
  <c r="DC81" i="2"/>
  <c r="DE81" i="2"/>
  <c r="DG81" i="2"/>
  <c r="DI81" i="2"/>
  <c r="DK81" i="2"/>
  <c r="DM81" i="2"/>
  <c r="DQ81" i="2"/>
  <c r="DS81" i="2"/>
  <c r="DU81" i="2"/>
  <c r="DW81" i="2"/>
  <c r="DY81" i="2"/>
  <c r="EA81" i="2"/>
  <c r="EE81" i="2"/>
  <c r="EG81" i="2"/>
  <c r="EJ81" i="2"/>
  <c r="EN81" i="2"/>
  <c r="EV81" i="2"/>
  <c r="EZ81" i="2"/>
  <c r="EZ82" i="2"/>
  <c r="EX82" i="2"/>
  <c r="EV82" i="2"/>
  <c r="ET82" i="2"/>
  <c r="EP82" i="2"/>
  <c r="EN82" i="2"/>
  <c r="EL82" i="2"/>
  <c r="EJ82" i="2"/>
  <c r="EH82" i="2"/>
  <c r="EF82" i="2"/>
  <c r="EQ82" i="2" s="1"/>
  <c r="EB82" i="2"/>
  <c r="DZ82" i="2"/>
  <c r="DX82" i="2"/>
  <c r="DV82" i="2"/>
  <c r="DT82" i="2"/>
  <c r="DR82" i="2"/>
  <c r="DN82" i="2"/>
  <c r="DL82" i="2"/>
  <c r="DJ82" i="2"/>
  <c r="DH82" i="2"/>
  <c r="DF82" i="2"/>
  <c r="DD82" i="2"/>
  <c r="DO82" i="2" s="1"/>
  <c r="CZ82" i="2"/>
  <c r="CX82" i="2"/>
  <c r="CV82" i="2"/>
  <c r="CT82" i="2"/>
  <c r="DA82" i="2" s="1"/>
  <c r="DB82" i="2" s="1"/>
  <c r="CW82" i="2"/>
  <c r="DE82" i="2"/>
  <c r="DI82" i="2"/>
  <c r="DM82" i="2"/>
  <c r="DQ82" i="2"/>
  <c r="DU82" i="2"/>
  <c r="DY82" i="2"/>
  <c r="EG82" i="2"/>
  <c r="EK82" i="2"/>
  <c r="EO82" i="2"/>
  <c r="ES82" i="2"/>
  <c r="EW82" i="2"/>
  <c r="FA82" i="2"/>
  <c r="CV84" i="2"/>
  <c r="CZ84" i="2"/>
  <c r="DD84" i="2"/>
  <c r="DH84" i="2"/>
  <c r="DL84" i="2"/>
  <c r="DT84" i="2"/>
  <c r="DX84" i="2"/>
  <c r="EB84" i="2"/>
  <c r="EF84" i="2"/>
  <c r="EJ84" i="2"/>
  <c r="EN84" i="2"/>
  <c r="EV84" i="2"/>
  <c r="FA85" i="2"/>
  <c r="EY85" i="2"/>
  <c r="EW85" i="2"/>
  <c r="EU85" i="2"/>
  <c r="ES85" i="2"/>
  <c r="EO85" i="2"/>
  <c r="EM85" i="2"/>
  <c r="EK85" i="2"/>
  <c r="EI85" i="2"/>
  <c r="EG85" i="2"/>
  <c r="EE85" i="2"/>
  <c r="EA85" i="2"/>
  <c r="DY85" i="2"/>
  <c r="DW85" i="2"/>
  <c r="DU85" i="2"/>
  <c r="DS85" i="2"/>
  <c r="DQ85" i="2"/>
  <c r="DM85" i="2"/>
  <c r="DK85" i="2"/>
  <c r="DI85" i="2"/>
  <c r="DG85" i="2"/>
  <c r="DE85" i="2"/>
  <c r="DC85" i="2"/>
  <c r="CY85" i="2"/>
  <c r="CW85" i="2"/>
  <c r="CU85" i="2"/>
  <c r="DA85" i="2" s="1"/>
  <c r="DB85" i="2" s="1"/>
  <c r="CX85" i="2"/>
  <c r="DF85" i="2"/>
  <c r="DJ85" i="2"/>
  <c r="DN85" i="2"/>
  <c r="DR85" i="2"/>
  <c r="DV85" i="2"/>
  <c r="DZ85" i="2"/>
  <c r="EH85" i="2"/>
  <c r="EL85" i="2"/>
  <c r="EP85" i="2"/>
  <c r="ET85" i="2"/>
  <c r="EX85" i="2"/>
  <c r="CV86" i="2"/>
  <c r="CZ86" i="2"/>
  <c r="DD86" i="2"/>
  <c r="DH86" i="2"/>
  <c r="DL86" i="2"/>
  <c r="DT86" i="2"/>
  <c r="DX86" i="2"/>
  <c r="EL86" i="2"/>
  <c r="FA88" i="2"/>
  <c r="EY88" i="2"/>
  <c r="EW88" i="2"/>
  <c r="EU88" i="2"/>
  <c r="ES88" i="2"/>
  <c r="EO88" i="2"/>
  <c r="EM88" i="2"/>
  <c r="EK88" i="2"/>
  <c r="EI88" i="2"/>
  <c r="EG88" i="2"/>
  <c r="EE88" i="2"/>
  <c r="EA88" i="2"/>
  <c r="DY88" i="2"/>
  <c r="DW88" i="2"/>
  <c r="DU88" i="2"/>
  <c r="DS88" i="2"/>
  <c r="DQ88" i="2"/>
  <c r="DM88" i="2"/>
  <c r="DK88" i="2"/>
  <c r="DI88" i="2"/>
  <c r="DG88" i="2"/>
  <c r="DE88" i="2"/>
  <c r="DC88" i="2"/>
  <c r="CY88" i="2"/>
  <c r="CW88" i="2"/>
  <c r="CU88" i="2"/>
  <c r="EZ88" i="2"/>
  <c r="EV88" i="2"/>
  <c r="EN88" i="2"/>
  <c r="EJ88" i="2"/>
  <c r="EF88" i="2"/>
  <c r="EB88" i="2"/>
  <c r="DX88" i="2"/>
  <c r="DT88" i="2"/>
  <c r="DL88" i="2"/>
  <c r="DH88" i="2"/>
  <c r="DD88" i="2"/>
  <c r="CZ88" i="2"/>
  <c r="CV88" i="2"/>
  <c r="DJ88" i="2"/>
  <c r="DR88" i="2"/>
  <c r="DZ88" i="2"/>
  <c r="EH88" i="2"/>
  <c r="EP88" i="2"/>
  <c r="EX88" i="2"/>
  <c r="CX90" i="2"/>
  <c r="DF90" i="2"/>
  <c r="DN90" i="2"/>
  <c r="DV90" i="2"/>
  <c r="EL90" i="2"/>
  <c r="FA92" i="2"/>
  <c r="EY92" i="2"/>
  <c r="EW92" i="2"/>
  <c r="EU92" i="2"/>
  <c r="ES92" i="2"/>
  <c r="EO92" i="2"/>
  <c r="EM92" i="2"/>
  <c r="EK92" i="2"/>
  <c r="EI92" i="2"/>
  <c r="EG92" i="2"/>
  <c r="EE92" i="2"/>
  <c r="EA92" i="2"/>
  <c r="DY92" i="2"/>
  <c r="DW92" i="2"/>
  <c r="DU92" i="2"/>
  <c r="DS92" i="2"/>
  <c r="DQ92" i="2"/>
  <c r="DM92" i="2"/>
  <c r="DK92" i="2"/>
  <c r="DI92" i="2"/>
  <c r="DG92" i="2"/>
  <c r="DE92" i="2"/>
  <c r="DC92" i="2"/>
  <c r="CY92" i="2"/>
  <c r="CW92" i="2"/>
  <c r="CU92" i="2"/>
  <c r="EZ92" i="2"/>
  <c r="EV92" i="2"/>
  <c r="EN92" i="2"/>
  <c r="EJ92" i="2"/>
  <c r="EF92" i="2"/>
  <c r="EB92" i="2"/>
  <c r="DX92" i="2"/>
  <c r="DT92" i="2"/>
  <c r="DL92" i="2"/>
  <c r="DH92" i="2"/>
  <c r="DD92" i="2"/>
  <c r="CZ92" i="2"/>
  <c r="CV92" i="2"/>
  <c r="DJ92" i="2"/>
  <c r="DR92" i="2"/>
  <c r="DZ92" i="2"/>
  <c r="EH92" i="2"/>
  <c r="EP92" i="2"/>
  <c r="EX92" i="2"/>
  <c r="CX94" i="2"/>
  <c r="DF94" i="2"/>
  <c r="DN94" i="2"/>
  <c r="DV94" i="2"/>
  <c r="EL94" i="2"/>
  <c r="FA96" i="2"/>
  <c r="EY96" i="2"/>
  <c r="EW96" i="2"/>
  <c r="EU96" i="2"/>
  <c r="ES96" i="2"/>
  <c r="EO96" i="2"/>
  <c r="EM96" i="2"/>
  <c r="EK96" i="2"/>
  <c r="EI96" i="2"/>
  <c r="EG96" i="2"/>
  <c r="EE96" i="2"/>
  <c r="EA96" i="2"/>
  <c r="DY96" i="2"/>
  <c r="DW96" i="2"/>
  <c r="DU96" i="2"/>
  <c r="DS96" i="2"/>
  <c r="DQ96" i="2"/>
  <c r="DM96" i="2"/>
  <c r="DK96" i="2"/>
  <c r="DI96" i="2"/>
  <c r="DG96" i="2"/>
  <c r="DE96" i="2"/>
  <c r="DC96" i="2"/>
  <c r="CY96" i="2"/>
  <c r="CW96" i="2"/>
  <c r="CU96" i="2"/>
  <c r="EZ96" i="2"/>
  <c r="EV96" i="2"/>
  <c r="EN96" i="2"/>
  <c r="EJ96" i="2"/>
  <c r="EF96" i="2"/>
  <c r="EB96" i="2"/>
  <c r="DX96" i="2"/>
  <c r="DT96" i="2"/>
  <c r="DL96" i="2"/>
  <c r="DH96" i="2"/>
  <c r="DD96" i="2"/>
  <c r="CZ96" i="2"/>
  <c r="CV96" i="2"/>
  <c r="DJ96" i="2"/>
  <c r="DR96" i="2"/>
  <c r="DZ96" i="2"/>
  <c r="EH96" i="2"/>
  <c r="EP96" i="2"/>
  <c r="EX96" i="2"/>
  <c r="CX98" i="2"/>
  <c r="DF98" i="2"/>
  <c r="DN98" i="2"/>
  <c r="DV98" i="2"/>
  <c r="EL98" i="2"/>
  <c r="FA100" i="2"/>
  <c r="EY100" i="2"/>
  <c r="EW100" i="2"/>
  <c r="EU100" i="2"/>
  <c r="ES100" i="2"/>
  <c r="EO100" i="2"/>
  <c r="EM100" i="2"/>
  <c r="EK100" i="2"/>
  <c r="EI100" i="2"/>
  <c r="EG100" i="2"/>
  <c r="EE100" i="2"/>
  <c r="EA100" i="2"/>
  <c r="DY100" i="2"/>
  <c r="DW100" i="2"/>
  <c r="DU100" i="2"/>
  <c r="DS100" i="2"/>
  <c r="DQ100" i="2"/>
  <c r="DM100" i="2"/>
  <c r="DK100" i="2"/>
  <c r="DI100" i="2"/>
  <c r="DG100" i="2"/>
  <c r="DE100" i="2"/>
  <c r="DC100" i="2"/>
  <c r="CY100" i="2"/>
  <c r="CW100" i="2"/>
  <c r="CU100" i="2"/>
  <c r="EZ100" i="2"/>
  <c r="EV100" i="2"/>
  <c r="EN100" i="2"/>
  <c r="EJ100" i="2"/>
  <c r="EF100" i="2"/>
  <c r="EB100" i="2"/>
  <c r="DX100" i="2"/>
  <c r="DT100" i="2"/>
  <c r="DL100" i="2"/>
  <c r="DH100" i="2"/>
  <c r="DD100" i="2"/>
  <c r="CZ100" i="2"/>
  <c r="CV100" i="2"/>
  <c r="EX100" i="2"/>
  <c r="ET100" i="2"/>
  <c r="DJ100" i="2"/>
  <c r="DR100" i="2"/>
  <c r="DZ100" i="2"/>
  <c r="EH100" i="2"/>
  <c r="EP100" i="2"/>
  <c r="CU80" i="2"/>
  <c r="CW80" i="2"/>
  <c r="CY80" i="2"/>
  <c r="DC80" i="2"/>
  <c r="DE80" i="2"/>
  <c r="DG80" i="2"/>
  <c r="DI80" i="2"/>
  <c r="DK80" i="2"/>
  <c r="DM80" i="2"/>
  <c r="DQ80" i="2"/>
  <c r="DS80" i="2"/>
  <c r="DU80" i="2"/>
  <c r="DW80" i="2"/>
  <c r="DY80" i="2"/>
  <c r="EA80" i="2"/>
  <c r="EE80" i="2"/>
  <c r="EG80" i="2"/>
  <c r="EI80" i="2"/>
  <c r="EK80" i="2"/>
  <c r="EM80" i="2"/>
  <c r="EO80" i="2"/>
  <c r="ES80" i="2"/>
  <c r="EU80" i="2"/>
  <c r="EW80" i="2"/>
  <c r="EY80" i="2"/>
  <c r="FA84" i="2"/>
  <c r="EY84" i="2"/>
  <c r="EW84" i="2"/>
  <c r="EU84" i="2"/>
  <c r="ES84" i="2"/>
  <c r="EO84" i="2"/>
  <c r="EM84" i="2"/>
  <c r="EK84" i="2"/>
  <c r="EI84" i="2"/>
  <c r="EG84" i="2"/>
  <c r="EE84" i="2"/>
  <c r="EA84" i="2"/>
  <c r="DY84" i="2"/>
  <c r="DW84" i="2"/>
  <c r="DU84" i="2"/>
  <c r="DS84" i="2"/>
  <c r="DQ84" i="2"/>
  <c r="DM84" i="2"/>
  <c r="DK84" i="2"/>
  <c r="DI84" i="2"/>
  <c r="DG84" i="2"/>
  <c r="DE84" i="2"/>
  <c r="DC84" i="2"/>
  <c r="CY84" i="2"/>
  <c r="CW84" i="2"/>
  <c r="CU84" i="2"/>
  <c r="CX84" i="2"/>
  <c r="DF84" i="2"/>
  <c r="DJ84" i="2"/>
  <c r="DN84" i="2"/>
  <c r="DR84" i="2"/>
  <c r="DV84" i="2"/>
  <c r="DZ84" i="2"/>
  <c r="EH84" i="2"/>
  <c r="EL84" i="2"/>
  <c r="EP84" i="2"/>
  <c r="ET84" i="2"/>
  <c r="EX84" i="2"/>
  <c r="FA86" i="2"/>
  <c r="EY86" i="2"/>
  <c r="EW86" i="2"/>
  <c r="EU86" i="2"/>
  <c r="ES86" i="2"/>
  <c r="EO86" i="2"/>
  <c r="EM86" i="2"/>
  <c r="EK86" i="2"/>
  <c r="EI86" i="2"/>
  <c r="EG86" i="2"/>
  <c r="EE86" i="2"/>
  <c r="EA86" i="2"/>
  <c r="DY86" i="2"/>
  <c r="DW86" i="2"/>
  <c r="DU86" i="2"/>
  <c r="DS86" i="2"/>
  <c r="DQ86" i="2"/>
  <c r="DM86" i="2"/>
  <c r="DK86" i="2"/>
  <c r="DI86" i="2"/>
  <c r="DG86" i="2"/>
  <c r="DE86" i="2"/>
  <c r="DC86" i="2"/>
  <c r="CY86" i="2"/>
  <c r="CW86" i="2"/>
  <c r="CU86" i="2"/>
  <c r="EZ86" i="2"/>
  <c r="EV86" i="2"/>
  <c r="EN86" i="2"/>
  <c r="EJ86" i="2"/>
  <c r="EF86" i="2"/>
  <c r="EB86" i="2"/>
  <c r="CX86" i="2"/>
  <c r="DF86" i="2"/>
  <c r="DJ86" i="2"/>
  <c r="DN86" i="2"/>
  <c r="DR86" i="2"/>
  <c r="DV86" i="2"/>
  <c r="DZ86" i="2"/>
  <c r="EH86" i="2"/>
  <c r="EP86" i="2"/>
  <c r="EX86" i="2"/>
  <c r="FA90" i="2"/>
  <c r="EY90" i="2"/>
  <c r="EW90" i="2"/>
  <c r="EU90" i="2"/>
  <c r="ES90" i="2"/>
  <c r="EO90" i="2"/>
  <c r="EM90" i="2"/>
  <c r="EK90" i="2"/>
  <c r="EI90" i="2"/>
  <c r="EG90" i="2"/>
  <c r="EE90" i="2"/>
  <c r="EA90" i="2"/>
  <c r="DY90" i="2"/>
  <c r="DW90" i="2"/>
  <c r="DU90" i="2"/>
  <c r="DS90" i="2"/>
  <c r="DQ90" i="2"/>
  <c r="DM90" i="2"/>
  <c r="DK90" i="2"/>
  <c r="DI90" i="2"/>
  <c r="DG90" i="2"/>
  <c r="DE90" i="2"/>
  <c r="DC90" i="2"/>
  <c r="CY90" i="2"/>
  <c r="CW90" i="2"/>
  <c r="CU90" i="2"/>
  <c r="EZ90" i="2"/>
  <c r="EV90" i="2"/>
  <c r="EN90" i="2"/>
  <c r="EJ90" i="2"/>
  <c r="EF90" i="2"/>
  <c r="EB90" i="2"/>
  <c r="DX90" i="2"/>
  <c r="DT90" i="2"/>
  <c r="DL90" i="2"/>
  <c r="DH90" i="2"/>
  <c r="DD90" i="2"/>
  <c r="CZ90" i="2"/>
  <c r="CV90" i="2"/>
  <c r="DJ90" i="2"/>
  <c r="DR90" i="2"/>
  <c r="DZ90" i="2"/>
  <c r="EH90" i="2"/>
  <c r="EP90" i="2"/>
  <c r="EX90" i="2"/>
  <c r="FA94" i="2"/>
  <c r="EY94" i="2"/>
  <c r="EW94" i="2"/>
  <c r="EU94" i="2"/>
  <c r="ES94" i="2"/>
  <c r="EO94" i="2"/>
  <c r="EM94" i="2"/>
  <c r="EK94" i="2"/>
  <c r="EI94" i="2"/>
  <c r="EG94" i="2"/>
  <c r="EE94" i="2"/>
  <c r="EA94" i="2"/>
  <c r="DY94" i="2"/>
  <c r="DW94" i="2"/>
  <c r="DU94" i="2"/>
  <c r="DS94" i="2"/>
  <c r="DQ94" i="2"/>
  <c r="DM94" i="2"/>
  <c r="DK94" i="2"/>
  <c r="DI94" i="2"/>
  <c r="DG94" i="2"/>
  <c r="DE94" i="2"/>
  <c r="DC94" i="2"/>
  <c r="CY94" i="2"/>
  <c r="CW94" i="2"/>
  <c r="CU94" i="2"/>
  <c r="EZ94" i="2"/>
  <c r="EV94" i="2"/>
  <c r="EN94" i="2"/>
  <c r="EJ94" i="2"/>
  <c r="EF94" i="2"/>
  <c r="EB94" i="2"/>
  <c r="DX94" i="2"/>
  <c r="DT94" i="2"/>
  <c r="DL94" i="2"/>
  <c r="DH94" i="2"/>
  <c r="DD94" i="2"/>
  <c r="CZ94" i="2"/>
  <c r="CV94" i="2"/>
  <c r="DJ94" i="2"/>
  <c r="DR94" i="2"/>
  <c r="DZ94" i="2"/>
  <c r="EH94" i="2"/>
  <c r="EP94" i="2"/>
  <c r="EX94" i="2"/>
  <c r="FA98" i="2"/>
  <c r="EY98" i="2"/>
  <c r="EW98" i="2"/>
  <c r="EU98" i="2"/>
  <c r="ES98" i="2"/>
  <c r="EO98" i="2"/>
  <c r="EM98" i="2"/>
  <c r="EK98" i="2"/>
  <c r="EI98" i="2"/>
  <c r="EG98" i="2"/>
  <c r="EE98" i="2"/>
  <c r="EA98" i="2"/>
  <c r="DY98" i="2"/>
  <c r="DW98" i="2"/>
  <c r="DU98" i="2"/>
  <c r="DS98" i="2"/>
  <c r="DQ98" i="2"/>
  <c r="DM98" i="2"/>
  <c r="DK98" i="2"/>
  <c r="DI98" i="2"/>
  <c r="DG98" i="2"/>
  <c r="DE98" i="2"/>
  <c r="DC98" i="2"/>
  <c r="CY98" i="2"/>
  <c r="CW98" i="2"/>
  <c r="CU98" i="2"/>
  <c r="EZ98" i="2"/>
  <c r="EV98" i="2"/>
  <c r="EN98" i="2"/>
  <c r="EJ98" i="2"/>
  <c r="EF98" i="2"/>
  <c r="EB98" i="2"/>
  <c r="DX98" i="2"/>
  <c r="DT98" i="2"/>
  <c r="DL98" i="2"/>
  <c r="DH98" i="2"/>
  <c r="DD98" i="2"/>
  <c r="CZ98" i="2"/>
  <c r="CV98" i="2"/>
  <c r="DJ98" i="2"/>
  <c r="DR98" i="2"/>
  <c r="DZ98" i="2"/>
  <c r="EH98" i="2"/>
  <c r="EP98" i="2"/>
  <c r="EX98" i="2"/>
  <c r="EL100" i="2"/>
  <c r="FA102" i="2"/>
  <c r="EY102" i="2"/>
  <c r="EW102" i="2"/>
  <c r="EU102" i="2"/>
  <c r="ES102" i="2"/>
  <c r="EO102" i="2"/>
  <c r="EM102" i="2"/>
  <c r="EK102" i="2"/>
  <c r="EI102" i="2"/>
  <c r="EG102" i="2"/>
  <c r="EE102" i="2"/>
  <c r="EA102" i="2"/>
  <c r="DY102" i="2"/>
  <c r="DW102" i="2"/>
  <c r="DU102" i="2"/>
  <c r="DS102" i="2"/>
  <c r="DQ102" i="2"/>
  <c r="DM102" i="2"/>
  <c r="DK102" i="2"/>
  <c r="DI102" i="2"/>
  <c r="DG102" i="2"/>
  <c r="DE102" i="2"/>
  <c r="DC102" i="2"/>
  <c r="CY102" i="2"/>
  <c r="CW102" i="2"/>
  <c r="CU102" i="2"/>
  <c r="CX102" i="2"/>
  <c r="DF102" i="2"/>
  <c r="DJ102" i="2"/>
  <c r="DN102" i="2"/>
  <c r="DR102" i="2"/>
  <c r="DV102" i="2"/>
  <c r="DZ102" i="2"/>
  <c r="EH102" i="2"/>
  <c r="EL102" i="2"/>
  <c r="EP102" i="2"/>
  <c r="ET102" i="2"/>
  <c r="EX102" i="2"/>
  <c r="EZ105" i="2"/>
  <c r="EX105" i="2"/>
  <c r="EV105" i="2"/>
  <c r="ET105" i="2"/>
  <c r="EP105" i="2"/>
  <c r="EN105" i="2"/>
  <c r="EL105" i="2"/>
  <c r="EJ105" i="2"/>
  <c r="EH105" i="2"/>
  <c r="EF105" i="2"/>
  <c r="EB105" i="2"/>
  <c r="DZ105" i="2"/>
  <c r="DX105" i="2"/>
  <c r="DV105" i="2"/>
  <c r="DT105" i="2"/>
  <c r="DR105" i="2"/>
  <c r="DN105" i="2"/>
  <c r="DL105" i="2"/>
  <c r="DJ105" i="2"/>
  <c r="DH105" i="2"/>
  <c r="DF105" i="2"/>
  <c r="DD105" i="2"/>
  <c r="CZ105" i="2"/>
  <c r="CX105" i="2"/>
  <c r="CV105" i="2"/>
  <c r="CY105" i="2"/>
  <c r="DC105" i="2"/>
  <c r="DG105" i="2"/>
  <c r="DK105" i="2"/>
  <c r="DS105" i="2"/>
  <c r="DW105" i="2"/>
  <c r="EA105" i="2"/>
  <c r="EE105" i="2"/>
  <c r="EI105" i="2"/>
  <c r="EM105" i="2"/>
  <c r="EU105" i="2"/>
  <c r="EY105" i="2"/>
  <c r="EZ109" i="2"/>
  <c r="EX109" i="2"/>
  <c r="EV109" i="2"/>
  <c r="ET109" i="2"/>
  <c r="EP109" i="2"/>
  <c r="EN109" i="2"/>
  <c r="EL109" i="2"/>
  <c r="EJ109" i="2"/>
  <c r="EH109" i="2"/>
  <c r="EF109" i="2"/>
  <c r="EB109" i="2"/>
  <c r="DZ109" i="2"/>
  <c r="DX109" i="2"/>
  <c r="DV109" i="2"/>
  <c r="DT109" i="2"/>
  <c r="DR109" i="2"/>
  <c r="DN109" i="2"/>
  <c r="DL109" i="2"/>
  <c r="DJ109" i="2"/>
  <c r="DH109" i="2"/>
  <c r="DF109" i="2"/>
  <c r="DD109" i="2"/>
  <c r="CZ109" i="2"/>
  <c r="CX109" i="2"/>
  <c r="CV109" i="2"/>
  <c r="CY109" i="2"/>
  <c r="DC109" i="2"/>
  <c r="DG109" i="2"/>
  <c r="DK109" i="2"/>
  <c r="DS109" i="2"/>
  <c r="DW109" i="2"/>
  <c r="EA109" i="2"/>
  <c r="EE109" i="2"/>
  <c r="EI109" i="2"/>
  <c r="EM109" i="2"/>
  <c r="EU109" i="2"/>
  <c r="EY109" i="2"/>
  <c r="FA115" i="2"/>
  <c r="EY115" i="2"/>
  <c r="EW115" i="2"/>
  <c r="EU115" i="2"/>
  <c r="ES115" i="2"/>
  <c r="EO115" i="2"/>
  <c r="EM115" i="2"/>
  <c r="EK115" i="2"/>
  <c r="EI115" i="2"/>
  <c r="EG115" i="2"/>
  <c r="EE115" i="2"/>
  <c r="EA115" i="2"/>
  <c r="DY115" i="2"/>
  <c r="DW115" i="2"/>
  <c r="DU115" i="2"/>
  <c r="DS115" i="2"/>
  <c r="DQ115" i="2"/>
  <c r="DM115" i="2"/>
  <c r="DK115" i="2"/>
  <c r="DI115" i="2"/>
  <c r="EX115" i="2"/>
  <c r="ET115" i="2"/>
  <c r="EP115" i="2"/>
  <c r="EL115" i="2"/>
  <c r="EH115" i="2"/>
  <c r="DZ115" i="2"/>
  <c r="DV115" i="2"/>
  <c r="DR115" i="2"/>
  <c r="DN115" i="2"/>
  <c r="DJ115" i="2"/>
  <c r="DX115" i="2"/>
  <c r="EF115" i="2"/>
  <c r="EN115" i="2"/>
  <c r="EV115" i="2"/>
  <c r="FA116" i="2"/>
  <c r="EY116" i="2"/>
  <c r="EW116" i="2"/>
  <c r="EU116" i="2"/>
  <c r="ES116" i="2"/>
  <c r="EO116" i="2"/>
  <c r="EM116" i="2"/>
  <c r="EK116" i="2"/>
  <c r="EI116" i="2"/>
  <c r="EG116" i="2"/>
  <c r="EE116" i="2"/>
  <c r="EA116" i="2"/>
  <c r="DY116" i="2"/>
  <c r="DW116" i="2"/>
  <c r="DU116" i="2"/>
  <c r="DS116" i="2"/>
  <c r="DQ116" i="2"/>
  <c r="DM116" i="2"/>
  <c r="DK116" i="2"/>
  <c r="DI116" i="2"/>
  <c r="EX116" i="2"/>
  <c r="ET116" i="2"/>
  <c r="EP116" i="2"/>
  <c r="EL116" i="2"/>
  <c r="EH116" i="2"/>
  <c r="DZ116" i="2"/>
  <c r="DV116" i="2"/>
  <c r="DR116" i="2"/>
  <c r="DN116" i="2"/>
  <c r="DJ116" i="2"/>
  <c r="DX116" i="2"/>
  <c r="EF116" i="2"/>
  <c r="EN116" i="2"/>
  <c r="EV116" i="2"/>
  <c r="FA117" i="2"/>
  <c r="EY117" i="2"/>
  <c r="EW117" i="2"/>
  <c r="EU117" i="2"/>
  <c r="ES117" i="2"/>
  <c r="EO117" i="2"/>
  <c r="EM117" i="2"/>
  <c r="EK117" i="2"/>
  <c r="EI117" i="2"/>
  <c r="EG117" i="2"/>
  <c r="EE117" i="2"/>
  <c r="EA117" i="2"/>
  <c r="DY117" i="2"/>
  <c r="DW117" i="2"/>
  <c r="DU117" i="2"/>
  <c r="DS117" i="2"/>
  <c r="DQ117" i="2"/>
  <c r="DM117" i="2"/>
  <c r="DK117" i="2"/>
  <c r="DI117" i="2"/>
  <c r="EX117" i="2"/>
  <c r="ET117" i="2"/>
  <c r="EP117" i="2"/>
  <c r="EL117" i="2"/>
  <c r="EH117" i="2"/>
  <c r="DZ117" i="2"/>
  <c r="DV117" i="2"/>
  <c r="DR117" i="2"/>
  <c r="DN117" i="2"/>
  <c r="DJ117" i="2"/>
  <c r="DX117" i="2"/>
  <c r="EF117" i="2"/>
  <c r="EN117" i="2"/>
  <c r="EV117" i="2"/>
  <c r="FA118" i="2"/>
  <c r="EY118" i="2"/>
  <c r="EW118" i="2"/>
  <c r="EU118" i="2"/>
  <c r="ES118" i="2"/>
  <c r="EO118" i="2"/>
  <c r="EM118" i="2"/>
  <c r="EK118" i="2"/>
  <c r="EI118" i="2"/>
  <c r="EG118" i="2"/>
  <c r="EE118" i="2"/>
  <c r="EA118" i="2"/>
  <c r="DY118" i="2"/>
  <c r="DW118" i="2"/>
  <c r="DU118" i="2"/>
  <c r="DS118" i="2"/>
  <c r="DQ118" i="2"/>
  <c r="DM118" i="2"/>
  <c r="DK118" i="2"/>
  <c r="DI118" i="2"/>
  <c r="EX118" i="2"/>
  <c r="ET118" i="2"/>
  <c r="EP118" i="2"/>
  <c r="EL118" i="2"/>
  <c r="EH118" i="2"/>
  <c r="DZ118" i="2"/>
  <c r="DV118" i="2"/>
  <c r="DR118" i="2"/>
  <c r="DN118" i="2"/>
  <c r="DJ118" i="2"/>
  <c r="DX118" i="2"/>
  <c r="EF118" i="2"/>
  <c r="EN118" i="2"/>
  <c r="EV118" i="2"/>
  <c r="FA119" i="2"/>
  <c r="EY119" i="2"/>
  <c r="EW119" i="2"/>
  <c r="EU119" i="2"/>
  <c r="ES119" i="2"/>
  <c r="EO119" i="2"/>
  <c r="EM119" i="2"/>
  <c r="EK119" i="2"/>
  <c r="EI119" i="2"/>
  <c r="EG119" i="2"/>
  <c r="EE119" i="2"/>
  <c r="EA119" i="2"/>
  <c r="DY119" i="2"/>
  <c r="DW119" i="2"/>
  <c r="DU119" i="2"/>
  <c r="DS119" i="2"/>
  <c r="DQ119" i="2"/>
  <c r="DM119" i="2"/>
  <c r="DK119" i="2"/>
  <c r="DI119" i="2"/>
  <c r="EX119" i="2"/>
  <c r="ET119" i="2"/>
  <c r="EP119" i="2"/>
  <c r="EL119" i="2"/>
  <c r="EH119" i="2"/>
  <c r="DZ119" i="2"/>
  <c r="DV119" i="2"/>
  <c r="DR119" i="2"/>
  <c r="DN119" i="2"/>
  <c r="DJ119" i="2"/>
  <c r="DX119" i="2"/>
  <c r="EF119" i="2"/>
  <c r="EN119" i="2"/>
  <c r="EV119" i="2"/>
  <c r="FA120" i="2"/>
  <c r="EY120" i="2"/>
  <c r="EW120" i="2"/>
  <c r="EU120" i="2"/>
  <c r="ES120" i="2"/>
  <c r="EO120" i="2"/>
  <c r="EM120" i="2"/>
  <c r="EK120" i="2"/>
  <c r="EI120" i="2"/>
  <c r="EG120" i="2"/>
  <c r="EE120" i="2"/>
  <c r="EA120" i="2"/>
  <c r="DY120" i="2"/>
  <c r="DW120" i="2"/>
  <c r="DU120" i="2"/>
  <c r="DS120" i="2"/>
  <c r="DQ120" i="2"/>
  <c r="DM120" i="2"/>
  <c r="DK120" i="2"/>
  <c r="DI120" i="2"/>
  <c r="EX120" i="2"/>
  <c r="ET120" i="2"/>
  <c r="EP120" i="2"/>
  <c r="EL120" i="2"/>
  <c r="EH120" i="2"/>
  <c r="DZ120" i="2"/>
  <c r="DV120" i="2"/>
  <c r="DR120" i="2"/>
  <c r="DN120" i="2"/>
  <c r="DJ120" i="2"/>
  <c r="DX120" i="2"/>
  <c r="EF120" i="2"/>
  <c r="EN120" i="2"/>
  <c r="EV120" i="2"/>
  <c r="FA121" i="2"/>
  <c r="EY121" i="2"/>
  <c r="EW121" i="2"/>
  <c r="EU121" i="2"/>
  <c r="ES121" i="2"/>
  <c r="EO121" i="2"/>
  <c r="EM121" i="2"/>
  <c r="EK121" i="2"/>
  <c r="EI121" i="2"/>
  <c r="EG121" i="2"/>
  <c r="EE121" i="2"/>
  <c r="EA121" i="2"/>
  <c r="DY121" i="2"/>
  <c r="DW121" i="2"/>
  <c r="DU121" i="2"/>
  <c r="DS121" i="2"/>
  <c r="DQ121" i="2"/>
  <c r="DM121" i="2"/>
  <c r="DK121" i="2"/>
  <c r="DI121" i="2"/>
  <c r="EX121" i="2"/>
  <c r="ET121" i="2"/>
  <c r="EP121" i="2"/>
  <c r="EL121" i="2"/>
  <c r="EH121" i="2"/>
  <c r="DZ121" i="2"/>
  <c r="DV121" i="2"/>
  <c r="DR121" i="2"/>
  <c r="DN121" i="2"/>
  <c r="DJ121" i="2"/>
  <c r="DX121" i="2"/>
  <c r="EF121" i="2"/>
  <c r="EN121" i="2"/>
  <c r="EV121" i="2"/>
  <c r="FA122" i="2"/>
  <c r="EY122" i="2"/>
  <c r="EW122" i="2"/>
  <c r="EU122" i="2"/>
  <c r="ES122" i="2"/>
  <c r="EO122" i="2"/>
  <c r="EM122" i="2"/>
  <c r="EK122" i="2"/>
  <c r="EI122" i="2"/>
  <c r="EG122" i="2"/>
  <c r="EE122" i="2"/>
  <c r="EA122" i="2"/>
  <c r="DY122" i="2"/>
  <c r="DW122" i="2"/>
  <c r="DU122" i="2"/>
  <c r="DS122" i="2"/>
  <c r="DQ122" i="2"/>
  <c r="DM122" i="2"/>
  <c r="DK122" i="2"/>
  <c r="DI122" i="2"/>
  <c r="EX122" i="2"/>
  <c r="ET122" i="2"/>
  <c r="EP122" i="2"/>
  <c r="EL122" i="2"/>
  <c r="EH122" i="2"/>
  <c r="DZ122" i="2"/>
  <c r="DV122" i="2"/>
  <c r="DR122" i="2"/>
  <c r="DN122" i="2"/>
  <c r="DJ122" i="2"/>
  <c r="DX122" i="2"/>
  <c r="EF122" i="2"/>
  <c r="EN122" i="2"/>
  <c r="EV122" i="2"/>
  <c r="FA123" i="2"/>
  <c r="EY123" i="2"/>
  <c r="EW123" i="2"/>
  <c r="EU123" i="2"/>
  <c r="ES123" i="2"/>
  <c r="EO123" i="2"/>
  <c r="EM123" i="2"/>
  <c r="EK123" i="2"/>
  <c r="EI123" i="2"/>
  <c r="EG123" i="2"/>
  <c r="EE123" i="2"/>
  <c r="EA123" i="2"/>
  <c r="DY123" i="2"/>
  <c r="DW123" i="2"/>
  <c r="DU123" i="2"/>
  <c r="DS123" i="2"/>
  <c r="DQ123" i="2"/>
  <c r="DM123" i="2"/>
  <c r="DK123" i="2"/>
  <c r="DI123" i="2"/>
  <c r="EX123" i="2"/>
  <c r="ET123" i="2"/>
  <c r="EP123" i="2"/>
  <c r="EL123" i="2"/>
  <c r="EH123" i="2"/>
  <c r="DZ123" i="2"/>
  <c r="DV123" i="2"/>
  <c r="DR123" i="2"/>
  <c r="DN123" i="2"/>
  <c r="DJ123" i="2"/>
  <c r="DX123" i="2"/>
  <c r="EF123" i="2"/>
  <c r="EN123" i="2"/>
  <c r="EV123" i="2"/>
  <c r="FA124" i="2"/>
  <c r="EY124" i="2"/>
  <c r="EW124" i="2"/>
  <c r="EU124" i="2"/>
  <c r="ES124" i="2"/>
  <c r="EO124" i="2"/>
  <c r="EM124" i="2"/>
  <c r="EK124" i="2"/>
  <c r="EI124" i="2"/>
  <c r="EG124" i="2"/>
  <c r="EE124" i="2"/>
  <c r="EA124" i="2"/>
  <c r="DY124" i="2"/>
  <c r="DW124" i="2"/>
  <c r="DU124" i="2"/>
  <c r="DS124" i="2"/>
  <c r="DQ124" i="2"/>
  <c r="DM124" i="2"/>
  <c r="DK124" i="2"/>
  <c r="DI124" i="2"/>
  <c r="EX124" i="2"/>
  <c r="ET124" i="2"/>
  <c r="EP124" i="2"/>
  <c r="EL124" i="2"/>
  <c r="EH124" i="2"/>
  <c r="DZ124" i="2"/>
  <c r="DV124" i="2"/>
  <c r="DR124" i="2"/>
  <c r="DN124" i="2"/>
  <c r="DJ124" i="2"/>
  <c r="DX124" i="2"/>
  <c r="EF124" i="2"/>
  <c r="EN124" i="2"/>
  <c r="EV124" i="2"/>
  <c r="EZ125" i="2"/>
  <c r="EX125" i="2"/>
  <c r="EV125" i="2"/>
  <c r="ET125" i="2"/>
  <c r="EP125" i="2"/>
  <c r="EN125" i="2"/>
  <c r="EL125" i="2"/>
  <c r="EJ125" i="2"/>
  <c r="EH125" i="2"/>
  <c r="EF125" i="2"/>
  <c r="EB125" i="2"/>
  <c r="DZ125" i="2"/>
  <c r="DX125" i="2"/>
  <c r="DV125" i="2"/>
  <c r="DT125" i="2"/>
  <c r="DR125" i="2"/>
  <c r="DN125" i="2"/>
  <c r="DL125" i="2"/>
  <c r="DJ125" i="2"/>
  <c r="EY125" i="2"/>
  <c r="EU125" i="2"/>
  <c r="EM125" i="2"/>
  <c r="EI125" i="2"/>
  <c r="EE125" i="2"/>
  <c r="EA125" i="2"/>
  <c r="DW125" i="2"/>
  <c r="DS125" i="2"/>
  <c r="DK125" i="2"/>
  <c r="DQ125" i="2"/>
  <c r="DY125" i="2"/>
  <c r="EG125" i="2"/>
  <c r="EO125" i="2"/>
  <c r="EW125" i="2"/>
  <c r="FA128" i="2"/>
  <c r="EY128" i="2"/>
  <c r="EW128" i="2"/>
  <c r="EU128" i="2"/>
  <c r="ES128" i="2"/>
  <c r="EO128" i="2"/>
  <c r="EM128" i="2"/>
  <c r="EK128" i="2"/>
  <c r="EI128" i="2"/>
  <c r="EG128" i="2"/>
  <c r="EE128" i="2"/>
  <c r="EA128" i="2"/>
  <c r="DY128" i="2"/>
  <c r="DW128" i="2"/>
  <c r="DU128" i="2"/>
  <c r="DS128" i="2"/>
  <c r="DQ128" i="2"/>
  <c r="DM128" i="2"/>
  <c r="DK128" i="2"/>
  <c r="EZ128" i="2"/>
  <c r="EV128" i="2"/>
  <c r="EN128" i="2"/>
  <c r="EJ128" i="2"/>
  <c r="EF128" i="2"/>
  <c r="EB128" i="2"/>
  <c r="DX128" i="2"/>
  <c r="DT128" i="2"/>
  <c r="DL128" i="2"/>
  <c r="DR128" i="2"/>
  <c r="DZ128" i="2"/>
  <c r="EH128" i="2"/>
  <c r="EP128" i="2"/>
  <c r="EX128" i="2"/>
  <c r="EZ133" i="2"/>
  <c r="EX133" i="2"/>
  <c r="EV133" i="2"/>
  <c r="ET133" i="2"/>
  <c r="EP133" i="2"/>
  <c r="EN133" i="2"/>
  <c r="EL133" i="2"/>
  <c r="EJ133" i="2"/>
  <c r="EH133" i="2"/>
  <c r="EF133" i="2"/>
  <c r="EB133" i="2"/>
  <c r="DZ133" i="2"/>
  <c r="DX133" i="2"/>
  <c r="DV133" i="2"/>
  <c r="DT133" i="2"/>
  <c r="FA133" i="2"/>
  <c r="EW133" i="2"/>
  <c r="ES133" i="2"/>
  <c r="EO133" i="2"/>
  <c r="EK133" i="2"/>
  <c r="EG133" i="2"/>
  <c r="DY133" i="2"/>
  <c r="DU133" i="2"/>
  <c r="EY133" i="2"/>
  <c r="EU133" i="2"/>
  <c r="EA133" i="2"/>
  <c r="EI133" i="2"/>
  <c r="FA87" i="2"/>
  <c r="EY87" i="2"/>
  <c r="EW87" i="2"/>
  <c r="EU87" i="2"/>
  <c r="ES87" i="2"/>
  <c r="EO87" i="2"/>
  <c r="EM87" i="2"/>
  <c r="EK87" i="2"/>
  <c r="EI87" i="2"/>
  <c r="EG87" i="2"/>
  <c r="EE87" i="2"/>
  <c r="EA87" i="2"/>
  <c r="DY87" i="2"/>
  <c r="DW87" i="2"/>
  <c r="DU87" i="2"/>
  <c r="DS87" i="2"/>
  <c r="DQ87" i="2"/>
  <c r="DM87" i="2"/>
  <c r="DK87" i="2"/>
  <c r="DI87" i="2"/>
  <c r="DG87" i="2"/>
  <c r="DE87" i="2"/>
  <c r="DC87" i="2"/>
  <c r="CY87" i="2"/>
  <c r="CW87" i="2"/>
  <c r="CU87" i="2"/>
  <c r="DA87" i="2" s="1"/>
  <c r="DB87" i="2" s="1"/>
  <c r="CX87" i="2"/>
  <c r="DF87" i="2"/>
  <c r="DJ87" i="2"/>
  <c r="DN87" i="2"/>
  <c r="DR87" i="2"/>
  <c r="DV87" i="2"/>
  <c r="DZ87" i="2"/>
  <c r="EH87" i="2"/>
  <c r="EL87" i="2"/>
  <c r="EP87" i="2"/>
  <c r="ET87" i="2"/>
  <c r="EX87" i="2"/>
  <c r="FA89" i="2"/>
  <c r="EY89" i="2"/>
  <c r="EW89" i="2"/>
  <c r="EU89" i="2"/>
  <c r="ES89" i="2"/>
  <c r="EO89" i="2"/>
  <c r="EM89" i="2"/>
  <c r="EK89" i="2"/>
  <c r="EI89" i="2"/>
  <c r="EG89" i="2"/>
  <c r="EE89" i="2"/>
  <c r="EA89" i="2"/>
  <c r="DY89" i="2"/>
  <c r="DW89" i="2"/>
  <c r="DU89" i="2"/>
  <c r="DS89" i="2"/>
  <c r="DQ89" i="2"/>
  <c r="DM89" i="2"/>
  <c r="DK89" i="2"/>
  <c r="DI89" i="2"/>
  <c r="DG89" i="2"/>
  <c r="DE89" i="2"/>
  <c r="DC89" i="2"/>
  <c r="CY89" i="2"/>
  <c r="CW89" i="2"/>
  <c r="CU89" i="2"/>
  <c r="DA89" i="2" s="1"/>
  <c r="DB89" i="2" s="1"/>
  <c r="CX89" i="2"/>
  <c r="DF89" i="2"/>
  <c r="DJ89" i="2"/>
  <c r="DN89" i="2"/>
  <c r="DR89" i="2"/>
  <c r="DV89" i="2"/>
  <c r="DZ89" i="2"/>
  <c r="EH89" i="2"/>
  <c r="EL89" i="2"/>
  <c r="EP89" i="2"/>
  <c r="ET89" i="2"/>
  <c r="EX89" i="2"/>
  <c r="FA91" i="2"/>
  <c r="EY91" i="2"/>
  <c r="EW91" i="2"/>
  <c r="EU91" i="2"/>
  <c r="ES91" i="2"/>
  <c r="EO91" i="2"/>
  <c r="EM91" i="2"/>
  <c r="EK91" i="2"/>
  <c r="EI91" i="2"/>
  <c r="EG91" i="2"/>
  <c r="EE91" i="2"/>
  <c r="EA91" i="2"/>
  <c r="DY91" i="2"/>
  <c r="DW91" i="2"/>
  <c r="DU91" i="2"/>
  <c r="DS91" i="2"/>
  <c r="DQ91" i="2"/>
  <c r="DM91" i="2"/>
  <c r="DK91" i="2"/>
  <c r="DI91" i="2"/>
  <c r="DG91" i="2"/>
  <c r="DE91" i="2"/>
  <c r="DC91" i="2"/>
  <c r="CY91" i="2"/>
  <c r="CW91" i="2"/>
  <c r="CU91" i="2"/>
  <c r="DA91" i="2" s="1"/>
  <c r="DB91" i="2" s="1"/>
  <c r="CX91" i="2"/>
  <c r="DF91" i="2"/>
  <c r="DJ91" i="2"/>
  <c r="DN91" i="2"/>
  <c r="DR91" i="2"/>
  <c r="DV91" i="2"/>
  <c r="DZ91" i="2"/>
  <c r="EH91" i="2"/>
  <c r="EL91" i="2"/>
  <c r="EP91" i="2"/>
  <c r="ET91" i="2"/>
  <c r="EX91" i="2"/>
  <c r="FA93" i="2"/>
  <c r="EY93" i="2"/>
  <c r="EW93" i="2"/>
  <c r="EU93" i="2"/>
  <c r="ES93" i="2"/>
  <c r="EO93" i="2"/>
  <c r="EM93" i="2"/>
  <c r="EK93" i="2"/>
  <c r="EI93" i="2"/>
  <c r="EG93" i="2"/>
  <c r="EE93" i="2"/>
  <c r="EA93" i="2"/>
  <c r="DY93" i="2"/>
  <c r="DW93" i="2"/>
  <c r="DU93" i="2"/>
  <c r="DS93" i="2"/>
  <c r="DQ93" i="2"/>
  <c r="DM93" i="2"/>
  <c r="DK93" i="2"/>
  <c r="DI93" i="2"/>
  <c r="DG93" i="2"/>
  <c r="DE93" i="2"/>
  <c r="DC93" i="2"/>
  <c r="CY93" i="2"/>
  <c r="CW93" i="2"/>
  <c r="CU93" i="2"/>
  <c r="DA93" i="2" s="1"/>
  <c r="DB93" i="2" s="1"/>
  <c r="CX93" i="2"/>
  <c r="DF93" i="2"/>
  <c r="DJ93" i="2"/>
  <c r="DN93" i="2"/>
  <c r="DR93" i="2"/>
  <c r="DV93" i="2"/>
  <c r="DZ93" i="2"/>
  <c r="EH93" i="2"/>
  <c r="EL93" i="2"/>
  <c r="EP93" i="2"/>
  <c r="ET93" i="2"/>
  <c r="EX93" i="2"/>
  <c r="FA95" i="2"/>
  <c r="EY95" i="2"/>
  <c r="EW95" i="2"/>
  <c r="EU95" i="2"/>
  <c r="ES95" i="2"/>
  <c r="EO95" i="2"/>
  <c r="EM95" i="2"/>
  <c r="EK95" i="2"/>
  <c r="EI95" i="2"/>
  <c r="EG95" i="2"/>
  <c r="EE95" i="2"/>
  <c r="EA95" i="2"/>
  <c r="DY95" i="2"/>
  <c r="DW95" i="2"/>
  <c r="DU95" i="2"/>
  <c r="DS95" i="2"/>
  <c r="DQ95" i="2"/>
  <c r="DM95" i="2"/>
  <c r="DK95" i="2"/>
  <c r="DI95" i="2"/>
  <c r="DG95" i="2"/>
  <c r="DE95" i="2"/>
  <c r="DC95" i="2"/>
  <c r="CY95" i="2"/>
  <c r="CW95" i="2"/>
  <c r="CU95" i="2"/>
  <c r="DA95" i="2" s="1"/>
  <c r="DB95" i="2" s="1"/>
  <c r="CX95" i="2"/>
  <c r="DF95" i="2"/>
  <c r="DJ95" i="2"/>
  <c r="DN95" i="2"/>
  <c r="DR95" i="2"/>
  <c r="DV95" i="2"/>
  <c r="DZ95" i="2"/>
  <c r="EH95" i="2"/>
  <c r="EL95" i="2"/>
  <c r="EP95" i="2"/>
  <c r="ET95" i="2"/>
  <c r="EX95" i="2"/>
  <c r="FA97" i="2"/>
  <c r="EY97" i="2"/>
  <c r="EW97" i="2"/>
  <c r="EU97" i="2"/>
  <c r="ES97" i="2"/>
  <c r="EO97" i="2"/>
  <c r="EM97" i="2"/>
  <c r="EK97" i="2"/>
  <c r="EI97" i="2"/>
  <c r="EG97" i="2"/>
  <c r="EE97" i="2"/>
  <c r="EA97" i="2"/>
  <c r="DY97" i="2"/>
  <c r="DW97" i="2"/>
  <c r="DU97" i="2"/>
  <c r="DS97" i="2"/>
  <c r="DQ97" i="2"/>
  <c r="DM97" i="2"/>
  <c r="DK97" i="2"/>
  <c r="DI97" i="2"/>
  <c r="DG97" i="2"/>
  <c r="DE97" i="2"/>
  <c r="DC97" i="2"/>
  <c r="CY97" i="2"/>
  <c r="CW97" i="2"/>
  <c r="CU97" i="2"/>
  <c r="DA97" i="2" s="1"/>
  <c r="DB97" i="2" s="1"/>
  <c r="CX97" i="2"/>
  <c r="DF97" i="2"/>
  <c r="DJ97" i="2"/>
  <c r="DN97" i="2"/>
  <c r="DR97" i="2"/>
  <c r="DV97" i="2"/>
  <c r="DZ97" i="2"/>
  <c r="EH97" i="2"/>
  <c r="EL97" i="2"/>
  <c r="EP97" i="2"/>
  <c r="ET97" i="2"/>
  <c r="EX97" i="2"/>
  <c r="FA99" i="2"/>
  <c r="EY99" i="2"/>
  <c r="EW99" i="2"/>
  <c r="EU99" i="2"/>
  <c r="ES99" i="2"/>
  <c r="EO99" i="2"/>
  <c r="EM99" i="2"/>
  <c r="EK99" i="2"/>
  <c r="EI99" i="2"/>
  <c r="EG99" i="2"/>
  <c r="EE99" i="2"/>
  <c r="EA99" i="2"/>
  <c r="DY99" i="2"/>
  <c r="DW99" i="2"/>
  <c r="DU99" i="2"/>
  <c r="DS99" i="2"/>
  <c r="DQ99" i="2"/>
  <c r="DM99" i="2"/>
  <c r="DK99" i="2"/>
  <c r="DI99" i="2"/>
  <c r="DG99" i="2"/>
  <c r="DE99" i="2"/>
  <c r="DC99" i="2"/>
  <c r="CY99" i="2"/>
  <c r="CW99" i="2"/>
  <c r="CU99" i="2"/>
  <c r="DA99" i="2" s="1"/>
  <c r="DB99" i="2" s="1"/>
  <c r="CX99" i="2"/>
  <c r="DF99" i="2"/>
  <c r="DJ99" i="2"/>
  <c r="DN99" i="2"/>
  <c r="DR99" i="2"/>
  <c r="DV99" i="2"/>
  <c r="DZ99" i="2"/>
  <c r="EH99" i="2"/>
  <c r="EL99" i="2"/>
  <c r="EP99" i="2"/>
  <c r="ET99" i="2"/>
  <c r="EX99" i="2"/>
  <c r="FA101" i="2"/>
  <c r="EY101" i="2"/>
  <c r="EW101" i="2"/>
  <c r="EU101" i="2"/>
  <c r="ES101" i="2"/>
  <c r="EO101" i="2"/>
  <c r="EM101" i="2"/>
  <c r="EK101" i="2"/>
  <c r="EI101" i="2"/>
  <c r="EG101" i="2"/>
  <c r="EE101" i="2"/>
  <c r="EA101" i="2"/>
  <c r="DY101" i="2"/>
  <c r="DW101" i="2"/>
  <c r="DU101" i="2"/>
  <c r="DS101" i="2"/>
  <c r="DQ101" i="2"/>
  <c r="DM101" i="2"/>
  <c r="DK101" i="2"/>
  <c r="DI101" i="2"/>
  <c r="DG101" i="2"/>
  <c r="DE101" i="2"/>
  <c r="DC101" i="2"/>
  <c r="CY101" i="2"/>
  <c r="CW101" i="2"/>
  <c r="CU101" i="2"/>
  <c r="DA101" i="2" s="1"/>
  <c r="DB101" i="2" s="1"/>
  <c r="CX101" i="2"/>
  <c r="DF101" i="2"/>
  <c r="DJ101" i="2"/>
  <c r="DN101" i="2"/>
  <c r="DR101" i="2"/>
  <c r="DV101" i="2"/>
  <c r="DZ101" i="2"/>
  <c r="EH101" i="2"/>
  <c r="EL101" i="2"/>
  <c r="EP101" i="2"/>
  <c r="ET101" i="2"/>
  <c r="EX101" i="2"/>
  <c r="CV102" i="2"/>
  <c r="CZ102" i="2"/>
  <c r="DD102" i="2"/>
  <c r="DH102" i="2"/>
  <c r="DL102" i="2"/>
  <c r="DT102" i="2"/>
  <c r="DX102" i="2"/>
  <c r="EB102" i="2"/>
  <c r="EF102" i="2"/>
  <c r="EJ102" i="2"/>
  <c r="EN102" i="2"/>
  <c r="EV102" i="2"/>
  <c r="EZ102" i="2"/>
  <c r="EZ103" i="2"/>
  <c r="EX103" i="2"/>
  <c r="EV103" i="2"/>
  <c r="ET103" i="2"/>
  <c r="FE103" i="2" s="1"/>
  <c r="EP103" i="2"/>
  <c r="EN103" i="2"/>
  <c r="EL103" i="2"/>
  <c r="EJ103" i="2"/>
  <c r="EH103" i="2"/>
  <c r="EF103" i="2"/>
  <c r="EB103" i="2"/>
  <c r="DZ103" i="2"/>
  <c r="DX103" i="2"/>
  <c r="DV103" i="2"/>
  <c r="DT103" i="2"/>
  <c r="DR103" i="2"/>
  <c r="EC103" i="2" s="1"/>
  <c r="DN103" i="2"/>
  <c r="DL103" i="2"/>
  <c r="DJ103" i="2"/>
  <c r="DH103" i="2"/>
  <c r="DF103" i="2"/>
  <c r="DD103" i="2"/>
  <c r="CZ103" i="2"/>
  <c r="CX103" i="2"/>
  <c r="CV103" i="2"/>
  <c r="DA103" i="2" s="1"/>
  <c r="DB103" i="2" s="1"/>
  <c r="CY103" i="2"/>
  <c r="DC103" i="2"/>
  <c r="DG103" i="2"/>
  <c r="DK103" i="2"/>
  <c r="DS103" i="2"/>
  <c r="DW103" i="2"/>
  <c r="EA103" i="2"/>
  <c r="EE103" i="2"/>
  <c r="EI103" i="2"/>
  <c r="EM103" i="2"/>
  <c r="EU103" i="2"/>
  <c r="EY103" i="2"/>
  <c r="CW105" i="2"/>
  <c r="DE105" i="2"/>
  <c r="DI105" i="2"/>
  <c r="DM105" i="2"/>
  <c r="DQ105" i="2"/>
  <c r="DU105" i="2"/>
  <c r="DY105" i="2"/>
  <c r="EG105" i="2"/>
  <c r="EK105" i="2"/>
  <c r="EO105" i="2"/>
  <c r="ES105" i="2"/>
  <c r="EW105" i="2"/>
  <c r="FA105" i="2"/>
  <c r="EZ107" i="2"/>
  <c r="EX107" i="2"/>
  <c r="EV107" i="2"/>
  <c r="ET107" i="2"/>
  <c r="FE107" i="2" s="1"/>
  <c r="EP107" i="2"/>
  <c r="EN107" i="2"/>
  <c r="EL107" i="2"/>
  <c r="EJ107" i="2"/>
  <c r="EH107" i="2"/>
  <c r="EF107" i="2"/>
  <c r="EB107" i="2"/>
  <c r="DZ107" i="2"/>
  <c r="DX107" i="2"/>
  <c r="DV107" i="2"/>
  <c r="DT107" i="2"/>
  <c r="DR107" i="2"/>
  <c r="EC107" i="2" s="1"/>
  <c r="DN107" i="2"/>
  <c r="DL107" i="2"/>
  <c r="DJ107" i="2"/>
  <c r="DH107" i="2"/>
  <c r="DF107" i="2"/>
  <c r="DD107" i="2"/>
  <c r="CZ107" i="2"/>
  <c r="CX107" i="2"/>
  <c r="CV107" i="2"/>
  <c r="CY107" i="2"/>
  <c r="DC107" i="2"/>
  <c r="DG107" i="2"/>
  <c r="DK107" i="2"/>
  <c r="DS107" i="2"/>
  <c r="DW107" i="2"/>
  <c r="EA107" i="2"/>
  <c r="EE107" i="2"/>
  <c r="EI107" i="2"/>
  <c r="EM107" i="2"/>
  <c r="EU107" i="2"/>
  <c r="EY107" i="2"/>
  <c r="CW109" i="2"/>
  <c r="DE109" i="2"/>
  <c r="DI109" i="2"/>
  <c r="DM109" i="2"/>
  <c r="DQ109" i="2"/>
  <c r="DU109" i="2"/>
  <c r="DY109" i="2"/>
  <c r="EG109" i="2"/>
  <c r="EK109" i="2"/>
  <c r="EO109" i="2"/>
  <c r="ES109" i="2"/>
  <c r="EW109" i="2"/>
  <c r="FA109" i="2"/>
  <c r="EZ111" i="2"/>
  <c r="EX111" i="2"/>
  <c r="EV111" i="2"/>
  <c r="ET111" i="2"/>
  <c r="FE111" i="2" s="1"/>
  <c r="EP111" i="2"/>
  <c r="EN111" i="2"/>
  <c r="EL111" i="2"/>
  <c r="EJ111" i="2"/>
  <c r="EH111" i="2"/>
  <c r="EF111" i="2"/>
  <c r="EB111" i="2"/>
  <c r="DZ111" i="2"/>
  <c r="DX111" i="2"/>
  <c r="DV111" i="2"/>
  <c r="DT111" i="2"/>
  <c r="DR111" i="2"/>
  <c r="EC111" i="2" s="1"/>
  <c r="DN111" i="2"/>
  <c r="DL111" i="2"/>
  <c r="DJ111" i="2"/>
  <c r="DH111" i="2"/>
  <c r="DF111" i="2"/>
  <c r="DD111" i="2"/>
  <c r="CZ111" i="2"/>
  <c r="CX111" i="2"/>
  <c r="CV111" i="2"/>
  <c r="DA111" i="2" s="1"/>
  <c r="DB111" i="2" s="1"/>
  <c r="CY111" i="2"/>
  <c r="DC111" i="2"/>
  <c r="DG111" i="2"/>
  <c r="DK111" i="2"/>
  <c r="DS111" i="2"/>
  <c r="DW111" i="2"/>
  <c r="EA111" i="2"/>
  <c r="EE111" i="2"/>
  <c r="EI111" i="2"/>
  <c r="EM111" i="2"/>
  <c r="EU111" i="2"/>
  <c r="EY111" i="2"/>
  <c r="DL115" i="2"/>
  <c r="DT115" i="2"/>
  <c r="EB115" i="2"/>
  <c r="EJ115" i="2"/>
  <c r="EZ115" i="2"/>
  <c r="DL116" i="2"/>
  <c r="DT116" i="2"/>
  <c r="EB116" i="2"/>
  <c r="EJ116" i="2"/>
  <c r="EZ116" i="2"/>
  <c r="DL117" i="2"/>
  <c r="DT117" i="2"/>
  <c r="EB117" i="2"/>
  <c r="EJ117" i="2"/>
  <c r="EZ117" i="2"/>
  <c r="DL118" i="2"/>
  <c r="DT118" i="2"/>
  <c r="EB118" i="2"/>
  <c r="EJ118" i="2"/>
  <c r="EZ118" i="2"/>
  <c r="DL119" i="2"/>
  <c r="DT119" i="2"/>
  <c r="EB119" i="2"/>
  <c r="EJ119" i="2"/>
  <c r="EZ119" i="2"/>
  <c r="DL120" i="2"/>
  <c r="DT120" i="2"/>
  <c r="EB120" i="2"/>
  <c r="EJ120" i="2"/>
  <c r="EZ120" i="2"/>
  <c r="DL121" i="2"/>
  <c r="DT121" i="2"/>
  <c r="EB121" i="2"/>
  <c r="EJ121" i="2"/>
  <c r="EZ121" i="2"/>
  <c r="DL122" i="2"/>
  <c r="DT122" i="2"/>
  <c r="EB122" i="2"/>
  <c r="EJ122" i="2"/>
  <c r="EZ122" i="2"/>
  <c r="DL123" i="2"/>
  <c r="DT123" i="2"/>
  <c r="EB123" i="2"/>
  <c r="EJ123" i="2"/>
  <c r="EZ123" i="2"/>
  <c r="DL124" i="2"/>
  <c r="DT124" i="2"/>
  <c r="EB124" i="2"/>
  <c r="EJ124" i="2"/>
  <c r="EZ124" i="2"/>
  <c r="DM125" i="2"/>
  <c r="DU125" i="2"/>
  <c r="EK125" i="2"/>
  <c r="ES125" i="2"/>
  <c r="FE125" i="2" s="1"/>
  <c r="FA125" i="2"/>
  <c r="DN128" i="2"/>
  <c r="DV128" i="2"/>
  <c r="EL128" i="2"/>
  <c r="ET128" i="2"/>
  <c r="FA130" i="2"/>
  <c r="EY130" i="2"/>
  <c r="EW130" i="2"/>
  <c r="EU130" i="2"/>
  <c r="ES130" i="2"/>
  <c r="EO130" i="2"/>
  <c r="EM130" i="2"/>
  <c r="EK130" i="2"/>
  <c r="EI130" i="2"/>
  <c r="EG130" i="2"/>
  <c r="EE130" i="2"/>
  <c r="EA130" i="2"/>
  <c r="DY130" i="2"/>
  <c r="DW130" i="2"/>
  <c r="DU130" i="2"/>
  <c r="DS130" i="2"/>
  <c r="DQ130" i="2"/>
  <c r="DM130" i="2"/>
  <c r="DK130" i="2"/>
  <c r="DO130" i="2" s="1"/>
  <c r="DP130" i="2" s="1"/>
  <c r="EZ130" i="2"/>
  <c r="EV130" i="2"/>
  <c r="EN130" i="2"/>
  <c r="EJ130" i="2"/>
  <c r="EF130" i="2"/>
  <c r="EB130" i="2"/>
  <c r="DX130" i="2"/>
  <c r="DT130" i="2"/>
  <c r="DL130" i="2"/>
  <c r="DR130" i="2"/>
  <c r="DZ130" i="2"/>
  <c r="EH130" i="2"/>
  <c r="EP130" i="2"/>
  <c r="EX130" i="2"/>
  <c r="DW133" i="2"/>
  <c r="EE133" i="2"/>
  <c r="EM133" i="2"/>
  <c r="EZ137" i="2"/>
  <c r="EX137" i="2"/>
  <c r="EV137" i="2"/>
  <c r="ET137" i="2"/>
  <c r="EP137" i="2"/>
  <c r="EN137" i="2"/>
  <c r="EL137" i="2"/>
  <c r="EJ137" i="2"/>
  <c r="EH137" i="2"/>
  <c r="EF137" i="2"/>
  <c r="EB137" i="2"/>
  <c r="DZ137" i="2"/>
  <c r="DX137" i="2"/>
  <c r="EA137" i="2"/>
  <c r="EE137" i="2"/>
  <c r="EI137" i="2"/>
  <c r="EM137" i="2"/>
  <c r="EU137" i="2"/>
  <c r="EY137" i="2"/>
  <c r="EZ141" i="2"/>
  <c r="EX141" i="2"/>
  <c r="EV141" i="2"/>
  <c r="ET141" i="2"/>
  <c r="EP141" i="2"/>
  <c r="EN141" i="2"/>
  <c r="EL141" i="2"/>
  <c r="EJ141" i="2"/>
  <c r="EH141" i="2"/>
  <c r="EF141" i="2"/>
  <c r="FA141" i="2"/>
  <c r="EW141" i="2"/>
  <c r="ES141" i="2"/>
  <c r="EO141" i="2"/>
  <c r="EK141" i="2"/>
  <c r="EG141" i="2"/>
  <c r="EB141" i="2"/>
  <c r="DZ141" i="2"/>
  <c r="DX141" i="2"/>
  <c r="EA141" i="2"/>
  <c r="EE141" i="2"/>
  <c r="EM141" i="2"/>
  <c r="EU141" i="2"/>
  <c r="EZ145" i="2"/>
  <c r="EX145" i="2"/>
  <c r="EV145" i="2"/>
  <c r="ET145" i="2"/>
  <c r="EP145" i="2"/>
  <c r="EN145" i="2"/>
  <c r="EL145" i="2"/>
  <c r="EJ145" i="2"/>
  <c r="EH145" i="2"/>
  <c r="EF145" i="2"/>
  <c r="EB145" i="2"/>
  <c r="DZ145" i="2"/>
  <c r="DX145" i="2"/>
  <c r="FA145" i="2"/>
  <c r="EW145" i="2"/>
  <c r="ES145" i="2"/>
  <c r="EO145" i="2"/>
  <c r="EK145" i="2"/>
  <c r="EG145" i="2"/>
  <c r="DY145" i="2"/>
  <c r="EE145" i="2"/>
  <c r="EM145" i="2"/>
  <c r="EU145" i="2"/>
  <c r="EZ149" i="2"/>
  <c r="EX149" i="2"/>
  <c r="EV149" i="2"/>
  <c r="ET149" i="2"/>
  <c r="EP149" i="2"/>
  <c r="EN149" i="2"/>
  <c r="EL149" i="2"/>
  <c r="EJ149" i="2"/>
  <c r="EH149" i="2"/>
  <c r="EF149" i="2"/>
  <c r="EB149" i="2"/>
  <c r="DZ149" i="2"/>
  <c r="EY149" i="2"/>
  <c r="EU149" i="2"/>
  <c r="EM149" i="2"/>
  <c r="EI149" i="2"/>
  <c r="EE149" i="2"/>
  <c r="EA149" i="2"/>
  <c r="EG149" i="2"/>
  <c r="EO149" i="2"/>
  <c r="EW149" i="2"/>
  <c r="CU83" i="2"/>
  <c r="DA83" i="2" s="1"/>
  <c r="DB83" i="2" s="1"/>
  <c r="CW83" i="2"/>
  <c r="CY83" i="2"/>
  <c r="DC83" i="2"/>
  <c r="DE83" i="2"/>
  <c r="DG83" i="2"/>
  <c r="DI83" i="2"/>
  <c r="DK83" i="2"/>
  <c r="DM83" i="2"/>
  <c r="DQ83" i="2"/>
  <c r="DS83" i="2"/>
  <c r="DU83" i="2"/>
  <c r="DW83" i="2"/>
  <c r="DY83" i="2"/>
  <c r="EA83" i="2"/>
  <c r="EE83" i="2"/>
  <c r="EG83" i="2"/>
  <c r="EI83" i="2"/>
  <c r="EK83" i="2"/>
  <c r="EM83" i="2"/>
  <c r="EO83" i="2"/>
  <c r="ES83" i="2"/>
  <c r="EU83" i="2"/>
  <c r="EW83" i="2"/>
  <c r="EY83" i="2"/>
  <c r="CW104" i="2"/>
  <c r="DA104" i="2" s="1"/>
  <c r="DB104" i="2" s="1"/>
  <c r="CY104" i="2"/>
  <c r="DC104" i="2"/>
  <c r="DE104" i="2"/>
  <c r="DG104" i="2"/>
  <c r="DI104" i="2"/>
  <c r="DK104" i="2"/>
  <c r="DM104" i="2"/>
  <c r="DQ104" i="2"/>
  <c r="DS104" i="2"/>
  <c r="DU104" i="2"/>
  <c r="DW104" i="2"/>
  <c r="DY104" i="2"/>
  <c r="EA104" i="2"/>
  <c r="EE104" i="2"/>
  <c r="EG104" i="2"/>
  <c r="EI104" i="2"/>
  <c r="EK104" i="2"/>
  <c r="EM104" i="2"/>
  <c r="EO104" i="2"/>
  <c r="ES104" i="2"/>
  <c r="EU104" i="2"/>
  <c r="EW104" i="2"/>
  <c r="EY104" i="2"/>
  <c r="CW106" i="2"/>
  <c r="DA106" i="2" s="1"/>
  <c r="DB106" i="2" s="1"/>
  <c r="CY106" i="2"/>
  <c r="DC106" i="2"/>
  <c r="DE106" i="2"/>
  <c r="DG106" i="2"/>
  <c r="DI106" i="2"/>
  <c r="DK106" i="2"/>
  <c r="DM106" i="2"/>
  <c r="DQ106" i="2"/>
  <c r="DS106" i="2"/>
  <c r="DU106" i="2"/>
  <c r="DW106" i="2"/>
  <c r="DY106" i="2"/>
  <c r="EA106" i="2"/>
  <c r="EE106" i="2"/>
  <c r="EG106" i="2"/>
  <c r="EI106" i="2"/>
  <c r="EK106" i="2"/>
  <c r="EM106" i="2"/>
  <c r="EO106" i="2"/>
  <c r="ES106" i="2"/>
  <c r="EU106" i="2"/>
  <c r="EW106" i="2"/>
  <c r="EY106" i="2"/>
  <c r="CW108" i="2"/>
  <c r="DA108" i="2" s="1"/>
  <c r="DB108" i="2" s="1"/>
  <c r="CY108" i="2"/>
  <c r="DC108" i="2"/>
  <c r="DE108" i="2"/>
  <c r="DG108" i="2"/>
  <c r="DI108" i="2"/>
  <c r="DK108" i="2"/>
  <c r="DM108" i="2"/>
  <c r="DQ108" i="2"/>
  <c r="DS108" i="2"/>
  <c r="DU108" i="2"/>
  <c r="DW108" i="2"/>
  <c r="DY108" i="2"/>
  <c r="EA108" i="2"/>
  <c r="EE108" i="2"/>
  <c r="EG108" i="2"/>
  <c r="EI108" i="2"/>
  <c r="EK108" i="2"/>
  <c r="EM108" i="2"/>
  <c r="EO108" i="2"/>
  <c r="ES108" i="2"/>
  <c r="EU108" i="2"/>
  <c r="EW108" i="2"/>
  <c r="EY108" i="2"/>
  <c r="CW110" i="2"/>
  <c r="DA110" i="2" s="1"/>
  <c r="DB110" i="2" s="1"/>
  <c r="CY110" i="2"/>
  <c r="DC110" i="2"/>
  <c r="DE110" i="2"/>
  <c r="DG110" i="2"/>
  <c r="DI110" i="2"/>
  <c r="DK110" i="2"/>
  <c r="DM110" i="2"/>
  <c r="DQ110" i="2"/>
  <c r="DS110" i="2"/>
  <c r="DU110" i="2"/>
  <c r="DW110" i="2"/>
  <c r="DY110" i="2"/>
  <c r="EA110" i="2"/>
  <c r="EE110" i="2"/>
  <c r="EG110" i="2"/>
  <c r="EI110" i="2"/>
  <c r="EK110" i="2"/>
  <c r="EM110" i="2"/>
  <c r="EO110" i="2"/>
  <c r="ES110" i="2"/>
  <c r="EU110" i="2"/>
  <c r="EW110" i="2"/>
  <c r="EY110" i="2"/>
  <c r="CX112" i="2"/>
  <c r="DA112" i="2" s="1"/>
  <c r="DB112" i="2" s="1"/>
  <c r="CZ112" i="2"/>
  <c r="DD112" i="2"/>
  <c r="DO112" i="2" s="1"/>
  <c r="DF112" i="2"/>
  <c r="DH112" i="2"/>
  <c r="DJ112" i="2"/>
  <c r="DL112" i="2"/>
  <c r="DN112" i="2"/>
  <c r="DR112" i="2"/>
  <c r="EC112" i="2" s="1"/>
  <c r="DT112" i="2"/>
  <c r="DV112" i="2"/>
  <c r="DX112" i="2"/>
  <c r="DZ112" i="2"/>
  <c r="EB112" i="2"/>
  <c r="EF112" i="2"/>
  <c r="EQ112" i="2" s="1"/>
  <c r="EH112" i="2"/>
  <c r="EJ112" i="2"/>
  <c r="EL112" i="2"/>
  <c r="EN112" i="2"/>
  <c r="EP112" i="2"/>
  <c r="ET112" i="2"/>
  <c r="FE112" i="2" s="1"/>
  <c r="EV112" i="2"/>
  <c r="EX112" i="2"/>
  <c r="CX113" i="2"/>
  <c r="DA113" i="2" s="1"/>
  <c r="DB113" i="2" s="1"/>
  <c r="CZ113" i="2"/>
  <c r="DD113" i="2"/>
  <c r="DO113" i="2" s="1"/>
  <c r="DF113" i="2"/>
  <c r="DH113" i="2"/>
  <c r="DJ113" i="2"/>
  <c r="DL113" i="2"/>
  <c r="DN113" i="2"/>
  <c r="DR113" i="2"/>
  <c r="EC113" i="2" s="1"/>
  <c r="DT113" i="2"/>
  <c r="DV113" i="2"/>
  <c r="DX113" i="2"/>
  <c r="DZ113" i="2"/>
  <c r="EB113" i="2"/>
  <c r="EF113" i="2"/>
  <c r="EQ113" i="2" s="1"/>
  <c r="EH113" i="2"/>
  <c r="EJ113" i="2"/>
  <c r="EL113" i="2"/>
  <c r="EN113" i="2"/>
  <c r="EP113" i="2"/>
  <c r="ET113" i="2"/>
  <c r="FE113" i="2" s="1"/>
  <c r="EV113" i="2"/>
  <c r="EX113" i="2"/>
  <c r="DC114" i="2"/>
  <c r="DE114" i="2"/>
  <c r="DG114" i="2"/>
  <c r="DI114" i="2"/>
  <c r="DK114" i="2"/>
  <c r="DM114" i="2"/>
  <c r="DQ114" i="2"/>
  <c r="DS114" i="2"/>
  <c r="DU114" i="2"/>
  <c r="DW114" i="2"/>
  <c r="DY114" i="2"/>
  <c r="EA114" i="2"/>
  <c r="EE114" i="2"/>
  <c r="EG114" i="2"/>
  <c r="EI114" i="2"/>
  <c r="EK114" i="2"/>
  <c r="EM114" i="2"/>
  <c r="EO114" i="2"/>
  <c r="ES114" i="2"/>
  <c r="EU114" i="2"/>
  <c r="EW114" i="2"/>
  <c r="EY114" i="2"/>
  <c r="FA127" i="2"/>
  <c r="EY127" i="2"/>
  <c r="EW127" i="2"/>
  <c r="EU127" i="2"/>
  <c r="ES127" i="2"/>
  <c r="EO127" i="2"/>
  <c r="EM127" i="2"/>
  <c r="EK127" i="2"/>
  <c r="EI127" i="2"/>
  <c r="EG127" i="2"/>
  <c r="EE127" i="2"/>
  <c r="EA127" i="2"/>
  <c r="DY127" i="2"/>
  <c r="DW127" i="2"/>
  <c r="DU127" i="2"/>
  <c r="DS127" i="2"/>
  <c r="DQ127" i="2"/>
  <c r="DM127" i="2"/>
  <c r="DK127" i="2"/>
  <c r="DO127" i="2" s="1"/>
  <c r="DP127" i="2" s="1"/>
  <c r="DN127" i="2"/>
  <c r="DR127" i="2"/>
  <c r="DV127" i="2"/>
  <c r="DZ127" i="2"/>
  <c r="EH127" i="2"/>
  <c r="EL127" i="2"/>
  <c r="EP127" i="2"/>
  <c r="ET127" i="2"/>
  <c r="EX127" i="2"/>
  <c r="FA129" i="2"/>
  <c r="EY129" i="2"/>
  <c r="EW129" i="2"/>
  <c r="EU129" i="2"/>
  <c r="ES129" i="2"/>
  <c r="EO129" i="2"/>
  <c r="EM129" i="2"/>
  <c r="EK129" i="2"/>
  <c r="EI129" i="2"/>
  <c r="EG129" i="2"/>
  <c r="EE129" i="2"/>
  <c r="EA129" i="2"/>
  <c r="DY129" i="2"/>
  <c r="DW129" i="2"/>
  <c r="DU129" i="2"/>
  <c r="DS129" i="2"/>
  <c r="DQ129" i="2"/>
  <c r="DM129" i="2"/>
  <c r="DK129" i="2"/>
  <c r="DO129" i="2" s="1"/>
  <c r="DP129" i="2" s="1"/>
  <c r="DN129" i="2"/>
  <c r="DR129" i="2"/>
  <c r="DV129" i="2"/>
  <c r="DZ129" i="2"/>
  <c r="EH129" i="2"/>
  <c r="EL129" i="2"/>
  <c r="EP129" i="2"/>
  <c r="ET129" i="2"/>
  <c r="EX129" i="2"/>
  <c r="EZ131" i="2"/>
  <c r="EX131" i="2"/>
  <c r="EV131" i="2"/>
  <c r="ET131" i="2"/>
  <c r="FE131" i="2" s="1"/>
  <c r="EP131" i="2"/>
  <c r="EN131" i="2"/>
  <c r="EL131" i="2"/>
  <c r="EJ131" i="2"/>
  <c r="EH131" i="2"/>
  <c r="EF131" i="2"/>
  <c r="EB131" i="2"/>
  <c r="DZ131" i="2"/>
  <c r="DX131" i="2"/>
  <c r="DV131" i="2"/>
  <c r="DT131" i="2"/>
  <c r="DW131" i="2"/>
  <c r="EA131" i="2"/>
  <c r="EE131" i="2"/>
  <c r="EI131" i="2"/>
  <c r="EM131" i="2"/>
  <c r="EU131" i="2"/>
  <c r="EY131" i="2"/>
  <c r="EZ135" i="2"/>
  <c r="EX135" i="2"/>
  <c r="EV135" i="2"/>
  <c r="ET135" i="2"/>
  <c r="FE135" i="2" s="1"/>
  <c r="EP135" i="2"/>
  <c r="EN135" i="2"/>
  <c r="EL135" i="2"/>
  <c r="EJ135" i="2"/>
  <c r="EH135" i="2"/>
  <c r="EF135" i="2"/>
  <c r="EB135" i="2"/>
  <c r="DZ135" i="2"/>
  <c r="DX135" i="2"/>
  <c r="DV135" i="2"/>
  <c r="DT135" i="2"/>
  <c r="DW135" i="2"/>
  <c r="EA135" i="2"/>
  <c r="EE135" i="2"/>
  <c r="EI135" i="2"/>
  <c r="EM135" i="2"/>
  <c r="EU135" i="2"/>
  <c r="EY135" i="2"/>
  <c r="DY137" i="2"/>
  <c r="EG137" i="2"/>
  <c r="EK137" i="2"/>
  <c r="EO137" i="2"/>
  <c r="ES137" i="2"/>
  <c r="EW137" i="2"/>
  <c r="FA137" i="2"/>
  <c r="EZ139" i="2"/>
  <c r="EX139" i="2"/>
  <c r="EV139" i="2"/>
  <c r="ET139" i="2"/>
  <c r="FE139" i="2" s="1"/>
  <c r="EP139" i="2"/>
  <c r="EN139" i="2"/>
  <c r="EL139" i="2"/>
  <c r="EJ139" i="2"/>
  <c r="EH139" i="2"/>
  <c r="EF139" i="2"/>
  <c r="EB139" i="2"/>
  <c r="DZ139" i="2"/>
  <c r="DX139" i="2"/>
  <c r="EA139" i="2"/>
  <c r="EE139" i="2"/>
  <c r="EI139" i="2"/>
  <c r="EM139" i="2"/>
  <c r="EU139" i="2"/>
  <c r="EY139" i="2"/>
  <c r="DY141" i="2"/>
  <c r="EI141" i="2"/>
  <c r="EY141" i="2"/>
  <c r="EA145" i="2"/>
  <c r="EI145" i="2"/>
  <c r="EY145" i="2"/>
  <c r="EK149" i="2"/>
  <c r="ES149" i="2"/>
  <c r="FE149" i="2" s="1"/>
  <c r="FA149" i="2"/>
  <c r="ES178" i="2"/>
  <c r="DK126" i="2"/>
  <c r="DO126" i="2" s="1"/>
  <c r="DP126" i="2" s="1"/>
  <c r="DM126" i="2"/>
  <c r="DQ126" i="2"/>
  <c r="DS126" i="2"/>
  <c r="DU126" i="2"/>
  <c r="DW126" i="2"/>
  <c r="DY126" i="2"/>
  <c r="EA126" i="2"/>
  <c r="EE126" i="2"/>
  <c r="EG126" i="2"/>
  <c r="EI126" i="2"/>
  <c r="EK126" i="2"/>
  <c r="EM126" i="2"/>
  <c r="EO126" i="2"/>
  <c r="ES126" i="2"/>
  <c r="EU126" i="2"/>
  <c r="EW126" i="2"/>
  <c r="EY126" i="2"/>
  <c r="DU132" i="2"/>
  <c r="EC132" i="2" s="1"/>
  <c r="ED132" i="2" s="1"/>
  <c r="DW132" i="2"/>
  <c r="DY132" i="2"/>
  <c r="EA132" i="2"/>
  <c r="EE132" i="2"/>
  <c r="EG132" i="2"/>
  <c r="EI132" i="2"/>
  <c r="EK132" i="2"/>
  <c r="EM132" i="2"/>
  <c r="EO132" i="2"/>
  <c r="ES132" i="2"/>
  <c r="EU132" i="2"/>
  <c r="EW132" i="2"/>
  <c r="EY132" i="2"/>
  <c r="DU134" i="2"/>
  <c r="EC134" i="2" s="1"/>
  <c r="ED134" i="2" s="1"/>
  <c r="DW134" i="2"/>
  <c r="DY134" i="2"/>
  <c r="EA134" i="2"/>
  <c r="EE134" i="2"/>
  <c r="EG134" i="2"/>
  <c r="EI134" i="2"/>
  <c r="EK134" i="2"/>
  <c r="EM134" i="2"/>
  <c r="EO134" i="2"/>
  <c r="ES134" i="2"/>
  <c r="EU134" i="2"/>
  <c r="EW134" i="2"/>
  <c r="EY134" i="2"/>
  <c r="DU136" i="2"/>
  <c r="EC136" i="2" s="1"/>
  <c r="ED136" i="2" s="1"/>
  <c r="DW136" i="2"/>
  <c r="DY136" i="2"/>
  <c r="EA136" i="2"/>
  <c r="EE136" i="2"/>
  <c r="EG136" i="2"/>
  <c r="EI136" i="2"/>
  <c r="EK136" i="2"/>
  <c r="EM136" i="2"/>
  <c r="EO136" i="2"/>
  <c r="ES136" i="2"/>
  <c r="FE136" i="2" s="1"/>
  <c r="EU136" i="2"/>
  <c r="EW136" i="2"/>
  <c r="EY136" i="2"/>
  <c r="DY138" i="2"/>
  <c r="EC138" i="2" s="1"/>
  <c r="ED138" i="2" s="1"/>
  <c r="EA138" i="2"/>
  <c r="EE138" i="2"/>
  <c r="EG138" i="2"/>
  <c r="EI138" i="2"/>
  <c r="EK138" i="2"/>
  <c r="EM138" i="2"/>
  <c r="EO138" i="2"/>
  <c r="ES138" i="2"/>
  <c r="EU138" i="2"/>
  <c r="EW138" i="2"/>
  <c r="EY138" i="2"/>
  <c r="DY140" i="2"/>
  <c r="EC140" i="2" s="1"/>
  <c r="ED140" i="2" s="1"/>
  <c r="EA140" i="2"/>
  <c r="EE140" i="2"/>
  <c r="EG140" i="2"/>
  <c r="EI140" i="2"/>
  <c r="EK140" i="2"/>
  <c r="EM140" i="2"/>
  <c r="EO140" i="2"/>
  <c r="ES140" i="2"/>
  <c r="EU140" i="2"/>
  <c r="EW140" i="2"/>
  <c r="EY140" i="2"/>
  <c r="EZ143" i="2"/>
  <c r="EX143" i="2"/>
  <c r="EV143" i="2"/>
  <c r="ET143" i="2"/>
  <c r="FE143" i="2" s="1"/>
  <c r="EP143" i="2"/>
  <c r="EN143" i="2"/>
  <c r="EL143" i="2"/>
  <c r="EJ143" i="2"/>
  <c r="EH143" i="2"/>
  <c r="EF143" i="2"/>
  <c r="EB143" i="2"/>
  <c r="DZ143" i="2"/>
  <c r="DX143" i="2"/>
  <c r="EA143" i="2"/>
  <c r="EE143" i="2"/>
  <c r="EI143" i="2"/>
  <c r="EM143" i="2"/>
  <c r="EU143" i="2"/>
  <c r="EY143" i="2"/>
  <c r="EZ147" i="2"/>
  <c r="EX147" i="2"/>
  <c r="EV147" i="2"/>
  <c r="ET147" i="2"/>
  <c r="FE147" i="2" s="1"/>
  <c r="EP147" i="2"/>
  <c r="EN147" i="2"/>
  <c r="EL147" i="2"/>
  <c r="EJ147" i="2"/>
  <c r="EH147" i="2"/>
  <c r="EF147" i="2"/>
  <c r="EB147" i="2"/>
  <c r="DZ147" i="2"/>
  <c r="DX147" i="2"/>
  <c r="EA147" i="2"/>
  <c r="EE147" i="2"/>
  <c r="EI147" i="2"/>
  <c r="EM147" i="2"/>
  <c r="EU147" i="2"/>
  <c r="EY147" i="2"/>
  <c r="EZ151" i="2"/>
  <c r="EX151" i="2"/>
  <c r="EV151" i="2"/>
  <c r="ET151" i="2"/>
  <c r="EP151" i="2"/>
  <c r="EN151" i="2"/>
  <c r="EL151" i="2"/>
  <c r="EJ151" i="2"/>
  <c r="EH151" i="2"/>
  <c r="EF151" i="2"/>
  <c r="EB151" i="2"/>
  <c r="DZ151" i="2"/>
  <c r="EG151" i="2"/>
  <c r="EK151" i="2"/>
  <c r="EO151" i="2"/>
  <c r="ES151" i="2"/>
  <c r="EW151" i="2"/>
  <c r="FA151" i="2"/>
  <c r="EZ153" i="2"/>
  <c r="EX153" i="2"/>
  <c r="EV153" i="2"/>
  <c r="ET153" i="2"/>
  <c r="EP153" i="2"/>
  <c r="EO153" i="2"/>
  <c r="ES153" i="2"/>
  <c r="EW153" i="2"/>
  <c r="FA153" i="2"/>
  <c r="EZ155" i="2"/>
  <c r="EX155" i="2"/>
  <c r="EV155" i="2"/>
  <c r="ET155" i="2"/>
  <c r="EP155" i="2"/>
  <c r="EO155" i="2"/>
  <c r="EQ155" i="2" s="1"/>
  <c r="ER155" i="2" s="1"/>
  <c r="ES155" i="2"/>
  <c r="EW155" i="2"/>
  <c r="FA155" i="2"/>
  <c r="EZ157" i="2"/>
  <c r="EX157" i="2"/>
  <c r="EV157" i="2"/>
  <c r="ET157" i="2"/>
  <c r="EP157" i="2"/>
  <c r="EO157" i="2"/>
  <c r="ES157" i="2"/>
  <c r="EW157" i="2"/>
  <c r="FA157" i="2"/>
  <c r="FE160" i="2"/>
  <c r="FF160" i="2" s="1"/>
  <c r="FG160" i="2" s="1"/>
  <c r="FE162" i="2"/>
  <c r="FF162" i="2" s="1"/>
  <c r="FG162" i="2" s="1"/>
  <c r="FE164" i="2"/>
  <c r="FF164" i="2" s="1"/>
  <c r="FG164" i="2" s="1"/>
  <c r="FE166" i="2"/>
  <c r="FF166" i="2" s="1"/>
  <c r="FG166" i="2" s="1"/>
  <c r="FE171" i="2"/>
  <c r="FF171" i="2" s="1"/>
  <c r="FG171" i="2" s="1"/>
  <c r="CT178" i="2"/>
  <c r="DA176" i="2"/>
  <c r="DY142" i="2"/>
  <c r="EA142" i="2"/>
  <c r="EC142" i="2" s="1"/>
  <c r="ED142" i="2" s="1"/>
  <c r="EE142" i="2"/>
  <c r="EG142" i="2"/>
  <c r="EI142" i="2"/>
  <c r="EK142" i="2"/>
  <c r="EM142" i="2"/>
  <c r="EO142" i="2"/>
  <c r="ES142" i="2"/>
  <c r="EU142" i="2"/>
  <c r="EW142" i="2"/>
  <c r="EY142" i="2"/>
  <c r="DY144" i="2"/>
  <c r="EC144" i="2" s="1"/>
  <c r="ED144" i="2" s="1"/>
  <c r="EA144" i="2"/>
  <c r="EE144" i="2"/>
  <c r="EG144" i="2"/>
  <c r="EI144" i="2"/>
  <c r="EK144" i="2"/>
  <c r="EM144" i="2"/>
  <c r="EO144" i="2"/>
  <c r="ES144" i="2"/>
  <c r="EU144" i="2"/>
  <c r="EW144" i="2"/>
  <c r="EY144" i="2"/>
  <c r="DY146" i="2"/>
  <c r="EA146" i="2"/>
  <c r="EC146" i="2" s="1"/>
  <c r="ED146" i="2" s="1"/>
  <c r="EE146" i="2"/>
  <c r="EG146" i="2"/>
  <c r="EI146" i="2"/>
  <c r="EK146" i="2"/>
  <c r="EM146" i="2"/>
  <c r="EO146" i="2"/>
  <c r="ES146" i="2"/>
  <c r="EU146" i="2"/>
  <c r="EW146" i="2"/>
  <c r="EY146" i="2"/>
  <c r="DY148" i="2"/>
  <c r="EC148" i="2" s="1"/>
  <c r="ED148" i="2" s="1"/>
  <c r="EA148" i="2"/>
  <c r="EE148" i="2"/>
  <c r="EG148" i="2"/>
  <c r="EI148" i="2"/>
  <c r="EK148" i="2"/>
  <c r="EM148" i="2"/>
  <c r="EO148" i="2"/>
  <c r="ES148" i="2"/>
  <c r="EU148" i="2"/>
  <c r="EW148" i="2"/>
  <c r="EY148" i="2"/>
  <c r="EA150" i="2"/>
  <c r="EC150" i="2" s="1"/>
  <c r="ED150" i="2" s="1"/>
  <c r="EE150" i="2"/>
  <c r="EG150" i="2"/>
  <c r="EI150" i="2"/>
  <c r="EK150" i="2"/>
  <c r="EM150" i="2"/>
  <c r="EO150" i="2"/>
  <c r="ES150" i="2"/>
  <c r="EU150" i="2"/>
  <c r="EW150" i="2"/>
  <c r="EY150" i="2"/>
  <c r="EO152" i="2"/>
  <c r="EQ152" i="2" s="1"/>
  <c r="ER152" i="2" s="1"/>
  <c r="ES152" i="2"/>
  <c r="EU152" i="2"/>
  <c r="EW152" i="2"/>
  <c r="EY152" i="2"/>
  <c r="EO154" i="2"/>
  <c r="EQ154" i="2" s="1"/>
  <c r="ER154" i="2" s="1"/>
  <c r="ES154" i="2"/>
  <c r="EU154" i="2"/>
  <c r="EW154" i="2"/>
  <c r="EY154" i="2"/>
  <c r="EO156" i="2"/>
  <c r="EQ156" i="2" s="1"/>
  <c r="ER156" i="2" s="1"/>
  <c r="ES156" i="2"/>
  <c r="EU156" i="2"/>
  <c r="EW156" i="2"/>
  <c r="EY156" i="2"/>
  <c r="EV158" i="2"/>
  <c r="FE158" i="2" s="1"/>
  <c r="FF158" i="2" s="1"/>
  <c r="FG158" i="2" s="1"/>
  <c r="EX158" i="2"/>
  <c r="EV159" i="2"/>
  <c r="FE159" i="2" s="1"/>
  <c r="FF159" i="2" s="1"/>
  <c r="FG159" i="2" s="1"/>
  <c r="EX159" i="2"/>
  <c r="EX160" i="2"/>
  <c r="EX161" i="2"/>
  <c r="FE161" i="2" s="1"/>
  <c r="FF161" i="2" s="1"/>
  <c r="FG161" i="2" s="1"/>
  <c r="EX162" i="2"/>
  <c r="EX163" i="2"/>
  <c r="FE163" i="2" s="1"/>
  <c r="FF163" i="2" s="1"/>
  <c r="FG163" i="2" s="1"/>
  <c r="EX164" i="2"/>
  <c r="EX165" i="2"/>
  <c r="FE165" i="2" s="1"/>
  <c r="FF165" i="2" s="1"/>
  <c r="FG165" i="2" s="1"/>
  <c r="EX166" i="2"/>
  <c r="EX167" i="2"/>
  <c r="FE167" i="2" s="1"/>
  <c r="FF167" i="2" s="1"/>
  <c r="FG167" i="2" s="1"/>
  <c r="EZ168" i="2"/>
  <c r="EX168" i="2"/>
  <c r="FE168" i="2" s="1"/>
  <c r="FF168" i="2" s="1"/>
  <c r="FG168" i="2" s="1"/>
  <c r="EY168" i="2"/>
  <c r="DQ178" i="2"/>
  <c r="DY178" i="2"/>
  <c r="EG178" i="2"/>
  <c r="EO178" i="2"/>
  <c r="EX169" i="2"/>
  <c r="FE169" i="2" s="1"/>
  <c r="FF169" i="2" s="1"/>
  <c r="FG169" i="2" s="1"/>
  <c r="EX170" i="2"/>
  <c r="FE170" i="2" s="1"/>
  <c r="FF170" i="2" s="1"/>
  <c r="FG170" i="2" s="1"/>
  <c r="EX171" i="2"/>
  <c r="EZ176" i="2"/>
  <c r="EZ178" i="2" s="1"/>
  <c r="EX176" i="2"/>
  <c r="EV176" i="2"/>
  <c r="EV178" i="2" s="1"/>
  <c r="ET176" i="2"/>
  <c r="EP176" i="2"/>
  <c r="EP178" i="2" s="1"/>
  <c r="EN176" i="2"/>
  <c r="EL176" i="2"/>
  <c r="EL178" i="2" s="1"/>
  <c r="EJ176" i="2"/>
  <c r="EH176" i="2"/>
  <c r="EH178" i="2" s="1"/>
  <c r="EF176" i="2"/>
  <c r="EB176" i="2"/>
  <c r="EB178" i="2" s="1"/>
  <c r="DZ176" i="2"/>
  <c r="DX176" i="2"/>
  <c r="DX178" i="2" s="1"/>
  <c r="DV176" i="2"/>
  <c r="DT176" i="2"/>
  <c r="DT178" i="2" s="1"/>
  <c r="DR176" i="2"/>
  <c r="DN176" i="2"/>
  <c r="DN178" i="2" s="1"/>
  <c r="DL176" i="2"/>
  <c r="DJ176" i="2"/>
  <c r="DJ178" i="2" s="1"/>
  <c r="DH176" i="2"/>
  <c r="DF176" i="2"/>
  <c r="DF178" i="2" s="1"/>
  <c r="DD176" i="2"/>
  <c r="DC176" i="2"/>
  <c r="DG176" i="2"/>
  <c r="DG178" i="2" s="1"/>
  <c r="DK176" i="2"/>
  <c r="DK178" i="2" s="1"/>
  <c r="DS176" i="2"/>
  <c r="DS178" i="2" s="1"/>
  <c r="DW176" i="2"/>
  <c r="DW178" i="2" s="1"/>
  <c r="EA176" i="2"/>
  <c r="EA178" i="2" s="1"/>
  <c r="EE176" i="2"/>
  <c r="EI176" i="2"/>
  <c r="EI178" i="2" s="1"/>
  <c r="EM176" i="2"/>
  <c r="EM178" i="2" s="1"/>
  <c r="EU176" i="2"/>
  <c r="EU178" i="2" s="1"/>
  <c r="EY176" i="2"/>
  <c r="EY178" i="2" s="1"/>
  <c r="H178" i="2"/>
  <c r="DD177" i="2"/>
  <c r="DO177" i="2" s="1"/>
  <c r="DP177" i="2" s="1"/>
  <c r="DF177" i="2"/>
  <c r="DH177" i="2"/>
  <c r="DJ177" i="2"/>
  <c r="DL177" i="2"/>
  <c r="DN177" i="2"/>
  <c r="DR177" i="2"/>
  <c r="EC177" i="2" s="1"/>
  <c r="DT177" i="2"/>
  <c r="DV177" i="2"/>
  <c r="DX177" i="2"/>
  <c r="DZ177" i="2"/>
  <c r="EB177" i="2"/>
  <c r="EF177" i="2"/>
  <c r="EQ177" i="2" s="1"/>
  <c r="EH177" i="2"/>
  <c r="EJ177" i="2"/>
  <c r="EL177" i="2"/>
  <c r="EN177" i="2"/>
  <c r="EP177" i="2"/>
  <c r="ET177" i="2"/>
  <c r="FE177" i="2" s="1"/>
  <c r="EV177" i="2"/>
  <c r="EX177" i="2"/>
  <c r="AO248" i="3"/>
  <c r="AN248" i="3"/>
  <c r="G248" i="3"/>
  <c r="AL247" i="3"/>
  <c r="AK247" i="3"/>
  <c r="I247" i="3"/>
  <c r="H247" i="3"/>
  <c r="AL246" i="3"/>
  <c r="AK246" i="3"/>
  <c r="I246" i="3"/>
  <c r="I248" i="3" s="1"/>
  <c r="H246" i="3"/>
  <c r="H248" i="3" s="1"/>
  <c r="AN245" i="3"/>
  <c r="AM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4" i="3"/>
  <c r="H244" i="3"/>
  <c r="EM243" i="3"/>
  <c r="EA243" i="3"/>
  <c r="DS243" i="3"/>
  <c r="DK243" i="3"/>
  <c r="DD243" i="3"/>
  <c r="CX243" i="3"/>
  <c r="CT243" i="3"/>
  <c r="CP243" i="3"/>
  <c r="CJ243" i="3"/>
  <c r="CF243" i="3"/>
  <c r="CB243" i="3"/>
  <c r="BV243" i="3"/>
  <c r="I243" i="3"/>
  <c r="EI243" i="3" s="1"/>
  <c r="H243" i="3"/>
  <c r="DI242" i="3"/>
  <c r="CC242" i="3"/>
  <c r="I242" i="3"/>
  <c r="DY242" i="3" s="1"/>
  <c r="H242" i="3"/>
  <c r="EJ241" i="3"/>
  <c r="EF241" i="3"/>
  <c r="DZ241" i="3"/>
  <c r="DV241" i="3"/>
  <c r="DR241" i="3"/>
  <c r="DL241" i="3"/>
  <c r="DH241" i="3"/>
  <c r="DD241" i="3"/>
  <c r="CX241" i="3"/>
  <c r="CT241" i="3"/>
  <c r="CP241" i="3"/>
  <c r="CJ241" i="3"/>
  <c r="CF241" i="3"/>
  <c r="CB241" i="3"/>
  <c r="BV241" i="3"/>
  <c r="I241" i="3"/>
  <c r="EM241" i="3" s="1"/>
  <c r="H241" i="3"/>
  <c r="I240" i="3"/>
  <c r="H240" i="3"/>
  <c r="EI239" i="3"/>
  <c r="DW239" i="3"/>
  <c r="DO239" i="3"/>
  <c r="DI239" i="3"/>
  <c r="DE239" i="3"/>
  <c r="CY239" i="3"/>
  <c r="CU239" i="3"/>
  <c r="CQ239" i="3"/>
  <c r="CK239" i="3"/>
  <c r="CG239" i="3"/>
  <c r="CC239" i="3"/>
  <c r="BW239" i="3"/>
  <c r="BS239" i="3"/>
  <c r="I239" i="3"/>
  <c r="EA239" i="3" s="1"/>
  <c r="H239" i="3"/>
  <c r="EC238" i="3"/>
  <c r="DU238" i="3"/>
  <c r="DK238" i="3"/>
  <c r="DA238" i="3"/>
  <c r="CS238" i="3"/>
  <c r="CI238" i="3"/>
  <c r="CC238" i="3"/>
  <c r="BW238" i="3"/>
  <c r="BS238" i="3"/>
  <c r="I238" i="3"/>
  <c r="H238" i="3"/>
  <c r="EI237" i="3"/>
  <c r="DY237" i="3"/>
  <c r="DO237" i="3"/>
  <c r="DG237" i="3"/>
  <c r="CW237" i="3"/>
  <c r="CM237" i="3"/>
  <c r="CE237" i="3"/>
  <c r="BU237" i="3"/>
  <c r="I237" i="3"/>
  <c r="H237" i="3"/>
  <c r="EL236" i="3"/>
  <c r="EG236" i="3"/>
  <c r="EA236" i="3"/>
  <c r="DW236" i="3"/>
  <c r="DS236" i="3"/>
  <c r="DM236" i="3"/>
  <c r="DI236" i="3"/>
  <c r="DE236" i="3"/>
  <c r="CY236" i="3"/>
  <c r="CU236" i="3"/>
  <c r="CQ236" i="3"/>
  <c r="CK236" i="3"/>
  <c r="CG236" i="3"/>
  <c r="CC236" i="3"/>
  <c r="BW236" i="3"/>
  <c r="BS236" i="3"/>
  <c r="I236" i="3"/>
  <c r="EJ236" i="3" s="1"/>
  <c r="H236" i="3"/>
  <c r="EC235" i="3"/>
  <c r="DK235" i="3"/>
  <c r="CS235" i="3"/>
  <c r="BY235" i="3"/>
  <c r="I235" i="3"/>
  <c r="H235" i="3"/>
  <c r="EL234" i="3"/>
  <c r="EG234" i="3"/>
  <c r="EA234" i="3"/>
  <c r="DW234" i="3"/>
  <c r="DS234" i="3"/>
  <c r="DM234" i="3"/>
  <c r="DI234" i="3"/>
  <c r="DE234" i="3"/>
  <c r="CY234" i="3"/>
  <c r="CU234" i="3"/>
  <c r="CQ234" i="3"/>
  <c r="CK234" i="3"/>
  <c r="CG234" i="3"/>
  <c r="CC234" i="3"/>
  <c r="BW234" i="3"/>
  <c r="BS234" i="3"/>
  <c r="I234" i="3"/>
  <c r="EJ234" i="3" s="1"/>
  <c r="H234" i="3"/>
  <c r="EI233" i="3"/>
  <c r="DY233" i="3"/>
  <c r="DO233" i="3"/>
  <c r="DG233" i="3"/>
  <c r="CW233" i="3"/>
  <c r="CM233" i="3"/>
  <c r="CE233" i="3"/>
  <c r="BU233" i="3"/>
  <c r="I233" i="3"/>
  <c r="H233" i="3"/>
  <c r="EL232" i="3"/>
  <c r="EG232" i="3"/>
  <c r="EA232" i="3"/>
  <c r="DW232" i="3"/>
  <c r="DS232" i="3"/>
  <c r="DM232" i="3"/>
  <c r="DI232" i="3"/>
  <c r="DE232" i="3"/>
  <c r="CY232" i="3"/>
  <c r="CU232" i="3"/>
  <c r="CQ232" i="3"/>
  <c r="CK232" i="3"/>
  <c r="CG232" i="3"/>
  <c r="CC232" i="3"/>
  <c r="BW232" i="3"/>
  <c r="BS232" i="3"/>
  <c r="I232" i="3"/>
  <c r="EJ232" i="3" s="1"/>
  <c r="H232" i="3"/>
  <c r="DS231" i="3"/>
  <c r="DG231" i="3"/>
  <c r="CW231" i="3"/>
  <c r="CM231" i="3"/>
  <c r="CE231" i="3"/>
  <c r="BU231" i="3"/>
  <c r="I231" i="3"/>
  <c r="H231" i="3"/>
  <c r="EL230" i="3"/>
  <c r="EG230" i="3"/>
  <c r="EA230" i="3"/>
  <c r="DW230" i="3"/>
  <c r="DS230" i="3"/>
  <c r="DM230" i="3"/>
  <c r="DI230" i="3"/>
  <c r="DE230" i="3"/>
  <c r="CY230" i="3"/>
  <c r="CU230" i="3"/>
  <c r="CQ230" i="3"/>
  <c r="CK230" i="3"/>
  <c r="CG230" i="3"/>
  <c r="CC230" i="3"/>
  <c r="BW230" i="3"/>
  <c r="BS230" i="3"/>
  <c r="I230" i="3"/>
  <c r="EJ230" i="3" s="1"/>
  <c r="H230" i="3"/>
  <c r="I229" i="3"/>
  <c r="H229" i="3"/>
  <c r="EB228" i="3"/>
  <c r="DT228" i="3"/>
  <c r="DH228" i="3"/>
  <c r="CZ228" i="3"/>
  <c r="CR228" i="3"/>
  <c r="CF228" i="3"/>
  <c r="BX228" i="3"/>
  <c r="BP228" i="3"/>
  <c r="I228" i="3"/>
  <c r="DX228" i="3" s="1"/>
  <c r="H228" i="3"/>
  <c r="BM227" i="3"/>
  <c r="I227" i="3"/>
  <c r="H227" i="3"/>
  <c r="EA226" i="3"/>
  <c r="DS226" i="3"/>
  <c r="DI226" i="3"/>
  <c r="CY226" i="3"/>
  <c r="CQ226" i="3"/>
  <c r="CG226" i="3"/>
  <c r="BW226" i="3"/>
  <c r="BO226" i="3"/>
  <c r="I226" i="3"/>
  <c r="H226" i="3"/>
  <c r="I225" i="3"/>
  <c r="H225" i="3"/>
  <c r="EA224" i="3"/>
  <c r="DS224" i="3"/>
  <c r="DI224" i="3"/>
  <c r="CY224" i="3"/>
  <c r="CQ224" i="3"/>
  <c r="CG224" i="3"/>
  <c r="BW224" i="3"/>
  <c r="BO224" i="3"/>
  <c r="I224" i="3"/>
  <c r="H224" i="3"/>
  <c r="I223" i="3"/>
  <c r="H223" i="3"/>
  <c r="EA222" i="3"/>
  <c r="DS222" i="3"/>
  <c r="DI222" i="3"/>
  <c r="CY222" i="3"/>
  <c r="CQ222" i="3"/>
  <c r="CG222" i="3"/>
  <c r="BW222" i="3"/>
  <c r="BO222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AJ211" i="3"/>
  <c r="I211" i="3"/>
  <c r="H211" i="3"/>
  <c r="AJ210" i="3"/>
  <c r="I210" i="3"/>
  <c r="H210" i="3"/>
  <c r="AJ209" i="3"/>
  <c r="I209" i="3"/>
  <c r="H209" i="3"/>
  <c r="AJ208" i="3"/>
  <c r="I208" i="3"/>
  <c r="H208" i="3"/>
  <c r="AJ207" i="3"/>
  <c r="I207" i="3"/>
  <c r="H207" i="3"/>
  <c r="AJ206" i="3"/>
  <c r="I206" i="3"/>
  <c r="H206" i="3"/>
  <c r="W205" i="3"/>
  <c r="I205" i="3"/>
  <c r="AI205" i="3" s="1"/>
  <c r="AJ205" i="3" s="1"/>
  <c r="H205" i="3"/>
  <c r="W204" i="3"/>
  <c r="I204" i="3"/>
  <c r="AI204" i="3" s="1"/>
  <c r="AJ204" i="3" s="1"/>
  <c r="H204" i="3"/>
  <c r="W203" i="3"/>
  <c r="I203" i="3"/>
  <c r="AI203" i="3" s="1"/>
  <c r="AJ203" i="3" s="1"/>
  <c r="H203" i="3"/>
  <c r="W202" i="3"/>
  <c r="I202" i="3"/>
  <c r="AI202" i="3" s="1"/>
  <c r="AJ202" i="3" s="1"/>
  <c r="H202" i="3"/>
  <c r="W201" i="3"/>
  <c r="I201" i="3"/>
  <c r="AI201" i="3" s="1"/>
  <c r="AJ201" i="3" s="1"/>
  <c r="H201" i="3"/>
  <c r="W200" i="3"/>
  <c r="I200" i="3"/>
  <c r="AI200" i="3" s="1"/>
  <c r="AJ200" i="3" s="1"/>
  <c r="H200" i="3"/>
  <c r="W199" i="3"/>
  <c r="I199" i="3"/>
  <c r="AI199" i="3" s="1"/>
  <c r="AJ199" i="3" s="1"/>
  <c r="H199" i="3"/>
  <c r="I198" i="3"/>
  <c r="H198" i="3"/>
  <c r="I197" i="3"/>
  <c r="H197" i="3"/>
  <c r="I196" i="3"/>
  <c r="H196" i="3"/>
  <c r="AG196" i="3" s="1"/>
  <c r="I195" i="3"/>
  <c r="H195" i="3"/>
  <c r="AE195" i="3" s="1"/>
  <c r="AI194" i="3"/>
  <c r="AE194" i="3"/>
  <c r="I194" i="3"/>
  <c r="AH194" i="3" s="1"/>
  <c r="H194" i="3"/>
  <c r="I193" i="3"/>
  <c r="AF193" i="3" s="1"/>
  <c r="H193" i="3"/>
  <c r="AI192" i="3"/>
  <c r="AE192" i="3"/>
  <c r="I192" i="3"/>
  <c r="AH192" i="3" s="1"/>
  <c r="H192" i="3"/>
  <c r="I191" i="3"/>
  <c r="H191" i="3"/>
  <c r="I190" i="3"/>
  <c r="H190" i="3"/>
  <c r="AF189" i="3"/>
  <c r="I189" i="3"/>
  <c r="H189" i="3"/>
  <c r="I188" i="3"/>
  <c r="H188" i="3"/>
  <c r="I187" i="3"/>
  <c r="H187" i="3"/>
  <c r="AI186" i="3"/>
  <c r="AE186" i="3"/>
  <c r="AA186" i="3"/>
  <c r="W186" i="3"/>
  <c r="I186" i="3"/>
  <c r="AH186" i="3" s="1"/>
  <c r="H186" i="3"/>
  <c r="W185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AO179" i="3"/>
  <c r="I179" i="3"/>
  <c r="H179" i="3"/>
  <c r="I178" i="3"/>
  <c r="AO178" i="3" s="1"/>
  <c r="H178" i="3"/>
  <c r="W177" i="3"/>
  <c r="I177" i="3"/>
  <c r="H177" i="3"/>
  <c r="W176" i="3"/>
  <c r="I176" i="3"/>
  <c r="AD176" i="3" s="1"/>
  <c r="H176" i="3"/>
  <c r="W175" i="3"/>
  <c r="I175" i="3"/>
  <c r="H175" i="3"/>
  <c r="AD174" i="3"/>
  <c r="W174" i="3"/>
  <c r="I174" i="3"/>
  <c r="AH174" i="3" s="1"/>
  <c r="H174" i="3"/>
  <c r="W173" i="3"/>
  <c r="I173" i="3"/>
  <c r="H173" i="3"/>
  <c r="AH172" i="3"/>
  <c r="W172" i="3"/>
  <c r="I172" i="3"/>
  <c r="AD172" i="3" s="1"/>
  <c r="H172" i="3"/>
  <c r="W171" i="3"/>
  <c r="I171" i="3"/>
  <c r="H171" i="3"/>
  <c r="AD170" i="3"/>
  <c r="W170" i="3"/>
  <c r="I170" i="3"/>
  <c r="AH170" i="3" s="1"/>
  <c r="H170" i="3"/>
  <c r="AL169" i="3"/>
  <c r="AK169" i="3"/>
  <c r="AO169" i="3" s="1"/>
  <c r="I169" i="3"/>
  <c r="H169" i="3"/>
  <c r="AL168" i="3"/>
  <c r="AL245" i="3" s="1"/>
  <c r="AK168" i="3"/>
  <c r="I168" i="3"/>
  <c r="H168" i="3"/>
  <c r="AO167" i="3"/>
  <c r="I167" i="3"/>
  <c r="H167" i="3"/>
  <c r="AO166" i="3"/>
  <c r="I166" i="3"/>
  <c r="H166" i="3"/>
  <c r="AO165" i="3"/>
  <c r="I165" i="3"/>
  <c r="H165" i="3"/>
  <c r="AO164" i="3"/>
  <c r="AE164" i="3"/>
  <c r="AA164" i="3"/>
  <c r="W164" i="3"/>
  <c r="I164" i="3"/>
  <c r="AF164" i="3" s="1"/>
  <c r="H164" i="3"/>
  <c r="AO163" i="3"/>
  <c r="W163" i="3"/>
  <c r="I163" i="3"/>
  <c r="H163" i="3"/>
  <c r="AO162" i="3"/>
  <c r="AE162" i="3"/>
  <c r="AA162" i="3"/>
  <c r="W162" i="3"/>
  <c r="I162" i="3"/>
  <c r="AF162" i="3" s="1"/>
  <c r="H162" i="3"/>
  <c r="AO161" i="3"/>
  <c r="AC161" i="3"/>
  <c r="W161" i="3"/>
  <c r="I161" i="3"/>
  <c r="H161" i="3"/>
  <c r="AO160" i="3"/>
  <c r="AE160" i="3"/>
  <c r="AA160" i="3"/>
  <c r="W160" i="3"/>
  <c r="I160" i="3"/>
  <c r="AF160" i="3" s="1"/>
  <c r="H160" i="3"/>
  <c r="AO159" i="3"/>
  <c r="W159" i="3"/>
  <c r="I159" i="3"/>
  <c r="H159" i="3"/>
  <c r="AO158" i="3"/>
  <c r="AE158" i="3"/>
  <c r="AA158" i="3"/>
  <c r="W158" i="3"/>
  <c r="I158" i="3"/>
  <c r="AF158" i="3" s="1"/>
  <c r="H158" i="3"/>
  <c r="AO157" i="3"/>
  <c r="AC157" i="3"/>
  <c r="W157" i="3"/>
  <c r="I157" i="3"/>
  <c r="H157" i="3"/>
  <c r="AO156" i="3"/>
  <c r="AE156" i="3"/>
  <c r="AA156" i="3"/>
  <c r="W156" i="3"/>
  <c r="I156" i="3"/>
  <c r="AF156" i="3" s="1"/>
  <c r="H156" i="3"/>
  <c r="AO155" i="3"/>
  <c r="W155" i="3"/>
  <c r="I155" i="3"/>
  <c r="H155" i="3"/>
  <c r="AO154" i="3"/>
  <c r="AE154" i="3"/>
  <c r="AA154" i="3"/>
  <c r="W154" i="3"/>
  <c r="I154" i="3"/>
  <c r="AF154" i="3" s="1"/>
  <c r="H154" i="3"/>
  <c r="AO153" i="3"/>
  <c r="AC153" i="3"/>
  <c r="W153" i="3"/>
  <c r="I153" i="3"/>
  <c r="H153" i="3"/>
  <c r="AO152" i="3"/>
  <c r="AE152" i="3"/>
  <c r="AA152" i="3"/>
  <c r="W152" i="3"/>
  <c r="I152" i="3"/>
  <c r="AF152" i="3" s="1"/>
  <c r="H152" i="3"/>
  <c r="AO151" i="3"/>
  <c r="W151" i="3"/>
  <c r="I151" i="3"/>
  <c r="H151" i="3"/>
  <c r="AO150" i="3"/>
  <c r="AE150" i="3"/>
  <c r="AA150" i="3"/>
  <c r="W150" i="3"/>
  <c r="I150" i="3"/>
  <c r="AF150" i="3" s="1"/>
  <c r="H150" i="3"/>
  <c r="AO149" i="3"/>
  <c r="I149" i="3"/>
  <c r="H149" i="3"/>
  <c r="AO148" i="3"/>
  <c r="I148" i="3"/>
  <c r="H148" i="3"/>
  <c r="AO147" i="3"/>
  <c r="I147" i="3"/>
  <c r="H147" i="3"/>
  <c r="AO146" i="3"/>
  <c r="I146" i="3"/>
  <c r="H146" i="3"/>
  <c r="AO145" i="3"/>
  <c r="I145" i="3"/>
  <c r="H145" i="3"/>
  <c r="AO144" i="3"/>
  <c r="I144" i="3"/>
  <c r="H144" i="3"/>
  <c r="AO143" i="3"/>
  <c r="I143" i="3"/>
  <c r="H143" i="3"/>
  <c r="AO142" i="3"/>
  <c r="I142" i="3"/>
  <c r="H142" i="3"/>
  <c r="AO141" i="3"/>
  <c r="I141" i="3"/>
  <c r="H141" i="3"/>
  <c r="AO140" i="3"/>
  <c r="I140" i="3"/>
  <c r="H140" i="3"/>
  <c r="AO139" i="3"/>
  <c r="I139" i="3"/>
  <c r="H139" i="3"/>
  <c r="AO138" i="3"/>
  <c r="I138" i="3"/>
  <c r="H138" i="3"/>
  <c r="AO137" i="3"/>
  <c r="I137" i="3"/>
  <c r="H137" i="3"/>
  <c r="AO136" i="3"/>
  <c r="I136" i="3"/>
  <c r="H136" i="3"/>
  <c r="AO135" i="3"/>
  <c r="I135" i="3"/>
  <c r="H135" i="3"/>
  <c r="AO134" i="3"/>
  <c r="I134" i="3"/>
  <c r="H134" i="3"/>
  <c r="AO133" i="3"/>
  <c r="I133" i="3"/>
  <c r="H133" i="3"/>
  <c r="AO132" i="3"/>
  <c r="I132" i="3"/>
  <c r="H132" i="3"/>
  <c r="AO131" i="3"/>
  <c r="I131" i="3"/>
  <c r="H131" i="3"/>
  <c r="AO130" i="3"/>
  <c r="I130" i="3"/>
  <c r="H130" i="3"/>
  <c r="AO129" i="3"/>
  <c r="I129" i="3"/>
  <c r="H129" i="3"/>
  <c r="AO128" i="3"/>
  <c r="I128" i="3"/>
  <c r="H128" i="3"/>
  <c r="AO127" i="3"/>
  <c r="I127" i="3"/>
  <c r="H127" i="3"/>
  <c r="AO126" i="3"/>
  <c r="I126" i="3"/>
  <c r="H126" i="3"/>
  <c r="AO125" i="3"/>
  <c r="I125" i="3"/>
  <c r="H125" i="3"/>
  <c r="AO124" i="3"/>
  <c r="I124" i="3"/>
  <c r="H124" i="3"/>
  <c r="AO123" i="3"/>
  <c r="I123" i="3"/>
  <c r="H123" i="3"/>
  <c r="AO122" i="3"/>
  <c r="I122" i="3"/>
  <c r="H122" i="3"/>
  <c r="AO121" i="3"/>
  <c r="I121" i="3"/>
  <c r="H121" i="3"/>
  <c r="AO120" i="3"/>
  <c r="I120" i="3"/>
  <c r="H120" i="3"/>
  <c r="AO119" i="3"/>
  <c r="G119" i="3"/>
  <c r="AN117" i="3"/>
  <c r="AM117" i="3"/>
  <c r="V117" i="3"/>
  <c r="U117" i="3"/>
  <c r="T117" i="3"/>
  <c r="S117" i="3"/>
  <c r="R117" i="3"/>
  <c r="Q117" i="3"/>
  <c r="J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EK108" i="3"/>
  <c r="EC108" i="3"/>
  <c r="DU108" i="3"/>
  <c r="DI108" i="3"/>
  <c r="DA108" i="3"/>
  <c r="CS108" i="3"/>
  <c r="CG108" i="3"/>
  <c r="I108" i="3"/>
  <c r="EG108" i="3" s="1"/>
  <c r="H108" i="3"/>
  <c r="ET107" i="3"/>
  <c r="EN107" i="3"/>
  <c r="EJ107" i="3"/>
  <c r="EF107" i="3"/>
  <c r="DZ107" i="3"/>
  <c r="DV107" i="3"/>
  <c r="DR107" i="3"/>
  <c r="DL107" i="3"/>
  <c r="DH107" i="3"/>
  <c r="DD107" i="3"/>
  <c r="CX107" i="3"/>
  <c r="CT107" i="3"/>
  <c r="CP107" i="3"/>
  <c r="CJ107" i="3"/>
  <c r="CF107" i="3"/>
  <c r="I107" i="3"/>
  <c r="EW107" i="3" s="1"/>
  <c r="H107" i="3"/>
  <c r="I106" i="3"/>
  <c r="H106" i="3"/>
  <c r="EL105" i="3"/>
  <c r="EH105" i="3"/>
  <c r="EB105" i="3"/>
  <c r="DX105" i="3"/>
  <c r="DT105" i="3"/>
  <c r="DN105" i="3"/>
  <c r="DJ105" i="3"/>
  <c r="DF105" i="3"/>
  <c r="CZ105" i="3"/>
  <c r="CV105" i="3"/>
  <c r="CR105" i="3"/>
  <c r="CL105" i="3"/>
  <c r="CH105" i="3"/>
  <c r="CD105" i="3"/>
  <c r="BX105" i="3"/>
  <c r="I105" i="3"/>
  <c r="EO105" i="3" s="1"/>
  <c r="H105" i="3"/>
  <c r="EK104" i="3"/>
  <c r="EC104" i="3"/>
  <c r="DU104" i="3"/>
  <c r="DI104" i="3"/>
  <c r="DA104" i="3"/>
  <c r="CS104" i="3"/>
  <c r="CG104" i="3"/>
  <c r="BY104" i="3"/>
  <c r="I104" i="3"/>
  <c r="EO104" i="3" s="1"/>
  <c r="H104" i="3"/>
  <c r="I103" i="3"/>
  <c r="H103" i="3"/>
  <c r="I102" i="3"/>
  <c r="H102" i="3"/>
  <c r="EB101" i="3"/>
  <c r="DT101" i="3"/>
  <c r="DH101" i="3"/>
  <c r="CZ101" i="3"/>
  <c r="CR101" i="3"/>
  <c r="CF101" i="3"/>
  <c r="BX101" i="3"/>
  <c r="BP101" i="3"/>
  <c r="I101" i="3"/>
  <c r="DX101" i="3" s="1"/>
  <c r="H101" i="3"/>
  <c r="DX100" i="3"/>
  <c r="DD100" i="3"/>
  <c r="CJ100" i="3"/>
  <c r="BT100" i="3"/>
  <c r="I100" i="3"/>
  <c r="H100" i="3"/>
  <c r="EB99" i="3"/>
  <c r="DT99" i="3"/>
  <c r="DH99" i="3"/>
  <c r="CZ99" i="3"/>
  <c r="CR99" i="3"/>
  <c r="CF99" i="3"/>
  <c r="BX99" i="3"/>
  <c r="BP99" i="3"/>
  <c r="I99" i="3"/>
  <c r="DX99" i="3" s="1"/>
  <c r="H99" i="3"/>
  <c r="I98" i="3"/>
  <c r="H98" i="3"/>
  <c r="EB97" i="3"/>
  <c r="DT97" i="3"/>
  <c r="DH97" i="3"/>
  <c r="CZ97" i="3"/>
  <c r="CR97" i="3"/>
  <c r="CF97" i="3"/>
  <c r="BX97" i="3"/>
  <c r="BP97" i="3"/>
  <c r="I97" i="3"/>
  <c r="DX97" i="3" s="1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AK90" i="3"/>
  <c r="I90" i="3"/>
  <c r="H90" i="3"/>
  <c r="AK89" i="3"/>
  <c r="I89" i="3"/>
  <c r="H89" i="3"/>
  <c r="AJ88" i="3"/>
  <c r="I88" i="3"/>
  <c r="H88" i="3"/>
  <c r="AJ87" i="3"/>
  <c r="I87" i="3"/>
  <c r="H87" i="3"/>
  <c r="AJ86" i="3"/>
  <c r="I86" i="3"/>
  <c r="H86" i="3"/>
  <c r="AJ85" i="3"/>
  <c r="I85" i="3"/>
  <c r="H85" i="3"/>
  <c r="W84" i="3"/>
  <c r="I84" i="3"/>
  <c r="AI84" i="3" s="1"/>
  <c r="AJ84" i="3" s="1"/>
  <c r="H84" i="3"/>
  <c r="W83" i="3"/>
  <c r="I83" i="3"/>
  <c r="AI83" i="3" s="1"/>
  <c r="AJ83" i="3" s="1"/>
  <c r="H83" i="3"/>
  <c r="W82" i="3"/>
  <c r="I82" i="3"/>
  <c r="AI82" i="3" s="1"/>
  <c r="AJ82" i="3" s="1"/>
  <c r="H82" i="3"/>
  <c r="W81" i="3"/>
  <c r="I81" i="3"/>
  <c r="AI81" i="3" s="1"/>
  <c r="AJ81" i="3" s="1"/>
  <c r="H81" i="3"/>
  <c r="W80" i="3"/>
  <c r="I80" i="3"/>
  <c r="AI80" i="3" s="1"/>
  <c r="AJ80" i="3" s="1"/>
  <c r="H80" i="3"/>
  <c r="W79" i="3"/>
  <c r="I79" i="3"/>
  <c r="AH79" i="3" s="1"/>
  <c r="H79" i="3"/>
  <c r="W78" i="3"/>
  <c r="I78" i="3"/>
  <c r="AI78" i="3" s="1"/>
  <c r="AJ78" i="3" s="1"/>
  <c r="H78" i="3"/>
  <c r="W77" i="3"/>
  <c r="I77" i="3"/>
  <c r="AI77" i="3" s="1"/>
  <c r="AJ77" i="3" s="1"/>
  <c r="H77" i="3"/>
  <c r="W76" i="3"/>
  <c r="I76" i="3"/>
  <c r="AI76" i="3" s="1"/>
  <c r="AJ76" i="3" s="1"/>
  <c r="H76" i="3"/>
  <c r="W75" i="3"/>
  <c r="I75" i="3"/>
  <c r="AI75" i="3" s="1"/>
  <c r="AJ75" i="3" s="1"/>
  <c r="H75" i="3"/>
  <c r="W74" i="3"/>
  <c r="I74" i="3"/>
  <c r="AI74" i="3" s="1"/>
  <c r="AJ74" i="3" s="1"/>
  <c r="H74" i="3"/>
  <c r="W73" i="3"/>
  <c r="I73" i="3"/>
  <c r="AI73" i="3" s="1"/>
  <c r="AJ73" i="3" s="1"/>
  <c r="H73" i="3"/>
  <c r="W72" i="3"/>
  <c r="I72" i="3"/>
  <c r="AI72" i="3" s="1"/>
  <c r="AJ72" i="3" s="1"/>
  <c r="H72" i="3"/>
  <c r="W71" i="3"/>
  <c r="I71" i="3"/>
  <c r="AI71" i="3" s="1"/>
  <c r="AJ71" i="3" s="1"/>
  <c r="H71" i="3"/>
  <c r="W70" i="3"/>
  <c r="I70" i="3"/>
  <c r="AI70" i="3" s="1"/>
  <c r="AJ70" i="3" s="1"/>
  <c r="H70" i="3"/>
  <c r="W69" i="3"/>
  <c r="I69" i="3"/>
  <c r="AI69" i="3" s="1"/>
  <c r="AJ69" i="3" s="1"/>
  <c r="H69" i="3"/>
  <c r="W68" i="3"/>
  <c r="I68" i="3"/>
  <c r="AI68" i="3" s="1"/>
  <c r="AJ68" i="3" s="1"/>
  <c r="H68" i="3"/>
  <c r="W67" i="3"/>
  <c r="I67" i="3"/>
  <c r="H67" i="3"/>
  <c r="I66" i="3"/>
  <c r="AO66" i="3" s="1"/>
  <c r="H66" i="3"/>
  <c r="AI65" i="3"/>
  <c r="AE65" i="3"/>
  <c r="AA65" i="3"/>
  <c r="W65" i="3"/>
  <c r="I65" i="3"/>
  <c r="AH65" i="3" s="1"/>
  <c r="H65" i="3"/>
  <c r="W64" i="3"/>
  <c r="I64" i="3"/>
  <c r="H64" i="3"/>
  <c r="AO63" i="3"/>
  <c r="I63" i="3"/>
  <c r="H63" i="3"/>
  <c r="I62" i="3"/>
  <c r="AO62" i="3" s="1"/>
  <c r="H62" i="3"/>
  <c r="AL61" i="3"/>
  <c r="AK61" i="3"/>
  <c r="AO61" i="3" s="1"/>
  <c r="I61" i="3"/>
  <c r="H61" i="3"/>
  <c r="AL60" i="3"/>
  <c r="AK60" i="3"/>
  <c r="AO60" i="3" s="1"/>
  <c r="I60" i="3"/>
  <c r="H60" i="3"/>
  <c r="AL59" i="3"/>
  <c r="AK59" i="3"/>
  <c r="AO59" i="3" s="1"/>
  <c r="I59" i="3"/>
  <c r="H59" i="3"/>
  <c r="AO58" i="3"/>
  <c r="I58" i="3"/>
  <c r="H58" i="3"/>
  <c r="AO57" i="3"/>
  <c r="I57" i="3"/>
  <c r="H57" i="3"/>
  <c r="AO56" i="3"/>
  <c r="I56" i="3"/>
  <c r="H56" i="3"/>
  <c r="AO55" i="3"/>
  <c r="I55" i="3"/>
  <c r="H55" i="3"/>
  <c r="W54" i="3"/>
  <c r="I54" i="3"/>
  <c r="AD54" i="3" s="1"/>
  <c r="H54" i="3"/>
  <c r="AL53" i="3"/>
  <c r="AK53" i="3"/>
  <c r="AO53" i="3" s="1"/>
  <c r="I53" i="3"/>
  <c r="H53" i="3"/>
  <c r="AL52" i="3"/>
  <c r="AK52" i="3"/>
  <c r="AO52" i="3" s="1"/>
  <c r="I52" i="3"/>
  <c r="H52" i="3"/>
  <c r="AL51" i="3"/>
  <c r="AK51" i="3"/>
  <c r="I51" i="3"/>
  <c r="H51" i="3"/>
  <c r="AL50" i="3"/>
  <c r="AK50" i="3"/>
  <c r="AO50" i="3" s="1"/>
  <c r="I50" i="3"/>
  <c r="H50" i="3"/>
  <c r="AL49" i="3"/>
  <c r="AK49" i="3"/>
  <c r="AO49" i="3" s="1"/>
  <c r="I49" i="3"/>
  <c r="H49" i="3"/>
  <c r="AL48" i="3"/>
  <c r="AK48" i="3"/>
  <c r="AO48" i="3" s="1"/>
  <c r="I48" i="3"/>
  <c r="H48" i="3"/>
  <c r="AL47" i="3"/>
  <c r="AL117" i="3" s="1"/>
  <c r="AK47" i="3"/>
  <c r="I47" i="3"/>
  <c r="H47" i="3"/>
  <c r="AO46" i="3"/>
  <c r="I46" i="3"/>
  <c r="H46" i="3"/>
  <c r="AO45" i="3"/>
  <c r="I45" i="3"/>
  <c r="H45" i="3"/>
  <c r="AO44" i="3"/>
  <c r="I44" i="3"/>
  <c r="H44" i="3"/>
  <c r="AO43" i="3"/>
  <c r="I43" i="3"/>
  <c r="H43" i="3"/>
  <c r="AO42" i="3"/>
  <c r="I42" i="3"/>
  <c r="H42" i="3"/>
  <c r="AO41" i="3"/>
  <c r="H41" i="3"/>
  <c r="G41" i="3"/>
  <c r="I41" i="3" s="1"/>
  <c r="O41" i="3" s="1"/>
  <c r="AO40" i="3"/>
  <c r="H40" i="3"/>
  <c r="G40" i="3"/>
  <c r="I40" i="3" s="1"/>
  <c r="O40" i="3" s="1"/>
  <c r="AO39" i="3"/>
  <c r="H39" i="3"/>
  <c r="G39" i="3"/>
  <c r="I39" i="3" s="1"/>
  <c r="M39" i="3" s="1"/>
  <c r="AO38" i="3"/>
  <c r="G38" i="3"/>
  <c r="AN36" i="3"/>
  <c r="AM36" i="3"/>
  <c r="AJ35" i="3"/>
  <c r="I35" i="3"/>
  <c r="H35" i="3"/>
  <c r="AO34" i="3"/>
  <c r="AF34" i="3"/>
  <c r="AB34" i="3"/>
  <c r="X34" i="3"/>
  <c r="I34" i="3"/>
  <c r="AI34" i="3" s="1"/>
  <c r="H34" i="3"/>
  <c r="AE33" i="3"/>
  <c r="AA33" i="3"/>
  <c r="W33" i="3"/>
  <c r="I33" i="3"/>
  <c r="AH33" i="3" s="1"/>
  <c r="H33" i="3"/>
  <c r="AE32" i="3"/>
  <c r="AA32" i="3"/>
  <c r="W32" i="3"/>
  <c r="I32" i="3"/>
  <c r="AH32" i="3" s="1"/>
  <c r="H32" i="3"/>
  <c r="AL31" i="3"/>
  <c r="AK31" i="3"/>
  <c r="AO31" i="3" s="1"/>
  <c r="I31" i="3"/>
  <c r="H31" i="3"/>
  <c r="AO30" i="3"/>
  <c r="I30" i="3"/>
  <c r="H30" i="3"/>
  <c r="AO29" i="3"/>
  <c r="G29" i="3"/>
  <c r="AO28" i="3"/>
  <c r="G28" i="3"/>
  <c r="H28" i="3" s="1"/>
  <c r="AO27" i="3"/>
  <c r="H27" i="3"/>
  <c r="G27" i="3"/>
  <c r="I27" i="3" s="1"/>
  <c r="P27" i="3" s="1"/>
  <c r="AO26" i="3"/>
  <c r="G26" i="3"/>
  <c r="I26" i="3" s="1"/>
  <c r="AO25" i="3"/>
  <c r="I25" i="3"/>
  <c r="P25" i="3" s="1"/>
  <c r="G25" i="3"/>
  <c r="H25" i="3" s="1"/>
  <c r="AO24" i="3"/>
  <c r="G24" i="3"/>
  <c r="I24" i="3" s="1"/>
  <c r="P24" i="3" s="1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AI21" i="3"/>
  <c r="I21" i="3"/>
  <c r="H21" i="3"/>
  <c r="AI20" i="3"/>
  <c r="I20" i="3"/>
  <c r="H20" i="3"/>
  <c r="I19" i="3"/>
  <c r="H19" i="3"/>
  <c r="AL18" i="3"/>
  <c r="AK18" i="3"/>
  <c r="AO18" i="3" s="1"/>
  <c r="I18" i="3"/>
  <c r="H18" i="3"/>
  <c r="AL17" i="3"/>
  <c r="AK17" i="3"/>
  <c r="I17" i="3"/>
  <c r="H17" i="3"/>
  <c r="AL16" i="3"/>
  <c r="AK16" i="3"/>
  <c r="AO16" i="3" s="1"/>
  <c r="I16" i="3"/>
  <c r="H16" i="3"/>
  <c r="AL15" i="3"/>
  <c r="AK15" i="3"/>
  <c r="AO15" i="3" s="1"/>
  <c r="I15" i="3"/>
  <c r="H15" i="3"/>
  <c r="AM14" i="3"/>
  <c r="AL14" i="3"/>
  <c r="AK14" i="3"/>
  <c r="I14" i="3"/>
  <c r="H14" i="3"/>
  <c r="AL13" i="3"/>
  <c r="AK13" i="3"/>
  <c r="I13" i="3"/>
  <c r="H13" i="3"/>
  <c r="AN12" i="3"/>
  <c r="AN22" i="3" s="1"/>
  <c r="AN249" i="3" s="1"/>
  <c r="AM12" i="3"/>
  <c r="AM22" i="3" s="1"/>
  <c r="AM249" i="3" s="1"/>
  <c r="AL12" i="3"/>
  <c r="AL22" i="3" s="1"/>
  <c r="AK12" i="3"/>
  <c r="AO12" i="3" s="1"/>
  <c r="G12" i="3"/>
  <c r="H12" i="3" s="1"/>
  <c r="AO11" i="3"/>
  <c r="G11" i="3"/>
  <c r="H11" i="3" s="1"/>
  <c r="AO10" i="3"/>
  <c r="G10" i="3"/>
  <c r="H10" i="3" s="1"/>
  <c r="AO9" i="3"/>
  <c r="G9" i="3"/>
  <c r="H9" i="3" s="1"/>
  <c r="AO8" i="3"/>
  <c r="G8" i="3"/>
  <c r="H8" i="3" s="1"/>
  <c r="AO7" i="3"/>
  <c r="G7" i="3"/>
  <c r="H7" i="3" s="1"/>
  <c r="AO6" i="3"/>
  <c r="G6" i="3"/>
  <c r="G22" i="3" s="1"/>
  <c r="DP113" i="2" l="1"/>
  <c r="ED113" i="2" s="1"/>
  <c r="ER113" i="2" s="1"/>
  <c r="FF113" i="2" s="1"/>
  <c r="FG113" i="2" s="1"/>
  <c r="ED53" i="2"/>
  <c r="AX29" i="2"/>
  <c r="ED177" i="2"/>
  <c r="ER177" i="2" s="1"/>
  <c r="FF177" i="2" s="1"/>
  <c r="FG177" i="2" s="1"/>
  <c r="ER150" i="2"/>
  <c r="DP112" i="2"/>
  <c r="ED112" i="2" s="1"/>
  <c r="ER112" i="2" s="1"/>
  <c r="FF112" i="2" s="1"/>
  <c r="FG112" i="2" s="1"/>
  <c r="FF63" i="2"/>
  <c r="FG63" i="2" s="1"/>
  <c r="DC178" i="2"/>
  <c r="DO176" i="2"/>
  <c r="DO178" i="2" s="1"/>
  <c r="FE154" i="2"/>
  <c r="FF154" i="2" s="1"/>
  <c r="FG154" i="2" s="1"/>
  <c r="FE150" i="2"/>
  <c r="EQ150" i="2"/>
  <c r="DA178" i="2"/>
  <c r="DB176" i="2"/>
  <c r="EQ140" i="2"/>
  <c r="ER140" i="2" s="1"/>
  <c r="FF140" i="2" s="1"/>
  <c r="FG140" i="2" s="1"/>
  <c r="EQ138" i="2"/>
  <c r="ER138" i="2" s="1"/>
  <c r="FF138" i="2" s="1"/>
  <c r="FG138" i="2" s="1"/>
  <c r="EQ136" i="2"/>
  <c r="ER136" i="2" s="1"/>
  <c r="FF136" i="2" s="1"/>
  <c r="FG136" i="2" s="1"/>
  <c r="FE134" i="2"/>
  <c r="EQ134" i="2"/>
  <c r="ER134" i="2" s="1"/>
  <c r="FF134" i="2" s="1"/>
  <c r="FG134" i="2" s="1"/>
  <c r="FE132" i="2"/>
  <c r="EQ132" i="2"/>
  <c r="ER132" i="2" s="1"/>
  <c r="FF132" i="2" s="1"/>
  <c r="FG132" i="2" s="1"/>
  <c r="FE126" i="2"/>
  <c r="EQ126" i="2"/>
  <c r="EC126" i="2"/>
  <c r="ED126" i="2" s="1"/>
  <c r="ER126" i="2" s="1"/>
  <c r="FF126" i="2" s="1"/>
  <c r="FG126" i="2" s="1"/>
  <c r="FE176" i="2"/>
  <c r="FE178" i="2" s="1"/>
  <c r="DD178" i="2"/>
  <c r="DH178" i="2"/>
  <c r="DL178" i="2"/>
  <c r="EC176" i="2"/>
  <c r="EC178" i="2" s="1"/>
  <c r="DR178" i="2"/>
  <c r="DV178" i="2"/>
  <c r="DZ178" i="2"/>
  <c r="EF178" i="2"/>
  <c r="EJ178" i="2"/>
  <c r="EN178" i="2"/>
  <c r="ET178" i="2"/>
  <c r="EX178" i="2"/>
  <c r="FE156" i="2"/>
  <c r="FF156" i="2" s="1"/>
  <c r="FG156" i="2" s="1"/>
  <c r="FE152" i="2"/>
  <c r="FF152" i="2" s="1"/>
  <c r="FG152" i="2" s="1"/>
  <c r="FE148" i="2"/>
  <c r="EQ148" i="2"/>
  <c r="ER148" i="2" s="1"/>
  <c r="FF148" i="2" s="1"/>
  <c r="FG148" i="2" s="1"/>
  <c r="FE146" i="2"/>
  <c r="EQ146" i="2"/>
  <c r="ER146" i="2" s="1"/>
  <c r="FF146" i="2" s="1"/>
  <c r="FG146" i="2" s="1"/>
  <c r="FE144" i="2"/>
  <c r="EQ144" i="2"/>
  <c r="ER144" i="2" s="1"/>
  <c r="FF144" i="2" s="1"/>
  <c r="FG144" i="2" s="1"/>
  <c r="FE142" i="2"/>
  <c r="EQ142" i="2"/>
  <c r="ER142" i="2" s="1"/>
  <c r="FF142" i="2" s="1"/>
  <c r="FG142" i="2" s="1"/>
  <c r="EQ157" i="2"/>
  <c r="ER157" i="2" s="1"/>
  <c r="FE155" i="2"/>
  <c r="FF155" i="2" s="1"/>
  <c r="FG155" i="2" s="1"/>
  <c r="EQ153" i="2"/>
  <c r="ER153" i="2" s="1"/>
  <c r="FE151" i="2"/>
  <c r="EC151" i="2"/>
  <c r="ED151" i="2" s="1"/>
  <c r="EQ151" i="2"/>
  <c r="EQ147" i="2"/>
  <c r="EC147" i="2"/>
  <c r="ED147" i="2" s="1"/>
  <c r="ER147" i="2" s="1"/>
  <c r="FF147" i="2" s="1"/>
  <c r="FG147" i="2" s="1"/>
  <c r="EQ143" i="2"/>
  <c r="EC143" i="2"/>
  <c r="ED143" i="2" s="1"/>
  <c r="ER143" i="2" s="1"/>
  <c r="FF143" i="2" s="1"/>
  <c r="FG143" i="2" s="1"/>
  <c r="EQ135" i="2"/>
  <c r="EC131" i="2"/>
  <c r="ED131" i="2" s="1"/>
  <c r="EC129" i="2"/>
  <c r="ED129" i="2" s="1"/>
  <c r="ER129" i="2" s="1"/>
  <c r="FF129" i="2" s="1"/>
  <c r="FG129" i="2" s="1"/>
  <c r="EQ129" i="2"/>
  <c r="FE129" i="2"/>
  <c r="EC127" i="2"/>
  <c r="ED127" i="2" s="1"/>
  <c r="ER127" i="2" s="1"/>
  <c r="FF127" i="2" s="1"/>
  <c r="FG127" i="2" s="1"/>
  <c r="EQ127" i="2"/>
  <c r="FE127" i="2"/>
  <c r="FE114" i="2"/>
  <c r="EQ114" i="2"/>
  <c r="EC114" i="2"/>
  <c r="DO114" i="2"/>
  <c r="DP114" i="2" s="1"/>
  <c r="ED114" i="2" s="1"/>
  <c r="ER114" i="2" s="1"/>
  <c r="FF114" i="2" s="1"/>
  <c r="FG114" i="2" s="1"/>
  <c r="FE110" i="2"/>
  <c r="EQ110" i="2"/>
  <c r="EC110" i="2"/>
  <c r="DO110" i="2"/>
  <c r="DP110" i="2" s="1"/>
  <c r="ED110" i="2" s="1"/>
  <c r="ER110" i="2" s="1"/>
  <c r="FF110" i="2" s="1"/>
  <c r="FG110" i="2" s="1"/>
  <c r="FE108" i="2"/>
  <c r="EQ108" i="2"/>
  <c r="EC108" i="2"/>
  <c r="DO108" i="2"/>
  <c r="DP108" i="2" s="1"/>
  <c r="ED108" i="2" s="1"/>
  <c r="ER108" i="2" s="1"/>
  <c r="FF108" i="2" s="1"/>
  <c r="FG108" i="2" s="1"/>
  <c r="FE106" i="2"/>
  <c r="EQ106" i="2"/>
  <c r="EC106" i="2"/>
  <c r="DO106" i="2"/>
  <c r="DP106" i="2" s="1"/>
  <c r="ED106" i="2" s="1"/>
  <c r="ER106" i="2" s="1"/>
  <c r="FF106" i="2" s="1"/>
  <c r="FG106" i="2" s="1"/>
  <c r="FE104" i="2"/>
  <c r="EQ104" i="2"/>
  <c r="EC104" i="2"/>
  <c r="DO104" i="2"/>
  <c r="DP104" i="2" s="1"/>
  <c r="ED104" i="2" s="1"/>
  <c r="ER104" i="2" s="1"/>
  <c r="FF104" i="2" s="1"/>
  <c r="FG104" i="2" s="1"/>
  <c r="FE83" i="2"/>
  <c r="EQ83" i="2"/>
  <c r="EC83" i="2"/>
  <c r="DO83" i="2"/>
  <c r="DP83" i="2" s="1"/>
  <c r="ED83" i="2" s="1"/>
  <c r="ER83" i="2" s="1"/>
  <c r="FF83" i="2" s="1"/>
  <c r="FG83" i="2" s="1"/>
  <c r="EQ149" i="2"/>
  <c r="EQ145" i="2"/>
  <c r="EC145" i="2"/>
  <c r="ED145" i="2" s="1"/>
  <c r="EQ141" i="2"/>
  <c r="EC141" i="2"/>
  <c r="ED141" i="2" s="1"/>
  <c r="FE141" i="2"/>
  <c r="EC130" i="2"/>
  <c r="ED130" i="2" s="1"/>
  <c r="ER130" i="2" s="1"/>
  <c r="FF130" i="2" s="1"/>
  <c r="FG130" i="2" s="1"/>
  <c r="EQ130" i="2"/>
  <c r="FE130" i="2"/>
  <c r="EQ111" i="2"/>
  <c r="DO111" i="2"/>
  <c r="DP111" i="2" s="1"/>
  <c r="ED111" i="2" s="1"/>
  <c r="ER111" i="2" s="1"/>
  <c r="FF111" i="2" s="1"/>
  <c r="FG111" i="2" s="1"/>
  <c r="FE109" i="2"/>
  <c r="EC109" i="2"/>
  <c r="EQ103" i="2"/>
  <c r="DO103" i="2"/>
  <c r="DP103" i="2"/>
  <c r="ED103" i="2" s="1"/>
  <c r="ER103" i="2" s="1"/>
  <c r="FF103" i="2" s="1"/>
  <c r="FG103" i="2" s="1"/>
  <c r="DP99" i="2"/>
  <c r="DP95" i="2"/>
  <c r="DP91" i="2"/>
  <c r="DP87" i="2"/>
  <c r="FE133" i="2"/>
  <c r="EQ125" i="2"/>
  <c r="DO124" i="2"/>
  <c r="DP124" i="2" s="1"/>
  <c r="DO123" i="2"/>
  <c r="DP123" i="2" s="1"/>
  <c r="ED123" i="2" s="1"/>
  <c r="DO122" i="2"/>
  <c r="DP122" i="2" s="1"/>
  <c r="DO121" i="2"/>
  <c r="DP121" i="2" s="1"/>
  <c r="ED121" i="2" s="1"/>
  <c r="DO120" i="2"/>
  <c r="DP120" i="2" s="1"/>
  <c r="DO119" i="2"/>
  <c r="DP119" i="2" s="1"/>
  <c r="ED119" i="2" s="1"/>
  <c r="DO118" i="2"/>
  <c r="DP118" i="2" s="1"/>
  <c r="DO117" i="2"/>
  <c r="DP117" i="2" s="1"/>
  <c r="ED117" i="2" s="1"/>
  <c r="DO116" i="2"/>
  <c r="DP116" i="2" s="1"/>
  <c r="DO115" i="2"/>
  <c r="DP115" i="2" s="1"/>
  <c r="ED115" i="2" s="1"/>
  <c r="EQ105" i="2"/>
  <c r="DO105" i="2"/>
  <c r="DA105" i="2"/>
  <c r="DB105" i="2" s="1"/>
  <c r="DO102" i="2"/>
  <c r="EC102" i="2"/>
  <c r="EQ102" i="2"/>
  <c r="FE102" i="2"/>
  <c r="DO98" i="2"/>
  <c r="EC98" i="2"/>
  <c r="EQ98" i="2"/>
  <c r="FE98" i="2"/>
  <c r="DA94" i="2"/>
  <c r="DB94" i="2" s="1"/>
  <c r="DP94" i="2" s="1"/>
  <c r="DO90" i="2"/>
  <c r="EC90" i="2"/>
  <c r="EQ90" i="2"/>
  <c r="FE90" i="2"/>
  <c r="DO86" i="2"/>
  <c r="EC86" i="2"/>
  <c r="EQ86" i="2"/>
  <c r="FE86" i="2"/>
  <c r="DO84" i="2"/>
  <c r="EC84" i="2"/>
  <c r="EQ84" i="2"/>
  <c r="FE84" i="2"/>
  <c r="FE80" i="2"/>
  <c r="EQ80" i="2"/>
  <c r="EC80" i="2"/>
  <c r="DO80" i="2"/>
  <c r="DA100" i="2"/>
  <c r="DB100" i="2" s="1"/>
  <c r="DA96" i="2"/>
  <c r="DB96" i="2" s="1"/>
  <c r="DA92" i="2"/>
  <c r="DB92" i="2" s="1"/>
  <c r="DA88" i="2"/>
  <c r="DB88" i="2" s="1"/>
  <c r="DP82" i="2"/>
  <c r="ED82" i="2" s="1"/>
  <c r="ER82" i="2" s="1"/>
  <c r="FE77" i="2"/>
  <c r="EQ77" i="2"/>
  <c r="EC77" i="2"/>
  <c r="DO77" i="2"/>
  <c r="DP77" i="2" s="1"/>
  <c r="ED77" i="2" s="1"/>
  <c r="ER77" i="2" s="1"/>
  <c r="FF77" i="2" s="1"/>
  <c r="FG77" i="2" s="1"/>
  <c r="DO75" i="2"/>
  <c r="DA75" i="2"/>
  <c r="EE173" i="2"/>
  <c r="DC173" i="2"/>
  <c r="CU173" i="2"/>
  <c r="CM173" i="2"/>
  <c r="CN71" i="2"/>
  <c r="FE62" i="2"/>
  <c r="FE54" i="2"/>
  <c r="EQ54" i="2"/>
  <c r="EC54" i="2"/>
  <c r="FE78" i="2"/>
  <c r="EC78" i="2"/>
  <c r="EQ76" i="2"/>
  <c r="DO76" i="2"/>
  <c r="FE74" i="2"/>
  <c r="EQ74" i="2"/>
  <c r="EQ173" i="2" s="1"/>
  <c r="EC74" i="2"/>
  <c r="DO74" i="2"/>
  <c r="DO173" i="2" s="1"/>
  <c r="DA74" i="2"/>
  <c r="DB74" i="2" s="1"/>
  <c r="EX173" i="2"/>
  <c r="ET173" i="2"/>
  <c r="EN173" i="2"/>
  <c r="EJ173" i="2"/>
  <c r="EF173" i="2"/>
  <c r="DZ173" i="2"/>
  <c r="DV173" i="2"/>
  <c r="DR173" i="2"/>
  <c r="DL173" i="2"/>
  <c r="DH173" i="2"/>
  <c r="DD173" i="2"/>
  <c r="CX173" i="2"/>
  <c r="CT173" i="2"/>
  <c r="CP173" i="2"/>
  <c r="EQ64" i="2"/>
  <c r="ER64" i="2" s="1"/>
  <c r="FE63" i="2"/>
  <c r="FE61" i="2"/>
  <c r="EQ61" i="2"/>
  <c r="EC61" i="2"/>
  <c r="ED61" i="2" s="1"/>
  <c r="ER61" i="2" s="1"/>
  <c r="FF61" i="2" s="1"/>
  <c r="FG61" i="2" s="1"/>
  <c r="FE59" i="2"/>
  <c r="EQ59" i="2"/>
  <c r="EC57" i="2"/>
  <c r="ED57" i="2" s="1"/>
  <c r="FE56" i="2"/>
  <c r="EQ56" i="2"/>
  <c r="ER56" i="2" s="1"/>
  <c r="FF56" i="2" s="1"/>
  <c r="FG56" i="2" s="1"/>
  <c r="EC55" i="2"/>
  <c r="ED55" i="2" s="1"/>
  <c r="ER55" i="2" s="1"/>
  <c r="FF55" i="2" s="1"/>
  <c r="FG55" i="2" s="1"/>
  <c r="DP50" i="2"/>
  <c r="ED50" i="2" s="1"/>
  <c r="ER50" i="2" s="1"/>
  <c r="FF50" i="2" s="1"/>
  <c r="FG50" i="2" s="1"/>
  <c r="FE48" i="2"/>
  <c r="EQ48" i="2"/>
  <c r="EC48" i="2"/>
  <c r="DO48" i="2"/>
  <c r="DP48" i="2" s="1"/>
  <c r="ED48" i="2" s="1"/>
  <c r="ER48" i="2" s="1"/>
  <c r="FF48" i="2" s="1"/>
  <c r="FG48" i="2" s="1"/>
  <c r="FE71" i="2"/>
  <c r="FE49" i="2"/>
  <c r="EC49" i="2"/>
  <c r="DP49" i="2"/>
  <c r="EQ47" i="2"/>
  <c r="DO47" i="2"/>
  <c r="DP47" i="2"/>
  <c r="ED47" i="2" s="1"/>
  <c r="ER47" i="2" s="1"/>
  <c r="FF47" i="2" s="1"/>
  <c r="FG47" i="2" s="1"/>
  <c r="DO46" i="2"/>
  <c r="DP46" i="2" s="1"/>
  <c r="ED46" i="2" s="1"/>
  <c r="ER46" i="2" s="1"/>
  <c r="FF46" i="2" s="1"/>
  <c r="FG46" i="2" s="1"/>
  <c r="DB44" i="2"/>
  <c r="FE43" i="2"/>
  <c r="EQ43" i="2"/>
  <c r="EC43" i="2"/>
  <c r="DO43" i="2"/>
  <c r="DA43" i="2"/>
  <c r="DB43" i="2" s="1"/>
  <c r="DB42" i="2"/>
  <c r="FE41" i="2"/>
  <c r="EQ41" i="2"/>
  <c r="EC41" i="2"/>
  <c r="DO41" i="2"/>
  <c r="DA41" i="2"/>
  <c r="DB41" i="2" s="1"/>
  <c r="FE39" i="2"/>
  <c r="EQ39" i="2"/>
  <c r="EC39" i="2"/>
  <c r="DO39" i="2"/>
  <c r="DA39" i="2"/>
  <c r="DB39" i="2" s="1"/>
  <c r="EY69" i="2"/>
  <c r="EU69" i="2"/>
  <c r="EO69" i="2"/>
  <c r="EK69" i="2"/>
  <c r="EG69" i="2"/>
  <c r="EA69" i="2"/>
  <c r="DW69" i="2"/>
  <c r="DS69" i="2"/>
  <c r="DM69" i="2"/>
  <c r="DI69" i="2"/>
  <c r="DE69" i="2"/>
  <c r="CY69" i="2"/>
  <c r="CU69" i="2"/>
  <c r="CQ69" i="2"/>
  <c r="CM69" i="2"/>
  <c r="CN37" i="2"/>
  <c r="FE33" i="2"/>
  <c r="EQ33" i="2"/>
  <c r="EC33" i="2"/>
  <c r="BY31" i="2"/>
  <c r="BZ31" i="2" s="1"/>
  <c r="FE30" i="2"/>
  <c r="EQ30" i="2"/>
  <c r="EC30" i="2"/>
  <c r="ED30" i="2" s="1"/>
  <c r="ER30" i="2" s="1"/>
  <c r="FF30" i="2" s="1"/>
  <c r="FG30" i="2" s="1"/>
  <c r="EX35" i="2"/>
  <c r="ET35" i="2"/>
  <c r="EN35" i="2"/>
  <c r="EJ35" i="2"/>
  <c r="EF35" i="2"/>
  <c r="DZ35" i="2"/>
  <c r="DV35" i="2"/>
  <c r="DR35" i="2"/>
  <c r="DL35" i="2"/>
  <c r="DH35" i="2"/>
  <c r="DD35" i="2"/>
  <c r="CX35" i="2"/>
  <c r="CT35" i="2"/>
  <c r="CP35" i="2"/>
  <c r="CJ35" i="2"/>
  <c r="CF35" i="2"/>
  <c r="CB35" i="2"/>
  <c r="BV35" i="2"/>
  <c r="BR35" i="2"/>
  <c r="BN35" i="2"/>
  <c r="BH35" i="2"/>
  <c r="BD35" i="2"/>
  <c r="AZ35" i="2"/>
  <c r="AT35" i="2"/>
  <c r="AP35" i="2"/>
  <c r="AL35" i="2"/>
  <c r="EQ26" i="2"/>
  <c r="ER26" i="2" s="1"/>
  <c r="FE25" i="2"/>
  <c r="EQ25" i="2"/>
  <c r="ER25" i="2" s="1"/>
  <c r="FE23" i="2"/>
  <c r="EQ23" i="2"/>
  <c r="EC23" i="2"/>
  <c r="DO23" i="2"/>
  <c r="DP23" i="2" s="1"/>
  <c r="ED23" i="2" s="1"/>
  <c r="ER23" i="2" s="1"/>
  <c r="FF23" i="2" s="1"/>
  <c r="FG23" i="2" s="1"/>
  <c r="FE21" i="2"/>
  <c r="EQ21" i="2"/>
  <c r="EC21" i="2"/>
  <c r="DO21" i="2"/>
  <c r="DA21" i="2"/>
  <c r="CM21" i="2"/>
  <c r="BY21" i="2"/>
  <c r="BK21" i="2"/>
  <c r="AW21" i="2"/>
  <c r="FE19" i="2"/>
  <c r="EQ19" i="2"/>
  <c r="EC19" i="2"/>
  <c r="DO19" i="2"/>
  <c r="DA19" i="2"/>
  <c r="CM19" i="2"/>
  <c r="BY19" i="2"/>
  <c r="BK19" i="2"/>
  <c r="AW19" i="2"/>
  <c r="AI19" i="2"/>
  <c r="FE17" i="2"/>
  <c r="EQ17" i="2"/>
  <c r="EC17" i="2"/>
  <c r="DO17" i="2"/>
  <c r="DA17" i="2"/>
  <c r="CM17" i="2"/>
  <c r="BY17" i="2"/>
  <c r="BK17" i="2"/>
  <c r="AW17" i="2"/>
  <c r="AI17" i="2"/>
  <c r="FE42" i="2"/>
  <c r="EQ42" i="2"/>
  <c r="EC42" i="2"/>
  <c r="DO42" i="2"/>
  <c r="DA42" i="2"/>
  <c r="FE38" i="2"/>
  <c r="EQ38" i="2"/>
  <c r="EC38" i="2"/>
  <c r="DO38" i="2"/>
  <c r="DA38" i="2"/>
  <c r="DB38" i="2" s="1"/>
  <c r="DP38" i="2" s="1"/>
  <c r="ED38" i="2" s="1"/>
  <c r="ER38" i="2" s="1"/>
  <c r="FF38" i="2" s="1"/>
  <c r="FG38" i="2" s="1"/>
  <c r="FE34" i="2"/>
  <c r="EQ34" i="2"/>
  <c r="EC34" i="2"/>
  <c r="ED34" i="2" s="1"/>
  <c r="ER34" i="2" s="1"/>
  <c r="FF34" i="2" s="1"/>
  <c r="FG34" i="2" s="1"/>
  <c r="FA35" i="2"/>
  <c r="EW35" i="2"/>
  <c r="ES35" i="2"/>
  <c r="FE29" i="2"/>
  <c r="EM35" i="2"/>
  <c r="EI35" i="2"/>
  <c r="EE35" i="2"/>
  <c r="EQ29" i="2"/>
  <c r="DY35" i="2"/>
  <c r="DU35" i="2"/>
  <c r="DQ35" i="2"/>
  <c r="EC29" i="2"/>
  <c r="DK35" i="2"/>
  <c r="DG35" i="2"/>
  <c r="DC35" i="2"/>
  <c r="DO29" i="2"/>
  <c r="CW35" i="2"/>
  <c r="CS35" i="2"/>
  <c r="CO35" i="2"/>
  <c r="DA29" i="2"/>
  <c r="CI35" i="2"/>
  <c r="CE35" i="2"/>
  <c r="CA35" i="2"/>
  <c r="CM29" i="2"/>
  <c r="BU35" i="2"/>
  <c r="BM35" i="2"/>
  <c r="BY29" i="2"/>
  <c r="BY35" i="2" s="1"/>
  <c r="AY35" i="2"/>
  <c r="BK29" i="2"/>
  <c r="BK35" i="2" s="1"/>
  <c r="AK35" i="2"/>
  <c r="AW29" i="2"/>
  <c r="AW35" i="2" s="1"/>
  <c r="FE22" i="2"/>
  <c r="EQ22" i="2"/>
  <c r="EC22" i="2"/>
  <c r="DO22" i="2"/>
  <c r="DA22" i="2"/>
  <c r="CM22" i="2"/>
  <c r="CN22" i="2" s="1"/>
  <c r="DB22" i="2" s="1"/>
  <c r="DP22" i="2" s="1"/>
  <c r="ED22" i="2" s="1"/>
  <c r="ER22" i="2" s="1"/>
  <c r="FF22" i="2" s="1"/>
  <c r="FG22" i="2" s="1"/>
  <c r="FE20" i="2"/>
  <c r="EQ20" i="2"/>
  <c r="EC20" i="2"/>
  <c r="DO20" i="2"/>
  <c r="DA20" i="2"/>
  <c r="CM20" i="2"/>
  <c r="BY20" i="2"/>
  <c r="BK20" i="2"/>
  <c r="AW20" i="2"/>
  <c r="AI20" i="2"/>
  <c r="EQ18" i="2"/>
  <c r="DO18" i="2"/>
  <c r="CM18" i="2"/>
  <c r="BK18" i="2"/>
  <c r="AI18" i="2"/>
  <c r="FE12" i="2"/>
  <c r="EQ12" i="2"/>
  <c r="EC12" i="2"/>
  <c r="DO12" i="2"/>
  <c r="DA12" i="2"/>
  <c r="CM12" i="2"/>
  <c r="BY12" i="2"/>
  <c r="BK12" i="2"/>
  <c r="AW12" i="2"/>
  <c r="AI12" i="2"/>
  <c r="FE8" i="2"/>
  <c r="EQ8" i="2"/>
  <c r="EC8" i="2"/>
  <c r="DO8" i="2"/>
  <c r="DA8" i="2"/>
  <c r="CM8" i="2"/>
  <c r="BY8" i="2"/>
  <c r="BK8" i="2"/>
  <c r="AW8" i="2"/>
  <c r="AI8" i="2"/>
  <c r="EX27" i="2"/>
  <c r="EX174" i="2" s="1"/>
  <c r="ET27" i="2"/>
  <c r="EN27" i="2"/>
  <c r="EN174" i="2" s="1"/>
  <c r="EJ27" i="2"/>
  <c r="EF27" i="2"/>
  <c r="EF174" i="2" s="1"/>
  <c r="DZ27" i="2"/>
  <c r="DV27" i="2"/>
  <c r="DV174" i="2" s="1"/>
  <c r="DR27" i="2"/>
  <c r="DL27" i="2"/>
  <c r="DL174" i="2" s="1"/>
  <c r="DH27" i="2"/>
  <c r="DD27" i="2"/>
  <c r="DD174" i="2" s="1"/>
  <c r="CX27" i="2"/>
  <c r="CT27" i="2"/>
  <c r="CT174" i="2" s="1"/>
  <c r="CP27" i="2"/>
  <c r="CJ27" i="2"/>
  <c r="CJ174" i="2" s="1"/>
  <c r="CF27" i="2"/>
  <c r="CB27" i="2"/>
  <c r="CB174" i="2" s="1"/>
  <c r="BV27" i="2"/>
  <c r="BR27" i="2"/>
  <c r="BR174" i="2" s="1"/>
  <c r="BN27" i="2"/>
  <c r="BH27" i="2"/>
  <c r="BH174" i="2" s="1"/>
  <c r="BD27" i="2"/>
  <c r="AZ27" i="2"/>
  <c r="AZ174" i="2" s="1"/>
  <c r="AT27" i="2"/>
  <c r="AP27" i="2"/>
  <c r="AP174" i="2" s="1"/>
  <c r="AL27" i="2"/>
  <c r="AH27" i="2"/>
  <c r="AH174" i="2" s="1"/>
  <c r="AD27" i="2"/>
  <c r="AD174" i="2" s="1"/>
  <c r="Z27" i="2"/>
  <c r="Z174" i="2" s="1"/>
  <c r="V174" i="2"/>
  <c r="EC9" i="2"/>
  <c r="DO9" i="2"/>
  <c r="DA9" i="2"/>
  <c r="CM9" i="2"/>
  <c r="BY9" i="2"/>
  <c r="EY27" i="2"/>
  <c r="ES27" i="2"/>
  <c r="ES174" i="2" s="1"/>
  <c r="FE7" i="2"/>
  <c r="EK27" i="2"/>
  <c r="EK174" i="2" s="1"/>
  <c r="DW27" i="2"/>
  <c r="DM27" i="2"/>
  <c r="DE27" i="2"/>
  <c r="CY27" i="2"/>
  <c r="CY174" i="2" s="1"/>
  <c r="CQ27" i="2"/>
  <c r="CC27" i="2"/>
  <c r="BQ27" i="2"/>
  <c r="BQ174" i="2" s="1"/>
  <c r="BI27" i="2"/>
  <c r="BI174" i="2" s="1"/>
  <c r="BC27" i="2"/>
  <c r="BC174" i="2" s="1"/>
  <c r="AU27" i="2"/>
  <c r="AU174" i="2" s="1"/>
  <c r="AO27" i="2"/>
  <c r="AO174" i="2" s="1"/>
  <c r="AG27" i="2"/>
  <c r="AG174" i="2" s="1"/>
  <c r="AA27" i="2"/>
  <c r="AA174" i="2" s="1"/>
  <c r="AJ30" i="2"/>
  <c r="AX30" i="2" s="1"/>
  <c r="BL30" i="2" s="1"/>
  <c r="BZ30" i="2" s="1"/>
  <c r="CN30" i="2" s="1"/>
  <c r="DB30" i="2" s="1"/>
  <c r="AJ20" i="2"/>
  <c r="AX20" i="2" s="1"/>
  <c r="FE18" i="2"/>
  <c r="EC18" i="2"/>
  <c r="DA18" i="2"/>
  <c r="CM15" i="2"/>
  <c r="DA15" i="2"/>
  <c r="DO15" i="2"/>
  <c r="EC15" i="2"/>
  <c r="EQ15" i="2"/>
  <c r="FE15" i="2"/>
  <c r="FE11" i="2"/>
  <c r="EQ11" i="2"/>
  <c r="EC11" i="2"/>
  <c r="DO11" i="2"/>
  <c r="DA11" i="2"/>
  <c r="CM11" i="2"/>
  <c r="BY11" i="2"/>
  <c r="BK11" i="2"/>
  <c r="AW11" i="2"/>
  <c r="AI11" i="2"/>
  <c r="BK9" i="2"/>
  <c r="FA27" i="2"/>
  <c r="FA174" i="2" s="1"/>
  <c r="EM27" i="2"/>
  <c r="EE27" i="2"/>
  <c r="EE174" i="2" s="1"/>
  <c r="EQ7" i="2"/>
  <c r="DY27" i="2"/>
  <c r="DY174" i="2" s="1"/>
  <c r="DQ27" i="2"/>
  <c r="EC7" i="2"/>
  <c r="DG27" i="2"/>
  <c r="CS27" i="2"/>
  <c r="CK27" i="2"/>
  <c r="CE27" i="2"/>
  <c r="CE174" i="2" s="1"/>
  <c r="BW27" i="2"/>
  <c r="BO27" i="2"/>
  <c r="BO174" i="2" s="1"/>
  <c r="BA27" i="2"/>
  <c r="BA174" i="2" s="1"/>
  <c r="AM27" i="2"/>
  <c r="AM174" i="2" s="1"/>
  <c r="Y27" i="2"/>
  <c r="Y174" i="2" s="1"/>
  <c r="AJ19" i="2"/>
  <c r="AX19" i="2" s="1"/>
  <c r="BL19" i="2" s="1"/>
  <c r="BZ19" i="2" s="1"/>
  <c r="CN19" i="2" s="1"/>
  <c r="DB19" i="2" s="1"/>
  <c r="DP19" i="2" s="1"/>
  <c r="ED19" i="2" s="1"/>
  <c r="ER19" i="2" s="1"/>
  <c r="FF19" i="2" s="1"/>
  <c r="FG19" i="2" s="1"/>
  <c r="AJ12" i="2"/>
  <c r="AX12" i="2" s="1"/>
  <c r="BL12" i="2" s="1"/>
  <c r="AJ8" i="2"/>
  <c r="AX8" i="2" s="1"/>
  <c r="BL8" i="2" s="1"/>
  <c r="BZ8" i="2" s="1"/>
  <c r="CN8" i="2" s="1"/>
  <c r="DB8" i="2" s="1"/>
  <c r="DP8" i="2" s="1"/>
  <c r="ED8" i="2" s="1"/>
  <c r="ER8" i="2" s="1"/>
  <c r="FF8" i="2" s="1"/>
  <c r="FG8" i="2" s="1"/>
  <c r="AJ11" i="2"/>
  <c r="AX11" i="2" s="1"/>
  <c r="EE178" i="2"/>
  <c r="EQ176" i="2"/>
  <c r="EQ178" i="2" s="1"/>
  <c r="FE157" i="2"/>
  <c r="FE153" i="2"/>
  <c r="FE140" i="2"/>
  <c r="FE138" i="2"/>
  <c r="EQ139" i="2"/>
  <c r="EC139" i="2"/>
  <c r="ED139" i="2" s="1"/>
  <c r="FE137" i="2"/>
  <c r="EC135" i="2"/>
  <c r="ED135" i="2" s="1"/>
  <c r="ER135" i="2" s="1"/>
  <c r="FF135" i="2" s="1"/>
  <c r="FG135" i="2" s="1"/>
  <c r="EQ131" i="2"/>
  <c r="EC149" i="2"/>
  <c r="ED149" i="2" s="1"/>
  <c r="ER149" i="2" s="1"/>
  <c r="FF149" i="2" s="1"/>
  <c r="FG149" i="2" s="1"/>
  <c r="FE145" i="2"/>
  <c r="EQ137" i="2"/>
  <c r="EC137" i="2"/>
  <c r="ED137" i="2" s="1"/>
  <c r="ER137" i="2" s="1"/>
  <c r="FF137" i="2" s="1"/>
  <c r="FG137" i="2" s="1"/>
  <c r="EQ133" i="2"/>
  <c r="EQ107" i="2"/>
  <c r="DO107" i="2"/>
  <c r="DA107" i="2"/>
  <c r="DB107" i="2" s="1"/>
  <c r="DP107" i="2" s="1"/>
  <c r="ED107" i="2" s="1"/>
  <c r="ER107" i="2" s="1"/>
  <c r="FF107" i="2" s="1"/>
  <c r="FG107" i="2" s="1"/>
  <c r="FE105" i="2"/>
  <c r="EC105" i="2"/>
  <c r="DO101" i="2"/>
  <c r="DP101" i="2" s="1"/>
  <c r="ED101" i="2" s="1"/>
  <c r="ER101" i="2" s="1"/>
  <c r="FF101" i="2" s="1"/>
  <c r="FG101" i="2" s="1"/>
  <c r="EC101" i="2"/>
  <c r="EQ101" i="2"/>
  <c r="FE101" i="2"/>
  <c r="DO99" i="2"/>
  <c r="EC99" i="2"/>
  <c r="EQ99" i="2"/>
  <c r="FE99" i="2"/>
  <c r="DO97" i="2"/>
  <c r="DP97" i="2" s="1"/>
  <c r="ED97" i="2" s="1"/>
  <c r="ER97" i="2" s="1"/>
  <c r="FF97" i="2" s="1"/>
  <c r="FG97" i="2" s="1"/>
  <c r="EC97" i="2"/>
  <c r="EQ97" i="2"/>
  <c r="FE97" i="2"/>
  <c r="DO95" i="2"/>
  <c r="EC95" i="2"/>
  <c r="EQ95" i="2"/>
  <c r="FE95" i="2"/>
  <c r="DO93" i="2"/>
  <c r="DP93" i="2" s="1"/>
  <c r="ED93" i="2" s="1"/>
  <c r="ER93" i="2" s="1"/>
  <c r="FF93" i="2" s="1"/>
  <c r="FG93" i="2" s="1"/>
  <c r="EC93" i="2"/>
  <c r="EQ93" i="2"/>
  <c r="FE93" i="2"/>
  <c r="DO91" i="2"/>
  <c r="EC91" i="2"/>
  <c r="EQ91" i="2"/>
  <c r="FE91" i="2"/>
  <c r="DO89" i="2"/>
  <c r="DP89" i="2" s="1"/>
  <c r="ED89" i="2" s="1"/>
  <c r="ER89" i="2" s="1"/>
  <c r="FF89" i="2" s="1"/>
  <c r="FG89" i="2" s="1"/>
  <c r="EC89" i="2"/>
  <c r="EQ89" i="2"/>
  <c r="FE89" i="2"/>
  <c r="DO87" i="2"/>
  <c r="EC87" i="2"/>
  <c r="EQ87" i="2"/>
  <c r="FE87" i="2"/>
  <c r="EC133" i="2"/>
  <c r="ED133" i="2" s="1"/>
  <c r="ER133" i="2" s="1"/>
  <c r="FF133" i="2" s="1"/>
  <c r="FG133" i="2" s="1"/>
  <c r="DO128" i="2"/>
  <c r="DP128" i="2" s="1"/>
  <c r="ED128" i="2" s="1"/>
  <c r="EC128" i="2"/>
  <c r="EQ128" i="2"/>
  <c r="FE128" i="2"/>
  <c r="EC125" i="2"/>
  <c r="DO125" i="2"/>
  <c r="DP125" i="2" s="1"/>
  <c r="EC124" i="2"/>
  <c r="EQ124" i="2"/>
  <c r="FE124" i="2"/>
  <c r="EC123" i="2"/>
  <c r="EQ123" i="2"/>
  <c r="FE123" i="2"/>
  <c r="EC122" i="2"/>
  <c r="EQ122" i="2"/>
  <c r="FE122" i="2"/>
  <c r="EC121" i="2"/>
  <c r="EQ121" i="2"/>
  <c r="FE121" i="2"/>
  <c r="EC120" i="2"/>
  <c r="EQ120" i="2"/>
  <c r="FE120" i="2"/>
  <c r="EC119" i="2"/>
  <c r="EQ119" i="2"/>
  <c r="FE119" i="2"/>
  <c r="EC118" i="2"/>
  <c r="EQ118" i="2"/>
  <c r="FE118" i="2"/>
  <c r="EC117" i="2"/>
  <c r="EQ117" i="2"/>
  <c r="FE117" i="2"/>
  <c r="EC116" i="2"/>
  <c r="EQ116" i="2"/>
  <c r="FE116" i="2"/>
  <c r="EC115" i="2"/>
  <c r="EQ115" i="2"/>
  <c r="FE115" i="2"/>
  <c r="EQ109" i="2"/>
  <c r="DO109" i="2"/>
  <c r="DA109" i="2"/>
  <c r="DB109" i="2" s="1"/>
  <c r="DP109" i="2" s="1"/>
  <c r="ED109" i="2" s="1"/>
  <c r="ER109" i="2" s="1"/>
  <c r="FF109" i="2" s="1"/>
  <c r="FG109" i="2" s="1"/>
  <c r="DA102" i="2"/>
  <c r="DB102" i="2" s="1"/>
  <c r="DA98" i="2"/>
  <c r="DB98" i="2" s="1"/>
  <c r="DP98" i="2" s="1"/>
  <c r="ED98" i="2" s="1"/>
  <c r="ER98" i="2" s="1"/>
  <c r="FF98" i="2" s="1"/>
  <c r="FG98" i="2" s="1"/>
  <c r="DO94" i="2"/>
  <c r="EC94" i="2"/>
  <c r="EQ94" i="2"/>
  <c r="FE94" i="2"/>
  <c r="DA90" i="2"/>
  <c r="DB90" i="2" s="1"/>
  <c r="DP90" i="2" s="1"/>
  <c r="DA86" i="2"/>
  <c r="DB86" i="2" s="1"/>
  <c r="DP86" i="2" s="1"/>
  <c r="ED86" i="2" s="1"/>
  <c r="ER86" i="2" s="1"/>
  <c r="FF86" i="2" s="1"/>
  <c r="FG86" i="2" s="1"/>
  <c r="DA84" i="2"/>
  <c r="DB84" i="2" s="1"/>
  <c r="DP84" i="2" s="1"/>
  <c r="DO100" i="2"/>
  <c r="EC100" i="2"/>
  <c r="EQ100" i="2"/>
  <c r="FE100" i="2"/>
  <c r="DO96" i="2"/>
  <c r="EC96" i="2"/>
  <c r="EQ96" i="2"/>
  <c r="FE96" i="2"/>
  <c r="DO92" i="2"/>
  <c r="EC92" i="2"/>
  <c r="EQ92" i="2"/>
  <c r="FE92" i="2"/>
  <c r="DO88" i="2"/>
  <c r="EC88" i="2"/>
  <c r="EQ88" i="2"/>
  <c r="FE88" i="2"/>
  <c r="DO85" i="2"/>
  <c r="DP85" i="2" s="1"/>
  <c r="ED85" i="2" s="1"/>
  <c r="ER85" i="2" s="1"/>
  <c r="FF85" i="2" s="1"/>
  <c r="FG85" i="2" s="1"/>
  <c r="EC85" i="2"/>
  <c r="EQ85" i="2"/>
  <c r="FE85" i="2"/>
  <c r="FE82" i="2"/>
  <c r="EC82" i="2"/>
  <c r="EQ81" i="2"/>
  <c r="EC81" i="2"/>
  <c r="DO81" i="2"/>
  <c r="DP81" i="2" s="1"/>
  <c r="ED81" i="2" s="1"/>
  <c r="ER81" i="2" s="1"/>
  <c r="FF81" i="2" s="1"/>
  <c r="FG81" i="2" s="1"/>
  <c r="FE81" i="2"/>
  <c r="DA80" i="2"/>
  <c r="DB80" i="2" s="1"/>
  <c r="DP80" i="2" s="1"/>
  <c r="ED80" i="2" s="1"/>
  <c r="ER80" i="2" s="1"/>
  <c r="FF80" i="2" s="1"/>
  <c r="FG80" i="2" s="1"/>
  <c r="FE79" i="2"/>
  <c r="EQ79" i="2"/>
  <c r="EC79" i="2"/>
  <c r="DO79" i="2"/>
  <c r="DP79" i="2" s="1"/>
  <c r="ED79" i="2" s="1"/>
  <c r="ER79" i="2" s="1"/>
  <c r="FF79" i="2" s="1"/>
  <c r="FG79" i="2" s="1"/>
  <c r="FE76" i="2"/>
  <c r="EC76" i="2"/>
  <c r="DA76" i="2"/>
  <c r="DB76" i="2" s="1"/>
  <c r="DP76" i="2" s="1"/>
  <c r="ED76" i="2" s="1"/>
  <c r="ER76" i="2" s="1"/>
  <c r="FF76" i="2" s="1"/>
  <c r="FG76" i="2" s="1"/>
  <c r="EC75" i="2"/>
  <c r="EQ75" i="2"/>
  <c r="FE75" i="2"/>
  <c r="ES173" i="2"/>
  <c r="EC173" i="2"/>
  <c r="DQ173" i="2"/>
  <c r="DA173" i="2"/>
  <c r="CO173" i="2"/>
  <c r="FE64" i="2"/>
  <c r="FE57" i="2"/>
  <c r="EQ57" i="2"/>
  <c r="DA78" i="2"/>
  <c r="DB78" i="2" s="1"/>
  <c r="DP78" i="2" s="1"/>
  <c r="DB75" i="2"/>
  <c r="DP75" i="2" s="1"/>
  <c r="ED75" i="2" s="1"/>
  <c r="ER75" i="2" s="1"/>
  <c r="FF75" i="2" s="1"/>
  <c r="FG75" i="2" s="1"/>
  <c r="EZ173" i="2"/>
  <c r="EV173" i="2"/>
  <c r="EP173" i="2"/>
  <c r="EL173" i="2"/>
  <c r="EH173" i="2"/>
  <c r="EB173" i="2"/>
  <c r="DX173" i="2"/>
  <c r="DT173" i="2"/>
  <c r="DN173" i="2"/>
  <c r="DJ173" i="2"/>
  <c r="DF173" i="2"/>
  <c r="CZ173" i="2"/>
  <c r="CV173" i="2"/>
  <c r="CR173" i="2"/>
  <c r="CL173" i="2"/>
  <c r="FE68" i="2"/>
  <c r="FF68" i="2" s="1"/>
  <c r="FG68" i="2" s="1"/>
  <c r="FE66" i="2"/>
  <c r="FF66" i="2" s="1"/>
  <c r="FG66" i="2" s="1"/>
  <c r="FE65" i="2"/>
  <c r="FF65" i="2" s="1"/>
  <c r="FG65" i="2" s="1"/>
  <c r="EQ62" i="2"/>
  <c r="ER62" i="2" s="1"/>
  <c r="FF62" i="2" s="1"/>
  <c r="FG62" i="2" s="1"/>
  <c r="FE60" i="2"/>
  <c r="EQ60" i="2"/>
  <c r="EC60" i="2"/>
  <c r="ED60" i="2" s="1"/>
  <c r="ER60" i="2" s="1"/>
  <c r="FF60" i="2" s="1"/>
  <c r="FG60" i="2" s="1"/>
  <c r="EC59" i="2"/>
  <c r="ED59" i="2" s="1"/>
  <c r="FE58" i="2"/>
  <c r="EQ58" i="2"/>
  <c r="ER58" i="2" s="1"/>
  <c r="FF58" i="2" s="1"/>
  <c r="FG58" i="2" s="1"/>
  <c r="DO54" i="2"/>
  <c r="DP54" i="2" s="1"/>
  <c r="ED54" i="2" s="1"/>
  <c r="ER54" i="2" s="1"/>
  <c r="FF54" i="2" s="1"/>
  <c r="FG54" i="2" s="1"/>
  <c r="FE53" i="2"/>
  <c r="EQ53" i="2"/>
  <c r="EC53" i="2"/>
  <c r="EC46" i="2"/>
  <c r="EQ46" i="2"/>
  <c r="FE46" i="2"/>
  <c r="FA69" i="2"/>
  <c r="EW69" i="2"/>
  <c r="ES69" i="2"/>
  <c r="FE37" i="2"/>
  <c r="EM69" i="2"/>
  <c r="EI69" i="2"/>
  <c r="EE69" i="2"/>
  <c r="EQ37" i="2"/>
  <c r="DY69" i="2"/>
  <c r="DU69" i="2"/>
  <c r="DQ69" i="2"/>
  <c r="EC37" i="2"/>
  <c r="DK69" i="2"/>
  <c r="DG69" i="2"/>
  <c r="DC69" i="2"/>
  <c r="DO37" i="2"/>
  <c r="CW69" i="2"/>
  <c r="CS69" i="2"/>
  <c r="CO69" i="2"/>
  <c r="DA37" i="2"/>
  <c r="DO33" i="2"/>
  <c r="DP33" i="2" s="1"/>
  <c r="FE32" i="2"/>
  <c r="EQ32" i="2"/>
  <c r="EC32" i="2"/>
  <c r="DO32" i="2"/>
  <c r="DA32" i="2"/>
  <c r="CM32" i="2"/>
  <c r="CN32" i="2" s="1"/>
  <c r="FE31" i="2"/>
  <c r="EQ31" i="2"/>
  <c r="EC31" i="2"/>
  <c r="DO31" i="2"/>
  <c r="DA31" i="2"/>
  <c r="CM31" i="2"/>
  <c r="EV35" i="2"/>
  <c r="EP35" i="2"/>
  <c r="EL35" i="2"/>
  <c r="EH35" i="2"/>
  <c r="EB35" i="2"/>
  <c r="DX35" i="2"/>
  <c r="DT35" i="2"/>
  <c r="DN35" i="2"/>
  <c r="DJ35" i="2"/>
  <c r="DF35" i="2"/>
  <c r="CZ35" i="2"/>
  <c r="CV35" i="2"/>
  <c r="CR35" i="2"/>
  <c r="CL35" i="2"/>
  <c r="CH35" i="2"/>
  <c r="CD35" i="2"/>
  <c r="BX35" i="2"/>
  <c r="BT35" i="2"/>
  <c r="BP35" i="2"/>
  <c r="BJ35" i="2"/>
  <c r="BF35" i="2"/>
  <c r="BB35" i="2"/>
  <c r="AV35" i="2"/>
  <c r="AR35" i="2"/>
  <c r="AN35" i="2"/>
  <c r="AH35" i="2"/>
  <c r="FE26" i="2"/>
  <c r="FE44" i="2"/>
  <c r="EQ44" i="2"/>
  <c r="EC44" i="2"/>
  <c r="DO44" i="2"/>
  <c r="DA44" i="2"/>
  <c r="FE40" i="2"/>
  <c r="EQ40" i="2"/>
  <c r="EC40" i="2"/>
  <c r="DO40" i="2"/>
  <c r="DA40" i="2"/>
  <c r="DB40" i="2" s="1"/>
  <c r="DP40" i="2" s="1"/>
  <c r="ED40" i="2" s="1"/>
  <c r="ER40" i="2" s="1"/>
  <c r="FF40" i="2" s="1"/>
  <c r="FG40" i="2" s="1"/>
  <c r="CL69" i="2"/>
  <c r="EY35" i="2"/>
  <c r="EU35" i="2"/>
  <c r="EO35" i="2"/>
  <c r="EK35" i="2"/>
  <c r="EG35" i="2"/>
  <c r="EA35" i="2"/>
  <c r="DW35" i="2"/>
  <c r="DS35" i="2"/>
  <c r="DM35" i="2"/>
  <c r="DI35" i="2"/>
  <c r="DE35" i="2"/>
  <c r="CY35" i="2"/>
  <c r="CU35" i="2"/>
  <c r="CQ35" i="2"/>
  <c r="CK35" i="2"/>
  <c r="CG35" i="2"/>
  <c r="CC35" i="2"/>
  <c r="BW35" i="2"/>
  <c r="BS35" i="2"/>
  <c r="AC35" i="2"/>
  <c r="AI29" i="2"/>
  <c r="AI35" i="2" s="1"/>
  <c r="FE24" i="2"/>
  <c r="EQ24" i="2"/>
  <c r="ER24" i="2" s="1"/>
  <c r="FF24" i="2" s="1"/>
  <c r="FG24" i="2" s="1"/>
  <c r="AJ21" i="2"/>
  <c r="AX21" i="2" s="1"/>
  <c r="BL21" i="2" s="1"/>
  <c r="EQ16" i="2"/>
  <c r="DO16" i="2"/>
  <c r="CM16" i="2"/>
  <c r="BK16" i="2"/>
  <c r="AI16" i="2"/>
  <c r="FE14" i="2"/>
  <c r="EQ14" i="2"/>
  <c r="EC14" i="2"/>
  <c r="DO14" i="2"/>
  <c r="DA14" i="2"/>
  <c r="CM14" i="2"/>
  <c r="BY14" i="2"/>
  <c r="BK14" i="2"/>
  <c r="AW14" i="2"/>
  <c r="AI14" i="2"/>
  <c r="FE10" i="2"/>
  <c r="EQ10" i="2"/>
  <c r="EC10" i="2"/>
  <c r="DO10" i="2"/>
  <c r="DA10" i="2"/>
  <c r="CM10" i="2"/>
  <c r="BY10" i="2"/>
  <c r="BK10" i="2"/>
  <c r="AW10" i="2"/>
  <c r="AI10" i="2"/>
  <c r="EZ27" i="2"/>
  <c r="EZ174" i="2" s="1"/>
  <c r="EV27" i="2"/>
  <c r="EV174" i="2" s="1"/>
  <c r="EP27" i="2"/>
  <c r="EP174" i="2" s="1"/>
  <c r="EL27" i="2"/>
  <c r="EL174" i="2" s="1"/>
  <c r="EH27" i="2"/>
  <c r="EH174" i="2" s="1"/>
  <c r="EB27" i="2"/>
  <c r="EB174" i="2" s="1"/>
  <c r="DX27" i="2"/>
  <c r="DX174" i="2" s="1"/>
  <c r="DT27" i="2"/>
  <c r="DT174" i="2" s="1"/>
  <c r="DN27" i="2"/>
  <c r="DN174" i="2" s="1"/>
  <c r="DJ27" i="2"/>
  <c r="DJ174" i="2" s="1"/>
  <c r="DF27" i="2"/>
  <c r="DF174" i="2" s="1"/>
  <c r="CZ27" i="2"/>
  <c r="CZ174" i="2" s="1"/>
  <c r="CV27" i="2"/>
  <c r="CV174" i="2" s="1"/>
  <c r="CR27" i="2"/>
  <c r="CR174" i="2" s="1"/>
  <c r="CL27" i="2"/>
  <c r="CL174" i="2" s="1"/>
  <c r="CH27" i="2"/>
  <c r="CH174" i="2" s="1"/>
  <c r="CD27" i="2"/>
  <c r="CD174" i="2" s="1"/>
  <c r="BX27" i="2"/>
  <c r="BX174" i="2" s="1"/>
  <c r="BT27" i="2"/>
  <c r="BT174" i="2" s="1"/>
  <c r="BP27" i="2"/>
  <c r="BP174" i="2" s="1"/>
  <c r="BJ27" i="2"/>
  <c r="BJ174" i="2" s="1"/>
  <c r="BF27" i="2"/>
  <c r="BF174" i="2" s="1"/>
  <c r="BB27" i="2"/>
  <c r="BB174" i="2" s="1"/>
  <c r="AV27" i="2"/>
  <c r="AV174" i="2" s="1"/>
  <c r="AR27" i="2"/>
  <c r="AR174" i="2" s="1"/>
  <c r="AN27" i="2"/>
  <c r="AN174" i="2" s="1"/>
  <c r="AJ7" i="2"/>
  <c r="AF27" i="2"/>
  <c r="AF174" i="2" s="1"/>
  <c r="AB27" i="2"/>
  <c r="AB174" i="2" s="1"/>
  <c r="X27" i="2"/>
  <c r="X174" i="2" s="1"/>
  <c r="AW9" i="2"/>
  <c r="AI9" i="2"/>
  <c r="EU27" i="2"/>
  <c r="EO27" i="2"/>
  <c r="EO174" i="2" s="1"/>
  <c r="EG27" i="2"/>
  <c r="DS27" i="2"/>
  <c r="DS174" i="2" s="1"/>
  <c r="DI27" i="2"/>
  <c r="DC27" i="2"/>
  <c r="DC174" i="2" s="1"/>
  <c r="DO7" i="2"/>
  <c r="CU27" i="2"/>
  <c r="CU174" i="2" s="1"/>
  <c r="CG27" i="2"/>
  <c r="CG174" i="2" s="1"/>
  <c r="BU27" i="2"/>
  <c r="BU174" i="2" s="1"/>
  <c r="BM27" i="2"/>
  <c r="BM174" i="2" s="1"/>
  <c r="BY7" i="2"/>
  <c r="BG27" i="2"/>
  <c r="BG174" i="2" s="1"/>
  <c r="AY27" i="2"/>
  <c r="AY174" i="2" s="1"/>
  <c r="BK7" i="2"/>
  <c r="AS27" i="2"/>
  <c r="AS174" i="2" s="1"/>
  <c r="AK27" i="2"/>
  <c r="AK174" i="2" s="1"/>
  <c r="AW7" i="2"/>
  <c r="AE27" i="2"/>
  <c r="AE174" i="2" s="1"/>
  <c r="W27" i="2"/>
  <c r="W174" i="2" s="1"/>
  <c r="AI7" i="2"/>
  <c r="AJ18" i="2"/>
  <c r="AX18" i="2" s="1"/>
  <c r="BL18" i="2" s="1"/>
  <c r="BZ18" i="2" s="1"/>
  <c r="CN18" i="2" s="1"/>
  <c r="DB18" i="2" s="1"/>
  <c r="DP18" i="2" s="1"/>
  <c r="ED18" i="2" s="1"/>
  <c r="ER18" i="2" s="1"/>
  <c r="FF18" i="2" s="1"/>
  <c r="FG18" i="2" s="1"/>
  <c r="AJ16" i="2"/>
  <c r="AX16" i="2" s="1"/>
  <c r="BL16" i="2" s="1"/>
  <c r="BZ16" i="2" s="1"/>
  <c r="BY15" i="2"/>
  <c r="BK15" i="2"/>
  <c r="BL15" i="2" s="1"/>
  <c r="BZ15" i="2" s="1"/>
  <c r="CN15" i="2" s="1"/>
  <c r="DB15" i="2" s="1"/>
  <c r="DP15" i="2" s="1"/>
  <c r="ED15" i="2" s="1"/>
  <c r="ER15" i="2" s="1"/>
  <c r="FF15" i="2" s="1"/>
  <c r="FG15" i="2" s="1"/>
  <c r="AW15" i="2"/>
  <c r="AI15" i="2"/>
  <c r="FE13" i="2"/>
  <c r="EQ13" i="2"/>
  <c r="EC13" i="2"/>
  <c r="DO13" i="2"/>
  <c r="DA13" i="2"/>
  <c r="CM13" i="2"/>
  <c r="BY13" i="2"/>
  <c r="BK13" i="2"/>
  <c r="AW13" i="2"/>
  <c r="AI13" i="2"/>
  <c r="FE9" i="2"/>
  <c r="EQ9" i="2"/>
  <c r="EW27" i="2"/>
  <c r="EW174" i="2" s="1"/>
  <c r="EI27" i="2"/>
  <c r="EA27" i="2"/>
  <c r="EA174" i="2" s="1"/>
  <c r="DU27" i="2"/>
  <c r="DK27" i="2"/>
  <c r="DK174" i="2" s="1"/>
  <c r="CW27" i="2"/>
  <c r="CO27" i="2"/>
  <c r="CO174" i="2" s="1"/>
  <c r="DA7" i="2"/>
  <c r="CI27" i="2"/>
  <c r="CI174" i="2" s="1"/>
  <c r="CA27" i="2"/>
  <c r="CM7" i="2"/>
  <c r="CM27" i="2" s="1"/>
  <c r="BS27" i="2"/>
  <c r="BE27" i="2"/>
  <c r="BE174" i="2" s="1"/>
  <c r="AQ27" i="2"/>
  <c r="AQ174" i="2" s="1"/>
  <c r="AC27" i="2"/>
  <c r="AC174" i="2" s="1"/>
  <c r="AJ14" i="2"/>
  <c r="AX14" i="2" s="1"/>
  <c r="AJ10" i="2"/>
  <c r="AX10" i="2" s="1"/>
  <c r="BL10" i="2" s="1"/>
  <c r="BZ10" i="2" s="1"/>
  <c r="CN10" i="2" s="1"/>
  <c r="DB10" i="2" s="1"/>
  <c r="DP10" i="2" s="1"/>
  <c r="ED10" i="2" s="1"/>
  <c r="ER10" i="2" s="1"/>
  <c r="FF10" i="2" s="1"/>
  <c r="FG10" i="2" s="1"/>
  <c r="AJ17" i="2"/>
  <c r="AX17" i="2" s="1"/>
  <c r="AJ13" i="2"/>
  <c r="AX13" i="2" s="1"/>
  <c r="BL13" i="2" s="1"/>
  <c r="BZ13" i="2" s="1"/>
  <c r="CN13" i="2" s="1"/>
  <c r="DB13" i="2" s="1"/>
  <c r="DP13" i="2" s="1"/>
  <c r="ED13" i="2" s="1"/>
  <c r="ER13" i="2" s="1"/>
  <c r="FF13" i="2" s="1"/>
  <c r="FG13" i="2" s="1"/>
  <c r="AJ9" i="2"/>
  <c r="AX9" i="2" s="1"/>
  <c r="BL9" i="2" s="1"/>
  <c r="Z54" i="3"/>
  <c r="AH67" i="3"/>
  <c r="AI67" i="3"/>
  <c r="AE67" i="3"/>
  <c r="AA67" i="3"/>
  <c r="Y67" i="3"/>
  <c r="AG67" i="3"/>
  <c r="EB98" i="3"/>
  <c r="DT98" i="3"/>
  <c r="DH98" i="3"/>
  <c r="CZ98" i="3"/>
  <c r="CR98" i="3"/>
  <c r="CF98" i="3"/>
  <c r="BX98" i="3"/>
  <c r="BP98" i="3"/>
  <c r="CB98" i="3"/>
  <c r="CV98" i="3"/>
  <c r="DL98" i="3"/>
  <c r="EB102" i="3"/>
  <c r="DT102" i="3"/>
  <c r="DH102" i="3"/>
  <c r="CZ102" i="3"/>
  <c r="CR102" i="3"/>
  <c r="CF102" i="3"/>
  <c r="BX102" i="3"/>
  <c r="BP102" i="3"/>
  <c r="CB102" i="3"/>
  <c r="CV102" i="3"/>
  <c r="DL102" i="3"/>
  <c r="EO109" i="3"/>
  <c r="EG109" i="3"/>
  <c r="DY109" i="3"/>
  <c r="DM109" i="3"/>
  <c r="DE109" i="3"/>
  <c r="CX109" i="3"/>
  <c r="CT109" i="3"/>
  <c r="CP109" i="3"/>
  <c r="CJ109" i="3"/>
  <c r="CF109" i="3"/>
  <c r="CL109" i="3"/>
  <c r="CV109" i="3"/>
  <c r="DI109" i="3"/>
  <c r="EC109" i="3"/>
  <c r="EW109" i="3"/>
  <c r="EW110" i="3"/>
  <c r="ET110" i="3"/>
  <c r="EN110" i="3"/>
  <c r="EJ110" i="3"/>
  <c r="EF110" i="3"/>
  <c r="DZ110" i="3"/>
  <c r="DV110" i="3"/>
  <c r="DR110" i="3"/>
  <c r="DL110" i="3"/>
  <c r="DH110" i="3"/>
  <c r="DD110" i="3"/>
  <c r="CX110" i="3"/>
  <c r="CT110" i="3"/>
  <c r="CP110" i="3"/>
  <c r="CJ110" i="3"/>
  <c r="CF110" i="3"/>
  <c r="CL110" i="3"/>
  <c r="CV110" i="3"/>
  <c r="DF110" i="3"/>
  <c r="DN110" i="3"/>
  <c r="DX110" i="3"/>
  <c r="EH110" i="3"/>
  <c r="EP110" i="3"/>
  <c r="AF151" i="3"/>
  <c r="AE151" i="3"/>
  <c r="AA151" i="3"/>
  <c r="Y151" i="3"/>
  <c r="AG151" i="3"/>
  <c r="AF155" i="3"/>
  <c r="AE155" i="3"/>
  <c r="AA155" i="3"/>
  <c r="Y155" i="3"/>
  <c r="AG155" i="3"/>
  <c r="AF159" i="3"/>
  <c r="AE159" i="3"/>
  <c r="AA159" i="3"/>
  <c r="Y159" i="3"/>
  <c r="AG159" i="3"/>
  <c r="AF163" i="3"/>
  <c r="AE163" i="3"/>
  <c r="AA163" i="3"/>
  <c r="Y163" i="3"/>
  <c r="AG163" i="3"/>
  <c r="Z176" i="3"/>
  <c r="AH188" i="3"/>
  <c r="AI188" i="3"/>
  <c r="AE188" i="3"/>
  <c r="AH190" i="3"/>
  <c r="AI190" i="3"/>
  <c r="AE190" i="3"/>
  <c r="AG197" i="3"/>
  <c r="AH197" i="3"/>
  <c r="AF197" i="3"/>
  <c r="EB221" i="3"/>
  <c r="DY221" i="3"/>
  <c r="DU221" i="3"/>
  <c r="DO221" i="3"/>
  <c r="DK221" i="3"/>
  <c r="DG221" i="3"/>
  <c r="DA221" i="3"/>
  <c r="CW221" i="3"/>
  <c r="CS221" i="3"/>
  <c r="CM221" i="3"/>
  <c r="CI221" i="3"/>
  <c r="CE221" i="3"/>
  <c r="BY221" i="3"/>
  <c r="BU221" i="3"/>
  <c r="BQ221" i="3"/>
  <c r="BK221" i="3"/>
  <c r="BL221" i="3" s="1"/>
  <c r="BM221" i="3" s="1"/>
  <c r="BS221" i="3"/>
  <c r="CC221" i="3"/>
  <c r="CK221" i="3"/>
  <c r="CU221" i="3"/>
  <c r="DE221" i="3"/>
  <c r="DM221" i="3"/>
  <c r="DW221" i="3"/>
  <c r="EB223" i="3"/>
  <c r="DY223" i="3"/>
  <c r="DU223" i="3"/>
  <c r="DO223" i="3"/>
  <c r="DK223" i="3"/>
  <c r="DG223" i="3"/>
  <c r="DA223" i="3"/>
  <c r="CW223" i="3"/>
  <c r="CS223" i="3"/>
  <c r="CM223" i="3"/>
  <c r="CI223" i="3"/>
  <c r="CE223" i="3"/>
  <c r="BY223" i="3"/>
  <c r="BU223" i="3"/>
  <c r="BQ223" i="3"/>
  <c r="BK223" i="3"/>
  <c r="BL223" i="3" s="1"/>
  <c r="BM223" i="3" s="1"/>
  <c r="BS223" i="3"/>
  <c r="CC223" i="3"/>
  <c r="CK223" i="3"/>
  <c r="CU223" i="3"/>
  <c r="DE223" i="3"/>
  <c r="DM223" i="3"/>
  <c r="DW223" i="3"/>
  <c r="EB225" i="3"/>
  <c r="DY225" i="3"/>
  <c r="DU225" i="3"/>
  <c r="DO225" i="3"/>
  <c r="DK225" i="3"/>
  <c r="DG225" i="3"/>
  <c r="DA225" i="3"/>
  <c r="CW225" i="3"/>
  <c r="CS225" i="3"/>
  <c r="CM225" i="3"/>
  <c r="CI225" i="3"/>
  <c r="CE225" i="3"/>
  <c r="BY225" i="3"/>
  <c r="BU225" i="3"/>
  <c r="BQ225" i="3"/>
  <c r="BK225" i="3"/>
  <c r="BL225" i="3" s="1"/>
  <c r="BM225" i="3" s="1"/>
  <c r="BS225" i="3"/>
  <c r="CC225" i="3"/>
  <c r="CK225" i="3"/>
  <c r="CU225" i="3"/>
  <c r="DE225" i="3"/>
  <c r="DM225" i="3"/>
  <c r="DW225" i="3"/>
  <c r="EB227" i="3"/>
  <c r="EC227" i="3"/>
  <c r="DY227" i="3"/>
  <c r="DU227" i="3"/>
  <c r="DO227" i="3"/>
  <c r="DK227" i="3"/>
  <c r="DG227" i="3"/>
  <c r="DA227" i="3"/>
  <c r="CW227" i="3"/>
  <c r="CS227" i="3"/>
  <c r="CM227" i="3"/>
  <c r="CI227" i="3"/>
  <c r="CE227" i="3"/>
  <c r="BY227" i="3"/>
  <c r="BU227" i="3"/>
  <c r="BQ227" i="3"/>
  <c r="BO227" i="3"/>
  <c r="BW227" i="3"/>
  <c r="CG227" i="3"/>
  <c r="CQ227" i="3"/>
  <c r="CY227" i="3"/>
  <c r="DI227" i="3"/>
  <c r="DS227" i="3"/>
  <c r="EA227" i="3"/>
  <c r="EJ229" i="3"/>
  <c r="EL229" i="3"/>
  <c r="EG229" i="3"/>
  <c r="EA229" i="3"/>
  <c r="DW229" i="3"/>
  <c r="DS229" i="3"/>
  <c r="DM229" i="3"/>
  <c r="DI229" i="3"/>
  <c r="DE229" i="3"/>
  <c r="CY229" i="3"/>
  <c r="CU229" i="3"/>
  <c r="CQ229" i="3"/>
  <c r="CK229" i="3"/>
  <c r="CG229" i="3"/>
  <c r="CC229" i="3"/>
  <c r="BW229" i="3"/>
  <c r="BS229" i="3"/>
  <c r="EI229" i="3"/>
  <c r="DY229" i="3"/>
  <c r="DO229" i="3"/>
  <c r="DG229" i="3"/>
  <c r="CW229" i="3"/>
  <c r="CM229" i="3"/>
  <c r="CE229" i="3"/>
  <c r="BU229" i="3"/>
  <c r="CI229" i="3"/>
  <c r="DA229" i="3"/>
  <c r="DU229" i="3"/>
  <c r="EJ240" i="3"/>
  <c r="EL240" i="3"/>
  <c r="EG240" i="3"/>
  <c r="EA240" i="3"/>
  <c r="DW240" i="3"/>
  <c r="DS240" i="3"/>
  <c r="DM240" i="3"/>
  <c r="DI240" i="3"/>
  <c r="DE240" i="3"/>
  <c r="CY240" i="3"/>
  <c r="CU240" i="3"/>
  <c r="CQ240" i="3"/>
  <c r="CK240" i="3"/>
  <c r="CG240" i="3"/>
  <c r="CC240" i="3"/>
  <c r="BW240" i="3"/>
  <c r="BS240" i="3"/>
  <c r="EI240" i="3"/>
  <c r="DY240" i="3"/>
  <c r="DO240" i="3"/>
  <c r="DG240" i="3"/>
  <c r="CW240" i="3"/>
  <c r="CM240" i="3"/>
  <c r="CE240" i="3"/>
  <c r="BU240" i="3"/>
  <c r="EC240" i="3"/>
  <c r="DK240" i="3"/>
  <c r="CS240" i="3"/>
  <c r="BY240" i="3"/>
  <c r="DA240" i="3"/>
  <c r="EO244" i="3"/>
  <c r="EL244" i="3"/>
  <c r="EH244" i="3"/>
  <c r="EB244" i="3"/>
  <c r="DX244" i="3"/>
  <c r="DT244" i="3"/>
  <c r="DN244" i="3"/>
  <c r="DJ244" i="3"/>
  <c r="DF244" i="3"/>
  <c r="CZ244" i="3"/>
  <c r="CV244" i="3"/>
  <c r="CR244" i="3"/>
  <c r="CL244" i="3"/>
  <c r="CH244" i="3"/>
  <c r="CD244" i="3"/>
  <c r="BX244" i="3"/>
  <c r="EN244" i="3"/>
  <c r="EF244" i="3"/>
  <c r="DV244" i="3"/>
  <c r="DL244" i="3"/>
  <c r="DD244" i="3"/>
  <c r="CT244" i="3"/>
  <c r="CJ244" i="3"/>
  <c r="CB244" i="3"/>
  <c r="EJ244" i="3"/>
  <c r="DR244" i="3"/>
  <c r="CX244" i="3"/>
  <c r="CF244" i="3"/>
  <c r="DH244" i="3"/>
  <c r="AK22" i="3"/>
  <c r="H24" i="3"/>
  <c r="AO36" i="3"/>
  <c r="H26" i="3"/>
  <c r="I28" i="3"/>
  <c r="P28" i="3" s="1"/>
  <c r="I29" i="3"/>
  <c r="P29" i="3" s="1"/>
  <c r="H29" i="3"/>
  <c r="G117" i="3"/>
  <c r="H38" i="3"/>
  <c r="AC67" i="3"/>
  <c r="AJ79" i="3"/>
  <c r="AI79" i="3"/>
  <c r="BT98" i="3"/>
  <c r="CJ98" i="3"/>
  <c r="DD98" i="3"/>
  <c r="DX98" i="3"/>
  <c r="EB100" i="3"/>
  <c r="DT100" i="3"/>
  <c r="DH100" i="3"/>
  <c r="CZ100" i="3"/>
  <c r="CR100" i="3"/>
  <c r="CF100" i="3"/>
  <c r="BX100" i="3"/>
  <c r="BP100" i="3"/>
  <c r="CB100" i="3"/>
  <c r="CV100" i="3"/>
  <c r="DL100" i="3"/>
  <c r="BT102" i="3"/>
  <c r="CJ102" i="3"/>
  <c r="DD102" i="3"/>
  <c r="DX102" i="3"/>
  <c r="CH109" i="3"/>
  <c r="CR109" i="3"/>
  <c r="DA109" i="3"/>
  <c r="DU109" i="3"/>
  <c r="EK109" i="3"/>
  <c r="CH110" i="3"/>
  <c r="CR110" i="3"/>
  <c r="CZ110" i="3"/>
  <c r="DJ110" i="3"/>
  <c r="DT110" i="3"/>
  <c r="EB110" i="3"/>
  <c r="EL110" i="3"/>
  <c r="EV110" i="3"/>
  <c r="AC151" i="3"/>
  <c r="AF153" i="3"/>
  <c r="AE153" i="3"/>
  <c r="AA153" i="3"/>
  <c r="Y153" i="3"/>
  <c r="AG153" i="3"/>
  <c r="AC155" i="3"/>
  <c r="AF157" i="3"/>
  <c r="AE157" i="3"/>
  <c r="AA157" i="3"/>
  <c r="Y157" i="3"/>
  <c r="AG157" i="3"/>
  <c r="AC159" i="3"/>
  <c r="AF161" i="3"/>
  <c r="AE161" i="3"/>
  <c r="AA161" i="3"/>
  <c r="Y161" i="3"/>
  <c r="AG161" i="3"/>
  <c r="AC163" i="3"/>
  <c r="Z172" i="3"/>
  <c r="AH176" i="3"/>
  <c r="AG188" i="3"/>
  <c r="AG190" i="3"/>
  <c r="AG198" i="3"/>
  <c r="AH198" i="3"/>
  <c r="AF198" i="3"/>
  <c r="BO221" i="3"/>
  <c r="BW221" i="3"/>
  <c r="CG221" i="3"/>
  <c r="CQ221" i="3"/>
  <c r="CY221" i="3"/>
  <c r="DI221" i="3"/>
  <c r="DS221" i="3"/>
  <c r="EA221" i="3"/>
  <c r="EB222" i="3"/>
  <c r="DY222" i="3"/>
  <c r="DU222" i="3"/>
  <c r="DO222" i="3"/>
  <c r="DK222" i="3"/>
  <c r="DG222" i="3"/>
  <c r="DA222" i="3"/>
  <c r="CW222" i="3"/>
  <c r="CS222" i="3"/>
  <c r="CM222" i="3"/>
  <c r="CI222" i="3"/>
  <c r="CE222" i="3"/>
  <c r="BY222" i="3"/>
  <c r="BU222" i="3"/>
  <c r="BQ222" i="3"/>
  <c r="BK222" i="3"/>
  <c r="BL222" i="3" s="1"/>
  <c r="BM222" i="3" s="1"/>
  <c r="BS222" i="3"/>
  <c r="CC222" i="3"/>
  <c r="CK222" i="3"/>
  <c r="CU222" i="3"/>
  <c r="DE222" i="3"/>
  <c r="DM222" i="3"/>
  <c r="DW222" i="3"/>
  <c r="BO223" i="3"/>
  <c r="BW223" i="3"/>
  <c r="CG223" i="3"/>
  <c r="CQ223" i="3"/>
  <c r="CY223" i="3"/>
  <c r="DI223" i="3"/>
  <c r="DS223" i="3"/>
  <c r="EA223" i="3"/>
  <c r="EB224" i="3"/>
  <c r="DY224" i="3"/>
  <c r="DU224" i="3"/>
  <c r="DO224" i="3"/>
  <c r="DK224" i="3"/>
  <c r="DG224" i="3"/>
  <c r="DA224" i="3"/>
  <c r="CW224" i="3"/>
  <c r="CS224" i="3"/>
  <c r="CM224" i="3"/>
  <c r="CI224" i="3"/>
  <c r="CE224" i="3"/>
  <c r="BY224" i="3"/>
  <c r="BU224" i="3"/>
  <c r="BQ224" i="3"/>
  <c r="BK224" i="3"/>
  <c r="BL224" i="3" s="1"/>
  <c r="BM224" i="3" s="1"/>
  <c r="BS224" i="3"/>
  <c r="CC224" i="3"/>
  <c r="CK224" i="3"/>
  <c r="CU224" i="3"/>
  <c r="DE224" i="3"/>
  <c r="DM224" i="3"/>
  <c r="DW224" i="3"/>
  <c r="BO225" i="3"/>
  <c r="BW225" i="3"/>
  <c r="CG225" i="3"/>
  <c r="CQ225" i="3"/>
  <c r="CY225" i="3"/>
  <c r="DI225" i="3"/>
  <c r="DS225" i="3"/>
  <c r="EA225" i="3"/>
  <c r="EB226" i="3"/>
  <c r="DY226" i="3"/>
  <c r="DU226" i="3"/>
  <c r="DO226" i="3"/>
  <c r="DK226" i="3"/>
  <c r="DG226" i="3"/>
  <c r="DA226" i="3"/>
  <c r="CW226" i="3"/>
  <c r="CS226" i="3"/>
  <c r="CM226" i="3"/>
  <c r="CI226" i="3"/>
  <c r="CE226" i="3"/>
  <c r="BY226" i="3"/>
  <c r="BU226" i="3"/>
  <c r="BQ226" i="3"/>
  <c r="BK226" i="3"/>
  <c r="BL226" i="3" s="1"/>
  <c r="BM226" i="3" s="1"/>
  <c r="BS226" i="3"/>
  <c r="CC226" i="3"/>
  <c r="CK226" i="3"/>
  <c r="CU226" i="3"/>
  <c r="DE226" i="3"/>
  <c r="DM226" i="3"/>
  <c r="DW226" i="3"/>
  <c r="BS227" i="3"/>
  <c r="CC227" i="3"/>
  <c r="CK227" i="3"/>
  <c r="CU227" i="3"/>
  <c r="DE227" i="3"/>
  <c r="DM227" i="3"/>
  <c r="DW227" i="3"/>
  <c r="BY229" i="3"/>
  <c r="CS229" i="3"/>
  <c r="DK229" i="3"/>
  <c r="EC229" i="3"/>
  <c r="EJ235" i="3"/>
  <c r="EL235" i="3"/>
  <c r="EG235" i="3"/>
  <c r="EA235" i="3"/>
  <c r="DW235" i="3"/>
  <c r="DS235" i="3"/>
  <c r="DM235" i="3"/>
  <c r="DI235" i="3"/>
  <c r="DE235" i="3"/>
  <c r="CY235" i="3"/>
  <c r="CU235" i="3"/>
  <c r="CQ235" i="3"/>
  <c r="CK235" i="3"/>
  <c r="CG235" i="3"/>
  <c r="CC235" i="3"/>
  <c r="BW235" i="3"/>
  <c r="BS235" i="3"/>
  <c r="EI235" i="3"/>
  <c r="DY235" i="3"/>
  <c r="DO235" i="3"/>
  <c r="DG235" i="3"/>
  <c r="CW235" i="3"/>
  <c r="CM235" i="3"/>
  <c r="CE235" i="3"/>
  <c r="BU235" i="3"/>
  <c r="CI235" i="3"/>
  <c r="DA235" i="3"/>
  <c r="DU235" i="3"/>
  <c r="CI240" i="3"/>
  <c r="DU240" i="3"/>
  <c r="CP244" i="3"/>
  <c r="DZ244" i="3"/>
  <c r="Y32" i="3"/>
  <c r="AC32" i="3"/>
  <c r="AG32" i="3"/>
  <c r="Y33" i="3"/>
  <c r="AC33" i="3"/>
  <c r="AG33" i="3"/>
  <c r="Z34" i="3"/>
  <c r="AD34" i="3"/>
  <c r="AH34" i="3"/>
  <c r="Y65" i="3"/>
  <c r="AC65" i="3"/>
  <c r="AG65" i="3"/>
  <c r="AJ117" i="3"/>
  <c r="BT97" i="3"/>
  <c r="CB97" i="3"/>
  <c r="CJ97" i="3"/>
  <c r="CV97" i="3"/>
  <c r="DD97" i="3"/>
  <c r="DL97" i="3"/>
  <c r="BT99" i="3"/>
  <c r="CB99" i="3"/>
  <c r="CJ99" i="3"/>
  <c r="CV99" i="3"/>
  <c r="DD99" i="3"/>
  <c r="DL99" i="3"/>
  <c r="BT101" i="3"/>
  <c r="CB101" i="3"/>
  <c r="CJ101" i="3"/>
  <c r="CV101" i="3"/>
  <c r="DD101" i="3"/>
  <c r="DL101" i="3"/>
  <c r="CC104" i="3"/>
  <c r="CK104" i="3"/>
  <c r="CW104" i="3"/>
  <c r="DE104" i="3"/>
  <c r="DM104" i="3"/>
  <c r="DY104" i="3"/>
  <c r="EG104" i="3"/>
  <c r="CB105" i="3"/>
  <c r="CF105" i="3"/>
  <c r="CJ105" i="3"/>
  <c r="CP105" i="3"/>
  <c r="CT105" i="3"/>
  <c r="CX105" i="3"/>
  <c r="DD105" i="3"/>
  <c r="DH105" i="3"/>
  <c r="DL105" i="3"/>
  <c r="DR105" i="3"/>
  <c r="DV105" i="3"/>
  <c r="DZ105" i="3"/>
  <c r="EF105" i="3"/>
  <c r="EJ105" i="3"/>
  <c r="EN105" i="3"/>
  <c r="CH107" i="3"/>
  <c r="CL107" i="3"/>
  <c r="CR107" i="3"/>
  <c r="CV107" i="3"/>
  <c r="CZ107" i="3"/>
  <c r="DF107" i="3"/>
  <c r="DJ107" i="3"/>
  <c r="DN107" i="3"/>
  <c r="DT107" i="3"/>
  <c r="DX107" i="3"/>
  <c r="EB107" i="3"/>
  <c r="EH107" i="3"/>
  <c r="EL107" i="3"/>
  <c r="EP107" i="3"/>
  <c r="EV107" i="3"/>
  <c r="CK108" i="3"/>
  <c r="CW108" i="3"/>
  <c r="DE108" i="3"/>
  <c r="DM108" i="3"/>
  <c r="DY108" i="3"/>
  <c r="Y150" i="3"/>
  <c r="AC150" i="3"/>
  <c r="AG150" i="3"/>
  <c r="Y152" i="3"/>
  <c r="AC152" i="3"/>
  <c r="AG152" i="3"/>
  <c r="Y154" i="3"/>
  <c r="AC154" i="3"/>
  <c r="AG154" i="3"/>
  <c r="Y156" i="3"/>
  <c r="AC156" i="3"/>
  <c r="AG156" i="3"/>
  <c r="Y158" i="3"/>
  <c r="AC158" i="3"/>
  <c r="AG158" i="3"/>
  <c r="Y160" i="3"/>
  <c r="AC160" i="3"/>
  <c r="AG160" i="3"/>
  <c r="Y162" i="3"/>
  <c r="AC162" i="3"/>
  <c r="AG162" i="3"/>
  <c r="Y164" i="3"/>
  <c r="AC164" i="3"/>
  <c r="AG164" i="3"/>
  <c r="Z170" i="3"/>
  <c r="Z174" i="3"/>
  <c r="Y186" i="3"/>
  <c r="AC186" i="3"/>
  <c r="AG186" i="3"/>
  <c r="AG192" i="3"/>
  <c r="AG194" i="3"/>
  <c r="EI231" i="3"/>
  <c r="DW231" i="3"/>
  <c r="DO231" i="3"/>
  <c r="DI231" i="3"/>
  <c r="DE231" i="3"/>
  <c r="CY231" i="3"/>
  <c r="CU231" i="3"/>
  <c r="CQ231" i="3"/>
  <c r="CK231" i="3"/>
  <c r="CG231" i="3"/>
  <c r="CC231" i="3"/>
  <c r="BW231" i="3"/>
  <c r="BS231" i="3"/>
  <c r="BY231" i="3"/>
  <c r="CI231" i="3"/>
  <c r="CS231" i="3"/>
  <c r="DA231" i="3"/>
  <c r="DK231" i="3"/>
  <c r="EA231" i="3"/>
  <c r="EJ233" i="3"/>
  <c r="EL233" i="3"/>
  <c r="EG233" i="3"/>
  <c r="EA233" i="3"/>
  <c r="DW233" i="3"/>
  <c r="DS233" i="3"/>
  <c r="DM233" i="3"/>
  <c r="DI233" i="3"/>
  <c r="DE233" i="3"/>
  <c r="CY233" i="3"/>
  <c r="CU233" i="3"/>
  <c r="CQ233" i="3"/>
  <c r="CK233" i="3"/>
  <c r="CG233" i="3"/>
  <c r="CC233" i="3"/>
  <c r="BW233" i="3"/>
  <c r="BS233" i="3"/>
  <c r="BY233" i="3"/>
  <c r="CI233" i="3"/>
  <c r="CS233" i="3"/>
  <c r="DA233" i="3"/>
  <c r="DK233" i="3"/>
  <c r="DU233" i="3"/>
  <c r="EC233" i="3"/>
  <c r="EJ237" i="3"/>
  <c r="EL237" i="3"/>
  <c r="EG237" i="3"/>
  <c r="EA237" i="3"/>
  <c r="DW237" i="3"/>
  <c r="DS237" i="3"/>
  <c r="DM237" i="3"/>
  <c r="DI237" i="3"/>
  <c r="DE237" i="3"/>
  <c r="CY237" i="3"/>
  <c r="CU237" i="3"/>
  <c r="CQ237" i="3"/>
  <c r="CK237" i="3"/>
  <c r="CG237" i="3"/>
  <c r="CC237" i="3"/>
  <c r="BW237" i="3"/>
  <c r="BS237" i="3"/>
  <c r="BY237" i="3"/>
  <c r="CI237" i="3"/>
  <c r="CS237" i="3"/>
  <c r="DA237" i="3"/>
  <c r="DK237" i="3"/>
  <c r="DU237" i="3"/>
  <c r="EC237" i="3"/>
  <c r="BT228" i="3"/>
  <c r="CB228" i="3"/>
  <c r="CJ228" i="3"/>
  <c r="CV228" i="3"/>
  <c r="DD228" i="3"/>
  <c r="DL228" i="3"/>
  <c r="BU230" i="3"/>
  <c r="BY230" i="3"/>
  <c r="CE230" i="3"/>
  <c r="CI230" i="3"/>
  <c r="CM230" i="3"/>
  <c r="CS230" i="3"/>
  <c r="CW230" i="3"/>
  <c r="DA230" i="3"/>
  <c r="DG230" i="3"/>
  <c r="DK230" i="3"/>
  <c r="DO230" i="3"/>
  <c r="DU230" i="3"/>
  <c r="DY230" i="3"/>
  <c r="EC230" i="3"/>
  <c r="EI230" i="3"/>
  <c r="BU232" i="3"/>
  <c r="BY232" i="3"/>
  <c r="CE232" i="3"/>
  <c r="CI232" i="3"/>
  <c r="CM232" i="3"/>
  <c r="CS232" i="3"/>
  <c r="CW232" i="3"/>
  <c r="DA232" i="3"/>
  <c r="DG232" i="3"/>
  <c r="DK232" i="3"/>
  <c r="DO232" i="3"/>
  <c r="DU232" i="3"/>
  <c r="DY232" i="3"/>
  <c r="EC232" i="3"/>
  <c r="EI232" i="3"/>
  <c r="BU234" i="3"/>
  <c r="BY234" i="3"/>
  <c r="CE234" i="3"/>
  <c r="CI234" i="3"/>
  <c r="CM234" i="3"/>
  <c r="CS234" i="3"/>
  <c r="CW234" i="3"/>
  <c r="DA234" i="3"/>
  <c r="DG234" i="3"/>
  <c r="DK234" i="3"/>
  <c r="DO234" i="3"/>
  <c r="DU234" i="3"/>
  <c r="DY234" i="3"/>
  <c r="EC234" i="3"/>
  <c r="EI234" i="3"/>
  <c r="BU236" i="3"/>
  <c r="BY236" i="3"/>
  <c r="CE236" i="3"/>
  <c r="CI236" i="3"/>
  <c r="CM236" i="3"/>
  <c r="CS236" i="3"/>
  <c r="CW236" i="3"/>
  <c r="DA236" i="3"/>
  <c r="DG236" i="3"/>
  <c r="DK236" i="3"/>
  <c r="DO236" i="3"/>
  <c r="DU236" i="3"/>
  <c r="DY236" i="3"/>
  <c r="EC236" i="3"/>
  <c r="EI236" i="3"/>
  <c r="EJ238" i="3"/>
  <c r="EL238" i="3"/>
  <c r="EG238" i="3"/>
  <c r="EA238" i="3"/>
  <c r="DW238" i="3"/>
  <c r="DS238" i="3"/>
  <c r="DM238" i="3"/>
  <c r="DI238" i="3"/>
  <c r="DE238" i="3"/>
  <c r="CY238" i="3"/>
  <c r="CU238" i="3"/>
  <c r="CQ238" i="3"/>
  <c r="CK238" i="3"/>
  <c r="CG238" i="3"/>
  <c r="BU238" i="3"/>
  <c r="BY238" i="3"/>
  <c r="CE238" i="3"/>
  <c r="CM238" i="3"/>
  <c r="CW238" i="3"/>
  <c r="DG238" i="3"/>
  <c r="DO238" i="3"/>
  <c r="DY238" i="3"/>
  <c r="EI238" i="3"/>
  <c r="BU239" i="3"/>
  <c r="BY239" i="3"/>
  <c r="CE239" i="3"/>
  <c r="CI239" i="3"/>
  <c r="CM239" i="3"/>
  <c r="CS239" i="3"/>
  <c r="CW239" i="3"/>
  <c r="DA239" i="3"/>
  <c r="DG239" i="3"/>
  <c r="DK239" i="3"/>
  <c r="DS239" i="3"/>
  <c r="BX241" i="3"/>
  <c r="CD241" i="3"/>
  <c r="CH241" i="3"/>
  <c r="CL241" i="3"/>
  <c r="CR241" i="3"/>
  <c r="CV241" i="3"/>
  <c r="CZ241" i="3"/>
  <c r="DF241" i="3"/>
  <c r="DJ241" i="3"/>
  <c r="DN241" i="3"/>
  <c r="DT241" i="3"/>
  <c r="DX241" i="3"/>
  <c r="EB241" i="3"/>
  <c r="EH241" i="3"/>
  <c r="EL241" i="3"/>
  <c r="CS242" i="3"/>
  <c r="BX243" i="3"/>
  <c r="CD243" i="3"/>
  <c r="CH243" i="3"/>
  <c r="CL243" i="3"/>
  <c r="CR243" i="3"/>
  <c r="CV243" i="3"/>
  <c r="CZ243" i="3"/>
  <c r="DG243" i="3"/>
  <c r="DO243" i="3"/>
  <c r="DW243" i="3"/>
  <c r="I6" i="3"/>
  <c r="I7" i="3"/>
  <c r="I8" i="3"/>
  <c r="I9" i="3"/>
  <c r="I10" i="3"/>
  <c r="I11" i="3"/>
  <c r="I12" i="3"/>
  <c r="AO13" i="3"/>
  <c r="AO22" i="3" s="1"/>
  <c r="I36" i="3"/>
  <c r="AI64" i="3"/>
  <c r="AI117" i="3" s="1"/>
  <c r="AG64" i="3"/>
  <c r="AE64" i="3"/>
  <c r="AC64" i="3"/>
  <c r="AA64" i="3"/>
  <c r="Y64" i="3"/>
  <c r="X64" i="3"/>
  <c r="AB64" i="3"/>
  <c r="AF64" i="3"/>
  <c r="EV106" i="3"/>
  <c r="ET106" i="3"/>
  <c r="EP106" i="3"/>
  <c r="EN106" i="3"/>
  <c r="EL106" i="3"/>
  <c r="EJ106" i="3"/>
  <c r="EH106" i="3"/>
  <c r="EF106" i="3"/>
  <c r="EB106" i="3"/>
  <c r="DZ106" i="3"/>
  <c r="DX106" i="3"/>
  <c r="DV106" i="3"/>
  <c r="DT106" i="3"/>
  <c r="DR106" i="3"/>
  <c r="DN106" i="3"/>
  <c r="DL106" i="3"/>
  <c r="DJ106" i="3"/>
  <c r="DH106" i="3"/>
  <c r="DF106" i="3"/>
  <c r="DD106" i="3"/>
  <c r="CZ106" i="3"/>
  <c r="CX106" i="3"/>
  <c r="CV106" i="3"/>
  <c r="CT106" i="3"/>
  <c r="CR106" i="3"/>
  <c r="CP106" i="3"/>
  <c r="CL106" i="3"/>
  <c r="CJ106" i="3"/>
  <c r="CH106" i="3"/>
  <c r="CF106" i="3"/>
  <c r="CI106" i="3"/>
  <c r="CM106" i="3"/>
  <c r="CQ106" i="3"/>
  <c r="CU106" i="3"/>
  <c r="CY106" i="3"/>
  <c r="DG106" i="3"/>
  <c r="DK106" i="3"/>
  <c r="DO106" i="3"/>
  <c r="DS106" i="3"/>
  <c r="DW106" i="3"/>
  <c r="EA106" i="3"/>
  <c r="EI106" i="3"/>
  <c r="EM106" i="3"/>
  <c r="EQ106" i="3"/>
  <c r="EU106" i="3"/>
  <c r="H6" i="3"/>
  <c r="H22" i="3" s="1"/>
  <c r="G36" i="3"/>
  <c r="H117" i="3"/>
  <c r="P39" i="3"/>
  <c r="N39" i="3"/>
  <c r="L39" i="3"/>
  <c r="K39" i="3"/>
  <c r="K117" i="3" s="1"/>
  <c r="O39" i="3"/>
  <c r="P40" i="3"/>
  <c r="N40" i="3"/>
  <c r="M40" i="3"/>
  <c r="AG54" i="3"/>
  <c r="AG117" i="3" s="1"/>
  <c r="AE54" i="3"/>
  <c r="AE117" i="3" s="1"/>
  <c r="AC54" i="3"/>
  <c r="AC117" i="3" s="1"/>
  <c r="AA54" i="3"/>
  <c r="AA117" i="3" s="1"/>
  <c r="Y54" i="3"/>
  <c r="Y117" i="3" s="1"/>
  <c r="X54" i="3"/>
  <c r="AB54" i="3"/>
  <c r="AF54" i="3"/>
  <c r="Z64" i="3"/>
  <c r="AD64" i="3"/>
  <c r="AH64" i="3"/>
  <c r="AH117" i="3" s="1"/>
  <c r="EA97" i="3"/>
  <c r="DY97" i="3"/>
  <c r="DW97" i="3"/>
  <c r="DU97" i="3"/>
  <c r="DS97" i="3"/>
  <c r="DO97" i="3"/>
  <c r="DM97" i="3"/>
  <c r="DK97" i="3"/>
  <c r="DI97" i="3"/>
  <c r="DG97" i="3"/>
  <c r="DE97" i="3"/>
  <c r="DA97" i="3"/>
  <c r="CY97" i="3"/>
  <c r="CW97" i="3"/>
  <c r="CU97" i="3"/>
  <c r="CS97" i="3"/>
  <c r="CQ97" i="3"/>
  <c r="CM97" i="3"/>
  <c r="CK97" i="3"/>
  <c r="CI97" i="3"/>
  <c r="CG97" i="3"/>
  <c r="CE97" i="3"/>
  <c r="CC97" i="3"/>
  <c r="BY97" i="3"/>
  <c r="BW97" i="3"/>
  <c r="BU97" i="3"/>
  <c r="BS97" i="3"/>
  <c r="BQ97" i="3"/>
  <c r="BO97" i="3"/>
  <c r="BK97" i="3"/>
  <c r="BL97" i="3" s="1"/>
  <c r="BM97" i="3" s="1"/>
  <c r="BN97" i="3"/>
  <c r="BR97" i="3"/>
  <c r="BV97" i="3"/>
  <c r="CD97" i="3"/>
  <c r="CH97" i="3"/>
  <c r="CL97" i="3"/>
  <c r="CP97" i="3"/>
  <c r="CT97" i="3"/>
  <c r="CX97" i="3"/>
  <c r="DF97" i="3"/>
  <c r="DJ97" i="3"/>
  <c r="DN97" i="3"/>
  <c r="DR97" i="3"/>
  <c r="DV97" i="3"/>
  <c r="DZ97" i="3"/>
  <c r="EA98" i="3"/>
  <c r="DY98" i="3"/>
  <c r="DW98" i="3"/>
  <c r="DU98" i="3"/>
  <c r="DS98" i="3"/>
  <c r="DO98" i="3"/>
  <c r="DM98" i="3"/>
  <c r="DK98" i="3"/>
  <c r="DI98" i="3"/>
  <c r="DG98" i="3"/>
  <c r="DE98" i="3"/>
  <c r="DA98" i="3"/>
  <c r="CY98" i="3"/>
  <c r="CW98" i="3"/>
  <c r="CU98" i="3"/>
  <c r="CS98" i="3"/>
  <c r="CQ98" i="3"/>
  <c r="CM98" i="3"/>
  <c r="CK98" i="3"/>
  <c r="CI98" i="3"/>
  <c r="CG98" i="3"/>
  <c r="CE98" i="3"/>
  <c r="CC98" i="3"/>
  <c r="BY98" i="3"/>
  <c r="BW98" i="3"/>
  <c r="BU98" i="3"/>
  <c r="BS98" i="3"/>
  <c r="BQ98" i="3"/>
  <c r="BO98" i="3"/>
  <c r="BK98" i="3"/>
  <c r="BL98" i="3" s="1"/>
  <c r="BM98" i="3" s="1"/>
  <c r="BN98" i="3"/>
  <c r="BR98" i="3"/>
  <c r="BV98" i="3"/>
  <c r="CD98" i="3"/>
  <c r="CH98" i="3"/>
  <c r="CL98" i="3"/>
  <c r="CP98" i="3"/>
  <c r="CT98" i="3"/>
  <c r="CX98" i="3"/>
  <c r="DF98" i="3"/>
  <c r="DJ98" i="3"/>
  <c r="DN98" i="3"/>
  <c r="DR98" i="3"/>
  <c r="DV98" i="3"/>
  <c r="DZ98" i="3"/>
  <c r="EA99" i="3"/>
  <c r="DY99" i="3"/>
  <c r="DW99" i="3"/>
  <c r="DU99" i="3"/>
  <c r="DS99" i="3"/>
  <c r="DO99" i="3"/>
  <c r="DM99" i="3"/>
  <c r="DK99" i="3"/>
  <c r="DI99" i="3"/>
  <c r="DG99" i="3"/>
  <c r="DE99" i="3"/>
  <c r="DA99" i="3"/>
  <c r="CY99" i="3"/>
  <c r="CW99" i="3"/>
  <c r="CU99" i="3"/>
  <c r="CS99" i="3"/>
  <c r="CQ99" i="3"/>
  <c r="CM99" i="3"/>
  <c r="CK99" i="3"/>
  <c r="CI99" i="3"/>
  <c r="CG99" i="3"/>
  <c r="CE99" i="3"/>
  <c r="CC99" i="3"/>
  <c r="BY99" i="3"/>
  <c r="BW99" i="3"/>
  <c r="BU99" i="3"/>
  <c r="BS99" i="3"/>
  <c r="BQ99" i="3"/>
  <c r="BO99" i="3"/>
  <c r="BK99" i="3"/>
  <c r="BL99" i="3" s="1"/>
  <c r="BM99" i="3" s="1"/>
  <c r="BN99" i="3"/>
  <c r="BR99" i="3"/>
  <c r="BV99" i="3"/>
  <c r="CD99" i="3"/>
  <c r="CH99" i="3"/>
  <c r="CL99" i="3"/>
  <c r="CP99" i="3"/>
  <c r="CT99" i="3"/>
  <c r="CX99" i="3"/>
  <c r="DF99" i="3"/>
  <c r="DJ99" i="3"/>
  <c r="DN99" i="3"/>
  <c r="DR99" i="3"/>
  <c r="DV99" i="3"/>
  <c r="DZ99" i="3"/>
  <c r="EA100" i="3"/>
  <c r="DY100" i="3"/>
  <c r="DW100" i="3"/>
  <c r="DU100" i="3"/>
  <c r="DS100" i="3"/>
  <c r="DO100" i="3"/>
  <c r="DM100" i="3"/>
  <c r="DK100" i="3"/>
  <c r="DI100" i="3"/>
  <c r="DG100" i="3"/>
  <c r="DE100" i="3"/>
  <c r="DA100" i="3"/>
  <c r="CY100" i="3"/>
  <c r="CW100" i="3"/>
  <c r="CU100" i="3"/>
  <c r="CS100" i="3"/>
  <c r="CQ100" i="3"/>
  <c r="CM100" i="3"/>
  <c r="CK100" i="3"/>
  <c r="CI100" i="3"/>
  <c r="CG100" i="3"/>
  <c r="CE100" i="3"/>
  <c r="CC100" i="3"/>
  <c r="BY100" i="3"/>
  <c r="BW100" i="3"/>
  <c r="BU100" i="3"/>
  <c r="BS100" i="3"/>
  <c r="BQ100" i="3"/>
  <c r="BO100" i="3"/>
  <c r="BK100" i="3"/>
  <c r="BL100" i="3" s="1"/>
  <c r="BM100" i="3" s="1"/>
  <c r="BN100" i="3"/>
  <c r="BR100" i="3"/>
  <c r="BV100" i="3"/>
  <c r="CD100" i="3"/>
  <c r="CH100" i="3"/>
  <c r="CL100" i="3"/>
  <c r="CP100" i="3"/>
  <c r="CT100" i="3"/>
  <c r="CX100" i="3"/>
  <c r="DF100" i="3"/>
  <c r="DJ100" i="3"/>
  <c r="DN100" i="3"/>
  <c r="DR100" i="3"/>
  <c r="DV100" i="3"/>
  <c r="DZ100" i="3"/>
  <c r="EA101" i="3"/>
  <c r="DY101" i="3"/>
  <c r="DW101" i="3"/>
  <c r="DU101" i="3"/>
  <c r="DS101" i="3"/>
  <c r="DO101" i="3"/>
  <c r="DM101" i="3"/>
  <c r="DK101" i="3"/>
  <c r="DI101" i="3"/>
  <c r="DG101" i="3"/>
  <c r="DE101" i="3"/>
  <c r="DA101" i="3"/>
  <c r="CY101" i="3"/>
  <c r="CW101" i="3"/>
  <c r="CU101" i="3"/>
  <c r="CS101" i="3"/>
  <c r="CQ101" i="3"/>
  <c r="CM101" i="3"/>
  <c r="CK101" i="3"/>
  <c r="CI101" i="3"/>
  <c r="CG101" i="3"/>
  <c r="CE101" i="3"/>
  <c r="CC101" i="3"/>
  <c r="BY101" i="3"/>
  <c r="BW101" i="3"/>
  <c r="BU101" i="3"/>
  <c r="BS101" i="3"/>
  <c r="BQ101" i="3"/>
  <c r="BO101" i="3"/>
  <c r="BK101" i="3"/>
  <c r="BL101" i="3" s="1"/>
  <c r="BM101" i="3" s="1"/>
  <c r="BN101" i="3"/>
  <c r="BR101" i="3"/>
  <c r="BV101" i="3"/>
  <c r="CD101" i="3"/>
  <c r="CH101" i="3"/>
  <c r="CL101" i="3"/>
  <c r="CP101" i="3"/>
  <c r="CT101" i="3"/>
  <c r="CX101" i="3"/>
  <c r="DF101" i="3"/>
  <c r="DJ101" i="3"/>
  <c r="DN101" i="3"/>
  <c r="DR101" i="3"/>
  <c r="DV101" i="3"/>
  <c r="DZ101" i="3"/>
  <c r="EA102" i="3"/>
  <c r="DY102" i="3"/>
  <c r="DW102" i="3"/>
  <c r="DU102" i="3"/>
  <c r="DS102" i="3"/>
  <c r="DO102" i="3"/>
  <c r="DM102" i="3"/>
  <c r="DK102" i="3"/>
  <c r="DI102" i="3"/>
  <c r="DG102" i="3"/>
  <c r="DE102" i="3"/>
  <c r="DA102" i="3"/>
  <c r="CY102" i="3"/>
  <c r="CW102" i="3"/>
  <c r="CU102" i="3"/>
  <c r="CS102" i="3"/>
  <c r="CQ102" i="3"/>
  <c r="CM102" i="3"/>
  <c r="CK102" i="3"/>
  <c r="CI102" i="3"/>
  <c r="CG102" i="3"/>
  <c r="CE102" i="3"/>
  <c r="CC102" i="3"/>
  <c r="BY102" i="3"/>
  <c r="BW102" i="3"/>
  <c r="BU102" i="3"/>
  <c r="BS102" i="3"/>
  <c r="BQ102" i="3"/>
  <c r="BO102" i="3"/>
  <c r="BK102" i="3"/>
  <c r="BL102" i="3" s="1"/>
  <c r="BM102" i="3" s="1"/>
  <c r="BN102" i="3"/>
  <c r="BR102" i="3"/>
  <c r="BV102" i="3"/>
  <c r="CD102" i="3"/>
  <c r="CH102" i="3"/>
  <c r="CL102" i="3"/>
  <c r="CP102" i="3"/>
  <c r="CT102" i="3"/>
  <c r="CX102" i="3"/>
  <c r="DF102" i="3"/>
  <c r="DJ102" i="3"/>
  <c r="DN102" i="3"/>
  <c r="DR102" i="3"/>
  <c r="DV102" i="3"/>
  <c r="DZ102" i="3"/>
  <c r="EN104" i="3"/>
  <c r="EL104" i="3"/>
  <c r="EJ104" i="3"/>
  <c r="EH104" i="3"/>
  <c r="EF104" i="3"/>
  <c r="EB104" i="3"/>
  <c r="DZ104" i="3"/>
  <c r="DX104" i="3"/>
  <c r="DV104" i="3"/>
  <c r="DT104" i="3"/>
  <c r="DR104" i="3"/>
  <c r="DN104" i="3"/>
  <c r="DL104" i="3"/>
  <c r="DJ104" i="3"/>
  <c r="DH104" i="3"/>
  <c r="DF104" i="3"/>
  <c r="DD104" i="3"/>
  <c r="CZ104" i="3"/>
  <c r="CX104" i="3"/>
  <c r="CV104" i="3"/>
  <c r="CT104" i="3"/>
  <c r="CR104" i="3"/>
  <c r="CP104" i="3"/>
  <c r="CL104" i="3"/>
  <c r="CJ104" i="3"/>
  <c r="CH104" i="3"/>
  <c r="CF104" i="3"/>
  <c r="CD104" i="3"/>
  <c r="CB104" i="3"/>
  <c r="BX104" i="3"/>
  <c r="BZ104" i="3" s="1"/>
  <c r="CA104" i="3" s="1"/>
  <c r="CE104" i="3"/>
  <c r="CI104" i="3"/>
  <c r="CM104" i="3"/>
  <c r="CQ104" i="3"/>
  <c r="CU104" i="3"/>
  <c r="CY104" i="3"/>
  <c r="DG104" i="3"/>
  <c r="DK104" i="3"/>
  <c r="DO104" i="3"/>
  <c r="DS104" i="3"/>
  <c r="DW104" i="3"/>
  <c r="EA104" i="3"/>
  <c r="EI104" i="3"/>
  <c r="EM104" i="3"/>
  <c r="CG106" i="3"/>
  <c r="CK106" i="3"/>
  <c r="CS106" i="3"/>
  <c r="CW106" i="3"/>
  <c r="DA106" i="3"/>
  <c r="DE106" i="3"/>
  <c r="DI106" i="3"/>
  <c r="DM106" i="3"/>
  <c r="DU106" i="3"/>
  <c r="DY106" i="3"/>
  <c r="EC106" i="3"/>
  <c r="EG106" i="3"/>
  <c r="EK106" i="3"/>
  <c r="EO106" i="3"/>
  <c r="EW106" i="3"/>
  <c r="EV108" i="3"/>
  <c r="ET108" i="3"/>
  <c r="EP108" i="3"/>
  <c r="EN108" i="3"/>
  <c r="EL108" i="3"/>
  <c r="EJ108" i="3"/>
  <c r="EH108" i="3"/>
  <c r="EF108" i="3"/>
  <c r="EB108" i="3"/>
  <c r="DZ108" i="3"/>
  <c r="DX108" i="3"/>
  <c r="DV108" i="3"/>
  <c r="DT108" i="3"/>
  <c r="DR108" i="3"/>
  <c r="DN108" i="3"/>
  <c r="DL108" i="3"/>
  <c r="DJ108" i="3"/>
  <c r="DH108" i="3"/>
  <c r="DF108" i="3"/>
  <c r="DD108" i="3"/>
  <c r="CZ108" i="3"/>
  <c r="CX108" i="3"/>
  <c r="CV108" i="3"/>
  <c r="CT108" i="3"/>
  <c r="CR108" i="3"/>
  <c r="CP108" i="3"/>
  <c r="CL108" i="3"/>
  <c r="CJ108" i="3"/>
  <c r="CH108" i="3"/>
  <c r="CF108" i="3"/>
  <c r="EW108" i="3"/>
  <c r="EU108" i="3"/>
  <c r="EQ108" i="3"/>
  <c r="EO108" i="3"/>
  <c r="CI108" i="3"/>
  <c r="CM108" i="3"/>
  <c r="CQ108" i="3"/>
  <c r="CU108" i="3"/>
  <c r="CY108" i="3"/>
  <c r="DG108" i="3"/>
  <c r="DK108" i="3"/>
  <c r="DO108" i="3"/>
  <c r="DS108" i="3"/>
  <c r="DW108" i="3"/>
  <c r="EA108" i="3"/>
  <c r="EI108" i="3"/>
  <c r="EM108" i="3"/>
  <c r="G245" i="3"/>
  <c r="H119" i="3"/>
  <c r="H245" i="3" s="1"/>
  <c r="AG171" i="3"/>
  <c r="AE171" i="3"/>
  <c r="AC171" i="3"/>
  <c r="AA171" i="3"/>
  <c r="Y171" i="3"/>
  <c r="X171" i="3"/>
  <c r="AB171" i="3"/>
  <c r="AF171" i="3"/>
  <c r="AG173" i="3"/>
  <c r="AE173" i="3"/>
  <c r="AC173" i="3"/>
  <c r="AA173" i="3"/>
  <c r="Y173" i="3"/>
  <c r="X173" i="3"/>
  <c r="AB173" i="3"/>
  <c r="AF173" i="3"/>
  <c r="AG175" i="3"/>
  <c r="AE175" i="3"/>
  <c r="AC175" i="3"/>
  <c r="AA175" i="3"/>
  <c r="Y175" i="3"/>
  <c r="X175" i="3"/>
  <c r="AB175" i="3"/>
  <c r="AF175" i="3"/>
  <c r="AG177" i="3"/>
  <c r="AE177" i="3"/>
  <c r="AC177" i="3"/>
  <c r="AA177" i="3"/>
  <c r="Y177" i="3"/>
  <c r="X177" i="3"/>
  <c r="AB177" i="3"/>
  <c r="AF177" i="3"/>
  <c r="AI185" i="3"/>
  <c r="AG185" i="3"/>
  <c r="AE185" i="3"/>
  <c r="AC185" i="3"/>
  <c r="AA185" i="3"/>
  <c r="Y185" i="3"/>
  <c r="X185" i="3"/>
  <c r="AB185" i="3"/>
  <c r="AF185" i="3"/>
  <c r="AI187" i="3"/>
  <c r="AG187" i="3"/>
  <c r="AE187" i="3"/>
  <c r="AH187" i="3"/>
  <c r="AI191" i="3"/>
  <c r="AG191" i="3"/>
  <c r="AE191" i="3"/>
  <c r="AH191" i="3"/>
  <c r="X32" i="3"/>
  <c r="Z32" i="3"/>
  <c r="AB32" i="3"/>
  <c r="AD32" i="3"/>
  <c r="AF32" i="3"/>
  <c r="X33" i="3"/>
  <c r="Z33" i="3"/>
  <c r="AB33" i="3"/>
  <c r="AD33" i="3"/>
  <c r="AF33" i="3"/>
  <c r="Y34" i="3"/>
  <c r="AA34" i="3"/>
  <c r="AC34" i="3"/>
  <c r="AE34" i="3"/>
  <c r="AG34" i="3"/>
  <c r="I38" i="3"/>
  <c r="AK117" i="3"/>
  <c r="AO47" i="3"/>
  <c r="AO117" i="3" s="1"/>
  <c r="W117" i="3"/>
  <c r="X65" i="3"/>
  <c r="Z65" i="3"/>
  <c r="AB65" i="3"/>
  <c r="AD65" i="3"/>
  <c r="AF65" i="3"/>
  <c r="X67" i="3"/>
  <c r="Z67" i="3"/>
  <c r="AB67" i="3"/>
  <c r="AD67" i="3"/>
  <c r="AF67" i="3"/>
  <c r="BY105" i="3"/>
  <c r="BZ105" i="3" s="1"/>
  <c r="CA105" i="3" s="1"/>
  <c r="CC105" i="3"/>
  <c r="CE105" i="3"/>
  <c r="CG105" i="3"/>
  <c r="CI105" i="3"/>
  <c r="CK105" i="3"/>
  <c r="CM105" i="3"/>
  <c r="CQ105" i="3"/>
  <c r="CS105" i="3"/>
  <c r="CU105" i="3"/>
  <c r="CW105" i="3"/>
  <c r="CY105" i="3"/>
  <c r="DA105" i="3"/>
  <c r="DE105" i="3"/>
  <c r="DG105" i="3"/>
  <c r="DI105" i="3"/>
  <c r="DK105" i="3"/>
  <c r="DM105" i="3"/>
  <c r="DO105" i="3"/>
  <c r="DS105" i="3"/>
  <c r="DU105" i="3"/>
  <c r="DW105" i="3"/>
  <c r="DY105" i="3"/>
  <c r="EA105" i="3"/>
  <c r="EC105" i="3"/>
  <c r="EG105" i="3"/>
  <c r="EI105" i="3"/>
  <c r="EK105" i="3"/>
  <c r="EM105" i="3"/>
  <c r="CG107" i="3"/>
  <c r="CI107" i="3"/>
  <c r="CK107" i="3"/>
  <c r="CM107" i="3"/>
  <c r="CQ107" i="3"/>
  <c r="CS107" i="3"/>
  <c r="CU107" i="3"/>
  <c r="CW107" i="3"/>
  <c r="CY107" i="3"/>
  <c r="DA107" i="3"/>
  <c r="DE107" i="3"/>
  <c r="DG107" i="3"/>
  <c r="DI107" i="3"/>
  <c r="DK107" i="3"/>
  <c r="DM107" i="3"/>
  <c r="DO107" i="3"/>
  <c r="DS107" i="3"/>
  <c r="DU107" i="3"/>
  <c r="DW107" i="3"/>
  <c r="DY107" i="3"/>
  <c r="EA107" i="3"/>
  <c r="EC107" i="3"/>
  <c r="EG107" i="3"/>
  <c r="EI107" i="3"/>
  <c r="EK107" i="3"/>
  <c r="EM107" i="3"/>
  <c r="EO107" i="3"/>
  <c r="EQ107" i="3"/>
  <c r="EU107" i="3"/>
  <c r="FF107" i="3" s="1"/>
  <c r="EV109" i="3"/>
  <c r="ET109" i="3"/>
  <c r="EP109" i="3"/>
  <c r="EN109" i="3"/>
  <c r="EL109" i="3"/>
  <c r="EJ109" i="3"/>
  <c r="EH109" i="3"/>
  <c r="EF109" i="3"/>
  <c r="EB109" i="3"/>
  <c r="DZ109" i="3"/>
  <c r="DX109" i="3"/>
  <c r="DV109" i="3"/>
  <c r="DT109" i="3"/>
  <c r="DR109" i="3"/>
  <c r="DN109" i="3"/>
  <c r="DL109" i="3"/>
  <c r="DJ109" i="3"/>
  <c r="DH109" i="3"/>
  <c r="DF109" i="3"/>
  <c r="DD109" i="3"/>
  <c r="CZ109" i="3"/>
  <c r="CG109" i="3"/>
  <c r="CI109" i="3"/>
  <c r="CK109" i="3"/>
  <c r="CM109" i="3"/>
  <c r="CQ109" i="3"/>
  <c r="CS109" i="3"/>
  <c r="CU109" i="3"/>
  <c r="CW109" i="3"/>
  <c r="CY109" i="3"/>
  <c r="DG109" i="3"/>
  <c r="DK109" i="3"/>
  <c r="DO109" i="3"/>
  <c r="DS109" i="3"/>
  <c r="DW109" i="3"/>
  <c r="EA109" i="3"/>
  <c r="EI109" i="3"/>
  <c r="EM109" i="3"/>
  <c r="EQ109" i="3"/>
  <c r="EU109" i="3"/>
  <c r="I119" i="3"/>
  <c r="I245" i="3" s="1"/>
  <c r="W245" i="3"/>
  <c r="AG170" i="3"/>
  <c r="AE170" i="3"/>
  <c r="AC170" i="3"/>
  <c r="AA170" i="3"/>
  <c r="Y170" i="3"/>
  <c r="X170" i="3"/>
  <c r="AB170" i="3"/>
  <c r="AF170" i="3"/>
  <c r="Z171" i="3"/>
  <c r="AD171" i="3"/>
  <c r="AH171" i="3"/>
  <c r="AG172" i="3"/>
  <c r="AE172" i="3"/>
  <c r="AC172" i="3"/>
  <c r="AA172" i="3"/>
  <c r="Y172" i="3"/>
  <c r="X172" i="3"/>
  <c r="AB172" i="3"/>
  <c r="AF172" i="3"/>
  <c r="Z173" i="3"/>
  <c r="AD173" i="3"/>
  <c r="AH173" i="3"/>
  <c r="AG174" i="3"/>
  <c r="AE174" i="3"/>
  <c r="AC174" i="3"/>
  <c r="AA174" i="3"/>
  <c r="Y174" i="3"/>
  <c r="X174" i="3"/>
  <c r="AB174" i="3"/>
  <c r="AF174" i="3"/>
  <c r="Z175" i="3"/>
  <c r="AD175" i="3"/>
  <c r="AH175" i="3"/>
  <c r="AG176" i="3"/>
  <c r="AE176" i="3"/>
  <c r="AC176" i="3"/>
  <c r="AA176" i="3"/>
  <c r="Y176" i="3"/>
  <c r="X176" i="3"/>
  <c r="AB176" i="3"/>
  <c r="AF176" i="3"/>
  <c r="Z177" i="3"/>
  <c r="AD177" i="3"/>
  <c r="AH177" i="3"/>
  <c r="Z185" i="3"/>
  <c r="AD185" i="3"/>
  <c r="AH185" i="3"/>
  <c r="AF187" i="3"/>
  <c r="AI189" i="3"/>
  <c r="AG189" i="3"/>
  <c r="AE189" i="3"/>
  <c r="AH189" i="3"/>
  <c r="AF191" i="3"/>
  <c r="AI193" i="3"/>
  <c r="AG193" i="3"/>
  <c r="AE193" i="3"/>
  <c r="AH193" i="3"/>
  <c r="AH196" i="3"/>
  <c r="AF196" i="3"/>
  <c r="AE196" i="3"/>
  <c r="EC228" i="3"/>
  <c r="EA228" i="3"/>
  <c r="DY228" i="3"/>
  <c r="DW228" i="3"/>
  <c r="DU228" i="3"/>
  <c r="DS228" i="3"/>
  <c r="DO228" i="3"/>
  <c r="DM228" i="3"/>
  <c r="DK228" i="3"/>
  <c r="DI228" i="3"/>
  <c r="DG228" i="3"/>
  <c r="DE228" i="3"/>
  <c r="DA228" i="3"/>
  <c r="CY228" i="3"/>
  <c r="CW228" i="3"/>
  <c r="CU228" i="3"/>
  <c r="CS228" i="3"/>
  <c r="CQ228" i="3"/>
  <c r="CM228" i="3"/>
  <c r="CK228" i="3"/>
  <c r="CI228" i="3"/>
  <c r="CG228" i="3"/>
  <c r="CE228" i="3"/>
  <c r="CC228" i="3"/>
  <c r="BY228" i="3"/>
  <c r="BW228" i="3"/>
  <c r="BU228" i="3"/>
  <c r="BS228" i="3"/>
  <c r="BQ228" i="3"/>
  <c r="BO228" i="3"/>
  <c r="BR228" i="3"/>
  <c r="BV228" i="3"/>
  <c r="CD228" i="3"/>
  <c r="CH228" i="3"/>
  <c r="CL228" i="3"/>
  <c r="CP228" i="3"/>
  <c r="CT228" i="3"/>
  <c r="CX228" i="3"/>
  <c r="DF228" i="3"/>
  <c r="DJ228" i="3"/>
  <c r="DN228" i="3"/>
  <c r="DR228" i="3"/>
  <c r="DV228" i="3"/>
  <c r="DZ228" i="3"/>
  <c r="EL242" i="3"/>
  <c r="EJ242" i="3"/>
  <c r="EH242" i="3"/>
  <c r="EF242" i="3"/>
  <c r="EB242" i="3"/>
  <c r="DZ242" i="3"/>
  <c r="DX242" i="3"/>
  <c r="DV242" i="3"/>
  <c r="DT242" i="3"/>
  <c r="DR242" i="3"/>
  <c r="DN242" i="3"/>
  <c r="DL242" i="3"/>
  <c r="DJ242" i="3"/>
  <c r="DH242" i="3"/>
  <c r="DF242" i="3"/>
  <c r="DD242" i="3"/>
  <c r="CZ242" i="3"/>
  <c r="CX242" i="3"/>
  <c r="CV242" i="3"/>
  <c r="CT242" i="3"/>
  <c r="CR242" i="3"/>
  <c r="CP242" i="3"/>
  <c r="CL242" i="3"/>
  <c r="CJ242" i="3"/>
  <c r="CH242" i="3"/>
  <c r="CF242" i="3"/>
  <c r="CD242" i="3"/>
  <c r="CB242" i="3"/>
  <c r="BX242" i="3"/>
  <c r="BV242" i="3"/>
  <c r="BZ242" i="3" s="1"/>
  <c r="CA242" i="3" s="1"/>
  <c r="EM242" i="3"/>
  <c r="EI242" i="3"/>
  <c r="EA242" i="3"/>
  <c r="DW242" i="3"/>
  <c r="DS242" i="3"/>
  <c r="DO242" i="3"/>
  <c r="DK242" i="3"/>
  <c r="DG242" i="3"/>
  <c r="CY242" i="3"/>
  <c r="CU242" i="3"/>
  <c r="CQ242" i="3"/>
  <c r="CM242" i="3"/>
  <c r="CI242" i="3"/>
  <c r="CE242" i="3"/>
  <c r="BW242" i="3"/>
  <c r="EK242" i="3"/>
  <c r="EC242" i="3"/>
  <c r="DU242" i="3"/>
  <c r="DM242" i="3"/>
  <c r="DE242" i="3"/>
  <c r="CW242" i="3"/>
  <c r="CG242" i="3"/>
  <c r="BY242" i="3"/>
  <c r="CK242" i="3"/>
  <c r="DA242" i="3"/>
  <c r="EG242" i="3"/>
  <c r="CG110" i="3"/>
  <c r="CI110" i="3"/>
  <c r="CK110" i="3"/>
  <c r="CM110" i="3"/>
  <c r="CQ110" i="3"/>
  <c r="CS110" i="3"/>
  <c r="CU110" i="3"/>
  <c r="CW110" i="3"/>
  <c r="CY110" i="3"/>
  <c r="DA110" i="3"/>
  <c r="DE110" i="3"/>
  <c r="DG110" i="3"/>
  <c r="DI110" i="3"/>
  <c r="DK110" i="3"/>
  <c r="DM110" i="3"/>
  <c r="DO110" i="3"/>
  <c r="DS110" i="3"/>
  <c r="DU110" i="3"/>
  <c r="DW110" i="3"/>
  <c r="DY110" i="3"/>
  <c r="EA110" i="3"/>
  <c r="EC110" i="3"/>
  <c r="EG110" i="3"/>
  <c r="EI110" i="3"/>
  <c r="EK110" i="3"/>
  <c r="EM110" i="3"/>
  <c r="EO110" i="3"/>
  <c r="EQ110" i="3"/>
  <c r="EU110" i="3"/>
  <c r="FF110" i="3" s="1"/>
  <c r="X150" i="3"/>
  <c r="Z150" i="3"/>
  <c r="AB150" i="3"/>
  <c r="AD150" i="3"/>
  <c r="X151" i="3"/>
  <c r="Z151" i="3"/>
  <c r="AB151" i="3"/>
  <c r="AD151" i="3"/>
  <c r="X152" i="3"/>
  <c r="Z152" i="3"/>
  <c r="AB152" i="3"/>
  <c r="AD152" i="3"/>
  <c r="X153" i="3"/>
  <c r="Z153" i="3"/>
  <c r="AB153" i="3"/>
  <c r="AD153" i="3"/>
  <c r="X154" i="3"/>
  <c r="Z154" i="3"/>
  <c r="AB154" i="3"/>
  <c r="AD154" i="3"/>
  <c r="X155" i="3"/>
  <c r="Z155" i="3"/>
  <c r="AB155" i="3"/>
  <c r="AD155" i="3"/>
  <c r="X156" i="3"/>
  <c r="Z156" i="3"/>
  <c r="AB156" i="3"/>
  <c r="AD156" i="3"/>
  <c r="X157" i="3"/>
  <c r="Z157" i="3"/>
  <c r="AB157" i="3"/>
  <c r="AD157" i="3"/>
  <c r="X158" i="3"/>
  <c r="Z158" i="3"/>
  <c r="AB158" i="3"/>
  <c r="AD158" i="3"/>
  <c r="X159" i="3"/>
  <c r="Z159" i="3"/>
  <c r="AB159" i="3"/>
  <c r="AD159" i="3"/>
  <c r="X160" i="3"/>
  <c r="Z160" i="3"/>
  <c r="AB160" i="3"/>
  <c r="AD160" i="3"/>
  <c r="X161" i="3"/>
  <c r="Z161" i="3"/>
  <c r="AB161" i="3"/>
  <c r="AD161" i="3"/>
  <c r="X162" i="3"/>
  <c r="Z162" i="3"/>
  <c r="AB162" i="3"/>
  <c r="AD162" i="3"/>
  <c r="X163" i="3"/>
  <c r="Z163" i="3"/>
  <c r="AB163" i="3"/>
  <c r="AD163" i="3"/>
  <c r="X164" i="3"/>
  <c r="Z164" i="3"/>
  <c r="AB164" i="3"/>
  <c r="AD164" i="3"/>
  <c r="AK245" i="3"/>
  <c r="AO168" i="3"/>
  <c r="AO245" i="3" s="1"/>
  <c r="X186" i="3"/>
  <c r="Z186" i="3"/>
  <c r="AB186" i="3"/>
  <c r="AD186" i="3"/>
  <c r="AF186" i="3"/>
  <c r="AF188" i="3"/>
  <c r="AF190" i="3"/>
  <c r="AF192" i="3"/>
  <c r="AF194" i="3"/>
  <c r="AE197" i="3"/>
  <c r="AE198" i="3"/>
  <c r="BN221" i="3"/>
  <c r="BP221" i="3"/>
  <c r="BR221" i="3"/>
  <c r="BT221" i="3"/>
  <c r="BV221" i="3"/>
  <c r="BX221" i="3"/>
  <c r="CB221" i="3"/>
  <c r="CD221" i="3"/>
  <c r="CF221" i="3"/>
  <c r="CH221" i="3"/>
  <c r="CJ221" i="3"/>
  <c r="CL221" i="3"/>
  <c r="CP221" i="3"/>
  <c r="CR221" i="3"/>
  <c r="CT221" i="3"/>
  <c r="CV221" i="3"/>
  <c r="CX221" i="3"/>
  <c r="CZ221" i="3"/>
  <c r="DD221" i="3"/>
  <c r="DF221" i="3"/>
  <c r="DH221" i="3"/>
  <c r="DJ221" i="3"/>
  <c r="DL221" i="3"/>
  <c r="DN221" i="3"/>
  <c r="DR221" i="3"/>
  <c r="DT221" i="3"/>
  <c r="DV221" i="3"/>
  <c r="DX221" i="3"/>
  <c r="DZ221" i="3"/>
  <c r="BN222" i="3"/>
  <c r="BP222" i="3"/>
  <c r="BR222" i="3"/>
  <c r="BT222" i="3"/>
  <c r="BV222" i="3"/>
  <c r="BX222" i="3"/>
  <c r="CB222" i="3"/>
  <c r="CD222" i="3"/>
  <c r="CF222" i="3"/>
  <c r="CH222" i="3"/>
  <c r="CJ222" i="3"/>
  <c r="CL222" i="3"/>
  <c r="CP222" i="3"/>
  <c r="CR222" i="3"/>
  <c r="CT222" i="3"/>
  <c r="CV222" i="3"/>
  <c r="CX222" i="3"/>
  <c r="CZ222" i="3"/>
  <c r="DD222" i="3"/>
  <c r="DF222" i="3"/>
  <c r="DH222" i="3"/>
  <c r="DJ222" i="3"/>
  <c r="DL222" i="3"/>
  <c r="DN222" i="3"/>
  <c r="DR222" i="3"/>
  <c r="DT222" i="3"/>
  <c r="DV222" i="3"/>
  <c r="DX222" i="3"/>
  <c r="DZ222" i="3"/>
  <c r="BN223" i="3"/>
  <c r="BP223" i="3"/>
  <c r="BR223" i="3"/>
  <c r="BT223" i="3"/>
  <c r="BV223" i="3"/>
  <c r="BX223" i="3"/>
  <c r="CB223" i="3"/>
  <c r="CD223" i="3"/>
  <c r="CF223" i="3"/>
  <c r="CH223" i="3"/>
  <c r="CJ223" i="3"/>
  <c r="CL223" i="3"/>
  <c r="CP223" i="3"/>
  <c r="CR223" i="3"/>
  <c r="CT223" i="3"/>
  <c r="CV223" i="3"/>
  <c r="CX223" i="3"/>
  <c r="CZ223" i="3"/>
  <c r="DD223" i="3"/>
  <c r="DF223" i="3"/>
  <c r="DH223" i="3"/>
  <c r="DJ223" i="3"/>
  <c r="DL223" i="3"/>
  <c r="DN223" i="3"/>
  <c r="DR223" i="3"/>
  <c r="DT223" i="3"/>
  <c r="DV223" i="3"/>
  <c r="DX223" i="3"/>
  <c r="DZ223" i="3"/>
  <c r="BN224" i="3"/>
  <c r="BP224" i="3"/>
  <c r="BR224" i="3"/>
  <c r="BT224" i="3"/>
  <c r="BV224" i="3"/>
  <c r="BX224" i="3"/>
  <c r="CB224" i="3"/>
  <c r="CD224" i="3"/>
  <c r="CF224" i="3"/>
  <c r="CH224" i="3"/>
  <c r="CJ224" i="3"/>
  <c r="CL224" i="3"/>
  <c r="CP224" i="3"/>
  <c r="CR224" i="3"/>
  <c r="CT224" i="3"/>
  <c r="CV224" i="3"/>
  <c r="CX224" i="3"/>
  <c r="CZ224" i="3"/>
  <c r="DD224" i="3"/>
  <c r="DF224" i="3"/>
  <c r="DH224" i="3"/>
  <c r="DJ224" i="3"/>
  <c r="DL224" i="3"/>
  <c r="DN224" i="3"/>
  <c r="DR224" i="3"/>
  <c r="DT224" i="3"/>
  <c r="DV224" i="3"/>
  <c r="DX224" i="3"/>
  <c r="DZ224" i="3"/>
  <c r="BN225" i="3"/>
  <c r="BP225" i="3"/>
  <c r="BR225" i="3"/>
  <c r="BT225" i="3"/>
  <c r="BV225" i="3"/>
  <c r="BX225" i="3"/>
  <c r="CB225" i="3"/>
  <c r="CD225" i="3"/>
  <c r="CF225" i="3"/>
  <c r="CH225" i="3"/>
  <c r="CJ225" i="3"/>
  <c r="CL225" i="3"/>
  <c r="CP225" i="3"/>
  <c r="CR225" i="3"/>
  <c r="CT225" i="3"/>
  <c r="CV225" i="3"/>
  <c r="CX225" i="3"/>
  <c r="CZ225" i="3"/>
  <c r="DD225" i="3"/>
  <c r="DF225" i="3"/>
  <c r="DH225" i="3"/>
  <c r="DJ225" i="3"/>
  <c r="DL225" i="3"/>
  <c r="DN225" i="3"/>
  <c r="DR225" i="3"/>
  <c r="DT225" i="3"/>
  <c r="DV225" i="3"/>
  <c r="DX225" i="3"/>
  <c r="DZ225" i="3"/>
  <c r="BN226" i="3"/>
  <c r="BP226" i="3"/>
  <c r="BR226" i="3"/>
  <c r="BT226" i="3"/>
  <c r="BV226" i="3"/>
  <c r="BX226" i="3"/>
  <c r="CB226" i="3"/>
  <c r="CD226" i="3"/>
  <c r="CF226" i="3"/>
  <c r="CH226" i="3"/>
  <c r="CJ226" i="3"/>
  <c r="CL226" i="3"/>
  <c r="CP226" i="3"/>
  <c r="CR226" i="3"/>
  <c r="CT226" i="3"/>
  <c r="CV226" i="3"/>
  <c r="CX226" i="3"/>
  <c r="CZ226" i="3"/>
  <c r="DD226" i="3"/>
  <c r="DF226" i="3"/>
  <c r="DH226" i="3"/>
  <c r="DJ226" i="3"/>
  <c r="DL226" i="3"/>
  <c r="DN226" i="3"/>
  <c r="DR226" i="3"/>
  <c r="DT226" i="3"/>
  <c r="DV226" i="3"/>
  <c r="DX226" i="3"/>
  <c r="DZ226" i="3"/>
  <c r="BN227" i="3"/>
  <c r="BP227" i="3"/>
  <c r="BR227" i="3"/>
  <c r="BT227" i="3"/>
  <c r="BV227" i="3"/>
  <c r="BX227" i="3"/>
  <c r="CB227" i="3"/>
  <c r="CD227" i="3"/>
  <c r="CF227" i="3"/>
  <c r="CH227" i="3"/>
  <c r="CJ227" i="3"/>
  <c r="CL227" i="3"/>
  <c r="CP227" i="3"/>
  <c r="CR227" i="3"/>
  <c r="CT227" i="3"/>
  <c r="CV227" i="3"/>
  <c r="CX227" i="3"/>
  <c r="CZ227" i="3"/>
  <c r="DD227" i="3"/>
  <c r="DF227" i="3"/>
  <c r="DH227" i="3"/>
  <c r="DJ227" i="3"/>
  <c r="DL227" i="3"/>
  <c r="DN227" i="3"/>
  <c r="DR227" i="3"/>
  <c r="DT227" i="3"/>
  <c r="DV227" i="3"/>
  <c r="DX227" i="3"/>
  <c r="DZ227" i="3"/>
  <c r="BT229" i="3"/>
  <c r="BV229" i="3"/>
  <c r="BX229" i="3"/>
  <c r="CB229" i="3"/>
  <c r="CD229" i="3"/>
  <c r="CF229" i="3"/>
  <c r="CH229" i="3"/>
  <c r="CJ229" i="3"/>
  <c r="CL229" i="3"/>
  <c r="CP229" i="3"/>
  <c r="CR229" i="3"/>
  <c r="CT229" i="3"/>
  <c r="CV229" i="3"/>
  <c r="CX229" i="3"/>
  <c r="CZ229" i="3"/>
  <c r="DD229" i="3"/>
  <c r="DF229" i="3"/>
  <c r="DH229" i="3"/>
  <c r="DJ229" i="3"/>
  <c r="DL229" i="3"/>
  <c r="DN229" i="3"/>
  <c r="DR229" i="3"/>
  <c r="DT229" i="3"/>
  <c r="DV229" i="3"/>
  <c r="DX229" i="3"/>
  <c r="DZ229" i="3"/>
  <c r="EB229" i="3"/>
  <c r="EF229" i="3"/>
  <c r="EH229" i="3"/>
  <c r="BT230" i="3"/>
  <c r="BV230" i="3"/>
  <c r="BZ230" i="3" s="1"/>
  <c r="CA230" i="3" s="1"/>
  <c r="BX230" i="3"/>
  <c r="CB230" i="3"/>
  <c r="CD230" i="3"/>
  <c r="CF230" i="3"/>
  <c r="CH230" i="3"/>
  <c r="CJ230" i="3"/>
  <c r="CL230" i="3"/>
  <c r="CP230" i="3"/>
  <c r="CR230" i="3"/>
  <c r="CT230" i="3"/>
  <c r="CV230" i="3"/>
  <c r="CX230" i="3"/>
  <c r="CZ230" i="3"/>
  <c r="DD230" i="3"/>
  <c r="DF230" i="3"/>
  <c r="DH230" i="3"/>
  <c r="DJ230" i="3"/>
  <c r="DL230" i="3"/>
  <c r="DN230" i="3"/>
  <c r="DR230" i="3"/>
  <c r="DT230" i="3"/>
  <c r="DV230" i="3"/>
  <c r="DX230" i="3"/>
  <c r="DZ230" i="3"/>
  <c r="EB230" i="3"/>
  <c r="EF230" i="3"/>
  <c r="ER230" i="3" s="1"/>
  <c r="EH230" i="3"/>
  <c r="EJ231" i="3"/>
  <c r="EH231" i="3"/>
  <c r="EF231" i="3"/>
  <c r="EB231" i="3"/>
  <c r="DZ231" i="3"/>
  <c r="DX231" i="3"/>
  <c r="DV231" i="3"/>
  <c r="DT231" i="3"/>
  <c r="DR231" i="3"/>
  <c r="DN231" i="3"/>
  <c r="DL231" i="3"/>
  <c r="BT231" i="3"/>
  <c r="BV231" i="3"/>
  <c r="BZ231" i="3" s="1"/>
  <c r="CA231" i="3" s="1"/>
  <c r="BX231" i="3"/>
  <c r="CB231" i="3"/>
  <c r="CD231" i="3"/>
  <c r="CF231" i="3"/>
  <c r="CH231" i="3"/>
  <c r="CJ231" i="3"/>
  <c r="CL231" i="3"/>
  <c r="CP231" i="3"/>
  <c r="CR231" i="3"/>
  <c r="CT231" i="3"/>
  <c r="CV231" i="3"/>
  <c r="CX231" i="3"/>
  <c r="CZ231" i="3"/>
  <c r="DD231" i="3"/>
  <c r="DF231" i="3"/>
  <c r="DH231" i="3"/>
  <c r="DJ231" i="3"/>
  <c r="DM231" i="3"/>
  <c r="DU231" i="3"/>
  <c r="DY231" i="3"/>
  <c r="EC231" i="3"/>
  <c r="EG231" i="3"/>
  <c r="EL231" i="3"/>
  <c r="BT232" i="3"/>
  <c r="BV232" i="3"/>
  <c r="BX232" i="3"/>
  <c r="CB232" i="3"/>
  <c r="CD232" i="3"/>
  <c r="CF232" i="3"/>
  <c r="CH232" i="3"/>
  <c r="CJ232" i="3"/>
  <c r="CL232" i="3"/>
  <c r="CP232" i="3"/>
  <c r="CR232" i="3"/>
  <c r="CT232" i="3"/>
  <c r="CV232" i="3"/>
  <c r="CX232" i="3"/>
  <c r="CZ232" i="3"/>
  <c r="DD232" i="3"/>
  <c r="DF232" i="3"/>
  <c r="DH232" i="3"/>
  <c r="DJ232" i="3"/>
  <c r="DL232" i="3"/>
  <c r="DN232" i="3"/>
  <c r="DR232" i="3"/>
  <c r="DT232" i="3"/>
  <c r="DV232" i="3"/>
  <c r="DX232" i="3"/>
  <c r="DZ232" i="3"/>
  <c r="EB232" i="3"/>
  <c r="EF232" i="3"/>
  <c r="EH232" i="3"/>
  <c r="BT233" i="3"/>
  <c r="BV233" i="3"/>
  <c r="BX233" i="3"/>
  <c r="CB233" i="3"/>
  <c r="CD233" i="3"/>
  <c r="CF233" i="3"/>
  <c r="CH233" i="3"/>
  <c r="CJ233" i="3"/>
  <c r="CL233" i="3"/>
  <c r="CP233" i="3"/>
  <c r="CR233" i="3"/>
  <c r="CT233" i="3"/>
  <c r="CV233" i="3"/>
  <c r="CX233" i="3"/>
  <c r="CZ233" i="3"/>
  <c r="DD233" i="3"/>
  <c r="DF233" i="3"/>
  <c r="DH233" i="3"/>
  <c r="DJ233" i="3"/>
  <c r="DL233" i="3"/>
  <c r="DN233" i="3"/>
  <c r="DR233" i="3"/>
  <c r="DT233" i="3"/>
  <c r="DV233" i="3"/>
  <c r="DX233" i="3"/>
  <c r="DZ233" i="3"/>
  <c r="EB233" i="3"/>
  <c r="EF233" i="3"/>
  <c r="EH233" i="3"/>
  <c r="BT234" i="3"/>
  <c r="BV234" i="3"/>
  <c r="BX234" i="3"/>
  <c r="CB234" i="3"/>
  <c r="CD234" i="3"/>
  <c r="CF234" i="3"/>
  <c r="CH234" i="3"/>
  <c r="CJ234" i="3"/>
  <c r="CL234" i="3"/>
  <c r="CP234" i="3"/>
  <c r="CR234" i="3"/>
  <c r="CT234" i="3"/>
  <c r="CV234" i="3"/>
  <c r="CX234" i="3"/>
  <c r="CZ234" i="3"/>
  <c r="DD234" i="3"/>
  <c r="DF234" i="3"/>
  <c r="DH234" i="3"/>
  <c r="DJ234" i="3"/>
  <c r="DL234" i="3"/>
  <c r="DN234" i="3"/>
  <c r="DR234" i="3"/>
  <c r="DT234" i="3"/>
  <c r="DV234" i="3"/>
  <c r="DX234" i="3"/>
  <c r="DZ234" i="3"/>
  <c r="EB234" i="3"/>
  <c r="EF234" i="3"/>
  <c r="EH234" i="3"/>
  <c r="BT235" i="3"/>
  <c r="BV235" i="3"/>
  <c r="BX235" i="3"/>
  <c r="CB235" i="3"/>
  <c r="CD235" i="3"/>
  <c r="CF235" i="3"/>
  <c r="CH235" i="3"/>
  <c r="CJ235" i="3"/>
  <c r="CL235" i="3"/>
  <c r="CP235" i="3"/>
  <c r="CR235" i="3"/>
  <c r="CT235" i="3"/>
  <c r="CV235" i="3"/>
  <c r="CX235" i="3"/>
  <c r="CZ235" i="3"/>
  <c r="DD235" i="3"/>
  <c r="DF235" i="3"/>
  <c r="DH235" i="3"/>
  <c r="DJ235" i="3"/>
  <c r="DL235" i="3"/>
  <c r="DN235" i="3"/>
  <c r="DR235" i="3"/>
  <c r="DT235" i="3"/>
  <c r="DV235" i="3"/>
  <c r="DX235" i="3"/>
  <c r="DZ235" i="3"/>
  <c r="EB235" i="3"/>
  <c r="EF235" i="3"/>
  <c r="EH235" i="3"/>
  <c r="BT236" i="3"/>
  <c r="BV236" i="3"/>
  <c r="BX236" i="3"/>
  <c r="CB236" i="3"/>
  <c r="CD236" i="3"/>
  <c r="CF236" i="3"/>
  <c r="CH236" i="3"/>
  <c r="CJ236" i="3"/>
  <c r="CL236" i="3"/>
  <c r="CP236" i="3"/>
  <c r="CR236" i="3"/>
  <c r="CT236" i="3"/>
  <c r="CV236" i="3"/>
  <c r="CX236" i="3"/>
  <c r="CZ236" i="3"/>
  <c r="DD236" i="3"/>
  <c r="DF236" i="3"/>
  <c r="DH236" i="3"/>
  <c r="DJ236" i="3"/>
  <c r="DL236" i="3"/>
  <c r="DN236" i="3"/>
  <c r="DR236" i="3"/>
  <c r="DT236" i="3"/>
  <c r="DV236" i="3"/>
  <c r="DX236" i="3"/>
  <c r="DZ236" i="3"/>
  <c r="EB236" i="3"/>
  <c r="EF236" i="3"/>
  <c r="EH236" i="3"/>
  <c r="BT237" i="3"/>
  <c r="BV237" i="3"/>
  <c r="BX237" i="3"/>
  <c r="CB237" i="3"/>
  <c r="CD237" i="3"/>
  <c r="CF237" i="3"/>
  <c r="CH237" i="3"/>
  <c r="CJ237" i="3"/>
  <c r="CL237" i="3"/>
  <c r="CP237" i="3"/>
  <c r="CR237" i="3"/>
  <c r="CT237" i="3"/>
  <c r="CV237" i="3"/>
  <c r="CX237" i="3"/>
  <c r="CZ237" i="3"/>
  <c r="DD237" i="3"/>
  <c r="DF237" i="3"/>
  <c r="DH237" i="3"/>
  <c r="DJ237" i="3"/>
  <c r="DL237" i="3"/>
  <c r="DN237" i="3"/>
  <c r="DR237" i="3"/>
  <c r="DT237" i="3"/>
  <c r="DV237" i="3"/>
  <c r="DX237" i="3"/>
  <c r="DZ237" i="3"/>
  <c r="EB237" i="3"/>
  <c r="EF237" i="3"/>
  <c r="EH237" i="3"/>
  <c r="BT238" i="3"/>
  <c r="BV238" i="3"/>
  <c r="BX238" i="3"/>
  <c r="CB238" i="3"/>
  <c r="CD238" i="3"/>
  <c r="CF238" i="3"/>
  <c r="CH238" i="3"/>
  <c r="CJ238" i="3"/>
  <c r="CL238" i="3"/>
  <c r="CP238" i="3"/>
  <c r="CR238" i="3"/>
  <c r="CT238" i="3"/>
  <c r="CV238" i="3"/>
  <c r="CX238" i="3"/>
  <c r="CZ238" i="3"/>
  <c r="DD238" i="3"/>
  <c r="DF238" i="3"/>
  <c r="DH238" i="3"/>
  <c r="DJ238" i="3"/>
  <c r="DL238" i="3"/>
  <c r="DN238" i="3"/>
  <c r="DR238" i="3"/>
  <c r="DT238" i="3"/>
  <c r="DV238" i="3"/>
  <c r="DX238" i="3"/>
  <c r="DZ238" i="3"/>
  <c r="EB238" i="3"/>
  <c r="EF238" i="3"/>
  <c r="EH238" i="3"/>
  <c r="EJ239" i="3"/>
  <c r="EH239" i="3"/>
  <c r="EF239" i="3"/>
  <c r="EB239" i="3"/>
  <c r="DZ239" i="3"/>
  <c r="DX239" i="3"/>
  <c r="DV239" i="3"/>
  <c r="DT239" i="3"/>
  <c r="DR239" i="3"/>
  <c r="DN239" i="3"/>
  <c r="DL239" i="3"/>
  <c r="BT239" i="3"/>
  <c r="BV239" i="3"/>
  <c r="BX239" i="3"/>
  <c r="CB239" i="3"/>
  <c r="CD239" i="3"/>
  <c r="CF239" i="3"/>
  <c r="CH239" i="3"/>
  <c r="CJ239" i="3"/>
  <c r="CL239" i="3"/>
  <c r="CP239" i="3"/>
  <c r="CR239" i="3"/>
  <c r="CT239" i="3"/>
  <c r="CV239" i="3"/>
  <c r="CX239" i="3"/>
  <c r="CZ239" i="3"/>
  <c r="DD239" i="3"/>
  <c r="DF239" i="3"/>
  <c r="DH239" i="3"/>
  <c r="DJ239" i="3"/>
  <c r="DM239" i="3"/>
  <c r="DU239" i="3"/>
  <c r="DY239" i="3"/>
  <c r="EC239" i="3"/>
  <c r="EG239" i="3"/>
  <c r="EL239" i="3"/>
  <c r="BT240" i="3"/>
  <c r="BV240" i="3"/>
  <c r="BZ240" i="3" s="1"/>
  <c r="CA240" i="3" s="1"/>
  <c r="BX240" i="3"/>
  <c r="CB240" i="3"/>
  <c r="CD240" i="3"/>
  <c r="CF240" i="3"/>
  <c r="CH240" i="3"/>
  <c r="CJ240" i="3"/>
  <c r="CL240" i="3"/>
  <c r="CP240" i="3"/>
  <c r="CR240" i="3"/>
  <c r="CT240" i="3"/>
  <c r="CV240" i="3"/>
  <c r="CX240" i="3"/>
  <c r="CZ240" i="3"/>
  <c r="DD240" i="3"/>
  <c r="DF240" i="3"/>
  <c r="DH240" i="3"/>
  <c r="DJ240" i="3"/>
  <c r="DL240" i="3"/>
  <c r="DN240" i="3"/>
  <c r="DR240" i="3"/>
  <c r="DT240" i="3"/>
  <c r="DV240" i="3"/>
  <c r="DX240" i="3"/>
  <c r="DZ240" i="3"/>
  <c r="EB240" i="3"/>
  <c r="EF240" i="3"/>
  <c r="ER240" i="3" s="1"/>
  <c r="EH240" i="3"/>
  <c r="BW241" i="3"/>
  <c r="BZ241" i="3" s="1"/>
  <c r="CA241" i="3" s="1"/>
  <c r="BY241" i="3"/>
  <c r="CC241" i="3"/>
  <c r="CE241" i="3"/>
  <c r="CG241" i="3"/>
  <c r="CI241" i="3"/>
  <c r="CK241" i="3"/>
  <c r="CM241" i="3"/>
  <c r="CQ241" i="3"/>
  <c r="CS241" i="3"/>
  <c r="CU241" i="3"/>
  <c r="CW241" i="3"/>
  <c r="CY241" i="3"/>
  <c r="DA241" i="3"/>
  <c r="DE241" i="3"/>
  <c r="DG241" i="3"/>
  <c r="DI241" i="3"/>
  <c r="DK241" i="3"/>
  <c r="DM241" i="3"/>
  <c r="DO241" i="3"/>
  <c r="DS241" i="3"/>
  <c r="DU241" i="3"/>
  <c r="DW241" i="3"/>
  <c r="DY241" i="3"/>
  <c r="EA241" i="3"/>
  <c r="EC241" i="3"/>
  <c r="EG241" i="3"/>
  <c r="EI241" i="3"/>
  <c r="EK241" i="3"/>
  <c r="EL243" i="3"/>
  <c r="EJ243" i="3"/>
  <c r="EH243" i="3"/>
  <c r="EF243" i="3"/>
  <c r="EB243" i="3"/>
  <c r="DZ243" i="3"/>
  <c r="DX243" i="3"/>
  <c r="DV243" i="3"/>
  <c r="DT243" i="3"/>
  <c r="DR243" i="3"/>
  <c r="DN243" i="3"/>
  <c r="DL243" i="3"/>
  <c r="DJ243" i="3"/>
  <c r="DH243" i="3"/>
  <c r="DF243" i="3"/>
  <c r="BW243" i="3"/>
  <c r="BZ243" i="3" s="1"/>
  <c r="CA243" i="3" s="1"/>
  <c r="BY243" i="3"/>
  <c r="CC243" i="3"/>
  <c r="CE243" i="3"/>
  <c r="CG243" i="3"/>
  <c r="CI243" i="3"/>
  <c r="CK243" i="3"/>
  <c r="CM243" i="3"/>
  <c r="CQ243" i="3"/>
  <c r="CS243" i="3"/>
  <c r="CU243" i="3"/>
  <c r="CW243" i="3"/>
  <c r="CY243" i="3"/>
  <c r="DA243" i="3"/>
  <c r="DE243" i="3"/>
  <c r="DI243" i="3"/>
  <c r="DM243" i="3"/>
  <c r="DU243" i="3"/>
  <c r="DY243" i="3"/>
  <c r="EC243" i="3"/>
  <c r="EG243" i="3"/>
  <c r="EK243" i="3"/>
  <c r="BY244" i="3"/>
  <c r="BZ244" i="3" s="1"/>
  <c r="CA244" i="3" s="1"/>
  <c r="CC244" i="3"/>
  <c r="CE244" i="3"/>
  <c r="CG244" i="3"/>
  <c r="CI244" i="3"/>
  <c r="CK244" i="3"/>
  <c r="CM244" i="3"/>
  <c r="CQ244" i="3"/>
  <c r="CS244" i="3"/>
  <c r="CU244" i="3"/>
  <c r="CW244" i="3"/>
  <c r="CY244" i="3"/>
  <c r="DA244" i="3"/>
  <c r="DE244" i="3"/>
  <c r="DG244" i="3"/>
  <c r="DI244" i="3"/>
  <c r="DK244" i="3"/>
  <c r="DM244" i="3"/>
  <c r="DO244" i="3"/>
  <c r="DS244" i="3"/>
  <c r="DU244" i="3"/>
  <c r="DW244" i="3"/>
  <c r="DY244" i="3"/>
  <c r="EA244" i="3"/>
  <c r="EC244" i="3"/>
  <c r="EG244" i="3"/>
  <c r="EI244" i="3"/>
  <c r="EK244" i="3"/>
  <c r="EM244" i="3"/>
  <c r="AW27" i="2" l="1"/>
  <c r="AW174" i="2" s="1"/>
  <c r="BY27" i="2"/>
  <c r="BY174" i="2" s="1"/>
  <c r="DA69" i="2"/>
  <c r="DO69" i="2"/>
  <c r="EC69" i="2"/>
  <c r="EQ69" i="2"/>
  <c r="FE69" i="2"/>
  <c r="ER128" i="2"/>
  <c r="FF128" i="2" s="1"/>
  <c r="FG128" i="2" s="1"/>
  <c r="CS174" i="2"/>
  <c r="EC27" i="2"/>
  <c r="CC174" i="2"/>
  <c r="DM174" i="2"/>
  <c r="CN69" i="2"/>
  <c r="DB37" i="2"/>
  <c r="DP42" i="2"/>
  <c r="ED42" i="2" s="1"/>
  <c r="ER42" i="2" s="1"/>
  <c r="FF42" i="2" s="1"/>
  <c r="FG42" i="2" s="1"/>
  <c r="DP44" i="2"/>
  <c r="ED44" i="2" s="1"/>
  <c r="ER44" i="2" s="1"/>
  <c r="FF44" i="2" s="1"/>
  <c r="FG44" i="2" s="1"/>
  <c r="FE173" i="2"/>
  <c r="FF64" i="2"/>
  <c r="FG64" i="2" s="1"/>
  <c r="CN173" i="2"/>
  <c r="DB71" i="2"/>
  <c r="FF82" i="2"/>
  <c r="FG82" i="2" s="1"/>
  <c r="DP88" i="2"/>
  <c r="ED88" i="2" s="1"/>
  <c r="ER88" i="2" s="1"/>
  <c r="FF88" i="2" s="1"/>
  <c r="FG88" i="2" s="1"/>
  <c r="DP96" i="2"/>
  <c r="ED96" i="2" s="1"/>
  <c r="ER96" i="2" s="1"/>
  <c r="FF96" i="2" s="1"/>
  <c r="FG96" i="2" s="1"/>
  <c r="ED94" i="2"/>
  <c r="ER94" i="2" s="1"/>
  <c r="FF94" i="2" s="1"/>
  <c r="FG94" i="2" s="1"/>
  <c r="ER115" i="2"/>
  <c r="FF115" i="2" s="1"/>
  <c r="FG115" i="2" s="1"/>
  <c r="ER117" i="2"/>
  <c r="FF117" i="2" s="1"/>
  <c r="FG117" i="2" s="1"/>
  <c r="ER119" i="2"/>
  <c r="FF119" i="2" s="1"/>
  <c r="FG119" i="2" s="1"/>
  <c r="ER121" i="2"/>
  <c r="FF121" i="2" s="1"/>
  <c r="FG121" i="2" s="1"/>
  <c r="ER123" i="2"/>
  <c r="FF123" i="2" s="1"/>
  <c r="FG123" i="2" s="1"/>
  <c r="ED87" i="2"/>
  <c r="ER87" i="2" s="1"/>
  <c r="FF87" i="2" s="1"/>
  <c r="FG87" i="2" s="1"/>
  <c r="ED91" i="2"/>
  <c r="ER91" i="2" s="1"/>
  <c r="FF91" i="2" s="1"/>
  <c r="FG91" i="2" s="1"/>
  <c r="ED95" i="2"/>
  <c r="ER95" i="2" s="1"/>
  <c r="FF95" i="2" s="1"/>
  <c r="FG95" i="2" s="1"/>
  <c r="ED99" i="2"/>
  <c r="ER99" i="2" s="1"/>
  <c r="FF99" i="2" s="1"/>
  <c r="FG99" i="2" s="1"/>
  <c r="ER131" i="2"/>
  <c r="FF131" i="2" s="1"/>
  <c r="FG131" i="2" s="1"/>
  <c r="FF150" i="2"/>
  <c r="FG150" i="2" s="1"/>
  <c r="AJ35" i="2"/>
  <c r="ER53" i="2"/>
  <c r="FF53" i="2" s="1"/>
  <c r="FG53" i="2" s="1"/>
  <c r="BZ9" i="2"/>
  <c r="CN9" i="2" s="1"/>
  <c r="DB9" i="2" s="1"/>
  <c r="DP9" i="2" s="1"/>
  <c r="ED9" i="2" s="1"/>
  <c r="ER9" i="2" s="1"/>
  <c r="FF9" i="2" s="1"/>
  <c r="FG9" i="2" s="1"/>
  <c r="BL17" i="2"/>
  <c r="BZ17" i="2" s="1"/>
  <c r="CN17" i="2" s="1"/>
  <c r="DB17" i="2" s="1"/>
  <c r="DP17" i="2" s="1"/>
  <c r="ED17" i="2" s="1"/>
  <c r="ER17" i="2" s="1"/>
  <c r="FF17" i="2" s="1"/>
  <c r="FG17" i="2" s="1"/>
  <c r="BL14" i="2"/>
  <c r="BZ14" i="2" s="1"/>
  <c r="CN14" i="2" s="1"/>
  <c r="DB14" i="2" s="1"/>
  <c r="DP14" i="2" s="1"/>
  <c r="ED14" i="2" s="1"/>
  <c r="ER14" i="2" s="1"/>
  <c r="FF14" i="2" s="1"/>
  <c r="FG14" i="2" s="1"/>
  <c r="BS174" i="2"/>
  <c r="CA174" i="2"/>
  <c r="DA27" i="2"/>
  <c r="CW174" i="2"/>
  <c r="DU174" i="2"/>
  <c r="EI174" i="2"/>
  <c r="CN16" i="2"/>
  <c r="DB16" i="2" s="1"/>
  <c r="DP16" i="2" s="1"/>
  <c r="ED16" i="2" s="1"/>
  <c r="ER16" i="2" s="1"/>
  <c r="FF16" i="2" s="1"/>
  <c r="FG16" i="2" s="1"/>
  <c r="AI27" i="2"/>
  <c r="AI174" i="2" s="1"/>
  <c r="BK27" i="2"/>
  <c r="BK174" i="2" s="1"/>
  <c r="DO27" i="2"/>
  <c r="DI174" i="2"/>
  <c r="EG174" i="2"/>
  <c r="EU174" i="2"/>
  <c r="AJ27" i="2"/>
  <c r="AJ174" i="2" s="1"/>
  <c r="AX7" i="2"/>
  <c r="BZ21" i="2"/>
  <c r="CN21" i="2" s="1"/>
  <c r="DB21" i="2" s="1"/>
  <c r="DP21" i="2" s="1"/>
  <c r="ED21" i="2" s="1"/>
  <c r="ER21" i="2" s="1"/>
  <c r="FF21" i="2" s="1"/>
  <c r="FG21" i="2" s="1"/>
  <c r="DB32" i="2"/>
  <c r="DP32" i="2" s="1"/>
  <c r="ED32" i="2" s="1"/>
  <c r="ER32" i="2" s="1"/>
  <c r="FF32" i="2" s="1"/>
  <c r="FG32" i="2" s="1"/>
  <c r="ED33" i="2"/>
  <c r="ER33" i="2" s="1"/>
  <c r="FF33" i="2" s="1"/>
  <c r="FG33" i="2" s="1"/>
  <c r="ER59" i="2"/>
  <c r="FF59" i="2" s="1"/>
  <c r="FG59" i="2" s="1"/>
  <c r="ED78" i="2"/>
  <c r="ER78" i="2" s="1"/>
  <c r="FF78" i="2" s="1"/>
  <c r="FG78" i="2" s="1"/>
  <c r="ED84" i="2"/>
  <c r="ER84" i="2" s="1"/>
  <c r="FF84" i="2" s="1"/>
  <c r="FG84" i="2" s="1"/>
  <c r="ED90" i="2"/>
  <c r="ER90" i="2" s="1"/>
  <c r="FF90" i="2" s="1"/>
  <c r="FG90" i="2" s="1"/>
  <c r="DP102" i="2"/>
  <c r="ED102" i="2" s="1"/>
  <c r="ER102" i="2" s="1"/>
  <c r="FF102" i="2" s="1"/>
  <c r="FG102" i="2" s="1"/>
  <c r="ED125" i="2"/>
  <c r="ER125" i="2" s="1"/>
  <c r="FF125" i="2" s="1"/>
  <c r="FG125" i="2" s="1"/>
  <c r="ER139" i="2"/>
  <c r="FF139" i="2" s="1"/>
  <c r="FG139" i="2" s="1"/>
  <c r="BL11" i="2"/>
  <c r="BZ11" i="2" s="1"/>
  <c r="CN11" i="2" s="1"/>
  <c r="DB11" i="2" s="1"/>
  <c r="DP11" i="2" s="1"/>
  <c r="ED11" i="2" s="1"/>
  <c r="ER11" i="2" s="1"/>
  <c r="FF11" i="2" s="1"/>
  <c r="FG11" i="2" s="1"/>
  <c r="BZ12" i="2"/>
  <c r="CN12" i="2" s="1"/>
  <c r="DB12" i="2" s="1"/>
  <c r="DP12" i="2" s="1"/>
  <c r="ED12" i="2" s="1"/>
  <c r="ER12" i="2" s="1"/>
  <c r="FF12" i="2" s="1"/>
  <c r="FG12" i="2" s="1"/>
  <c r="BW174" i="2"/>
  <c r="CK174" i="2"/>
  <c r="DG174" i="2"/>
  <c r="DQ174" i="2"/>
  <c r="EQ27" i="2"/>
  <c r="EM174" i="2"/>
  <c r="BL20" i="2"/>
  <c r="BZ20" i="2" s="1"/>
  <c r="CN20" i="2" s="1"/>
  <c r="DB20" i="2" s="1"/>
  <c r="DP20" i="2" s="1"/>
  <c r="ED20" i="2" s="1"/>
  <c r="ER20" i="2" s="1"/>
  <c r="FF20" i="2" s="1"/>
  <c r="FG20" i="2" s="1"/>
  <c r="CQ174" i="2"/>
  <c r="DE174" i="2"/>
  <c r="DW174" i="2"/>
  <c r="FE27" i="2"/>
  <c r="EY174" i="2"/>
  <c r="AL174" i="2"/>
  <c r="AT174" i="2"/>
  <c r="BD174" i="2"/>
  <c r="BN174" i="2"/>
  <c r="BV174" i="2"/>
  <c r="CF174" i="2"/>
  <c r="CP174" i="2"/>
  <c r="CX174" i="2"/>
  <c r="DH174" i="2"/>
  <c r="DR174" i="2"/>
  <c r="DZ174" i="2"/>
  <c r="EJ174" i="2"/>
  <c r="ET174" i="2"/>
  <c r="CM35" i="2"/>
  <c r="CM174" i="2" s="1"/>
  <c r="DA35" i="2"/>
  <c r="DO35" i="2"/>
  <c r="EC35" i="2"/>
  <c r="EQ35" i="2"/>
  <c r="FE35" i="2"/>
  <c r="FF25" i="2"/>
  <c r="FG25" i="2" s="1"/>
  <c r="FF26" i="2"/>
  <c r="FG26" i="2" s="1"/>
  <c r="CN31" i="2"/>
  <c r="DB31" i="2" s="1"/>
  <c r="DP31" i="2" s="1"/>
  <c r="ED31" i="2" s="1"/>
  <c r="ER31" i="2" s="1"/>
  <c r="FF31" i="2" s="1"/>
  <c r="FG31" i="2" s="1"/>
  <c r="DP39" i="2"/>
  <c r="ED39" i="2" s="1"/>
  <c r="ER39" i="2" s="1"/>
  <c r="FF39" i="2" s="1"/>
  <c r="FG39" i="2" s="1"/>
  <c r="DP41" i="2"/>
  <c r="ED41" i="2" s="1"/>
  <c r="ER41" i="2" s="1"/>
  <c r="FF41" i="2" s="1"/>
  <c r="FG41" i="2" s="1"/>
  <c r="DP43" i="2"/>
  <c r="ED43" i="2" s="1"/>
  <c r="ER43" i="2" s="1"/>
  <c r="FF43" i="2" s="1"/>
  <c r="FG43" i="2" s="1"/>
  <c r="ED49" i="2"/>
  <c r="ER49" i="2" s="1"/>
  <c r="FF49" i="2" s="1"/>
  <c r="FG49" i="2" s="1"/>
  <c r="ER57" i="2"/>
  <c r="FF57" i="2" s="1"/>
  <c r="FG57" i="2" s="1"/>
  <c r="DP74" i="2"/>
  <c r="ED74" i="2" s="1"/>
  <c r="ER74" i="2" s="1"/>
  <c r="FF74" i="2" s="1"/>
  <c r="FG74" i="2" s="1"/>
  <c r="DP92" i="2"/>
  <c r="ED92" i="2" s="1"/>
  <c r="ER92" i="2" s="1"/>
  <c r="FF92" i="2" s="1"/>
  <c r="FG92" i="2" s="1"/>
  <c r="DP100" i="2"/>
  <c r="ED100" i="2" s="1"/>
  <c r="ER100" i="2" s="1"/>
  <c r="FF100" i="2" s="1"/>
  <c r="FG100" i="2" s="1"/>
  <c r="DP105" i="2"/>
  <c r="ED105" i="2" s="1"/>
  <c r="ER105" i="2" s="1"/>
  <c r="FF105" i="2" s="1"/>
  <c r="FG105" i="2" s="1"/>
  <c r="ED116" i="2"/>
  <c r="ER116" i="2" s="1"/>
  <c r="FF116" i="2" s="1"/>
  <c r="FG116" i="2" s="1"/>
  <c r="ED118" i="2"/>
  <c r="ER118" i="2" s="1"/>
  <c r="FF118" i="2" s="1"/>
  <c r="FG118" i="2" s="1"/>
  <c r="ED120" i="2"/>
  <c r="ER120" i="2" s="1"/>
  <c r="FF120" i="2" s="1"/>
  <c r="FG120" i="2" s="1"/>
  <c r="ED122" i="2"/>
  <c r="ER122" i="2" s="1"/>
  <c r="FF122" i="2" s="1"/>
  <c r="FG122" i="2" s="1"/>
  <c r="ED124" i="2"/>
  <c r="ER124" i="2" s="1"/>
  <c r="FF124" i="2" s="1"/>
  <c r="FG124" i="2" s="1"/>
  <c r="ER141" i="2"/>
  <c r="FF141" i="2" s="1"/>
  <c r="FG141" i="2" s="1"/>
  <c r="ER145" i="2"/>
  <c r="FF145" i="2" s="1"/>
  <c r="FG145" i="2" s="1"/>
  <c r="ER151" i="2"/>
  <c r="FF151" i="2" s="1"/>
  <c r="FG151" i="2" s="1"/>
  <c r="FF153" i="2"/>
  <c r="FG153" i="2" s="1"/>
  <c r="FF157" i="2"/>
  <c r="FG157" i="2" s="1"/>
  <c r="DP176" i="2"/>
  <c r="DB178" i="2"/>
  <c r="BL29" i="2"/>
  <c r="AX35" i="2"/>
  <c r="ER244" i="3"/>
  <c r="CN244" i="3"/>
  <c r="DP243" i="3"/>
  <c r="DB243" i="3"/>
  <c r="CN243" i="3"/>
  <c r="ER241" i="3"/>
  <c r="ED241" i="3"/>
  <c r="DP241" i="3"/>
  <c r="DB241" i="3"/>
  <c r="CN241" i="3"/>
  <c r="BZ238" i="3"/>
  <c r="CA238" i="3" s="1"/>
  <c r="BZ234" i="3"/>
  <c r="CA234" i="3" s="1"/>
  <c r="BZ229" i="3"/>
  <c r="CA229" i="3" s="1"/>
  <c r="DP228" i="3"/>
  <c r="AF245" i="3"/>
  <c r="AE245" i="3"/>
  <c r="ER107" i="3"/>
  <c r="DP107" i="3"/>
  <c r="CN107" i="3"/>
  <c r="CO107" i="3" s="1"/>
  <c r="ED105" i="3"/>
  <c r="DB105" i="3"/>
  <c r="DP102" i="3"/>
  <c r="DP100" i="3"/>
  <c r="DP98" i="3"/>
  <c r="G249" i="3"/>
  <c r="ED244" i="3"/>
  <c r="DP244" i="3"/>
  <c r="DB244" i="3"/>
  <c r="BZ239" i="3"/>
  <c r="CA239" i="3" s="1"/>
  <c r="ER238" i="3"/>
  <c r="BZ237" i="3"/>
  <c r="CA237" i="3" s="1"/>
  <c r="ER236" i="3"/>
  <c r="BZ236" i="3"/>
  <c r="CA236" i="3" s="1"/>
  <c r="BZ235" i="3"/>
  <c r="CA235" i="3" s="1"/>
  <c r="ER234" i="3"/>
  <c r="BZ233" i="3"/>
  <c r="CA233" i="3" s="1"/>
  <c r="ER232" i="3"/>
  <c r="BZ232" i="3"/>
  <c r="CA232" i="3" s="1"/>
  <c r="ER110" i="3"/>
  <c r="ED110" i="3"/>
  <c r="DP110" i="3"/>
  <c r="DB110" i="3"/>
  <c r="CN110" i="3"/>
  <c r="CO110" i="3" s="1"/>
  <c r="CN228" i="3"/>
  <c r="AA245" i="3"/>
  <c r="AH245" i="3"/>
  <c r="Y245" i="3"/>
  <c r="AC245" i="3"/>
  <c r="AG245" i="3"/>
  <c r="DB109" i="3"/>
  <c r="CN109" i="3"/>
  <c r="CO109" i="3" s="1"/>
  <c r="ED107" i="3"/>
  <c r="DB107" i="3"/>
  <c r="ER105" i="3"/>
  <c r="DP105" i="3"/>
  <c r="CN105" i="3"/>
  <c r="Z117" i="3"/>
  <c r="CN102" i="3"/>
  <c r="CN101" i="3"/>
  <c r="DP101" i="3"/>
  <c r="CN100" i="3"/>
  <c r="CN99" i="3"/>
  <c r="DP99" i="3"/>
  <c r="CN98" i="3"/>
  <c r="CN97" i="3"/>
  <c r="DP97" i="3"/>
  <c r="AD117" i="3"/>
  <c r="H36" i="3"/>
  <c r="CO244" i="3"/>
  <c r="DC244" i="3" s="1"/>
  <c r="DQ244" i="3" s="1"/>
  <c r="EE244" i="3" s="1"/>
  <c r="ES244" i="3" s="1"/>
  <c r="ET244" i="3" s="1"/>
  <c r="CO243" i="3"/>
  <c r="DC243" i="3" s="1"/>
  <c r="DQ243" i="3" s="1"/>
  <c r="CO241" i="3"/>
  <c r="DC241" i="3" s="1"/>
  <c r="DQ241" i="3" s="1"/>
  <c r="EE241" i="3" s="1"/>
  <c r="ES241" i="3" s="1"/>
  <c r="ET241" i="3" s="1"/>
  <c r="DC110" i="3"/>
  <c r="DQ110" i="3" s="1"/>
  <c r="EE110" i="3" s="1"/>
  <c r="ES110" i="3" s="1"/>
  <c r="FG110" i="3" s="1"/>
  <c r="FH110" i="3" s="1"/>
  <c r="DC109" i="3"/>
  <c r="CO105" i="3"/>
  <c r="DC105" i="3" s="1"/>
  <c r="DQ105" i="3" s="1"/>
  <c r="EE105" i="3" s="1"/>
  <c r="ES105" i="3" s="1"/>
  <c r="ET105" i="3" s="1"/>
  <c r="AO249" i="3"/>
  <c r="ED243" i="3"/>
  <c r="ER243" i="3"/>
  <c r="ED240" i="3"/>
  <c r="DP240" i="3"/>
  <c r="DB240" i="3"/>
  <c r="CN240" i="3"/>
  <c r="CO240" i="3" s="1"/>
  <c r="DP239" i="3"/>
  <c r="DB239" i="3"/>
  <c r="CN239" i="3"/>
  <c r="CO239" i="3" s="1"/>
  <c r="DC239" i="3" s="1"/>
  <c r="DQ239" i="3" s="1"/>
  <c r="EE239" i="3" s="1"/>
  <c r="ED239" i="3"/>
  <c r="ER239" i="3"/>
  <c r="ED238" i="3"/>
  <c r="DP238" i="3"/>
  <c r="DB238" i="3"/>
  <c r="CN238" i="3"/>
  <c r="CO238" i="3" s="1"/>
  <c r="DC238" i="3" s="1"/>
  <c r="DQ238" i="3" s="1"/>
  <c r="EE238" i="3" s="1"/>
  <c r="ES238" i="3" s="1"/>
  <c r="ET238" i="3" s="1"/>
  <c r="ED236" i="3"/>
  <c r="DP236" i="3"/>
  <c r="DB236" i="3"/>
  <c r="CN236" i="3"/>
  <c r="CO236" i="3" s="1"/>
  <c r="DC236" i="3" s="1"/>
  <c r="DQ236" i="3" s="1"/>
  <c r="EE236" i="3" s="1"/>
  <c r="ES236" i="3" s="1"/>
  <c r="ET236" i="3" s="1"/>
  <c r="ED234" i="3"/>
  <c r="DP234" i="3"/>
  <c r="DB234" i="3"/>
  <c r="CN234" i="3"/>
  <c r="CO234" i="3" s="1"/>
  <c r="DC234" i="3" s="1"/>
  <c r="DQ234" i="3" s="1"/>
  <c r="EE234" i="3" s="1"/>
  <c r="ES234" i="3" s="1"/>
  <c r="ET234" i="3" s="1"/>
  <c r="ED232" i="3"/>
  <c r="DP232" i="3"/>
  <c r="DB232" i="3"/>
  <c r="CN232" i="3"/>
  <c r="CO232" i="3" s="1"/>
  <c r="DP231" i="3"/>
  <c r="DB231" i="3"/>
  <c r="CN231" i="3"/>
  <c r="CO231" i="3" s="1"/>
  <c r="ED231" i="3"/>
  <c r="ER231" i="3"/>
  <c r="ED230" i="3"/>
  <c r="DP230" i="3"/>
  <c r="DB230" i="3"/>
  <c r="CN230" i="3"/>
  <c r="CO230" i="3" s="1"/>
  <c r="ED226" i="3"/>
  <c r="DP226" i="3"/>
  <c r="DB226" i="3"/>
  <c r="CN226" i="3"/>
  <c r="BZ226" i="3"/>
  <c r="CA226" i="3" s="1"/>
  <c r="ED224" i="3"/>
  <c r="DP224" i="3"/>
  <c r="DB224" i="3"/>
  <c r="CN224" i="3"/>
  <c r="BZ224" i="3"/>
  <c r="CA224" i="3" s="1"/>
  <c r="ED222" i="3"/>
  <c r="DP222" i="3"/>
  <c r="DB222" i="3"/>
  <c r="CN222" i="3"/>
  <c r="BZ222" i="3"/>
  <c r="CA222" i="3" s="1"/>
  <c r="AI198" i="3"/>
  <c r="AJ198" i="3"/>
  <c r="AB245" i="3"/>
  <c r="X245" i="3"/>
  <c r="CN242" i="3"/>
  <c r="CO242" i="3" s="1"/>
  <c r="DB242" i="3"/>
  <c r="DP242" i="3"/>
  <c r="ED242" i="3"/>
  <c r="ER242" i="3"/>
  <c r="I117" i="3"/>
  <c r="O38" i="3"/>
  <c r="O117" i="3" s="1"/>
  <c r="M38" i="3"/>
  <c r="M117" i="3" s="1"/>
  <c r="N38" i="3"/>
  <c r="N117" i="3" s="1"/>
  <c r="L38" i="3"/>
  <c r="L117" i="3" s="1"/>
  <c r="CN108" i="3"/>
  <c r="CO108" i="3" s="1"/>
  <c r="DC108" i="3" s="1"/>
  <c r="DB108" i="3"/>
  <c r="DP108" i="3"/>
  <c r="ED108" i="3"/>
  <c r="ER108" i="3"/>
  <c r="FF108" i="3"/>
  <c r="CN104" i="3"/>
  <c r="DB104" i="3"/>
  <c r="DP104" i="3"/>
  <c r="ED104" i="3"/>
  <c r="ER104" i="3"/>
  <c r="ED101" i="3"/>
  <c r="DB101" i="3"/>
  <c r="BZ101" i="3"/>
  <c r="ED99" i="3"/>
  <c r="DB99" i="3"/>
  <c r="BZ99" i="3"/>
  <c r="ED97" i="3"/>
  <c r="DB97" i="3"/>
  <c r="BZ97" i="3"/>
  <c r="AF117" i="3"/>
  <c r="X117" i="3"/>
  <c r="H249" i="3"/>
  <c r="CN106" i="3"/>
  <c r="CO106" i="3" s="1"/>
  <c r="DB106" i="3"/>
  <c r="DP106" i="3"/>
  <c r="ED106" i="3"/>
  <c r="ER106" i="3"/>
  <c r="FF106" i="3"/>
  <c r="I22" i="3"/>
  <c r="I249" i="3" s="1"/>
  <c r="ER237" i="3"/>
  <c r="ED237" i="3"/>
  <c r="DP237" i="3"/>
  <c r="DB237" i="3"/>
  <c r="CN237" i="3"/>
  <c r="CO237" i="3" s="1"/>
  <c r="ER235" i="3"/>
  <c r="ED235" i="3"/>
  <c r="DP235" i="3"/>
  <c r="DB235" i="3"/>
  <c r="CN235" i="3"/>
  <c r="CO235" i="3" s="1"/>
  <c r="ER233" i="3"/>
  <c r="ED233" i="3"/>
  <c r="DP233" i="3"/>
  <c r="DB233" i="3"/>
  <c r="CN233" i="3"/>
  <c r="CO233" i="3" s="1"/>
  <c r="DC233" i="3" s="1"/>
  <c r="DQ233" i="3" s="1"/>
  <c r="EE233" i="3" s="1"/>
  <c r="ES233" i="3" s="1"/>
  <c r="ET233" i="3" s="1"/>
  <c r="ER229" i="3"/>
  <c r="ED229" i="3"/>
  <c r="DP229" i="3"/>
  <c r="DB229" i="3"/>
  <c r="CN229" i="3"/>
  <c r="CO229" i="3" s="1"/>
  <c r="ED227" i="3"/>
  <c r="DP227" i="3"/>
  <c r="DB227" i="3"/>
  <c r="CN227" i="3"/>
  <c r="BZ227" i="3"/>
  <c r="CA227" i="3" s="1"/>
  <c r="ED225" i="3"/>
  <c r="DP225" i="3"/>
  <c r="DB225" i="3"/>
  <c r="CN225" i="3"/>
  <c r="BZ225" i="3"/>
  <c r="CA225" i="3" s="1"/>
  <c r="ED223" i="3"/>
  <c r="DP223" i="3"/>
  <c r="DB223" i="3"/>
  <c r="CN223" i="3"/>
  <c r="BZ223" i="3"/>
  <c r="CA223" i="3" s="1"/>
  <c r="ED221" i="3"/>
  <c r="DP221" i="3"/>
  <c r="DB221" i="3"/>
  <c r="CN221" i="3"/>
  <c r="BZ221" i="3"/>
  <c r="CA221" i="3" s="1"/>
  <c r="AI197" i="3"/>
  <c r="AI245" i="3" s="1"/>
  <c r="AJ197" i="3"/>
  <c r="AD245" i="3"/>
  <c r="Z245" i="3"/>
  <c r="ED228" i="3"/>
  <c r="DB228" i="3"/>
  <c r="BZ228" i="3"/>
  <c r="CA228" i="3" s="1"/>
  <c r="CO228" i="3" s="1"/>
  <c r="AJ196" i="3"/>
  <c r="AJ245" i="3" s="1"/>
  <c r="DP109" i="3"/>
  <c r="ED109" i="3"/>
  <c r="ER109" i="3"/>
  <c r="FF109" i="3"/>
  <c r="CO104" i="3"/>
  <c r="DC104" i="3" s="1"/>
  <c r="DQ104" i="3" s="1"/>
  <c r="EE104" i="3" s="1"/>
  <c r="ES104" i="3" s="1"/>
  <c r="ET104" i="3" s="1"/>
  <c r="ED102" i="3"/>
  <c r="DB102" i="3"/>
  <c r="BZ102" i="3"/>
  <c r="CA102" i="3" s="1"/>
  <c r="CO102" i="3" s="1"/>
  <c r="CA101" i="3"/>
  <c r="CO101" i="3" s="1"/>
  <c r="DC101" i="3" s="1"/>
  <c r="DQ101" i="3" s="1"/>
  <c r="EE101" i="3" s="1"/>
  <c r="ED100" i="3"/>
  <c r="DB100" i="3"/>
  <c r="BZ100" i="3"/>
  <c r="CA100" i="3" s="1"/>
  <c r="CO100" i="3" s="1"/>
  <c r="CA99" i="3"/>
  <c r="CO99" i="3" s="1"/>
  <c r="DC99" i="3" s="1"/>
  <c r="DQ99" i="3" s="1"/>
  <c r="EE99" i="3" s="1"/>
  <c r="ED98" i="3"/>
  <c r="DB98" i="3"/>
  <c r="BZ98" i="3"/>
  <c r="CA98" i="3" s="1"/>
  <c r="CO98" i="3" s="1"/>
  <c r="CA97" i="3"/>
  <c r="CO97" i="3" s="1"/>
  <c r="DC97" i="3" s="1"/>
  <c r="DQ97" i="3" s="1"/>
  <c r="EE97" i="3" s="1"/>
  <c r="AB117" i="3"/>
  <c r="P117" i="3"/>
  <c r="ED176" i="2" l="1"/>
  <c r="DP178" i="2"/>
  <c r="AX27" i="2"/>
  <c r="AX174" i="2" s="1"/>
  <c r="BL7" i="2"/>
  <c r="DA174" i="2"/>
  <c r="BZ29" i="2"/>
  <c r="BL35" i="2"/>
  <c r="FE174" i="2"/>
  <c r="EQ174" i="2"/>
  <c r="DO174" i="2"/>
  <c r="DB173" i="2"/>
  <c r="DP71" i="2"/>
  <c r="DB69" i="2"/>
  <c r="DP37" i="2"/>
  <c r="EC174" i="2"/>
  <c r="DC98" i="3"/>
  <c r="DQ98" i="3" s="1"/>
  <c r="EE98" i="3" s="1"/>
  <c r="DC100" i="3"/>
  <c r="DQ100" i="3" s="1"/>
  <c r="EE100" i="3" s="1"/>
  <c r="DC102" i="3"/>
  <c r="DQ102" i="3" s="1"/>
  <c r="EE102" i="3" s="1"/>
  <c r="CO221" i="3"/>
  <c r="DC221" i="3" s="1"/>
  <c r="DQ221" i="3" s="1"/>
  <c r="EE221" i="3" s="1"/>
  <c r="CO225" i="3"/>
  <c r="DC225" i="3" s="1"/>
  <c r="DQ225" i="3" s="1"/>
  <c r="EE225" i="3" s="1"/>
  <c r="DC229" i="3"/>
  <c r="DQ229" i="3" s="1"/>
  <c r="EE229" i="3" s="1"/>
  <c r="ES229" i="3" s="1"/>
  <c r="ET229" i="3" s="1"/>
  <c r="DC235" i="3"/>
  <c r="DQ235" i="3" s="1"/>
  <c r="EE235" i="3" s="1"/>
  <c r="ES235" i="3" s="1"/>
  <c r="ET235" i="3" s="1"/>
  <c r="DC106" i="3"/>
  <c r="CO224" i="3"/>
  <c r="DC224" i="3" s="1"/>
  <c r="DQ224" i="3" s="1"/>
  <c r="EE224" i="3" s="1"/>
  <c r="DC230" i="3"/>
  <c r="DQ230" i="3" s="1"/>
  <c r="EE230" i="3" s="1"/>
  <c r="ES230" i="3" s="1"/>
  <c r="ET230" i="3" s="1"/>
  <c r="DC231" i="3"/>
  <c r="DQ231" i="3" s="1"/>
  <c r="EE231" i="3" s="1"/>
  <c r="ES231" i="3" s="1"/>
  <c r="ET231" i="3" s="1"/>
  <c r="DC240" i="3"/>
  <c r="DQ240" i="3" s="1"/>
  <c r="EE240" i="3" s="1"/>
  <c r="ES240" i="3" s="1"/>
  <c r="ET240" i="3" s="1"/>
  <c r="DQ109" i="3"/>
  <c r="ES239" i="3"/>
  <c r="ET239" i="3" s="1"/>
  <c r="DC107" i="3"/>
  <c r="DQ107" i="3" s="1"/>
  <c r="EE107" i="3" s="1"/>
  <c r="ES107" i="3" s="1"/>
  <c r="FG107" i="3" s="1"/>
  <c r="FH107" i="3" s="1"/>
  <c r="DQ106" i="3"/>
  <c r="EE106" i="3" s="1"/>
  <c r="ES106" i="3" s="1"/>
  <c r="FG106" i="3" s="1"/>
  <c r="FH106" i="3" s="1"/>
  <c r="DQ108" i="3"/>
  <c r="EE108" i="3" s="1"/>
  <c r="ES108" i="3" s="1"/>
  <c r="FG108" i="3" s="1"/>
  <c r="FH108" i="3" s="1"/>
  <c r="DC242" i="3"/>
  <c r="DQ242" i="3" s="1"/>
  <c r="EE242" i="3" s="1"/>
  <c r="ES242" i="3" s="1"/>
  <c r="ET242" i="3" s="1"/>
  <c r="EE109" i="3"/>
  <c r="ES109" i="3" s="1"/>
  <c r="FG109" i="3" s="1"/>
  <c r="FH109" i="3" s="1"/>
  <c r="DC232" i="3"/>
  <c r="DQ232" i="3" s="1"/>
  <c r="EE232" i="3" s="1"/>
  <c r="ES232" i="3" s="1"/>
  <c r="ET232" i="3" s="1"/>
  <c r="DC237" i="3"/>
  <c r="DQ237" i="3" s="1"/>
  <c r="EE237" i="3" s="1"/>
  <c r="ES237" i="3" s="1"/>
  <c r="ET237" i="3" s="1"/>
  <c r="DC228" i="3"/>
  <c r="DQ228" i="3" s="1"/>
  <c r="EE228" i="3" s="1"/>
  <c r="CO223" i="3"/>
  <c r="DC223" i="3" s="1"/>
  <c r="DQ223" i="3" s="1"/>
  <c r="EE223" i="3" s="1"/>
  <c r="CO227" i="3"/>
  <c r="DC227" i="3" s="1"/>
  <c r="DQ227" i="3" s="1"/>
  <c r="EE227" i="3" s="1"/>
  <c r="CO222" i="3"/>
  <c r="DC222" i="3" s="1"/>
  <c r="DQ222" i="3" s="1"/>
  <c r="EE222" i="3" s="1"/>
  <c r="CO226" i="3"/>
  <c r="DC226" i="3" s="1"/>
  <c r="DQ226" i="3" s="1"/>
  <c r="EE226" i="3" s="1"/>
  <c r="EE243" i="3"/>
  <c r="ES243" i="3" s="1"/>
  <c r="ET243" i="3" s="1"/>
  <c r="DP69" i="2" l="1"/>
  <c r="ED37" i="2"/>
  <c r="DP173" i="2"/>
  <c r="ED71" i="2"/>
  <c r="CN29" i="2"/>
  <c r="BZ35" i="2"/>
  <c r="BL27" i="2"/>
  <c r="BL174" i="2" s="1"/>
  <c r="BZ7" i="2"/>
  <c r="ER176" i="2"/>
  <c r="FF176" i="2" s="1"/>
  <c r="ED178" i="2"/>
  <c r="ER178" i="2" s="1"/>
  <c r="H13" i="1"/>
  <c r="FG176" i="2" l="1"/>
  <c r="FG178" i="2" s="1"/>
  <c r="FF178" i="2"/>
  <c r="BZ27" i="2"/>
  <c r="BZ174" i="2" s="1"/>
  <c r="CN7" i="2"/>
  <c r="ED173" i="2"/>
  <c r="ER71" i="2"/>
  <c r="ED69" i="2"/>
  <c r="ER37" i="2"/>
  <c r="DB29" i="2"/>
  <c r="CN35" i="2"/>
  <c r="ER69" i="2" l="1"/>
  <c r="FF37" i="2"/>
  <c r="ER173" i="2"/>
  <c r="FF71" i="2"/>
  <c r="CN27" i="2"/>
  <c r="CN174" i="2" s="1"/>
  <c r="DB7" i="2"/>
  <c r="DP29" i="2"/>
  <c r="DB35" i="2"/>
  <c r="DB27" i="2" l="1"/>
  <c r="DB174" i="2" s="1"/>
  <c r="DP7" i="2"/>
  <c r="FF173" i="2"/>
  <c r="FG71" i="2"/>
  <c r="FG173" i="2" s="1"/>
  <c r="FF69" i="2"/>
  <c r="FG37" i="2"/>
  <c r="FG69" i="2" s="1"/>
  <c r="ED29" i="2"/>
  <c r="DP35" i="2"/>
  <c r="DP27" i="2" l="1"/>
  <c r="DP174" i="2" s="1"/>
  <c r="ED7" i="2"/>
  <c r="ER29" i="2"/>
  <c r="ED35" i="2"/>
  <c r="ED27" i="2" l="1"/>
  <c r="ED174" i="2" s="1"/>
  <c r="ER7" i="2"/>
  <c r="ER35" i="2"/>
  <c r="FF29" i="2"/>
  <c r="FG29" i="2" l="1"/>
  <c r="FG35" i="2" s="1"/>
  <c r="FF35" i="2"/>
  <c r="ER27" i="2"/>
  <c r="ER174" i="2" s="1"/>
  <c r="FF7" i="2"/>
  <c r="FF27" i="2" l="1"/>
  <c r="FF174" i="2" s="1"/>
  <c r="FG7" i="2"/>
  <c r="FG27" i="2" s="1"/>
  <c r="FG174" i="2" s="1"/>
  <c r="AI249" i="3" l="1"/>
  <c r="AI36" i="3"/>
  <c r="AJ249" i="3"/>
  <c r="AJ36" i="3"/>
  <c r="AH249" i="3"/>
  <c r="AH36" i="3"/>
  <c r="V36" i="3"/>
  <c r="V249" i="3"/>
  <c r="T36" i="3"/>
  <c r="T249" i="3"/>
  <c r="R36" i="3"/>
  <c r="R249" i="3"/>
  <c r="N36" i="3"/>
  <c r="N249" i="3"/>
  <c r="L36" i="3"/>
  <c r="L249" i="3"/>
  <c r="J36" i="3"/>
  <c r="J249" i="3"/>
  <c r="S36" i="3"/>
  <c r="S249" i="3"/>
  <c r="O36" i="3"/>
  <c r="O249" i="3"/>
  <c r="K36" i="3"/>
  <c r="K249" i="3"/>
  <c r="AK36" i="3"/>
  <c r="AK249" i="3"/>
  <c r="U36" i="3"/>
  <c r="U249" i="3"/>
  <c r="Q36" i="3"/>
  <c r="Q249" i="3"/>
  <c r="M36" i="3"/>
  <c r="M249" i="3"/>
  <c r="P36" i="3"/>
  <c r="P249" i="3"/>
  <c r="W36" i="3"/>
  <c r="W249" i="3"/>
  <c r="AL249" i="3"/>
  <c r="AL36" i="3"/>
  <c r="Z249" i="3"/>
  <c r="Z36" i="3"/>
  <c r="AD249" i="3"/>
  <c r="AD36" i="3"/>
  <c r="AA249" i="3"/>
  <c r="AA36" i="3"/>
  <c r="AE249" i="3"/>
  <c r="AE36" i="3"/>
  <c r="Y36" i="3"/>
  <c r="Y249" i="3"/>
  <c r="AG36" i="3"/>
  <c r="AG249" i="3"/>
  <c r="X249" i="3"/>
  <c r="X36" i="3"/>
  <c r="AB249" i="3"/>
  <c r="AB36" i="3"/>
  <c r="AF249" i="3"/>
  <c r="AF36" i="3"/>
  <c r="AC36" i="3"/>
  <c r="AC249" i="3"/>
</calcChain>
</file>

<file path=xl/sharedStrings.xml><?xml version="1.0" encoding="utf-8"?>
<sst xmlns="http://schemas.openxmlformats.org/spreadsheetml/2006/main" count="1908" uniqueCount="1095">
  <si>
    <t>Art. 10, numeral 14 de la Ley de Acceso a la Información Pública</t>
  </si>
  <si>
    <t>FECHA</t>
  </si>
  <si>
    <t>CLASE</t>
  </si>
  <si>
    <t>CARACTERISTICAS</t>
  </si>
  <si>
    <t>VALOR DE ADQUISICIÓN EN $</t>
  </si>
  <si>
    <t>UBICACIÓN</t>
  </si>
  <si>
    <t>MUEBLE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</si>
  <si>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</si>
  <si>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</si>
  <si>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</si>
  <si>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</si>
  <si>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</si>
  <si>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</si>
  <si>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</si>
  <si>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</si>
  <si>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</si>
  <si>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</si>
  <si>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</si>
  <si>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</si>
  <si>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455-181</t>
  </si>
  <si>
    <t>36104-06</t>
  </si>
  <si>
    <t>ASCENSOR DE PASAJEROS*</t>
  </si>
  <si>
    <r>
      <t>SUMINISTRO E INSTALACIÓN DE UN ELEVADOR DE PASAJEROS, PARA EL EDIFCIO DE OFICINAS CENTRALES, CON LAS CARACTERISTICAS SIGUIENTES: MARCA MP</t>
    </r>
    <r>
      <rPr>
        <b/>
        <sz val="6"/>
        <rFont val="Museo 100"/>
        <family val="3"/>
      </rPr>
      <t>,</t>
    </r>
    <r>
      <rPr>
        <sz val="6"/>
        <rFont val="Museo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</si>
  <si>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COMPUTADORA SERVIDOR</t>
  </si>
  <si>
    <t>SERVER 1: TIPO 7895, MODELO 23A, SERIE 21DCC3B</t>
  </si>
  <si>
    <t>455-150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</si>
  <si>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</si>
  <si>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</si>
  <si>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</si>
  <si>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</si>
  <si>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</si>
  <si>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</si>
  <si>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</si>
  <si>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INVENTARIO DE BIENES MUEBLES CUYO VALOR EXCEDE A $ 20,000.00 AL 30 DE SEPTIEMBRE DEL 2021</t>
  </si>
  <si>
    <t>ASIGNADO A DIRECTOR PRESIDENTE EN FUNCIONES, LCDO. JOSÉ ARTURO MARTÍNEZ DÍAZ.</t>
  </si>
  <si>
    <t>VALOR DE ADQUISICIÓN</t>
  </si>
  <si>
    <t>VALOR RESIDUAL</t>
  </si>
  <si>
    <t>VALOR A DEPRECIAR</t>
  </si>
  <si>
    <t>$</t>
  </si>
  <si>
    <t xml:space="preserve">TOTAL </t>
  </si>
  <si>
    <t>DEPREC.</t>
  </si>
  <si>
    <t>DIC. 20</t>
  </si>
  <si>
    <t>enero-dic 2020</t>
  </si>
  <si>
    <t>1999-2020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</si>
  <si>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</si>
  <si>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</si>
  <si>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</si>
  <si>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</si>
  <si>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</si>
  <si>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</si>
  <si>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</si>
  <si>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</si>
  <si>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</si>
  <si>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</si>
  <si>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</si>
  <si>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</si>
  <si>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enero- dic. 2021</t>
  </si>
  <si>
    <t>TOTAL ACUMULADO</t>
  </si>
  <si>
    <t xml:space="preserve">VALOR ACTUAL 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</si>
  <si>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</si>
  <si>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</si>
  <si>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</si>
  <si>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</si>
  <si>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</si>
  <si>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</si>
  <si>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</si>
  <si>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</si>
  <si>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</si>
  <si>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</si>
  <si>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</si>
  <si>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</si>
  <si>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</si>
  <si>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</si>
  <si>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</si>
  <si>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</si>
  <si>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</si>
  <si>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</si>
  <si>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</si>
  <si>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</si>
  <si>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</si>
  <si>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</si>
  <si>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ENERO</t>
  </si>
  <si>
    <t>FEB.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</si>
  <si>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</si>
  <si>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</si>
  <si>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</si>
  <si>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</si>
  <si>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</si>
  <si>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</si>
  <si>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</si>
  <si>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</si>
  <si>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</si>
  <si>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</si>
  <si>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2013</t>
  </si>
  <si>
    <t>1999-2013</t>
  </si>
  <si>
    <t>1999-2014</t>
  </si>
  <si>
    <t>1999-2015</t>
  </si>
  <si>
    <t>1999-2016</t>
  </si>
  <si>
    <t>1999-2017</t>
  </si>
  <si>
    <t>1999-2018</t>
  </si>
  <si>
    <t>1999-2019</t>
  </si>
  <si>
    <t>oct. 2020</t>
  </si>
  <si>
    <t>INFRAESTRUCTURA</t>
  </si>
  <si>
    <t>24/06/1999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</si>
  <si>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</si>
  <si>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</si>
  <si>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</si>
  <si>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</si>
  <si>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</si>
  <si>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</si>
  <si>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</si>
  <si>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</si>
  <si>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</si>
  <si>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</si>
  <si>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</si>
  <si>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</si>
  <si>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</si>
  <si>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</si>
  <si>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</si>
  <si>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</si>
  <si>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</si>
  <si>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</si>
  <si>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</si>
  <si>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</si>
  <si>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</si>
  <si>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</si>
  <si>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</si>
  <si>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</si>
  <si>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</si>
  <si>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</si>
  <si>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</si>
  <si>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</si>
  <si>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</si>
  <si>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</si>
  <si>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</si>
  <si>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</si>
  <si>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</si>
  <si>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</si>
  <si>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</si>
  <si>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</si>
  <si>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</si>
  <si>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</si>
  <si>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</si>
  <si>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08/06/2017</t>
  </si>
  <si>
    <t>PANELES FOTOVOLTAICOS (12 módulos)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</si>
  <si>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</si>
  <si>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>12/12/2019</t>
  </si>
  <si>
    <t xml:space="preserve">MOTOR OPERADOR PARA EL TABLERO DE DISTRIBUCIÓN ELÉCTRICA DEL EDIFICO DE OFICINAS CENTRALES </t>
  </si>
  <si>
    <t>12/08/2019</t>
  </si>
  <si>
    <t xml:space="preserve">ESCRITURA PUBLICA DE COMPRAVENTA  OTORGADA POR CONSTRUCTORA LOPEZ URRUTIA, SOCIEDAD ANONOMA DE CAPITAL VARIABLE A FAVOR DE LA CAJA MUTUAL DE LOS EMPLEADOS DEL MIISTERIO DE EDUCACIÓN, NÚMERO NUEVE, LIBRO QUINCE DEL DÍA 29 DE JULIO DEL AÑO DOS MIL DIECINUEVE, MATRICULA: 1-20020162-00000. UBICADA EN SANTA ANA. BARRIO SAN MIGUELITO, SOBRE LA 2a AVENIDA SUR, CASA No. 94,  ENTRE LA 23 Y 25 CALLE PONIENTE. </t>
  </si>
  <si>
    <t>03/03/2020</t>
  </si>
  <si>
    <t xml:space="preserve">PANELES FOTOVOLTAICOS </t>
  </si>
  <si>
    <t>PANELES FOTOVOLTAICOS  CAPACIDAD NOMINAL DE 3KWP, CONSISTE EN PANELES SOLARES FOTOVOLTAICOS Y UN INVERSOR MONOFASICO. LA 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</si>
  <si>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</si>
  <si>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</si>
  <si>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</si>
  <si>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</si>
  <si>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</si>
  <si>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</si>
  <si>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PICK UP  (N- 7849), DOBLE CABINA, COLOR GRIS*</t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</si>
  <si>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</si>
  <si>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</si>
  <si>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</si>
  <si>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</si>
  <si>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36103-03</t>
  </si>
  <si>
    <t>SUMINISTRO E INSTALACIÓN DE UN ELEVADOR DE PASAJEROS, PARA EL EDIFCIO DE OFICINAS CENTRALES, CON LAS CARACTERISTICAS SIGUIENTES: MARCA mp, TIPO DE ELEVADOR:  HIDARAULICO DE PASAJEROS, VELOCIDAD: 0.4M/S, CAPACIDAD EN PERSONAS:10, PARADAS: 4, CAPACIDAD DE MOTOR: 5.3 KW; VOLTAJE: 110V, VOLTAJE PRINCIPAL: 208-230V/60HZ/TRIFASICO, TECHO: ILUMINACIÓN LED Y VENTILACIÓN.</t>
  </si>
  <si>
    <t>MAQUINARIA , EQUIPO Y MOBILIARIO DIVERSO</t>
  </si>
  <si>
    <t>AIRE ACONDICIONADO</t>
  </si>
  <si>
    <t>EQUIPO DE AIRE ACONDICIONADO  DE 24,000 BTU/H, GAS R-410A,220V/HP/60HZ, MARCA CONFOR STAR, CONDENSADOR  MODELO: CC24CD-M(0), SERIE No. A19186329803W00079; EVAPORADOR MODELO: CCE24CD-M(I), SERIE No. B31966186902N00147.</t>
  </si>
  <si>
    <t>455-182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</si>
  <si>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</si>
  <si>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</si>
  <si>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</si>
  <si>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</si>
  <si>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</si>
  <si>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</si>
  <si>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</si>
  <si>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</si>
  <si>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</si>
  <si>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</si>
  <si>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455-184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</si>
  <si>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</si>
  <si>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</si>
  <si>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</si>
  <si>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</si>
  <si>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</si>
  <si>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</si>
  <si>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</si>
  <si>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</si>
  <si>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455-192</t>
  </si>
  <si>
    <t>30319-04</t>
  </si>
  <si>
    <t>EQUIPO DE AIRE ACONDCICIONADO TIPO MINISPLIT DE 12,000BTU/H, SEER 13, R-410A,220V/1HP/60HZ, MARCA COMFORT STAR</t>
  </si>
  <si>
    <t>455-120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</si>
  <si>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</si>
  <si>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</si>
  <si>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</si>
  <si>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</si>
  <si>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</si>
  <si>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</si>
  <si>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</si>
  <si>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</si>
  <si>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</si>
  <si>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455-173K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</si>
  <si>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</si>
  <si>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</si>
  <si>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</si>
  <si>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</si>
  <si>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</si>
  <si>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455-140</t>
  </si>
  <si>
    <t>30301-36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</si>
  <si>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</si>
  <si>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</si>
  <si>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</si>
  <si>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</si>
  <si>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</si>
  <si>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455-192A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</si>
  <si>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</si>
  <si>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</si>
  <si>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455-173D</t>
  </si>
  <si>
    <t>30301-82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</si>
  <si>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</si>
  <si>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455-200</t>
  </si>
  <si>
    <t>30301-83</t>
  </si>
  <si>
    <t>COMPRESOR  DE EQUIPO DE AIRE ACONDICIONADO</t>
  </si>
  <si>
    <t>COMPRESOR MARCA SANYO, PARA SUSTITUIR A COMPRESOR DE EQUIPO  CO SERIE DE EVAPORADOR No.D202021100113110160067, CÓDIGO DEL EQUIPO 455-181-30301-57, ASIGNADO A LA UNIDAD DE LOGÍSTICA, UBICADA EN EL TERCER NIVEL DEL EDIFICIO.</t>
  </si>
  <si>
    <t>455-181*</t>
  </si>
  <si>
    <t>30301-57*</t>
  </si>
  <si>
    <t>ARCHIVO DE ALTA DENSIDAD</t>
  </si>
  <si>
    <t xml:space="preserve">ARCHIVO DE ALTA DENSIDAD PARA RESGUARDO DE INFORMACIÓN  DE CONTABILIDAD, EL CUAL CONSTA DE :   DOS CARRO MÓVILES DE ARCHIVO, EN MODULOS DE 1.20 CMS/90 CMS/120CMS/(MECANICO)DE  3.90MTS DE LONGITUD Y 2.4MTS ALTURA ( 5 NIVELES)PARA BANDEJAS TAMAÑO OFICIO. </t>
  </si>
  <si>
    <t>455-162</t>
  </si>
  <si>
    <t>30105-147</t>
  </si>
  <si>
    <t>30105-148</t>
  </si>
  <si>
    <t>GRABADOR DE VIDEO DIGITAL</t>
  </si>
  <si>
    <t>GRABADOR DE VIDEO DIGITAL, REEMPLAZO DE SEIS CAMARAS DE VIDEO SEGÚN DETALLE: UN GRABADOR DE VIDEO DIGITAL DE 16 CANALES; CUATRO CAMARAS DE VIDEO, TIPO DOMO Y DOS CAMARAS DE VIDEO TIPO BULLET.</t>
  </si>
  <si>
    <t>30305-03</t>
  </si>
  <si>
    <t xml:space="preserve">AIRE ACONDICIONADO DE 24,000 BTU ,, TIPO MINI SPLIT , MARCA COMFORT STAR. SERIE CONDENSADOR: 11837WJ4470560200067,  SERIE EVAPORADOR: 11438NJ4910J52600146.  </t>
  </si>
  <si>
    <t>455-191</t>
  </si>
  <si>
    <t>30301-85</t>
  </si>
  <si>
    <t>AIRE ACONDICIONADO DE 24,000 BTU ,, TIPO MINI SPLIT , MARCA COMFORT STAR. SERIE CONDENSADOR: 11837WJ4470J6020011,  SERIE EVAPORADOR: 11438NJ4910J52600145.</t>
  </si>
  <si>
    <t>30301-86</t>
  </si>
  <si>
    <t>AIRE ACONDICIONADO/ COMPRESOR ADQUIRIDO  EL 11/02/2020</t>
  </si>
  <si>
    <t>COMPRESOR MARCA PANASONIC, PARA SUSTITUIR A COMPRESOR DE EQUIPO  CON SERIE DE CONDENSADOR   No. 1301512735, CÓDIGO DEL EQUIPO 455-184-30301-55, ASIGNADO A LA UNIDAD DE GESTIÓN DOCUMENTAL, UBICADA EN EL PRIMER NIVEL DEL EDIFICIO.</t>
  </si>
  <si>
    <t>30301-55*</t>
  </si>
  <si>
    <t xml:space="preserve">ARCHIVO DE ALTA DENSIDAD. </t>
  </si>
  <si>
    <t xml:space="preserve">ARCHIVO DE ALTA DENSIDAD PARA RESGUARDO DE INFORMACIÓN  DE CONTABILIDAD, EL CUAL CONSTA DE :   UN CARRO MÓVIL DE ARCHIVO, EN MODULOS DE 1.20 CMS/90 CMS/120CMS/(MECANICO)DE  3.90MTS DE LONGITUD Y 2.4MTS ALTURA ( 5 NIVELES)PARA BANDEJAS TAMAÑO OFICIO. </t>
  </si>
  <si>
    <t>455-171</t>
  </si>
  <si>
    <t>30105-155</t>
  </si>
  <si>
    <t>30105-156</t>
  </si>
  <si>
    <t>30105-157</t>
  </si>
  <si>
    <t>EQUIPO DE AIRE ACONDICIONADO.</t>
  </si>
  <si>
    <t>MARCA CIAC,  MODELO:CH43SX024-H3U1C, SERIE CONDENSADOR: CG43S024PH3U1C, SERIE EVAPORADOR: CH43SX024-H3UC</t>
  </si>
  <si>
    <t>30301-87</t>
  </si>
  <si>
    <t>EQUIPO DE AIRE ACONDICIONADO,MARCA MDV MIDEA, MODELO:MOVA-36HDN1-MG20, SERIE EVAPORADOR: SFFODDK4N9Q178000031-860-12098604, SERIE CONDENSADOR: 34VA643860105210100029.</t>
  </si>
  <si>
    <t>455-210</t>
  </si>
  <si>
    <t>30301-88</t>
  </si>
  <si>
    <t>EQUIPO DE AIRE ACONDICIONADO,MARCA MDV MIDEA, MODELO:MOVA-36HDN1-MG20, SERIE EVAPORADOR: SFFODDK4N9Q178000041 860-12098604, SERIE CONDENSADOR: 34VA643860105210100054.</t>
  </si>
  <si>
    <t>455-173C</t>
  </si>
  <si>
    <t>30301-89</t>
  </si>
  <si>
    <t>SUBTOTAL</t>
  </si>
  <si>
    <t>EQUIPO INFORMATICO</t>
  </si>
  <si>
    <t>COMPUTADORA DE ESCRITORIO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</si>
  <si>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</si>
  <si>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</si>
  <si>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</si>
  <si>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</si>
  <si>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COMPUTADORA PORTATIL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</si>
  <si>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</si>
  <si>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</si>
  <si>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</si>
  <si>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</si>
  <si>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455-173L</t>
  </si>
  <si>
    <t>30124-114</t>
  </si>
  <si>
    <t>455-173F</t>
  </si>
  <si>
    <t>30124-115</t>
  </si>
  <si>
    <t>IMPRESOR  LASER</t>
  </si>
  <si>
    <t>IMPRESOR  LASER MULTIFUNCIONAL CON IMPRESIÓN EN COLOR NEGRO, MARCA KYOCERA,SERIE LSM6825197,       MODELO  M3550</t>
  </si>
  <si>
    <t>455-160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</si>
  <si>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</si>
  <si>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</si>
  <si>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</si>
  <si>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</si>
  <si>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</si>
  <si>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</si>
  <si>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</si>
  <si>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</si>
  <si>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</si>
  <si>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</si>
  <si>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455-173H</t>
  </si>
  <si>
    <t>30201-139</t>
  </si>
  <si>
    <t>COMPUTADORA LAPTOP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</si>
  <si>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</si>
  <si>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</si>
  <si>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</si>
  <si>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</si>
  <si>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</si>
  <si>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</si>
  <si>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</si>
  <si>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</si>
  <si>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</si>
  <si>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</si>
  <si>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</si>
  <si>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</si>
  <si>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</si>
  <si>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</si>
  <si>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</si>
  <si>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</si>
  <si>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</si>
  <si>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</si>
  <si>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</si>
  <si>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455-173A</t>
  </si>
  <si>
    <t>30203-38</t>
  </si>
  <si>
    <t>FIREWALL,MARCA FORTIGATE, MODELO: FORTINET 30E, SERIE: FGT30E3U16026997</t>
  </si>
  <si>
    <t>455-173B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</si>
  <si>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</si>
  <si>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</si>
  <si>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</si>
  <si>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</si>
  <si>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</si>
  <si>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</si>
  <si>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455-173E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</si>
  <si>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</si>
  <si>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</si>
  <si>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</si>
  <si>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</si>
  <si>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455-173G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</si>
  <si>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</si>
  <si>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</si>
  <si>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</si>
  <si>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</si>
  <si>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</si>
  <si>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</si>
  <si>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455-173J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</si>
  <si>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</si>
  <si>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</si>
  <si>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</si>
  <si>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</si>
  <si>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</si>
  <si>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</si>
  <si>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455-173M</t>
  </si>
  <si>
    <t>30203-50</t>
  </si>
  <si>
    <t>FIREWALL,MARCA FORTIGATE, MODELO: FORTINET 30E, SERIE:FGT30E3U16031110</t>
  </si>
  <si>
    <t>455-173N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</si>
  <si>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</si>
  <si>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</si>
  <si>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</si>
  <si>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</si>
  <si>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</si>
  <si>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</si>
  <si>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</si>
  <si>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</si>
  <si>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</si>
  <si>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</si>
  <si>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</si>
  <si>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</si>
  <si>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</si>
  <si>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</si>
  <si>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</si>
  <si>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</si>
  <si>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</si>
  <si>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</si>
  <si>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</si>
  <si>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</si>
  <si>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30202-28</t>
  </si>
  <si>
    <t>SERVIDOR DE APLICACIONES</t>
  </si>
  <si>
    <t>COMPUTADORA SERVIDOR, MARCA LENOVO, MODELO FLEX SYSTEM X240, SERIE: J11KKM9</t>
  </si>
  <si>
    <t>30201-148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</si>
  <si>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</si>
  <si>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</si>
  <si>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</si>
  <si>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</si>
  <si>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</si>
  <si>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</si>
  <si>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</si>
  <si>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</si>
  <si>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</si>
  <si>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</si>
  <si>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</si>
  <si>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</si>
  <si>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</si>
  <si>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</si>
  <si>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</si>
  <si>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</si>
  <si>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</si>
  <si>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</si>
  <si>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</si>
  <si>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455-190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</si>
  <si>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</si>
  <si>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</si>
  <si>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</si>
  <si>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</si>
  <si>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</si>
  <si>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</si>
  <si>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</si>
  <si>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</si>
  <si>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</si>
  <si>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</si>
  <si>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</si>
  <si>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</si>
  <si>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</si>
  <si>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</si>
  <si>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</si>
  <si>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</si>
  <si>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</si>
  <si>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</si>
  <si>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</si>
  <si>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>DISCO DURO PARA ALMACENAMIENTO CENTRALIZADO IBM V3700</t>
  </si>
  <si>
    <t>DISCO DURO PARA ALMACENAMIENTO CENTRALIZADO IBM V3700 (INSTALADO EN RED DE ALMACENAMIENTO MASIVO (SAN)),  EN  SLOT 7, SERIE: 11S00D5302YXXXSOM211YX.</t>
  </si>
  <si>
    <t>30205-01*₁</t>
  </si>
  <si>
    <t>DISCO DURO PARA ALMACENAMIENTO CENTRALIZADO IBM V3701</t>
  </si>
  <si>
    <t>DISCO DURO PARA ALMACENAMIENTO CENTRALIZADO IBM V3700 (INSTALADO EN RED DE ALMACENAMIENTO MASIVO (SAN)),  EN  SLOT 8, SERIE: 11S00D5302YXXXSOM21DWN.</t>
  </si>
  <si>
    <t>30205-01*₂</t>
  </si>
  <si>
    <t>DISCO DURO PARA ALMACENAMIENTO CENTRALIZADO IBM V3702</t>
  </si>
  <si>
    <t>DISCO DURO PARA ALMACENAMIENTO CENTRALIZADO IBM V3700 (INSTALADO EN RED DE ALMACENAMIENTO MASIVO (SAN)),  EN  SLOT 9, SERIE: 11S00D5302YXXXSOM21FON.</t>
  </si>
  <si>
    <t>30205-01*₃</t>
  </si>
  <si>
    <t>DISCO DURO PARA ALMACENAMIENTO CENTRALIZADO IBM V3703</t>
  </si>
  <si>
    <t>DISCO DURO PARA ALMACENAMIENTO CENTRALIZADO IBM V3700 (INSTALADO EN RED DE ALMACENAMIENTO MASIVO (SAN)),  EN  SLOT 10, SERIE: 11S00D5302YXXXSOM218XF.</t>
  </si>
  <si>
    <t>30205-01*₄</t>
  </si>
  <si>
    <t>DISCO DURO PARA ALMACENAMIENTO CENTRALIZADO IBM V3704</t>
  </si>
  <si>
    <t>DISCO DURO PARA ALMACENAMIENTO CENTRALIZADO IBM V3700 (INSTALADO EN RED DE ALMACENAMIENTO MASIVO (SAN)),  EN  SLOT 11, SERIE: 11S00D5302YXXXSOM216FG.</t>
  </si>
  <si>
    <t>30205-01*₅</t>
  </si>
  <si>
    <t>DISCO DURO PARA ALMACENAMIENTO CENTRALIZADO IBM V3705</t>
  </si>
  <si>
    <t>DISCO DURO PARA ALMACENAMIENTO CENTRALIZADO IBM V3700 (INSTALADO EN RED DE ALMACENAMIENTO MASIVO (SAN)),  EN  SLOT 12, SERIE: 11S00D5302YXXXSOM21D4B.</t>
  </si>
  <si>
    <t>30205-01*₆</t>
  </si>
  <si>
    <t>COMPUTADORA DE ESCRITORIO, MARCA HP, MODELO PRODESK 400 GHZ, PORCESADOR INTEL COREi5-8500 , DISCO DURO 1TB de 7200RPM, MONITOE DE  18.5" LED, MARCA HP.SERIE CPU: MXL9215VOV; MONITOR: 1CR83711BR; TECLADO: BEXJL0B5YC21KC ;MOUSE:FCMHHOC9ZBX86K; OFFICE 2016: BBH8X-WQNGV-68FGP.2M3Y3-QRVH6, INCLUYE EL COSTO DE LICENCIA OFFICE 2019 64 BIST HOME &amp; BUSINESS ESD $50.00 .</t>
  </si>
  <si>
    <t>30201-159</t>
  </si>
  <si>
    <t>COMPUTADORA DE ESCRITORIO, MARCA HP, MODELO PRODESK 400 GHZ, PORCESADOR INTEL COREi5-8500 , DISCO DURO 1TB de 7200RPM, MONITOE DE  18.5" LED, MARCA HP.SERIE CPU: MXL9221PHD; MONITOR: 1CR837116S; TECLADO: BEXJL0B5YC11OC ;MOUSE:FCMHHOCQWBXPSJ; OFFICE 2016: 3HN8P-D9T3G-2YKCV-CVDCX-H6FRG.INCLUYE EL COSTO DE LICENCIA OFFICE 2019 64 BIST HOME &amp; BUSINESS ESD $50.00 .</t>
  </si>
  <si>
    <t>30201-160</t>
  </si>
  <si>
    <t>COMPUTADORA DE ESCRITORIO, MARCA HP, MODELO PRODESK 400 GHZ, PORCESADOR INTEL COREi5-8500 , DISCO DURO 1TB de 7200RPM, MONITOE DE  18.5" LED, MARCA HP.SERIE CPU: MXL9215SOH; MONITOR: 1CR83711KX; TECLADO: BEXJLB5YC20ZS ;MOUSE:FCMHH0CQWBXXAN; OFFICE 2016: 2YVNH-R7XTW-VHYTD-YTPHW-K2GMT. INCLUYE EL COSTO DE LICENCIA OFFICE 2019 64 BIST HOME &amp; BUSINESS ESD $50.00 .</t>
  </si>
  <si>
    <t>30201-161</t>
  </si>
  <si>
    <t>455-172</t>
  </si>
  <si>
    <t>30201-162</t>
  </si>
  <si>
    <t>COMPUTADORA DE ESCRITORIO, MARCA HP, MODELO PRODESK 400 GHZ, PORCESADOR INTEL COREi5-8500 , DISCO DURO 1TB de 7200RPM, MONITOE DE  18.5" LED, MARCA HP.SERIE CPU: MXL9221P5H; MONITOR: 1CR83711L2; TECLADO: BEXJL0BTJBU3KV ;MOUSE:FCMHH0AKZBZIQ6; OFFICE 2016: W7YN9-HH78R8-FJY8J-44D4Q-KKY4G.INCLUYE EL COSTO DE LICENCIA OFFICE 2019 64 BIST HOME &amp; BUSINESS ESD $50.00 .</t>
  </si>
  <si>
    <t>30201-163</t>
  </si>
  <si>
    <t>COMPUTADORA DE ESCRITORIO, MARCA HP, MODELO PRODESK 400 GHZ, PORCESADOR INTEL COREi5-8500 , DISCO DURO 1TB de 7200RPM, MONITOE DE  18.5" LED, MARCA HP.SERIE CPU: MXL9215SHJ; MONITOR: 1CR837116L; TECLADO: BEXJL0B5YC2136 ;MOUSE:FCMHH0CQWBXVBK; OFFICE 2016: JKRP3-GN6HQ-TGM87-PHJCY-VQX76.68FGP.2M3Y3-QRVH6.INCLUYE EL COSTO DE LICENCIA OFFICE 2019 64 BIST HOME &amp; BUSINESS ESD $50.00 .</t>
  </si>
  <si>
    <t>30201-164</t>
  </si>
  <si>
    <t>COMPUTADORA DE ESCRITORIO, MARCA HP, MODELO PRODESK 400 GHZ, PORCESADOR INTEL COREi5-8500 , DISCO DURO 1TB de 7200RPM, MONITOE DE  18.5" LED, MARCA HP.SERIE CPU: MXL9221PFH; MONITOR: 1CR83711C5; TECLADO: BEXJL0B5YC11OV ;MOUSE:FCMHH0CQWBXPSEC9ZBX86K; OFFICE 2016: HQCKR-9N7R7-R4WQW-XGHBJ-CPRRG.INCLUYE EL COSTO DE LICENCIA OFFICE 2019 64 BIST HOME &amp; BUSINESS ESD $50.00 .</t>
  </si>
  <si>
    <t>30201-165</t>
  </si>
  <si>
    <t>COMPUTADORA DE ESCRITORIO, MARCA HP, MODELO PRODESK 400 GHZ, PORCESADOR INTEL COREi5-8500 , DISCO DURO 1TB de 7200RPM, MONITOE DE  18.5" LED, MARCA HP.SERIE CPU: MXL9221VWG; MONITOR: 1CR83711CC; TECLADO: BEXJL0AWYYC1XJP ;MOUSE:FCMHH0CAFABZ4YP; OFFICE 2016: WPVCG-DN6DY-HW7VY-FBXWY-8FJFG.68FGP.2M3Y3-QRVH6.INCLUYE EL COSTO DE LICENCIA OFFICE 2019 64 BIST HOME &amp; BUSINESS ESD $50.00 .</t>
  </si>
  <si>
    <t>30201-166</t>
  </si>
  <si>
    <t>PROYECTOR  PARA INTEMPERIE</t>
  </si>
  <si>
    <t xml:space="preserve">  PROYECTOR  PARA INTEMPERIE, MARCA EPSON , MODELO HOME CINEMA LS 1003LCD, SERIE NUMBER: X5698X0089L.</t>
  </si>
  <si>
    <t>30324-07</t>
  </si>
  <si>
    <t xml:space="preserve">FIREWALL PERIMETRAL </t>
  </si>
  <si>
    <t>FIREWALL PERIMETRAL , MARCA FORTINET, MODELO FORTIGATE 30E, SERIE FGT30E5619005695</t>
  </si>
  <si>
    <t>30203-56</t>
  </si>
  <si>
    <t>DISPOSITIVO PARA PUNTO DE ACCESO , MODELO FORTINET, MODELO FORTI AP 221E,  SERIE NÚMERO: FP221ETF18059389</t>
  </si>
  <si>
    <t>30203-57</t>
  </si>
  <si>
    <t>DISPOSITIVO PARA PUNTO DE ACCESO , MODELO FORTINET, MODELO FORTI AP 221E,  SERIE NÚMERO: FP221ETF18049593.</t>
  </si>
  <si>
    <t>30203-58</t>
  </si>
  <si>
    <t>IMPRESOR DE PVC</t>
  </si>
  <si>
    <t>IMPRESOR DE PVC, MARCA VALID, MODELO P5500S, SERIE No.X12346</t>
  </si>
  <si>
    <t>455.173M</t>
  </si>
  <si>
    <t>30124-144</t>
  </si>
  <si>
    <t>IMPRESOR DE PVC, MARCA VALID, MODELO P5500S, SERIE No.X12303</t>
  </si>
  <si>
    <t>30124-145</t>
  </si>
  <si>
    <t>IMPRESOR DE PVC, MARCA VALID, MODELO P5500S, SERIE No.X12160</t>
  </si>
  <si>
    <t>30124-146</t>
  </si>
  <si>
    <t xml:space="preserve">DISCO DURO PARA INSTALAR EN SERVIDOR DE ALMACENAMIENTO CENTRALIZADO IBM V3700 CON : CAPACIDAD DE 600GB, 10KRPM, 6GB,SAS 2.5" </t>
  </si>
  <si>
    <t>DISCO DURO, SERIE 11S01YM850Y0LMTAW22K3A.</t>
  </si>
  <si>
    <t>30205-02*1</t>
  </si>
  <si>
    <t xml:space="preserve">DISCO DURO, SERIE 11S01YM850Y0LMTAW3MNJN </t>
  </si>
  <si>
    <t>30205-02*2</t>
  </si>
  <si>
    <t>DISCO DURO, SERIE 11S01YM850Y0LMTAW3MNP2</t>
  </si>
  <si>
    <t>30205-02*3</t>
  </si>
  <si>
    <t>DISCO DURO, SERIE 11S01YM850Y0LMTAW24A62</t>
  </si>
  <si>
    <t>30205-02*4</t>
  </si>
  <si>
    <t>DISCO DURO, SERIE 11S01YM850Y0LMTAW24A9S</t>
  </si>
  <si>
    <t>30205-02*5</t>
  </si>
  <si>
    <t>DISCO DURO, SERIE 11S01YM850Y0LMTAW3K2SE</t>
  </si>
  <si>
    <t>30205-02*6</t>
  </si>
  <si>
    <t xml:space="preserve">"UPS" SISTEMA DEPOTENCIA ININTERRUMPIDA DE 10KVA, MARCA: MARUSON, MODELO: ULT-10KRTD, FACTOR DE FORMA:RACK/TORRE, CAPACIDAD.10,000VA-10,000W, FACTOR DE POTENCIA:1.0. </t>
  </si>
  <si>
    <t>"UPS"  S/N: UPS1: 83922006100550, ISO PACK 1: 90002006100092, BANCO 1: 95162006100106.</t>
  </si>
  <si>
    <t>30122-222</t>
  </si>
  <si>
    <t>"UPS" SISTEMA D EPOTENCIA ININTERRUMPIDA DE 10KVA, MARCA: MARUSON, MODELO: ULT-10KRTD, FACTOR DE FORMA:RACK/TORRE, CAPACIDAD.10,000VA-10,000W, FACTOR DE POTENCIA:1.0. S/N: UPS 2: 83922006100551, ISO PACK 2: 900020061000091, BANCO 2: 95162006100107.</t>
  </si>
  <si>
    <t>"UPS"  S/N: UPS2: 83922006100551, ISO PACK 2: 900020061000091, BANCO 2: 95162006100107.</t>
  </si>
  <si>
    <t>30122-223</t>
  </si>
  <si>
    <t xml:space="preserve">COMPUTADORA LAPTOP </t>
  </si>
  <si>
    <t>COMPUTADORA LAPTOP MARCA  HP, MODELO PROBOOK 450 G7, SERIE 5CD11347Z4</t>
  </si>
  <si>
    <t>30202-30</t>
  </si>
  <si>
    <t>COMPUTADORA LAPTOP MARCA  HP, MODELO PROBOOK 450 G7, SERIE 5CD1134853</t>
  </si>
  <si>
    <t>30202-31</t>
  </si>
  <si>
    <t>COMPUTADORA LAPTOP MARCA  HP, MODELO PROBOOK 450 G7, SERIE 5CD1134825</t>
  </si>
  <si>
    <t>30202-32</t>
  </si>
  <si>
    <t>COMPUTADORA LAPTOP MARCA  HP, MODELO PROBOOK 450 G7, SERIE 5CD113481Z</t>
  </si>
  <si>
    <t>30202-33</t>
  </si>
  <si>
    <t>COMPUTADORA LAPTOP MARCA  HP, MODELO PROBOOK 450 G7, SERIE 5CD1134804</t>
  </si>
  <si>
    <t>30202-34</t>
  </si>
  <si>
    <t>COMPUTADORA LAPTOP MARCA  HP, MODELO PROBOOK 450 G7, SERIE 5CD11347WJ</t>
  </si>
  <si>
    <t>30202-35</t>
  </si>
  <si>
    <t>COMPUTADORA LAPTOP MARCA  HP, MODELO PROBOOK 450 G7, SERIE 5CD113485L</t>
  </si>
  <si>
    <t>30202-36</t>
  </si>
  <si>
    <t>COMPUTADORA LAPTOP MARCA  HP, MODELO PROBOOK 450 G7, SERIE 5CD1134809</t>
  </si>
  <si>
    <t>30202-37</t>
  </si>
  <si>
    <t>COMPUTADORA LAPTOP MARCA  HP, MODELO PROBOOK 450 G7, SERIE 5CD11347V0</t>
  </si>
  <si>
    <t>455-170</t>
  </si>
  <si>
    <t>30202-38</t>
  </si>
  <si>
    <t>COMPUTADORA LAPTOP MARCA  HP, MODELO PROBOOK 450 G7, SERIE 5CD11347XF</t>
  </si>
  <si>
    <t>30202-39</t>
  </si>
  <si>
    <t>COMPUTADORA LAPTOP MARCA  HP, MODELO PROBOOK 450 G7, SERIE 5CD11347WX</t>
  </si>
  <si>
    <t>30202-40</t>
  </si>
  <si>
    <t>COMPUTADORA LAPTOP MARCA  HP, MODELO PROBOOK 450 G7, SERIE 5CD11347V6</t>
  </si>
  <si>
    <t>30202-41</t>
  </si>
  <si>
    <t xml:space="preserve">UPS  </t>
  </si>
  <si>
    <r>
      <t xml:space="preserve">UPS, MARCA APC, MODELO SRT2200XLA DE  2,200VA/KILOVATIOS, </t>
    </r>
    <r>
      <rPr>
        <b/>
        <sz val="6"/>
        <rFont val="Arial"/>
        <family val="2"/>
      </rPr>
      <t>SERIE: AS2107191403.</t>
    </r>
  </si>
  <si>
    <t>30122-230</t>
  </si>
  <si>
    <t xml:space="preserve">SUB TOTAL </t>
  </si>
  <si>
    <t>22615003  DERECHOS DE PROPIEDAD INTELECTUAL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</si>
  <si>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</si>
  <si>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</si>
  <si>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</si>
  <si>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</si>
  <si>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</si>
  <si>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</si>
  <si>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REVISÓ:____________________________</t>
  </si>
  <si>
    <t>CONCILIÓ:________________________</t>
  </si>
  <si>
    <t xml:space="preserve">                                                   ELABORÓ:__________________________________________</t>
  </si>
  <si>
    <t>SONIA DAYSI MENA DURÁN</t>
  </si>
  <si>
    <t>LICDA. CECI MARIBEL SÁNCHEZ DE RAMÍREZ</t>
  </si>
  <si>
    <t xml:space="preserve">                                         MAYRA ESTELA BENÍTEZ BENAVIDES</t>
  </si>
  <si>
    <t>JEFE DE LOGISTICA Y ACTIVOS</t>
  </si>
  <si>
    <t>JEFE UNIDAD CONTABLE</t>
  </si>
  <si>
    <t xml:space="preserve">                                         ASISTENTE DE LOGÍSTICA Y  ACTIVOS </t>
  </si>
  <si>
    <t>INVENTARIO DE  ACTIVO FIJO E INTANGIBLES YA DEPRECIADOS  AL 30 DE SEPTIEMBRE DEL 2021</t>
  </si>
  <si>
    <t>TOTAL 2021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</si>
  <si>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</si>
  <si>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</si>
  <si>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</si>
  <si>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</si>
  <si>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</si>
  <si>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</si>
  <si>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</si>
  <si>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</si>
  <si>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</si>
  <si>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</si>
  <si>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</si>
  <si>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</si>
  <si>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</si>
  <si>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</si>
  <si>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</si>
  <si>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</si>
  <si>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</si>
  <si>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</si>
  <si>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</si>
  <si>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</si>
  <si>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</si>
  <si>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</si>
  <si>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</si>
  <si>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</si>
  <si>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</si>
  <si>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</si>
  <si>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</si>
  <si>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</si>
  <si>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</si>
  <si>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</si>
  <si>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</si>
  <si>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</si>
  <si>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</si>
  <si>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</si>
  <si>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</si>
  <si>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</si>
  <si>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</si>
  <si>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</si>
  <si>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</si>
  <si>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</si>
  <si>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</si>
  <si>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</si>
  <si>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</si>
  <si>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</si>
  <si>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</si>
  <si>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</si>
  <si>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</si>
  <si>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</si>
  <si>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</si>
  <si>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</si>
  <si>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</si>
  <si>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</si>
  <si>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</si>
  <si>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</si>
  <si>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</si>
  <si>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</si>
  <si>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</si>
  <si>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</si>
  <si>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</si>
  <si>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</si>
  <si>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</si>
  <si>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</si>
  <si>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</si>
  <si>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</si>
  <si>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</si>
  <si>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PISO.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</si>
  <si>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</si>
  <si>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</si>
  <si>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</si>
  <si>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</si>
  <si>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</si>
  <si>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</si>
  <si>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STANd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</si>
  <si>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</si>
  <si>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</si>
  <si>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24119002 MAQUINARIA Y EQUIPOS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</si>
  <si>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</si>
  <si>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</si>
  <si>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</si>
  <si>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</si>
  <si>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</si>
  <si>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</si>
  <si>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</si>
  <si>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ARMA DE FUEGO</t>
  </si>
  <si>
    <t>PISTOLA SMITH &amp; WESSON 357 MAGNUN SPRINFIELD MASS,MOD 356-3</t>
  </si>
  <si>
    <t>31301-02</t>
  </si>
  <si>
    <t>11/10/95</t>
  </si>
  <si>
    <t>APARATOS DE SONIDO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</si>
  <si>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</si>
  <si>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</si>
  <si>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</si>
  <si>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</si>
  <si>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</si>
  <si>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</si>
  <si>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</si>
  <si>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</si>
  <si>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</si>
  <si>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</si>
  <si>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</si>
  <si>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</si>
  <si>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</si>
  <si>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</si>
  <si>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</si>
  <si>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</si>
  <si>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</si>
  <si>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</si>
  <si>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</si>
  <si>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</si>
  <si>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</si>
  <si>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</si>
  <si>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</si>
  <si>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</si>
  <si>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</si>
  <si>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</si>
  <si>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</si>
  <si>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</si>
  <si>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</si>
  <si>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</si>
  <si>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</si>
  <si>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</si>
  <si>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</si>
  <si>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</si>
  <si>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</si>
  <si>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</si>
  <si>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</si>
  <si>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</si>
  <si>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</si>
  <si>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</si>
  <si>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</si>
  <si>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</si>
  <si>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</si>
  <si>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</si>
  <si>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</si>
  <si>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</si>
  <si>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</si>
  <si>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</si>
  <si>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</si>
  <si>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</si>
  <si>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</si>
  <si>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</si>
  <si>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</si>
  <si>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</si>
  <si>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</si>
  <si>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</si>
  <si>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</si>
  <si>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</si>
  <si>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</si>
  <si>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</si>
  <si>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</si>
  <si>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</si>
  <si>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</si>
  <si>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</si>
  <si>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</si>
  <si>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</si>
  <si>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</si>
  <si>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</si>
  <si>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</si>
  <si>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</si>
  <si>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</si>
  <si>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30301-53</t>
  </si>
  <si>
    <t>MARCA PANASONIC;TIPO PARED; CAPACIDAD: 18,000BTU/HR ; MODELO : CS-PS18MKQ ; REFRIGERANTE R 410A, EFICIENCIA SERR 13. No. DE SERIE 2441205236.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</si>
  <si>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</si>
  <si>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</si>
  <si>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</si>
  <si>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</si>
  <si>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</si>
  <si>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</si>
  <si>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</si>
  <si>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</si>
  <si>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</si>
  <si>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30301-43</t>
  </si>
  <si>
    <t>MARCA LENNOX; CAPACIDAD: UNO PUNTO CINCO TONELADAS, MINI SPLIT MONOFASICO; MODELO CONDENSADOR: LXG AHTC118130P4; MODELO EVAPORADOR: LXG AHTC018130P4;  EFICIENCIA 410A 13.0.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</si>
  <si>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</si>
  <si>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</si>
  <si>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</si>
  <si>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</si>
  <si>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</si>
  <si>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</si>
  <si>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</si>
  <si>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</si>
  <si>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</si>
  <si>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</si>
  <si>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</si>
  <si>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</si>
  <si>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</si>
  <si>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</si>
  <si>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</si>
  <si>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</si>
  <si>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</si>
  <si>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</si>
  <si>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</si>
  <si>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</si>
  <si>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</si>
  <si>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</si>
  <si>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</si>
  <si>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</si>
  <si>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</si>
  <si>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</si>
  <si>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</si>
  <si>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</si>
  <si>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</si>
  <si>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</si>
  <si>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</si>
  <si>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</si>
  <si>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</si>
  <si>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</si>
  <si>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</si>
  <si>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</si>
  <si>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 xml:space="preserve">MARCA: LENNOX, TIPO MINI SPLIT, CAPACIDAD DE 12,000BTU EFICIENCIA SEER 13, REFRIGERANTE ECOLOGICO 410A. MODELO DE EVAPORADOR AHGR12130P4, SERIE : 3A70320000224. MODELO DE CONDENSADOR MCGRO12130, 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</si>
  <si>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</si>
  <si>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</si>
  <si>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</si>
  <si>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</si>
  <si>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</si>
  <si>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</si>
  <si>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30301-62</t>
  </si>
  <si>
    <t xml:space="preserve">MARCA: LENNOX, TIPO MINI SPLIT, CAPACIDAD DE 12,000BTU EFICIENCIA SEER 13, REFRIGERANTE ECOLOGICO 410A. MODELO DE EVAPORADOR AHGR12130P4, SERIE :MODELO DE CONDENSADOR MCGRO12130, </t>
  </si>
  <si>
    <t>30301-63</t>
  </si>
  <si>
    <t>GRABADOR DE VIDEO DIGITAL, INCLUYE 16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</si>
  <si>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</si>
  <si>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</si>
  <si>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</si>
  <si>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</si>
  <si>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</si>
  <si>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</si>
  <si>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 PARA RESGUARDO DE INFORMACIÓN CONTABLE.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</si>
  <si>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</si>
  <si>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</si>
  <si>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</si>
  <si>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</si>
  <si>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</si>
  <si>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</si>
  <si>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30319-03</t>
  </si>
  <si>
    <t>PARED POP UP IMANTADA</t>
  </si>
  <si>
    <t>PARED POP UP IMANTADA CON SU IMPRESIÓN EN VINIL ADHESIVO, IMPRESO A FULL COLOR.</t>
  </si>
  <si>
    <t>31501-70</t>
  </si>
  <si>
    <t>ARCHIVO DE ALTA DENSIDAD PARA RESGUARDO DE INFORMACIÓN CONTABLE:  UN CARRO MÓVIL DE 3.30m DE LONGITUD(/1.20/0.9/1.20) y 2.4m ALTURA PARA BANDEJAS TAMAÑO OFICIO(15"), CINCO NIVELES.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</si>
  <si>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</si>
  <si>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</si>
  <si>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</si>
  <si>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</si>
  <si>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</si>
  <si>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</si>
  <si>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</si>
  <si>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</si>
  <si>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</si>
  <si>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</si>
  <si>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</si>
  <si>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</si>
  <si>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</si>
  <si>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</si>
  <si>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</si>
  <si>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</si>
  <si>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</si>
  <si>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</si>
  <si>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</si>
  <si>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</si>
  <si>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</si>
  <si>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</si>
  <si>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</si>
  <si>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</si>
  <si>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</si>
  <si>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</si>
  <si>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</si>
  <si>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</si>
  <si>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</si>
  <si>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</si>
  <si>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</si>
  <si>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</si>
  <si>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</si>
  <si>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</si>
  <si>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</si>
  <si>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</si>
  <si>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</si>
  <si>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</si>
  <si>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</si>
  <si>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</si>
  <si>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</si>
  <si>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</si>
  <si>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</si>
  <si>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</si>
  <si>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NEGRA,CPU:2Y80K21</t>
  </si>
  <si>
    <t>30201-55</t>
  </si>
  <si>
    <t>30/10/2003</t>
  </si>
  <si>
    <t xml:space="preserve">COMPUTADORA - SERVIDOR      </t>
  </si>
  <si>
    <t>MARCA IBM, MODELO X SERIES 235</t>
  </si>
  <si>
    <t>30201-59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</si>
  <si>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</si>
  <si>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</si>
  <si>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</si>
  <si>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</si>
  <si>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</si>
  <si>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</si>
  <si>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</si>
  <si>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</si>
  <si>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</si>
  <si>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</si>
  <si>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</si>
  <si>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</si>
  <si>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</si>
  <si>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</si>
  <si>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</si>
  <si>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</si>
  <si>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</si>
  <si>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</si>
  <si>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</si>
  <si>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</si>
  <si>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455-150*191</t>
  </si>
  <si>
    <t>30201-61</t>
  </si>
  <si>
    <t>MARCA DELL MODELO OPTIPLEX GX280, S/F7V8361</t>
  </si>
  <si>
    <t>30201-67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</si>
  <si>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</si>
  <si>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</si>
  <si>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</si>
  <si>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</si>
  <si>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</si>
  <si>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</si>
  <si>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</si>
  <si>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</si>
  <si>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</si>
  <si>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</si>
  <si>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</si>
  <si>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</si>
  <si>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</si>
  <si>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</si>
  <si>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</si>
  <si>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</si>
  <si>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</si>
  <si>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</si>
  <si>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</si>
  <si>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</si>
  <si>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</si>
  <si>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</si>
  <si>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</si>
  <si>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</si>
  <si>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</si>
  <si>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</si>
  <si>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</si>
  <si>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</si>
  <si>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</si>
  <si>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</si>
  <si>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</si>
  <si>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</si>
  <si>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</si>
  <si>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</si>
  <si>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</si>
  <si>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</si>
  <si>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</si>
  <si>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</si>
  <si>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</si>
  <si>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</si>
  <si>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</si>
  <si>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</si>
  <si>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</si>
  <si>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</si>
  <si>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</si>
  <si>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</si>
  <si>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</si>
  <si>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</si>
  <si>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</si>
  <si>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</si>
  <si>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</si>
  <si>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</si>
  <si>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</si>
  <si>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</si>
  <si>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</si>
  <si>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</si>
  <si>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</si>
  <si>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</si>
  <si>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</si>
  <si>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</si>
  <si>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</si>
  <si>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</si>
  <si>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</si>
  <si>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</si>
  <si>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</si>
  <si>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</si>
  <si>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</si>
  <si>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</si>
  <si>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</si>
  <si>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</si>
  <si>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</si>
  <si>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</si>
  <si>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</si>
  <si>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</si>
  <si>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</si>
  <si>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</si>
  <si>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</si>
  <si>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</si>
  <si>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</si>
  <si>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</si>
  <si>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</si>
  <si>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</si>
  <si>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</si>
  <si>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</si>
  <si>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</si>
  <si>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</si>
  <si>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</si>
  <si>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</si>
  <si>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</si>
  <si>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</si>
  <si>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 SERIE FCTY135151</t>
  </si>
  <si>
    <t>30124-75</t>
  </si>
  <si>
    <t>MARCA EPSON FX 2190,MODELO FX-2190,SERIE FCTY133399</t>
  </si>
  <si>
    <t>30124-76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</si>
  <si>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</si>
  <si>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</si>
  <si>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</si>
  <si>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</si>
  <si>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</si>
  <si>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</si>
  <si>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</si>
  <si>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</si>
  <si>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</si>
  <si>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</si>
  <si>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</si>
  <si>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</si>
  <si>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</si>
  <si>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</si>
  <si>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</si>
  <si>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</si>
  <si>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</si>
  <si>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</si>
  <si>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</si>
  <si>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</si>
  <si>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</si>
  <si>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30124-87</t>
  </si>
  <si>
    <t>30124-88</t>
  </si>
  <si>
    <t>CPU CON SERIE: BL5W6V1:PROCESADOR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CN08XR0V7287221S558S:  MONITOR DE 19", CON BASE DE ALTURA AJUSTABLE, VGA / DVI.. TARJETA DE VIDEO : INTEGRATED VIDEO, INTEL HD GRAPHIS 2000 ( 1HDMI &amp; 1VGA). TARJETA DE RED: INTEL ESTÁNDAR DE ADMINISTRACIÓN . BOCINAS CON SERIE CN0R126K4822022N03IV:  BOCINAS CON SERIE CN0R126K4822022N03IV ,COLOR NEGRO DEL FABRICANTE DEL EQUIPO. TECLADO CN-0KHCC7-7161626C0KAI-A00: TECLADO TIPO USB MULTIMEDIA, ESPAÑOL. MOUSE CON SERIE CN-011D3-V7158-1238-15XM: TIPO USB  CON SCROLL, DISEÑO EN NEGRO DEL FABRICANTE. MOUSE PAD DEL FABRICANTE.</t>
  </si>
  <si>
    <t>30201-104</t>
  </si>
  <si>
    <t>CPU CON SERIE BL717V1 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CN08XR0V7287221S557S:  MONITOR DE 19", CON BASE DE ALTURA AJUSTABLE, VGA / DVI.. TARJETA DE VIDEO : INTEGRATED VIDEO, INTEL HD GRAPHIS 2000 ( 1HDMI &amp; 1VGA). TARJETA DE RED: INTEL ESTÁNDAR DE ADMINISTRACIÓN . BOCINAS CON SERIE CN0R126K4822022N03IV:  BOCINAS CON SERIE CN0R126K4822022N03KX ,COLOR NEGRO DEL FABRICANTE DEL EQUIPO. TECLADO CN-0KHCC7-7161625805ZR-A00: TECLADO TIPO USB MULTIMEDIA, ESPAÑOL. MOUSE CON SERIE CN-011D3-V7158-123C-0PPQ: TIPO USB  CON SCROLL, DISEÑO EN NEGRO DEL FABRICANTE. MOUSE PAD DEL FABRICANTE.</t>
  </si>
  <si>
    <t>30201-105</t>
  </si>
  <si>
    <t>CPU CON SERIE BL527V1:PROCESADOR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CN08XR0V7287221S54RS:  MONITOR DE 19", CON BASE DE ALTURA AJUSTABLE, VGA / DVI.. TARJETA DE VIDEO : INTEGRATED VIDEO, INTEL HD GRAPHIS 2000 ( 1HDMI &amp; 1VGA). TARJETA DE RED: INTEL ESTÁNDAR DE ADMINISTRACIÓN . BOCINAS CON SERIE CN0R126K4822022N03TY :COLOR NEGRO DEL FABRICANTE DEL EQUIPO. TECLADO CN-0KHCC7-71616258014R-A00; TIPO USB MULTIMEDIA, ESPAÑOL. MOUSE CON SERIE CN-011D3-V7158-1238-0XUL: TIPO USB  CON SCROLL, DISEÑO EN NEGRO DEL FABRICANTE. MOUSE PAD DEL FABRICANTE.</t>
  </si>
  <si>
    <t>30201-106</t>
  </si>
  <si>
    <t>CPU CON SERIE BL5X6V1:PROCESADOR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CN08XR0V7287221S561S:  MONITOR DE 19", CON BASE DE ALTURA AJUSTABLE, VGA / DVI.. TARJETA DE VIDEO : INTEGRATED VIDEO, INTEL HD GRAPHIS 2000 ( 1HDMI &amp; 1VGA). TARJETA DE RED: INTEL ESTÁNDAR DE ADMINISTRACIÓN . BOCINAS CON SERIE CN0R126K4822022N03JY  ,COLOR NEGRO DEL FABRICANTE DEL EQUIPO. TECLADO CN-0KHCC7-7161626C0MN1-A00: TECLADO TIPO USB MULTIMEDIA, ESPAÑOL. MOUSE CON SERIE CN-011D3-V7158-1238-OWPH: TIPO USB  CON SCROLL, DISEÑO EN NEGRO DEL FABRICANTE. MOUSE PAD DEL FABRICANTE.</t>
  </si>
  <si>
    <t>30201-107</t>
  </si>
  <si>
    <t>CPU CON SERIE BL6V6V1:PROCESADOR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CN08XR0V7287221S55ES:  MONITOR DE 19", CON BASE DE ALTURA AJUSTABLE, VGA / DVI.. TARJETA DE VIDEO : INTEGRATED VIDEO, INTEL HD GRAPHIS 2000 ( 1HDMI &amp; 1VGA). TARJETA DE RED: INTEL ESTÁNDAR DE ADMINISTRACIÓN . BOCINAS CON SERIE CN0R126K4822022N03JR  ,COLOR NEGRO DEL FABRICANTE DEL EQUIPO. TECLADO CN-0KHCC7-7161626C0IEU-A00: TECLADO TIPO USB MULTIMEDIA, ESPAÑOL. MOUSE CON SERIE CN-011D3-V7158-123U-02A6: TIPO USB  CON SCROLL, DISEÑO EN NEGRO DEL FABRICANTE. MOUSE PAD DEL FABRICANTE.</t>
  </si>
  <si>
    <t>30201-108</t>
  </si>
  <si>
    <t>CPU CON SERIE BL4Z6V1:PROCESADOR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CN08XR0V7287221S55CS:  MONITOR DE 19", CON BASE DE ALTURA AJUSTABLE, VGA / DVI.. TARJETA DE VIDEO : INTEGRATED VIDEO, INTEL HD GRAPHIS 2000 ( 1HDMI &amp; 1VGA). TARJETA DE RED: INTEL ESTÁNDAR DE ADMINISTRACIÓN . BOCINAS CON SERIE CN0R126K4822022N03MI:  COLOR NEGRO DEL FABRICANTE DEL EQUIPO. TECLADO CN-0KHCC7-7161626C0K0Z-A00: TECLADO TIPO USB MULTIMEDIA, ESPAÑOL. MOUSE CON SERIE CN-011D3-V7158-123K-0136: TIPO USB  CON SCROLL, DISEÑO EN NEGRO DEL FABRICANTE. MOUSE PAD DEL FABRICANTE.</t>
  </si>
  <si>
    <t>30201-109</t>
  </si>
  <si>
    <t>CPU CON SERIE BL607V1:PROCESADOR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CN08XR0V7287221S559S:  MONITOR DE 19", CON BASE DE ALTURA AJUSTABLE, VGA / DVI.. TARJETA DE VIDEO : INTEGRATED VIDEO, INTEL HD GRAPHIS 2000 ( 1HDMI &amp; 1VGA). TARJETA DE RED: INTEL ESTÁNDAR DE ADMINISTRACIÓN . BOCINAS CON SERIE CN0R126K4822022H028H:  ,COLOR NEGRO DEL FABRICANTE DEL EQUIPO. TECLADO CN-0KHCC7-7161626C0CAJ-A00: TECLADO TIPO USB MULTIMEDIA, ESPAÑOL. MOUSE CON SERIE CN-011D3-V7158-123U-02A4: TIPO USB  CON SCROLL, DISEÑO EN NEGRO DEL FABRICANTE. MOUSE PAD DEL FABRICANTE.</t>
  </si>
  <si>
    <t>30201-110</t>
  </si>
  <si>
    <t>CPU CON SERIE BL6T6V1:PROCESADOR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CN08XR0V7287221S55US:  MONITOR DE 19", CON BASE DE ALTURA AJUSTABLE, VGA / DVI.. TARJETA DE VIDEO : INTEGRATED VIDEO, INTEL HD GRAPHIS 2000 ( 1HDMI &amp; 1VGA). TARJETA DE RED: INTEL ESTÁNDAR DE ADMINISTRACIÓN . BOCINAS CON SERIE CN0R126K4822022N03TN:  ,COLOR NEGRO DEL FABRICANTE DEL EQUIPO. TECLADO CN-0KHCC7-7161626C0JZL-A00: TECLADO TIPO USB MULTIMEDIA, ESPAÑOL. MOUSE CON SERIE CN-011D3-V7158-123U-028E: TIPO USB  CON SCROLL, DISEÑO EN NEGRO DEL FABRICANTE. MOUSE PAD DEL FABRICANTE.</t>
  </si>
  <si>
    <t>455-163</t>
  </si>
  <si>
    <t>30201-111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</si>
  <si>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</si>
  <si>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</si>
  <si>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</si>
  <si>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</si>
  <si>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</si>
  <si>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</si>
  <si>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</si>
  <si>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</si>
  <si>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</si>
  <si>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</si>
  <si>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</si>
  <si>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</si>
  <si>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</si>
  <si>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</si>
  <si>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</si>
  <si>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</si>
  <si>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</si>
  <si>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</si>
  <si>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</si>
  <si>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</si>
  <si>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</si>
  <si>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</si>
  <si>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</si>
  <si>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</si>
  <si>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</si>
  <si>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</si>
  <si>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</si>
  <si>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</si>
  <si>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</si>
  <si>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</si>
  <si>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</si>
  <si>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</si>
  <si>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</si>
  <si>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</si>
  <si>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</si>
  <si>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</si>
  <si>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</si>
  <si>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</si>
  <si>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RED DE ALMACENAMIENTO (SAN)</t>
  </si>
  <si>
    <t>30205-01</t>
  </si>
  <si>
    <t>RACK PARA SERVER</t>
  </si>
  <si>
    <t>31141-03</t>
  </si>
  <si>
    <t xml:space="preserve">CAÑÓN  PROYECTOR </t>
  </si>
  <si>
    <t>MARCA: EPSON , MODELO: POWERLITE X24+</t>
  </si>
  <si>
    <t>30324-05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</si>
  <si>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</si>
  <si>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</si>
  <si>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</si>
  <si>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</si>
  <si>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</si>
  <si>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</si>
  <si>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</si>
  <si>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IMPRESOR LASER MULTIFUNCIONAL</t>
  </si>
  <si>
    <t>MARCA KYOCERA, MODELO M2035 DN/L, SERIE LZK4202506</t>
  </si>
  <si>
    <t>30124-102</t>
  </si>
  <si>
    <t>MARCA KYOCERA, MODELO M2035 DN/L, SERIE LZK4202499</t>
  </si>
  <si>
    <t>30124-103</t>
  </si>
  <si>
    <t>MARCA KYOCERA, MODELO M2035 DN/L, SERIE LZK4202532</t>
  </si>
  <si>
    <t>30124-104</t>
  </si>
  <si>
    <t>MARCA KYOCERA, MODELO M2035 DN/L, SERIE LZK4509531</t>
  </si>
  <si>
    <t>30124-105</t>
  </si>
  <si>
    <t>MARCA KYOCERA, MODELO M2035 DN/L, SERIE LZK4202500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</si>
  <si>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</si>
  <si>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</si>
  <si>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</si>
  <si>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</si>
  <si>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</si>
  <si>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</si>
  <si>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</si>
  <si>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</si>
  <si>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</si>
  <si>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</si>
  <si>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</si>
  <si>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</si>
  <si>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</si>
  <si>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</si>
  <si>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</si>
  <si>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</si>
  <si>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</si>
  <si>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</si>
  <si>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</si>
  <si>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</si>
  <si>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</si>
  <si>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</si>
  <si>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</si>
  <si>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</si>
  <si>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</si>
  <si>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</si>
  <si>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</si>
  <si>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</si>
  <si>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</si>
  <si>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</si>
  <si>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</si>
  <si>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</si>
  <si>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</si>
  <si>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</si>
  <si>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</si>
  <si>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</si>
  <si>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</si>
  <si>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</si>
  <si>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</si>
  <si>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</si>
  <si>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</si>
  <si>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</si>
  <si>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</si>
  <si>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</si>
  <si>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</si>
  <si>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</si>
  <si>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</si>
  <si>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</si>
  <si>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</si>
  <si>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</si>
  <si>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</si>
  <si>
    <t>AUTORIZÓ:</t>
  </si>
  <si>
    <t>CONCILIÓ:</t>
  </si>
  <si>
    <t>ELABORÓ:</t>
  </si>
  <si>
    <t>LICDA. SONIA DAYSI MENA DURÁN</t>
  </si>
  <si>
    <t>ARQ. MAYRA ESTELA BENÍTEZ BENAVIDES</t>
  </si>
  <si>
    <t xml:space="preserve">       JEFE DE LOGISTICA Y  ACTIVOS</t>
  </si>
  <si>
    <t xml:space="preserve">                     JEFE UNIDAD CONTABLE</t>
  </si>
  <si>
    <t xml:space="preserve">       ASISTENTE DE LOGÍSTICA Y  ACTIVOS </t>
  </si>
  <si>
    <t>ASIGNADO A JEFE DE LOGÍSTICA Y ACTIVOS, LCDA. SONIA DAYSI  MENA DURÁN</t>
  </si>
  <si>
    <t>ASIGNADO A JEFE DE TECNOLOGÍAS DE INFORMACIÓN, ING. CARLOS RAFAEL HENRIQUEZ ROMERO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</si>
  <si>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</si>
  <si>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COMPUTADORA DE ESCRITORIO, MARCA HP, MODELO PRODESK 400 GHZ, PORCESADOR INTEL COREi5-8500 , DISCO DURO 1TB de 7200RPM, MONITOE DE  18.5" LED, MARCA HP.SERIE CPU: MXL9215TY5; MONITOR: 1CR83711JV; TECLADO: BEXJL0BTJBUCDU ;MOUSE:FCMHH0C9ZBX7ZY; OFFICE 2016: 23D4N-FB478-XRY37-4VJH3-8K976.  INCLUYE EL COSTO DE LICENCIA OFFICE 2019 64 BIST HOME &amp; BUSINESS ESD $50.00 .</t>
  </si>
  <si>
    <t>INVENTARIO DE  ACTIVO FIJO  CON SU RESPECTIVA DEPRECIACIÓN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</si>
</sst>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[$$-409]#,##0.00"/>
    <numFmt numFmtId="165" formatCode="General_)"/>
    <numFmt numFmtId="166" formatCode="&quot;$&quot;#,##0.00"/>
    <numFmt numFmtId="167" formatCode="&quot;$&quot;#,##0.00;[Red]\-&quot;$&quot;#,##0.00"/>
    <numFmt numFmtId="168" formatCode="0.000"/>
    <numFmt numFmtId="169" formatCode="[$$-540A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Museo 100"/>
      <family val="3"/>
    </font>
    <font>
      <b/>
      <sz val="8"/>
      <color theme="1"/>
      <name val="Museo 100"/>
      <family val="3"/>
    </font>
    <font>
      <sz val="10"/>
      <name val="Arial"/>
      <family val="2"/>
    </font>
    <font>
      <b/>
      <sz val="8"/>
      <name val="Museo 100"/>
      <family val="3"/>
    </font>
    <font>
      <sz val="6"/>
      <name val="Museo 100"/>
      <family val="3"/>
    </font>
    <font>
      <b/>
      <sz val="6"/>
      <name val="Museo 100"/>
      <family val="3"/>
    </font>
    <font>
      <sz val="8"/>
      <color theme="1"/>
      <name val="Museo 100"/>
      <family val="3"/>
    </font>
    <font>
      <sz val="9"/>
      <color theme="1"/>
      <name val="Museo 300"/>
      <family val="3"/>
    </font>
    <font>
      <b/>
      <sz val="12"/>
      <color theme="1"/>
      <name val="Museo 100"/>
      <family val="3"/>
    </font>
    <font>
      <b/>
      <sz val="7"/>
      <name val="Museo 100"/>
      <family val="3"/>
    </font>
    <font>
      <b/>
      <sz val="9"/>
      <name val="Museo 100"/>
      <family val="3"/>
    </font>
    <font>
      <sz val="6"/>
      <color rgb="FFFF0000"/>
      <name val="Museo 100"/>
      <family val="3"/>
    </font>
    <font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Museo 100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346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vertical="top"/>
    </xf>
    <xf numFmtId="14" fontId="6" fillId="0" borderId="9" xfId="0" applyNumberFormat="1" applyFont="1" applyBorder="1" applyAlignment="1">
      <alignment horizontal="left" vertical="top" wrapText="1"/>
    </xf>
    <xf numFmtId="1" fontId="6" fillId="0" borderId="9" xfId="0" applyNumberFormat="1" applyFont="1" applyBorder="1" applyAlignment="1">
      <alignment horizontal="left" vertical="top" wrapText="1"/>
    </xf>
    <xf numFmtId="164" fontId="6" fillId="0" borderId="9" xfId="0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4" fontId="6" fillId="0" borderId="10" xfId="0" applyNumberFormat="1" applyFont="1" applyBorder="1" applyAlignment="1">
      <alignment horizontal="left" vertical="top" wrapText="1"/>
    </xf>
    <xf numFmtId="14" fontId="6" fillId="0" borderId="10" xfId="0" applyNumberFormat="1" applyFont="1" applyBorder="1" applyAlignment="1">
      <alignment horizontal="left" vertical="top" wrapText="1"/>
    </xf>
    <xf numFmtId="1" fontId="6" fillId="0" borderId="10" xfId="0" applyNumberFormat="1" applyFont="1" applyBorder="1" applyAlignment="1">
      <alignment horizontal="left" vertical="top" wrapText="1"/>
    </xf>
    <xf numFmtId="164" fontId="6" fillId="0" borderId="10" xfId="0" applyNumberFormat="1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14" fontId="6" fillId="0" borderId="10" xfId="2" applyNumberFormat="1" applyFont="1" applyBorder="1" applyAlignment="1">
      <alignment horizontal="left" vertical="top" wrapText="1"/>
    </xf>
    <xf numFmtId="1" fontId="6" fillId="0" borderId="10" xfId="2" applyNumberFormat="1" applyFont="1" applyBorder="1" applyAlignment="1">
      <alignment horizontal="left" vertical="top" wrapText="1"/>
    </xf>
    <xf numFmtId="1" fontId="6" fillId="0" borderId="10" xfId="2" applyNumberFormat="1" applyFont="1" applyFill="1" applyBorder="1" applyAlignment="1">
      <alignment horizontal="left" vertical="top" wrapText="1"/>
    </xf>
    <xf numFmtId="0" fontId="6" fillId="0" borderId="10" xfId="2" applyFont="1" applyBorder="1" applyAlignment="1">
      <alignment horizontal="left" vertical="top" wrapText="1"/>
    </xf>
    <xf numFmtId="165" fontId="6" fillId="0" borderId="10" xfId="2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left" vertical="top" wrapText="1"/>
    </xf>
    <xf numFmtId="0" fontId="6" fillId="0" borderId="10" xfId="0" applyFont="1" applyBorder="1" applyAlignment="1">
      <alignment vertical="top" wrapText="1"/>
    </xf>
    <xf numFmtId="14" fontId="6" fillId="0" borderId="11" xfId="0" applyNumberFormat="1" applyFont="1" applyBorder="1" applyAlignment="1">
      <alignment horizontal="left" vertical="top" wrapText="1"/>
    </xf>
    <xf numFmtId="1" fontId="6" fillId="0" borderId="11" xfId="0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44" fontId="6" fillId="0" borderId="11" xfId="0" applyNumberFormat="1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7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8" xfId="2" applyFont="1" applyBorder="1" applyAlignment="1">
      <alignment horizontal="center" vertical="top" wrapText="1"/>
    </xf>
    <xf numFmtId="1" fontId="11" fillId="0" borderId="8" xfId="2" applyNumberFormat="1" applyFont="1" applyBorder="1" applyAlignment="1">
      <alignment horizontal="center" vertical="top" wrapText="1"/>
    </xf>
    <xf numFmtId="44" fontId="6" fillId="0" borderId="9" xfId="0" applyNumberFormat="1" applyFont="1" applyFill="1" applyBorder="1" applyAlignment="1">
      <alignment horizontal="left" vertical="top" wrapText="1"/>
    </xf>
    <xf numFmtId="44" fontId="2" fillId="0" borderId="0" xfId="0" applyNumberFormat="1" applyFont="1" applyAlignment="1">
      <alignment horizontal="left"/>
    </xf>
    <xf numFmtId="44" fontId="11" fillId="0" borderId="8" xfId="2" applyNumberFormat="1" applyFont="1" applyBorder="1" applyAlignment="1">
      <alignment horizontal="left" vertical="top"/>
    </xf>
    <xf numFmtId="44" fontId="11" fillId="0" borderId="8" xfId="2" applyNumberFormat="1" applyFont="1" applyBorder="1" applyAlignment="1">
      <alignment horizontal="center" vertical="top" wrapText="1"/>
    </xf>
    <xf numFmtId="44" fontId="10" fillId="0" borderId="8" xfId="0" applyNumberFormat="1" applyFont="1" applyBorder="1" applyAlignment="1">
      <alignment horizontal="left"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44" fontId="6" fillId="0" borderId="0" xfId="0" applyNumberFormat="1" applyFont="1" applyFill="1" applyAlignment="1">
      <alignment horizontal="left"/>
    </xf>
    <xf numFmtId="44" fontId="6" fillId="0" borderId="0" xfId="0" applyNumberFormat="1" applyFont="1" applyFill="1" applyBorder="1" applyAlignment="1">
      <alignment horizontal="left"/>
    </xf>
    <xf numFmtId="44" fontId="6" fillId="2" borderId="0" xfId="0" applyNumberFormat="1" applyFont="1" applyFill="1" applyBorder="1" applyAlignment="1">
      <alignment horizontal="left"/>
    </xf>
    <xf numFmtId="44" fontId="6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165" fontId="5" fillId="3" borderId="15" xfId="0" applyNumberFormat="1" applyFont="1" applyFill="1" applyBorder="1" applyAlignment="1">
      <alignment vertical="top" wrapText="1"/>
    </xf>
    <xf numFmtId="165" fontId="5" fillId="3" borderId="9" xfId="0" applyNumberFormat="1" applyFont="1" applyFill="1" applyBorder="1" applyAlignment="1">
      <alignment vertical="top" wrapText="1"/>
    </xf>
    <xf numFmtId="44" fontId="5" fillId="3" borderId="9" xfId="0" applyNumberFormat="1" applyFont="1" applyFill="1" applyBorder="1" applyAlignment="1">
      <alignment vertical="top" wrapText="1"/>
    </xf>
    <xf numFmtId="44" fontId="5" fillId="3" borderId="9" xfId="1" applyNumberFormat="1" applyFont="1" applyFill="1" applyBorder="1" applyAlignment="1">
      <alignment vertical="top" wrapText="1"/>
    </xf>
    <xf numFmtId="44" fontId="5" fillId="3" borderId="9" xfId="0" applyNumberFormat="1" applyFont="1" applyFill="1" applyBorder="1" applyAlignment="1">
      <alignment horizontal="left" vertical="top" wrapText="1"/>
    </xf>
    <xf numFmtId="44" fontId="5" fillId="3" borderId="9" xfId="0" applyNumberFormat="1" applyFont="1" applyFill="1" applyBorder="1" applyAlignment="1">
      <alignment horizontal="center" vertical="top" wrapText="1"/>
    </xf>
    <xf numFmtId="44" fontId="5" fillId="3" borderId="17" xfId="0" applyNumberFormat="1" applyFont="1" applyFill="1" applyBorder="1" applyAlignment="1">
      <alignment vertical="top" wrapText="1"/>
    </xf>
    <xf numFmtId="0" fontId="5" fillId="3" borderId="18" xfId="0" applyNumberFormat="1" applyFont="1" applyFill="1" applyBorder="1" applyAlignment="1">
      <alignment vertical="top" wrapText="1"/>
    </xf>
    <xf numFmtId="0" fontId="5" fillId="3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>
      <alignment vertical="top"/>
    </xf>
    <xf numFmtId="49" fontId="5" fillId="0" borderId="19" xfId="0" applyNumberFormat="1" applyFont="1" applyFill="1" applyBorder="1" applyAlignment="1">
      <alignment vertical="top"/>
    </xf>
    <xf numFmtId="49" fontId="5" fillId="0" borderId="19" xfId="0" applyNumberFormat="1" applyFont="1" applyFill="1" applyBorder="1" applyAlignment="1">
      <alignment horizontal="left" vertical="top"/>
    </xf>
    <xf numFmtId="0" fontId="5" fillId="0" borderId="19" xfId="0" applyNumberFormat="1" applyFont="1" applyFill="1" applyBorder="1" applyAlignment="1">
      <alignment horizontal="center" vertical="top"/>
    </xf>
    <xf numFmtId="0" fontId="5" fillId="3" borderId="19" xfId="0" applyNumberFormat="1" applyFont="1" applyFill="1" applyBorder="1" applyAlignment="1">
      <alignment horizontal="center" vertical="top"/>
    </xf>
    <xf numFmtId="0" fontId="5" fillId="3" borderId="19" xfId="0" applyNumberFormat="1" applyFont="1" applyFill="1" applyBorder="1" applyAlignment="1">
      <alignment horizontal="center" vertical="top" wrapText="1"/>
    </xf>
    <xf numFmtId="0" fontId="5" fillId="3" borderId="2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/>
    <xf numFmtId="0" fontId="6" fillId="0" borderId="0" xfId="0" applyNumberFormat="1" applyFont="1" applyFill="1"/>
    <xf numFmtId="49" fontId="6" fillId="0" borderId="15" xfId="0" applyNumberFormat="1" applyFont="1" applyFill="1" applyBorder="1" applyAlignment="1">
      <alignment horizontal="left" vertical="top"/>
    </xf>
    <xf numFmtId="165" fontId="6" fillId="0" borderId="9" xfId="0" applyNumberFormat="1" applyFont="1" applyFill="1" applyBorder="1" applyAlignment="1">
      <alignment vertical="top" wrapText="1"/>
    </xf>
    <xf numFmtId="0" fontId="6" fillId="0" borderId="9" xfId="0" applyFont="1" applyFill="1" applyBorder="1" applyAlignment="1" applyProtection="1">
      <alignment vertical="top" wrapText="1"/>
      <protection locked="0"/>
    </xf>
    <xf numFmtId="0" fontId="6" fillId="0" borderId="9" xfId="0" applyFont="1" applyFill="1" applyBorder="1" applyAlignment="1" applyProtection="1">
      <alignment horizontal="left" vertical="top"/>
      <protection locked="0"/>
    </xf>
    <xf numFmtId="44" fontId="6" fillId="0" borderId="9" xfId="0" applyNumberFormat="1" applyFont="1" applyFill="1" applyBorder="1" applyAlignment="1">
      <alignment horizontal="left" vertical="top"/>
    </xf>
    <xf numFmtId="44" fontId="6" fillId="0" borderId="9" xfId="0" applyNumberFormat="1" applyFont="1" applyBorder="1" applyAlignment="1">
      <alignment horizontal="left" vertical="top"/>
    </xf>
    <xf numFmtId="44" fontId="6" fillId="2" borderId="9" xfId="0" applyNumberFormat="1" applyFont="1" applyFill="1" applyBorder="1" applyAlignment="1">
      <alignment horizontal="left" vertical="top"/>
    </xf>
    <xf numFmtId="44" fontId="6" fillId="0" borderId="9" xfId="0" applyNumberFormat="1" applyFont="1" applyFill="1" applyBorder="1" applyAlignment="1">
      <alignment horizontal="right" vertical="top"/>
    </xf>
    <xf numFmtId="44" fontId="6" fillId="0" borderId="17" xfId="0" applyNumberFormat="1" applyFont="1" applyFill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49" fontId="6" fillId="0" borderId="21" xfId="0" applyNumberFormat="1" applyFont="1" applyFill="1" applyBorder="1" applyAlignment="1">
      <alignment horizontal="left" vertical="top"/>
    </xf>
    <xf numFmtId="165" fontId="6" fillId="0" borderId="10" xfId="0" applyNumberFormat="1" applyFont="1" applyFill="1" applyBorder="1" applyAlignment="1">
      <alignment vertical="top" wrapText="1"/>
    </xf>
    <xf numFmtId="0" fontId="6" fillId="0" borderId="10" xfId="0" applyFont="1" applyFill="1" applyBorder="1" applyAlignment="1" applyProtection="1">
      <alignment vertical="top" wrapText="1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44" fontId="6" fillId="0" borderId="10" xfId="0" applyNumberFormat="1" applyFont="1" applyFill="1" applyBorder="1" applyAlignment="1">
      <alignment horizontal="left" vertical="top"/>
    </xf>
    <xf numFmtId="44" fontId="6" fillId="0" borderId="10" xfId="0" applyNumberFormat="1" applyFont="1" applyBorder="1" applyAlignment="1">
      <alignment horizontal="left" vertical="top"/>
    </xf>
    <xf numFmtId="44" fontId="6" fillId="2" borderId="10" xfId="0" applyNumberFormat="1" applyFont="1" applyFill="1" applyBorder="1" applyAlignment="1">
      <alignment horizontal="left" vertical="top"/>
    </xf>
    <xf numFmtId="44" fontId="6" fillId="0" borderId="10" xfId="0" applyNumberFormat="1" applyFont="1" applyFill="1" applyBorder="1" applyAlignment="1">
      <alignment horizontal="right" vertical="top"/>
    </xf>
    <xf numFmtId="44" fontId="6" fillId="0" borderId="22" xfId="0" applyNumberFormat="1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/>
    </xf>
    <xf numFmtId="44" fontId="6" fillId="0" borderId="10" xfId="0" applyNumberFormat="1" applyFont="1" applyFill="1" applyBorder="1" applyAlignment="1">
      <alignment horizontal="left"/>
    </xf>
    <xf numFmtId="0" fontId="6" fillId="0" borderId="10" xfId="3" applyFont="1" applyBorder="1" applyAlignment="1">
      <alignment vertical="top" wrapText="1"/>
    </xf>
    <xf numFmtId="0" fontId="6" fillId="0" borderId="0" xfId="3" applyFont="1" applyBorder="1" applyAlignment="1">
      <alignment vertical="top" wrapText="1"/>
    </xf>
    <xf numFmtId="166" fontId="6" fillId="0" borderId="0" xfId="3" applyNumberFormat="1" applyFont="1" applyBorder="1" applyAlignment="1">
      <alignment horizontal="left" vertical="top"/>
    </xf>
    <xf numFmtId="167" fontId="6" fillId="0" borderId="0" xfId="3" applyNumberFormat="1" applyFont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49" fontId="6" fillId="0" borderId="21" xfId="0" applyNumberFormat="1" applyFont="1" applyBorder="1" applyAlignment="1">
      <alignment horizontal="left" vertical="top"/>
    </xf>
    <xf numFmtId="0" fontId="5" fillId="3" borderId="21" xfId="0" applyFont="1" applyFill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44" fontId="5" fillId="3" borderId="10" xfId="0" applyNumberFormat="1" applyFont="1" applyFill="1" applyBorder="1" applyAlignment="1">
      <alignment horizontal="left" vertical="top"/>
    </xf>
    <xf numFmtId="44" fontId="5" fillId="3" borderId="10" xfId="0" applyNumberFormat="1" applyFont="1" applyFill="1" applyBorder="1" applyAlignment="1">
      <alignment horizontal="right" vertical="top"/>
    </xf>
    <xf numFmtId="44" fontId="5" fillId="3" borderId="22" xfId="0" applyNumberFormat="1" applyFont="1" applyFill="1" applyBorder="1" applyAlignment="1">
      <alignment horizontal="left" vertical="top"/>
    </xf>
    <xf numFmtId="0" fontId="5" fillId="0" borderId="0" xfId="0" applyFont="1" applyFill="1" applyBorder="1"/>
    <xf numFmtId="0" fontId="5" fillId="0" borderId="0" xfId="0" applyFont="1" applyFill="1"/>
    <xf numFmtId="14" fontId="6" fillId="0" borderId="21" xfId="0" applyNumberFormat="1" applyFont="1" applyFill="1" applyBorder="1" applyAlignment="1">
      <alignment horizontal="left" vertical="top" wrapText="1"/>
    </xf>
    <xf numFmtId="165" fontId="6" fillId="0" borderId="10" xfId="0" applyNumberFormat="1" applyFont="1" applyFill="1" applyBorder="1" applyAlignment="1">
      <alignment horizontal="left" vertical="top"/>
    </xf>
    <xf numFmtId="1" fontId="6" fillId="0" borderId="10" xfId="0" applyNumberFormat="1" applyFont="1" applyFill="1" applyBorder="1" applyAlignment="1">
      <alignment horizontal="left" vertical="top" wrapText="1"/>
    </xf>
    <xf numFmtId="14" fontId="6" fillId="0" borderId="21" xfId="0" applyNumberFormat="1" applyFont="1" applyBorder="1" applyAlignment="1">
      <alignment horizontal="left" vertical="top" wrapText="1"/>
    </xf>
    <xf numFmtId="44" fontId="6" fillId="0" borderId="10" xfId="0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165" fontId="6" fillId="0" borderId="10" xfId="0" applyNumberFormat="1" applyFont="1" applyBorder="1" applyAlignment="1">
      <alignment horizontal="left" vertical="top"/>
    </xf>
    <xf numFmtId="4" fontId="6" fillId="0" borderId="0" xfId="0" applyNumberFormat="1" applyFont="1" applyBorder="1" applyAlignment="1">
      <alignment horizontal="left" vertical="top"/>
    </xf>
    <xf numFmtId="165" fontId="6" fillId="0" borderId="0" xfId="0" applyNumberFormat="1" applyFont="1" applyBorder="1" applyAlignment="1">
      <alignment horizontal="left" vertical="top"/>
    </xf>
    <xf numFmtId="0" fontId="6" fillId="0" borderId="0" xfId="0" applyFont="1" applyBorder="1"/>
    <xf numFmtId="0" fontId="6" fillId="0" borderId="0" xfId="0" applyFont="1" applyFill="1" applyBorder="1" applyAlignment="1">
      <alignment vertical="top" wrapText="1"/>
    </xf>
    <xf numFmtId="0" fontId="5" fillId="3" borderId="21" xfId="0" applyFont="1" applyFill="1" applyBorder="1" applyAlignment="1">
      <alignment horizontal="left" vertical="top"/>
    </xf>
    <xf numFmtId="165" fontId="5" fillId="3" borderId="10" xfId="0" applyNumberFormat="1" applyFont="1" applyFill="1" applyBorder="1" applyAlignment="1">
      <alignment vertical="top" wrapText="1"/>
    </xf>
    <xf numFmtId="165" fontId="5" fillId="3" borderId="10" xfId="0" applyNumberFormat="1" applyFont="1" applyFill="1" applyBorder="1" applyAlignment="1">
      <alignment horizontal="left" vertical="top"/>
    </xf>
    <xf numFmtId="0" fontId="7" fillId="0" borderId="0" xfId="0" applyFont="1" applyFill="1" applyBorder="1"/>
    <xf numFmtId="0" fontId="7" fillId="0" borderId="0" xfId="0" applyFont="1" applyFill="1"/>
    <xf numFmtId="0" fontId="6" fillId="0" borderId="1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68" fontId="6" fillId="0" borderId="1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1" fontId="6" fillId="0" borderId="10" xfId="0" applyNumberFormat="1" applyFont="1" applyBorder="1" applyAlignment="1">
      <alignment vertical="top" wrapText="1"/>
    </xf>
    <xf numFmtId="0" fontId="6" fillId="0" borderId="10" xfId="0" applyNumberFormat="1" applyFont="1" applyBorder="1" applyAlignment="1">
      <alignment horizontal="left" vertical="top" wrapText="1"/>
    </xf>
    <xf numFmtId="14" fontId="6" fillId="0" borderId="21" xfId="2" applyNumberFormat="1" applyFont="1" applyBorder="1" applyAlignment="1">
      <alignment horizontal="left" vertical="top" wrapText="1"/>
    </xf>
    <xf numFmtId="168" fontId="6" fillId="0" borderId="10" xfId="2" applyNumberFormat="1" applyFont="1" applyBorder="1" applyAlignment="1">
      <alignment horizontal="left" vertical="top" wrapText="1"/>
    </xf>
    <xf numFmtId="44" fontId="6" fillId="2" borderId="10" xfId="0" applyNumberFormat="1" applyFont="1" applyFill="1" applyBorder="1" applyAlignment="1">
      <alignment horizontal="left"/>
    </xf>
    <xf numFmtId="44" fontId="6" fillId="0" borderId="10" xfId="0" applyNumberFormat="1" applyFont="1" applyFill="1" applyBorder="1" applyAlignment="1">
      <alignment horizontal="right"/>
    </xf>
    <xf numFmtId="0" fontId="5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 wrapText="1"/>
    </xf>
    <xf numFmtId="4" fontId="6" fillId="0" borderId="0" xfId="0" applyNumberFormat="1" applyFont="1" applyFill="1" applyBorder="1"/>
    <xf numFmtId="44" fontId="6" fillId="0" borderId="10" xfId="0" applyNumberFormat="1" applyFont="1" applyFill="1" applyBorder="1"/>
    <xf numFmtId="14" fontId="14" fillId="0" borderId="21" xfId="0" applyNumberFormat="1" applyFont="1" applyBorder="1" applyAlignment="1">
      <alignment horizontal="left" vertical="top" wrapText="1"/>
    </xf>
    <xf numFmtId="1" fontId="15" fillId="0" borderId="10" xfId="0" applyNumberFormat="1" applyFont="1" applyBorder="1" applyAlignment="1">
      <alignment horizontal="left" vertical="top" wrapText="1"/>
    </xf>
    <xf numFmtId="1" fontId="14" fillId="0" borderId="10" xfId="0" applyNumberFormat="1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44" fontId="14" fillId="0" borderId="10" xfId="0" applyNumberFormat="1" applyFont="1" applyBorder="1" applyAlignment="1">
      <alignment horizontal="left" vertical="top" wrapText="1"/>
    </xf>
    <xf numFmtId="14" fontId="14" fillId="0" borderId="10" xfId="0" applyNumberFormat="1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49" fontId="5" fillId="3" borderId="21" xfId="0" applyNumberFormat="1" applyFont="1" applyFill="1" applyBorder="1" applyAlignment="1">
      <alignment horizontal="left" vertical="top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horizontal="left" vertical="top"/>
      <protection locked="0"/>
    </xf>
    <xf numFmtId="44" fontId="5" fillId="3" borderId="10" xfId="0" applyNumberFormat="1" applyFont="1" applyFill="1" applyBorder="1" applyAlignment="1" applyProtection="1">
      <alignment horizontal="left" vertical="top"/>
      <protection locked="0"/>
    </xf>
    <xf numFmtId="44" fontId="5" fillId="3" borderId="11" xfId="0" applyNumberFormat="1" applyFont="1" applyFill="1" applyBorder="1" applyAlignment="1" applyProtection="1">
      <alignment horizontal="left" vertical="top"/>
      <protection locked="0"/>
    </xf>
    <xf numFmtId="4" fontId="7" fillId="0" borderId="0" xfId="0" applyNumberFormat="1" applyFont="1" applyFill="1" applyBorder="1" applyAlignment="1" applyProtection="1">
      <alignment horizontal="right" vertical="top"/>
      <protection locked="0"/>
    </xf>
    <xf numFmtId="4" fontId="7" fillId="0" borderId="0" xfId="0" applyNumberFormat="1" applyFont="1" applyFill="1" applyBorder="1"/>
    <xf numFmtId="49" fontId="6" fillId="0" borderId="9" xfId="0" applyNumberFormat="1" applyFont="1" applyFill="1" applyBorder="1" applyAlignment="1">
      <alignment horizontal="left" vertical="top" wrapText="1"/>
    </xf>
    <xf numFmtId="49" fontId="6" fillId="0" borderId="9" xfId="0" applyNumberFormat="1" applyFont="1" applyFill="1" applyBorder="1" applyAlignment="1">
      <alignment horizontal="left" vertical="top"/>
    </xf>
    <xf numFmtId="44" fontId="6" fillId="3" borderId="9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left" vertical="top"/>
    </xf>
    <xf numFmtId="44" fontId="6" fillId="3" borderId="10" xfId="0" applyNumberFormat="1" applyFont="1" applyFill="1" applyBorder="1" applyAlignment="1">
      <alignment horizontal="left" vertical="top" wrapText="1"/>
    </xf>
    <xf numFmtId="49" fontId="5" fillId="3" borderId="18" xfId="0" applyNumberFormat="1" applyFont="1" applyFill="1" applyBorder="1" applyAlignment="1">
      <alignment horizontal="left" vertical="top"/>
    </xf>
    <xf numFmtId="49" fontId="5" fillId="3" borderId="19" xfId="0" applyNumberFormat="1" applyFont="1" applyFill="1" applyBorder="1" applyAlignment="1">
      <alignment horizontal="left" vertical="top" wrapText="1"/>
    </xf>
    <xf numFmtId="49" fontId="5" fillId="3" borderId="19" xfId="0" applyNumberFormat="1" applyFont="1" applyFill="1" applyBorder="1" applyAlignment="1">
      <alignment horizontal="left" vertical="top"/>
    </xf>
    <xf numFmtId="44" fontId="5" fillId="3" borderId="19" xfId="0" applyNumberFormat="1" applyFont="1" applyFill="1" applyBorder="1" applyAlignment="1">
      <alignment horizontal="left" vertical="top" wrapText="1"/>
    </xf>
    <xf numFmtId="44" fontId="5" fillId="3" borderId="19" xfId="0" applyNumberFormat="1" applyFont="1" applyFill="1" applyBorder="1" applyAlignment="1" applyProtection="1">
      <alignment horizontal="left" vertical="top"/>
      <protection locked="0"/>
    </xf>
    <xf numFmtId="44" fontId="5" fillId="3" borderId="19" xfId="0" applyNumberFormat="1" applyFont="1" applyFill="1" applyBorder="1" applyAlignment="1">
      <alignment horizontal="right" vertical="top" wrapText="1"/>
    </xf>
    <xf numFmtId="44" fontId="5" fillId="3" borderId="2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>
      <alignment horizontal="left" vertical="top" wrapText="1"/>
    </xf>
    <xf numFmtId="44" fontId="6" fillId="0" borderId="0" xfId="0" applyNumberFormat="1" applyFont="1" applyFill="1" applyBorder="1" applyAlignment="1">
      <alignment horizontal="left" vertical="top" wrapText="1"/>
    </xf>
    <xf numFmtId="44" fontId="6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44" fontId="6" fillId="0" borderId="0" xfId="0" applyNumberFormat="1" applyFont="1" applyAlignment="1">
      <alignment vertical="top"/>
    </xf>
    <xf numFmtId="44" fontId="6" fillId="0" borderId="0" xfId="0" applyNumberFormat="1" applyFont="1" applyBorder="1" applyAlignment="1">
      <alignment vertical="top"/>
    </xf>
    <xf numFmtId="44" fontId="6" fillId="0" borderId="0" xfId="0" applyNumberFormat="1" applyFont="1" applyBorder="1" applyAlignment="1">
      <alignment horizontal="left" vertical="top"/>
    </xf>
    <xf numFmtId="44" fontId="6" fillId="0" borderId="0" xfId="0" applyNumberFormat="1" applyFont="1" applyAlignment="1">
      <alignment horizontal="right" vertical="top"/>
    </xf>
    <xf numFmtId="44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wrapText="1"/>
    </xf>
    <xf numFmtId="44" fontId="6" fillId="0" borderId="0" xfId="0" applyNumberFormat="1" applyFont="1" applyFill="1" applyAlignment="1">
      <alignment horizontal="left" vertical="top" wrapText="1"/>
    </xf>
    <xf numFmtId="44" fontId="6" fillId="0" borderId="0" xfId="0" applyNumberFormat="1" applyFont="1" applyFill="1" applyBorder="1" applyAlignment="1">
      <alignment horizontal="left" vertical="top"/>
    </xf>
    <xf numFmtId="44" fontId="6" fillId="0" borderId="0" xfId="0" applyNumberFormat="1" applyFont="1" applyFill="1"/>
    <xf numFmtId="14" fontId="6" fillId="0" borderId="0" xfId="0" applyNumberFormat="1" applyFont="1" applyBorder="1" applyAlignment="1">
      <alignment horizontal="left" vertical="top" wrapText="1"/>
    </xf>
    <xf numFmtId="44" fontId="6" fillId="0" borderId="0" xfId="0" applyNumberFormat="1" applyFont="1" applyBorder="1" applyAlignment="1">
      <alignment horizontal="left" vertical="top" wrapText="1"/>
    </xf>
    <xf numFmtId="44" fontId="6" fillId="0" borderId="0" xfId="0" applyNumberFormat="1" applyFont="1" applyFill="1" applyBorder="1"/>
    <xf numFmtId="14" fontId="6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44" fontId="6" fillId="0" borderId="0" xfId="0" applyNumberFormat="1" applyFont="1" applyAlignment="1">
      <alignment horizontal="left" vertical="top"/>
    </xf>
    <xf numFmtId="44" fontId="6" fillId="0" borderId="0" xfId="0" applyNumberFormat="1" applyFont="1" applyFill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vertical="top"/>
    </xf>
    <xf numFmtId="14" fontId="7" fillId="4" borderId="29" xfId="0" applyNumberFormat="1" applyFont="1" applyFill="1" applyBorder="1" applyAlignment="1">
      <alignment vertical="top"/>
    </xf>
    <xf numFmtId="165" fontId="7" fillId="4" borderId="30" xfId="0" applyNumberFormat="1" applyFont="1" applyFill="1" applyBorder="1" applyAlignment="1">
      <alignment vertical="top" wrapText="1"/>
    </xf>
    <xf numFmtId="165" fontId="7" fillId="4" borderId="30" xfId="0" applyNumberFormat="1" applyFont="1" applyFill="1" applyBorder="1" applyAlignment="1">
      <alignment vertical="top"/>
    </xf>
    <xf numFmtId="44" fontId="7" fillId="4" borderId="30" xfId="0" applyNumberFormat="1" applyFont="1" applyFill="1" applyBorder="1" applyAlignment="1">
      <alignment vertical="top" wrapText="1"/>
    </xf>
    <xf numFmtId="44" fontId="7" fillId="4" borderId="30" xfId="0" applyNumberFormat="1" applyFont="1" applyFill="1" applyBorder="1" applyAlignment="1">
      <alignment vertical="top"/>
    </xf>
    <xf numFmtId="44" fontId="7" fillId="4" borderId="30" xfId="1" applyNumberFormat="1" applyFont="1" applyFill="1" applyBorder="1" applyAlignment="1">
      <alignment vertical="top"/>
    </xf>
    <xf numFmtId="44" fontId="7" fillId="4" borderId="31" xfId="0" applyNumberFormat="1" applyFont="1" applyFill="1" applyBorder="1" applyAlignment="1">
      <alignment vertical="top" wrapText="1"/>
    </xf>
    <xf numFmtId="0" fontId="7" fillId="0" borderId="0" xfId="0" applyFont="1" applyBorder="1"/>
    <xf numFmtId="0" fontId="7" fillId="0" borderId="0" xfId="0" applyFont="1"/>
    <xf numFmtId="14" fontId="6" fillId="0" borderId="15" xfId="0" applyNumberFormat="1" applyFont="1" applyBorder="1" applyAlignment="1">
      <alignment vertical="top"/>
    </xf>
    <xf numFmtId="165" fontId="6" fillId="0" borderId="9" xfId="0" applyNumberFormat="1" applyFont="1" applyBorder="1" applyAlignment="1">
      <alignment vertical="top" wrapText="1"/>
    </xf>
    <xf numFmtId="0" fontId="6" fillId="0" borderId="9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44" fontId="6" fillId="0" borderId="17" xfId="0" applyNumberFormat="1" applyFont="1" applyBorder="1" applyAlignment="1">
      <alignment horizontal="left" vertical="top"/>
    </xf>
    <xf numFmtId="14" fontId="6" fillId="0" borderId="21" xfId="0" applyNumberFormat="1" applyFont="1" applyBorder="1" applyAlignment="1">
      <alignment vertical="top"/>
    </xf>
    <xf numFmtId="165" fontId="6" fillId="0" borderId="10" xfId="0" applyNumberFormat="1" applyFont="1" applyBorder="1" applyAlignment="1">
      <alignment vertical="top" wrapText="1"/>
    </xf>
    <xf numFmtId="0" fontId="6" fillId="0" borderId="10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44" fontId="6" fillId="0" borderId="22" xfId="0" applyNumberFormat="1" applyFont="1" applyBorder="1" applyAlignment="1">
      <alignment horizontal="left" vertical="top"/>
    </xf>
    <xf numFmtId="14" fontId="6" fillId="5" borderId="21" xfId="0" applyNumberFormat="1" applyFont="1" applyFill="1" applyBorder="1" applyAlignment="1">
      <alignment vertical="top"/>
    </xf>
    <xf numFmtId="165" fontId="6" fillId="5" borderId="10" xfId="0" applyNumberFormat="1" applyFont="1" applyFill="1" applyBorder="1" applyAlignment="1">
      <alignment vertical="top" wrapText="1"/>
    </xf>
    <xf numFmtId="0" fontId="6" fillId="6" borderId="10" xfId="0" applyFont="1" applyFill="1" applyBorder="1" applyAlignment="1" applyProtection="1">
      <alignment vertical="top" wrapText="1"/>
      <protection locked="0"/>
    </xf>
    <xf numFmtId="0" fontId="6" fillId="6" borderId="10" xfId="0" applyFont="1" applyFill="1" applyBorder="1" applyAlignment="1" applyProtection="1">
      <alignment horizontal="left" vertical="top"/>
      <protection locked="0"/>
    </xf>
    <xf numFmtId="44" fontId="6" fillId="5" borderId="10" xfId="0" applyNumberFormat="1" applyFont="1" applyFill="1" applyBorder="1" applyAlignment="1">
      <alignment horizontal="left" vertical="top"/>
    </xf>
    <xf numFmtId="44" fontId="6" fillId="6" borderId="10" xfId="0" applyNumberFormat="1" applyFont="1" applyFill="1" applyBorder="1" applyAlignment="1">
      <alignment horizontal="left" vertical="top"/>
    </xf>
    <xf numFmtId="14" fontId="6" fillId="0" borderId="21" xfId="0" applyNumberFormat="1" applyFont="1" applyBorder="1" applyAlignment="1">
      <alignment horizontal="left" vertical="top"/>
    </xf>
    <xf numFmtId="14" fontId="5" fillId="4" borderId="21" xfId="0" applyNumberFormat="1" applyFont="1" applyFill="1" applyBorder="1" applyAlignment="1">
      <alignment vertical="top"/>
    </xf>
    <xf numFmtId="165" fontId="5" fillId="4" borderId="10" xfId="0" applyNumberFormat="1" applyFont="1" applyFill="1" applyBorder="1" applyAlignment="1">
      <alignment vertical="top" wrapText="1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left" vertical="top"/>
      <protection locked="0"/>
    </xf>
    <xf numFmtId="44" fontId="5" fillId="4" borderId="10" xfId="0" applyNumberFormat="1" applyFont="1" applyFill="1" applyBorder="1" applyAlignment="1">
      <alignment horizontal="left" vertical="top"/>
    </xf>
    <xf numFmtId="44" fontId="5" fillId="4" borderId="22" xfId="0" applyNumberFormat="1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Alignment="1">
      <alignment vertical="top"/>
    </xf>
    <xf numFmtId="0" fontId="6" fillId="0" borderId="10" xfId="0" applyFont="1" applyBorder="1" applyAlignment="1">
      <alignment horizontal="left" vertical="top"/>
    </xf>
    <xf numFmtId="44" fontId="6" fillId="7" borderId="10" xfId="0" applyNumberFormat="1" applyFont="1" applyFill="1" applyBorder="1" applyAlignment="1">
      <alignment horizontal="left" vertical="top"/>
    </xf>
    <xf numFmtId="14" fontId="6" fillId="0" borderId="21" xfId="0" applyNumberFormat="1" applyFont="1" applyFill="1" applyBorder="1" applyAlignment="1">
      <alignment horizontal="left" vertical="top"/>
    </xf>
    <xf numFmtId="0" fontId="6" fillId="0" borderId="1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44" fontId="6" fillId="0" borderId="10" xfId="0" applyNumberFormat="1" applyFont="1" applyBorder="1" applyAlignment="1" applyProtection="1">
      <alignment horizontal="left" vertical="top"/>
      <protection locked="0"/>
    </xf>
    <xf numFmtId="14" fontId="6" fillId="0" borderId="21" xfId="0" applyNumberFormat="1" applyFont="1" applyBorder="1" applyAlignment="1">
      <alignment vertical="top" wrapText="1"/>
    </xf>
    <xf numFmtId="0" fontId="6" fillId="0" borderId="10" xfId="0" applyFont="1" applyBorder="1" applyAlignment="1" applyProtection="1">
      <alignment horizontal="left" vertical="top" wrapText="1"/>
      <protection locked="0"/>
    </xf>
    <xf numFmtId="44" fontId="6" fillId="0" borderId="22" xfId="0" applyNumberFormat="1" applyFont="1" applyBorder="1" applyAlignment="1">
      <alignment horizontal="left" vertical="top" wrapText="1"/>
    </xf>
    <xf numFmtId="14" fontId="6" fillId="0" borderId="21" xfId="0" applyNumberFormat="1" applyFont="1" applyFill="1" applyBorder="1" applyAlignment="1">
      <alignment vertical="top"/>
    </xf>
    <xf numFmtId="165" fontId="6" fillId="7" borderId="10" xfId="0" applyNumberFormat="1" applyFont="1" applyFill="1" applyBorder="1" applyAlignment="1">
      <alignment vertical="top" wrapText="1"/>
    </xf>
    <xf numFmtId="0" fontId="6" fillId="7" borderId="10" xfId="0" applyFont="1" applyFill="1" applyBorder="1" applyAlignment="1" applyProtection="1">
      <alignment vertical="top" wrapText="1"/>
      <protection locked="0"/>
    </xf>
    <xf numFmtId="14" fontId="6" fillId="0" borderId="21" xfId="0" applyNumberFormat="1" applyFont="1" applyFill="1" applyBorder="1" applyAlignment="1">
      <alignment vertical="top" wrapText="1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44" fontId="6" fillId="7" borderId="22" xfId="0" applyNumberFormat="1" applyFont="1" applyFill="1" applyBorder="1" applyAlignment="1">
      <alignment horizontal="left" vertical="top"/>
    </xf>
    <xf numFmtId="44" fontId="6" fillId="0" borderId="22" xfId="0" applyNumberFormat="1" applyFont="1" applyFill="1" applyBorder="1" applyAlignment="1">
      <alignment horizontal="left" vertical="top" wrapText="1"/>
    </xf>
    <xf numFmtId="168" fontId="6" fillId="0" borderId="10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/>
    </xf>
    <xf numFmtId="164" fontId="6" fillId="2" borderId="0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top"/>
    </xf>
    <xf numFmtId="169" fontId="6" fillId="0" borderId="0" xfId="0" applyNumberFormat="1" applyFont="1" applyBorder="1" applyAlignment="1">
      <alignment horizontal="left" vertical="top"/>
    </xf>
    <xf numFmtId="164" fontId="6" fillId="0" borderId="10" xfId="0" applyNumberFormat="1" applyFont="1" applyFill="1" applyBorder="1" applyAlignment="1">
      <alignment horizontal="left" vertical="top" wrapText="1"/>
    </xf>
    <xf numFmtId="14" fontId="13" fillId="0" borderId="21" xfId="0" applyNumberFormat="1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164" fontId="13" fillId="0" borderId="10" xfId="0" applyNumberFormat="1" applyFont="1" applyBorder="1" applyAlignment="1">
      <alignment horizontal="left" vertical="top" wrapText="1"/>
    </xf>
    <xf numFmtId="44" fontId="13" fillId="0" borderId="10" xfId="0" applyNumberFormat="1" applyFont="1" applyBorder="1" applyAlignment="1">
      <alignment horizontal="left" vertical="top" wrapText="1"/>
    </xf>
    <xf numFmtId="44" fontId="13" fillId="0" borderId="10" xfId="0" applyNumberFormat="1" applyFont="1" applyFill="1" applyBorder="1" applyAlignment="1">
      <alignment horizontal="left" vertical="top"/>
    </xf>
    <xf numFmtId="44" fontId="13" fillId="0" borderId="10" xfId="0" applyNumberFormat="1" applyFont="1" applyFill="1" applyBorder="1" applyAlignment="1">
      <alignment horizontal="left" vertical="top" wrapText="1"/>
    </xf>
    <xf numFmtId="44" fontId="13" fillId="0" borderId="22" xfId="0" applyNumberFormat="1" applyFont="1" applyFill="1" applyBorder="1" applyAlignment="1">
      <alignment horizontal="left" vertical="top"/>
    </xf>
    <xf numFmtId="1" fontId="13" fillId="0" borderId="10" xfId="0" applyNumberFormat="1" applyFont="1" applyBorder="1" applyAlignment="1">
      <alignment horizontal="left" vertical="top" wrapText="1"/>
    </xf>
    <xf numFmtId="44" fontId="13" fillId="0" borderId="22" xfId="0" applyNumberFormat="1" applyFont="1" applyFill="1" applyBorder="1" applyAlignment="1">
      <alignment horizontal="left" vertical="top" wrapText="1"/>
    </xf>
    <xf numFmtId="165" fontId="5" fillId="4" borderId="10" xfId="0" applyNumberFormat="1" applyFont="1" applyFill="1" applyBorder="1" applyAlignment="1">
      <alignment horizontal="left" vertical="top"/>
    </xf>
    <xf numFmtId="0" fontId="6" fillId="7" borderId="10" xfId="0" applyFont="1" applyFill="1" applyBorder="1" applyAlignment="1" applyProtection="1">
      <alignment vertical="top" wrapText="1" shrinkToFit="1"/>
      <protection locked="0"/>
    </xf>
    <xf numFmtId="0" fontId="6" fillId="0" borderId="10" xfId="0" applyFont="1" applyBorder="1" applyAlignment="1" applyProtection="1">
      <alignment vertical="top" wrapText="1" shrinkToFit="1"/>
      <protection locked="0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1" fontId="6" fillId="0" borderId="10" xfId="0" applyNumberFormat="1" applyFont="1" applyFill="1" applyBorder="1" applyAlignment="1">
      <alignment vertical="top" wrapText="1"/>
    </xf>
    <xf numFmtId="4" fontId="6" fillId="0" borderId="10" xfId="0" applyNumberFormat="1" applyFont="1" applyFill="1" applyBorder="1" applyAlignment="1">
      <alignment horizontal="left" vertical="top" wrapText="1"/>
    </xf>
    <xf numFmtId="4" fontId="6" fillId="0" borderId="10" xfId="0" applyNumberFormat="1" applyFont="1" applyFill="1" applyBorder="1" applyAlignment="1">
      <alignment horizontal="left" vertical="top"/>
    </xf>
    <xf numFmtId="14" fontId="6" fillId="0" borderId="10" xfId="0" applyNumberFormat="1" applyFont="1" applyFill="1" applyBorder="1" applyAlignment="1">
      <alignment horizontal="left" vertical="top" wrapText="1"/>
    </xf>
    <xf numFmtId="164" fontId="6" fillId="0" borderId="32" xfId="0" applyNumberFormat="1" applyFont="1" applyFill="1" applyBorder="1" applyAlignment="1">
      <alignment horizontal="left" vertical="top" wrapText="1"/>
    </xf>
    <xf numFmtId="164" fontId="6" fillId="0" borderId="10" xfId="0" applyNumberFormat="1" applyFont="1" applyFill="1" applyBorder="1" applyAlignment="1">
      <alignment horizontal="left" vertical="top"/>
    </xf>
    <xf numFmtId="164" fontId="6" fillId="0" borderId="10" xfId="0" applyNumberFormat="1" applyFont="1" applyBorder="1" applyAlignment="1">
      <alignment horizontal="left" vertical="top"/>
    </xf>
    <xf numFmtId="164" fontId="6" fillId="2" borderId="10" xfId="0" applyNumberFormat="1" applyFont="1" applyFill="1" applyBorder="1" applyAlignment="1">
      <alignment horizontal="left" vertical="top"/>
    </xf>
    <xf numFmtId="0" fontId="6" fillId="0" borderId="10" xfId="0" applyNumberFormat="1" applyFont="1" applyFill="1" applyBorder="1" applyAlignment="1">
      <alignment horizontal="left" vertical="top"/>
    </xf>
    <xf numFmtId="169" fontId="6" fillId="0" borderId="10" xfId="0" applyNumberFormat="1" applyFont="1" applyBorder="1" applyAlignment="1">
      <alignment horizontal="left" vertical="top"/>
    </xf>
    <xf numFmtId="164" fontId="6" fillId="0" borderId="9" xfId="0" applyNumberFormat="1" applyFont="1" applyBorder="1" applyAlignment="1">
      <alignment horizontal="left" vertical="top"/>
    </xf>
    <xf numFmtId="164" fontId="6" fillId="0" borderId="9" xfId="0" applyNumberFormat="1" applyFont="1" applyFill="1" applyBorder="1" applyAlignment="1">
      <alignment horizontal="left" vertical="top"/>
    </xf>
    <xf numFmtId="164" fontId="6" fillId="0" borderId="33" xfId="0" applyNumberFormat="1" applyFont="1" applyFill="1" applyBorder="1" applyAlignment="1">
      <alignment horizontal="left" vertical="top" wrapText="1"/>
    </xf>
    <xf numFmtId="164" fontId="6" fillId="2" borderId="9" xfId="0" applyNumberFormat="1" applyFont="1" applyFill="1" applyBorder="1" applyAlignment="1">
      <alignment horizontal="left" vertical="top"/>
    </xf>
    <xf numFmtId="0" fontId="6" fillId="0" borderId="9" xfId="0" applyNumberFormat="1" applyFont="1" applyFill="1" applyBorder="1" applyAlignment="1">
      <alignment horizontal="left" vertical="top"/>
    </xf>
    <xf numFmtId="169" fontId="6" fillId="0" borderId="9" xfId="0" applyNumberFormat="1" applyFont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left" vertical="top"/>
    </xf>
    <xf numFmtId="14" fontId="6" fillId="4" borderId="21" xfId="0" applyNumberFormat="1" applyFont="1" applyFill="1" applyBorder="1" applyAlignment="1">
      <alignment vertical="top"/>
    </xf>
    <xf numFmtId="165" fontId="6" fillId="4" borderId="10" xfId="0" applyNumberFormat="1" applyFont="1" applyFill="1" applyBorder="1" applyAlignment="1">
      <alignment vertical="top" wrapText="1"/>
    </xf>
    <xf numFmtId="165" fontId="6" fillId="4" borderId="10" xfId="0" applyNumberFormat="1" applyFont="1" applyFill="1" applyBorder="1" applyAlignment="1">
      <alignment horizontal="left" vertical="top"/>
    </xf>
    <xf numFmtId="44" fontId="6" fillId="4" borderId="10" xfId="0" applyNumberFormat="1" applyFont="1" applyFill="1" applyBorder="1" applyAlignment="1">
      <alignment horizontal="left" vertical="top"/>
    </xf>
    <xf numFmtId="44" fontId="6" fillId="4" borderId="22" xfId="0" applyNumberFormat="1" applyFont="1" applyFill="1" applyBorder="1" applyAlignment="1">
      <alignment horizontal="left" vertical="top"/>
    </xf>
    <xf numFmtId="0" fontId="17" fillId="0" borderId="0" xfId="0" applyFont="1" applyBorder="1" applyAlignment="1">
      <alignment vertical="top"/>
    </xf>
    <xf numFmtId="0" fontId="17" fillId="0" borderId="0" xfId="0" applyFont="1" applyAlignment="1">
      <alignment vertical="top"/>
    </xf>
    <xf numFmtId="14" fontId="5" fillId="4" borderId="18" xfId="0" applyNumberFormat="1" applyFont="1" applyFill="1" applyBorder="1" applyAlignment="1">
      <alignment vertical="top"/>
    </xf>
    <xf numFmtId="0" fontId="5" fillId="4" borderId="19" xfId="0" applyNumberFormat="1" applyFont="1" applyFill="1" applyBorder="1" applyAlignment="1">
      <alignment vertical="top" wrapText="1"/>
    </xf>
    <xf numFmtId="165" fontId="5" fillId="4" borderId="19" xfId="0" applyNumberFormat="1" applyFont="1" applyFill="1" applyBorder="1" applyAlignment="1">
      <alignment horizontal="left"/>
    </xf>
    <xf numFmtId="44" fontId="5" fillId="4" borderId="19" xfId="0" applyNumberFormat="1" applyFont="1" applyFill="1" applyBorder="1" applyAlignment="1">
      <alignment horizontal="left" vertical="top"/>
    </xf>
    <xf numFmtId="44" fontId="5" fillId="4" borderId="20" xfId="0" applyNumberFormat="1" applyFont="1" applyFill="1" applyBorder="1" applyAlignment="1">
      <alignment horizontal="left" vertical="top"/>
    </xf>
    <xf numFmtId="0" fontId="17" fillId="0" borderId="0" xfId="0" applyFont="1" applyBorder="1"/>
    <xf numFmtId="0" fontId="17" fillId="0" borderId="0" xfId="0" applyFont="1"/>
    <xf numFmtId="14" fontId="6" fillId="0" borderId="0" xfId="0" applyNumberFormat="1" applyFont="1" applyBorder="1"/>
    <xf numFmtId="165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vertical="top" wrapText="1"/>
    </xf>
    <xf numFmtId="165" fontId="6" fillId="0" borderId="0" xfId="0" applyNumberFormat="1" applyFont="1" applyBorder="1" applyAlignment="1">
      <alignment horizontal="left"/>
    </xf>
    <xf numFmtId="1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44" fontId="6" fillId="0" borderId="0" xfId="0" applyNumberFormat="1" applyFont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44" fontId="6" fillId="0" borderId="0" xfId="0" applyNumberFormat="1" applyFont="1" applyFill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/>
    </xf>
    <xf numFmtId="44" fontId="6" fillId="0" borderId="0" xfId="0" applyNumberFormat="1" applyFont="1" applyFill="1" applyAlignment="1">
      <alignment horizontal="center" vertical="top"/>
    </xf>
    <xf numFmtId="44" fontId="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 wrapText="1"/>
    </xf>
    <xf numFmtId="0" fontId="5" fillId="3" borderId="23" xfId="0" applyFont="1" applyFill="1" applyBorder="1" applyAlignment="1">
      <alignment horizontal="center" vertical="top"/>
    </xf>
    <xf numFmtId="0" fontId="5" fillId="3" borderId="24" xfId="0" applyFont="1" applyFill="1" applyBorder="1" applyAlignment="1">
      <alignment horizontal="center" vertical="top"/>
    </xf>
    <xf numFmtId="0" fontId="5" fillId="3" borderId="25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 wrapText="1"/>
    </xf>
    <xf numFmtId="0" fontId="5" fillId="3" borderId="24" xfId="0" applyFont="1" applyFill="1" applyBorder="1" applyAlignment="1">
      <alignment horizontal="center" vertical="top" wrapText="1"/>
    </xf>
    <xf numFmtId="0" fontId="5" fillId="3" borderId="25" xfId="0" applyFont="1" applyFill="1" applyBorder="1" applyAlignment="1">
      <alignment horizontal="center" vertical="top" wrapText="1"/>
    </xf>
    <xf numFmtId="165" fontId="5" fillId="3" borderId="26" xfId="0" applyNumberFormat="1" applyFont="1" applyFill="1" applyBorder="1" applyAlignment="1">
      <alignment horizontal="left" vertical="top" wrapText="1"/>
    </xf>
    <xf numFmtId="165" fontId="5" fillId="3" borderId="27" xfId="0" applyNumberFormat="1" applyFont="1" applyFill="1" applyBorder="1" applyAlignment="1">
      <alignment horizontal="left" vertical="top" wrapText="1"/>
    </xf>
    <xf numFmtId="165" fontId="5" fillId="3" borderId="28" xfId="0" applyNumberFormat="1" applyFont="1" applyFill="1" applyBorder="1" applyAlignment="1">
      <alignment horizontal="left" vertical="top" wrapText="1"/>
    </xf>
    <xf numFmtId="49" fontId="11" fillId="0" borderId="12" xfId="0" applyNumberFormat="1" applyFont="1" applyFill="1" applyBorder="1" applyAlignment="1">
      <alignment horizontal="center" vertical="top"/>
    </xf>
    <xf numFmtId="49" fontId="11" fillId="0" borderId="13" xfId="0" applyNumberFormat="1" applyFont="1" applyFill="1" applyBorder="1" applyAlignment="1">
      <alignment horizontal="center" vertical="top"/>
    </xf>
    <xf numFmtId="49" fontId="11" fillId="0" borderId="14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165" fontId="12" fillId="3" borderId="12" xfId="0" applyNumberFormat="1" applyFont="1" applyFill="1" applyBorder="1" applyAlignment="1">
      <alignment horizontal="center" vertical="center" wrapText="1"/>
    </xf>
    <xf numFmtId="165" fontId="12" fillId="3" borderId="13" xfId="0" applyNumberFormat="1" applyFont="1" applyFill="1" applyBorder="1" applyAlignment="1">
      <alignment horizontal="center" vertical="center" wrapText="1"/>
    </xf>
    <xf numFmtId="165" fontId="12" fillId="3" borderId="14" xfId="0" applyNumberFormat="1" applyFont="1" applyFill="1" applyBorder="1" applyAlignment="1">
      <alignment horizontal="center" vertical="center" wrapText="1"/>
    </xf>
    <xf numFmtId="44" fontId="5" fillId="3" borderId="16" xfId="0" applyNumberFormat="1" applyFont="1" applyFill="1" applyBorder="1" applyAlignment="1">
      <alignment horizontal="center" vertical="top" wrapText="1"/>
    </xf>
    <xf numFmtId="44" fontId="5" fillId="3" borderId="6" xfId="0" applyNumberFormat="1" applyFont="1" applyFill="1" applyBorder="1" applyAlignment="1">
      <alignment horizontal="center" vertical="top" wrapText="1"/>
    </xf>
    <xf numFmtId="165" fontId="5" fillId="3" borderId="12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top"/>
      <protection locked="0"/>
    </xf>
    <xf numFmtId="0" fontId="5" fillId="3" borderId="24" xfId="0" applyFont="1" applyFill="1" applyBorder="1" applyAlignment="1" applyProtection="1">
      <alignment horizontal="center" vertical="top"/>
      <protection locked="0"/>
    </xf>
    <xf numFmtId="0" fontId="5" fillId="3" borderId="25" xfId="0" applyFont="1" applyFill="1" applyBorder="1" applyAlignment="1" applyProtection="1">
      <alignment horizontal="center" vertical="top"/>
      <protection locked="0"/>
    </xf>
    <xf numFmtId="44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4" borderId="21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center" vertical="top"/>
    </xf>
    <xf numFmtId="0" fontId="5" fillId="4" borderId="2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165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top"/>
    </xf>
    <xf numFmtId="0" fontId="11" fillId="4" borderId="19" xfId="0" applyFont="1" applyFill="1" applyBorder="1" applyAlignment="1">
      <alignment horizontal="center" vertical="top"/>
    </xf>
    <xf numFmtId="0" fontId="11" fillId="4" borderId="20" xfId="0" applyFont="1" applyFill="1" applyBorder="1" applyAlignment="1">
      <alignment horizontal="center" vertical="top"/>
    </xf>
  </cellXfs>
  <cellStyles count="4">
    <cellStyle name="Moneda" xfId="1" builtinId="4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47625</xdr:rowOff>
    </xdr:from>
    <xdr:to>
      <xdr:col>2</xdr:col>
      <xdr:colOff>504825</xdr:colOff>
      <xdr:row>1</xdr:row>
      <xdr:rowOff>685800</xdr:rowOff>
    </xdr:to>
    <xdr:pic>
      <xdr:nvPicPr>
        <xdr:cNvPr id="2" name="1 Imagen" descr="Logotipo Gobierno Caja 2019 07 18">
          <a:extLst>
            <a:ext uri="{FF2B5EF4-FFF2-40B4-BE49-F238E27FC236}">
              <a16:creationId xmlns:a16="http://schemas.microsoft.com/office/drawing/2014/main" xmlns="" id="{FF9D25C4-DEB7-445A-8C51-6A095A582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2400"/>
          <a:ext cx="1181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121855</xdr:colOff>
      <xdr:row>1</xdr:row>
      <xdr:rowOff>53758</xdr:rowOff>
    </xdr:from>
    <xdr:to>
      <xdr:col>1</xdr:col>
      <xdr:colOff>1200150</xdr:colOff>
      <xdr:row>1</xdr:row>
      <xdr:rowOff>571500</xdr:rowOff>
    </xdr:to>
    <xdr:pic>
      <xdr:nvPicPr>
        <xdr:cNvPr id="2" name="1 Imagen" descr="Logotipo Gobierno Caja 2019 07 18">
          <a:extLst>
            <a:ext uri="{FF2B5EF4-FFF2-40B4-BE49-F238E27FC236}">
              <a16:creationId xmlns="" xmlns:a16="http://schemas.microsoft.com/office/drawing/2014/main" id="{FF9D25C4-DEB7-445A-8C51-6A095A582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555" y="187108"/>
          <a:ext cx="1078295" cy="5177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53758</xdr:rowOff>
    </xdr:from>
    <xdr:to>
      <xdr:col>1</xdr:col>
      <xdr:colOff>573469</xdr:colOff>
      <xdr:row>1</xdr:row>
      <xdr:rowOff>581025</xdr:rowOff>
    </xdr:to>
    <xdr:pic>
      <xdr:nvPicPr>
        <xdr:cNvPr id="3" name="1 Imagen" descr="Logotipo Gobierno Caja 2019 07 18">
          <a:extLst>
            <a:ext uri="{FF2B5EF4-FFF2-40B4-BE49-F238E27FC236}">
              <a16:creationId xmlns:a16="http://schemas.microsoft.com/office/drawing/2014/main" xmlns="" id="{FF9D25C4-DEB7-445A-8C51-6A095A582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208"/>
          <a:ext cx="1164019" cy="5272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121856</xdr:colOff>
      <xdr:row>1</xdr:row>
      <xdr:rowOff>53758</xdr:rowOff>
    </xdr:from>
    <xdr:to>
      <xdr:col>1</xdr:col>
      <xdr:colOff>685800</xdr:colOff>
      <xdr:row>1</xdr:row>
      <xdr:rowOff>581025</xdr:rowOff>
    </xdr:to>
    <xdr:pic>
      <xdr:nvPicPr>
        <xdr:cNvPr id="4" name="1 Imagen" descr="Logotipo Gobierno Caja 2019 07 18">
          <a:extLst>
            <a:ext uri="{FF2B5EF4-FFF2-40B4-BE49-F238E27FC236}">
              <a16:creationId xmlns:a16="http://schemas.microsoft.com/office/drawing/2014/main" xmlns="" id="{FF9D25C4-DEB7-445A-8C51-6A095A582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56" y="225208"/>
          <a:ext cx="1154494" cy="5272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66677</xdr:rowOff>
    </xdr:from>
    <xdr:to>
      <xdr:col>2</xdr:col>
      <xdr:colOff>361950</xdr:colOff>
      <xdr:row>1</xdr:row>
      <xdr:rowOff>552450</xdr:rowOff>
    </xdr:to>
    <xdr:pic>
      <xdr:nvPicPr>
        <xdr:cNvPr id="2" name="1 Imagen" descr="Logotipo Gobierno Caja 2019 07 18">
          <a:extLst>
            <a:ext uri="{FF2B5EF4-FFF2-40B4-BE49-F238E27FC236}">
              <a16:creationId xmlns="" xmlns:a16="http://schemas.microsoft.com/office/drawing/2014/main" id="{2DE8E0B6-ADEE-4BB3-A7F0-1A908AC2BC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1452"/>
          <a:ext cx="1047750" cy="4857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21\DEPRECIACI&#211;N%202021CM\DEPRECIACI&#211;N%20CM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H35"/>
  <sheetViews>
    <sheetView topLeftCell="A4" workbookViewId="0">
      <selection activeCell="D20" sqref="D20"/>
    </sheetView>
  </sheetViews>
  <sheetFormatPr baseColWidth="10" defaultRowHeight="8.25" x14ac:dyDescent="0.15"/>
  <cols>
    <col min="1" max="1" width="3.140625" style="1" customWidth="1"/>
    <col min="2" max="2" width="11.42578125" style="1"/>
    <col min="3" max="3" width="16.7109375" style="1" customWidth="1"/>
    <col min="4" max="4" width="40.140625" style="1" customWidth="1"/>
    <col min="5" max="5" width="15.85546875" style="2" customWidth="1"/>
    <col min="6" max="6" width="11.42578125" style="1"/>
    <col min="7" max="7" width="12.28515625" style="1" customWidth="1"/>
    <col min="8" max="8" width="16.140625" style="32" customWidth="1"/>
    <col min="9" max="9" width="32" style="1" customWidth="1"/>
    <col min="10" max="16384" width="11.42578125" style="1"/>
  </cols>
  <sheetData>
    <row r="1" spans="2:108" ht="13.5" customHeight="1" x14ac:dyDescent="0.15"/>
    <row r="2" spans="2:108" ht="57" customHeight="1" thickBot="1" x14ac:dyDescent="0.2">
      <c r="B2" s="293"/>
      <c r="C2" s="293"/>
    </row>
    <row r="3" spans="2:108" ht="17.25" customHeight="1" thickBot="1" x14ac:dyDescent="0.2">
      <c r="B3" s="294" t="s">
        <v>33</v>
      </c>
      <c r="C3" s="295"/>
      <c r="D3" s="295"/>
      <c r="E3" s="295"/>
      <c r="F3" s="295"/>
      <c r="G3" s="295"/>
      <c r="H3" s="295"/>
      <c r="I3" s="296"/>
    </row>
    <row r="4" spans="2:108" ht="20.25" customHeight="1" thickBot="1" x14ac:dyDescent="0.2">
      <c r="B4" s="297" t="s">
        <v>0</v>
      </c>
      <c r="C4" s="298"/>
      <c r="D4" s="298"/>
      <c r="E4" s="298"/>
      <c r="F4" s="298"/>
      <c r="G4" s="298"/>
      <c r="H4" s="298"/>
      <c r="I4" s="299"/>
    </row>
    <row r="5" spans="2:108" ht="18.75" thickBot="1" x14ac:dyDescent="0.2">
      <c r="B5" s="29" t="s">
        <v>1</v>
      </c>
      <c r="C5" s="30" t="s">
        <v>2</v>
      </c>
      <c r="D5" s="30" t="s">
        <v>3</v>
      </c>
      <c r="E5" s="34" t="s">
        <v>4</v>
      </c>
      <c r="F5" s="30" t="s">
        <v>5</v>
      </c>
      <c r="G5" s="30" t="s">
        <v>6</v>
      </c>
      <c r="H5" s="33" t="s">
        <v>7</v>
      </c>
      <c r="I5" s="30" t="s">
        <v>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</row>
    <row r="6" spans="2:108" ht="33" x14ac:dyDescent="0.15">
      <c r="B6" s="4">
        <v>41115</v>
      </c>
      <c r="C6" s="5" t="s">
        <v>9</v>
      </c>
      <c r="D6" s="5" t="s">
        <v>10</v>
      </c>
      <c r="E6" s="31">
        <v>30503.3</v>
      </c>
      <c r="F6" s="5" t="s">
        <v>11</v>
      </c>
      <c r="G6" s="7" t="s">
        <v>12</v>
      </c>
      <c r="H6" s="31">
        <v>5276.81</v>
      </c>
      <c r="I6" s="5" t="s">
        <v>34</v>
      </c>
    </row>
    <row r="7" spans="2:108" ht="41.25" x14ac:dyDescent="0.15">
      <c r="B7" s="9">
        <v>41264</v>
      </c>
      <c r="C7" s="10" t="s">
        <v>13</v>
      </c>
      <c r="D7" s="10" t="s">
        <v>14</v>
      </c>
      <c r="E7" s="8">
        <v>25786.68</v>
      </c>
      <c r="F7" s="10" t="s">
        <v>15</v>
      </c>
      <c r="G7" s="12" t="s">
        <v>16</v>
      </c>
      <c r="H7" s="31">
        <v>5408.15</v>
      </c>
      <c r="I7" s="10" t="s">
        <v>1090</v>
      </c>
      <c r="DD7" s="3"/>
    </row>
    <row r="8" spans="2:108" ht="66" x14ac:dyDescent="0.15">
      <c r="B8" s="13">
        <v>43397</v>
      </c>
      <c r="C8" s="14" t="s">
        <v>17</v>
      </c>
      <c r="D8" s="15" t="s">
        <v>18</v>
      </c>
      <c r="E8" s="8">
        <v>23272</v>
      </c>
      <c r="F8" s="16" t="s">
        <v>19</v>
      </c>
      <c r="G8" s="17" t="s">
        <v>20</v>
      </c>
      <c r="H8" s="31">
        <v>17120.48</v>
      </c>
      <c r="I8" s="10" t="s">
        <v>1090</v>
      </c>
      <c r="J8" s="28"/>
    </row>
    <row r="9" spans="2:108" ht="57.75" x14ac:dyDescent="0.15">
      <c r="B9" s="9">
        <v>43168</v>
      </c>
      <c r="C9" s="10" t="s">
        <v>21</v>
      </c>
      <c r="D9" s="18" t="s">
        <v>22</v>
      </c>
      <c r="E9" s="8">
        <v>38194</v>
      </c>
      <c r="F9" s="16" t="s">
        <v>19</v>
      </c>
      <c r="G9" s="17"/>
      <c r="H9" s="31">
        <v>25941.55</v>
      </c>
      <c r="I9" s="10" t="s">
        <v>1090</v>
      </c>
    </row>
    <row r="10" spans="2:108" ht="27" customHeight="1" x14ac:dyDescent="0.15">
      <c r="B10" s="9">
        <v>41628</v>
      </c>
      <c r="C10" s="10" t="s">
        <v>23</v>
      </c>
      <c r="D10" s="12" t="s">
        <v>24</v>
      </c>
      <c r="E10" s="8">
        <v>37488</v>
      </c>
      <c r="F10" s="10" t="s">
        <v>25</v>
      </c>
      <c r="G10" s="12" t="s">
        <v>26</v>
      </c>
      <c r="H10" s="8">
        <v>3748.8</v>
      </c>
      <c r="I10" s="12" t="s">
        <v>1091</v>
      </c>
    </row>
    <row r="11" spans="2:108" ht="26.25" customHeight="1" x14ac:dyDescent="0.15">
      <c r="B11" s="9">
        <v>41628</v>
      </c>
      <c r="C11" s="10" t="s">
        <v>23</v>
      </c>
      <c r="D11" s="12" t="s">
        <v>27</v>
      </c>
      <c r="E11" s="8">
        <v>37488</v>
      </c>
      <c r="F11" s="10" t="s">
        <v>25</v>
      </c>
      <c r="G11" s="12" t="s">
        <v>28</v>
      </c>
      <c r="H11" s="8">
        <v>3748.8</v>
      </c>
      <c r="I11" s="12" t="s">
        <v>1091</v>
      </c>
    </row>
    <row r="12" spans="2:108" ht="27" customHeight="1" thickBot="1" x14ac:dyDescent="0.2">
      <c r="B12" s="20">
        <v>41628</v>
      </c>
      <c r="C12" s="21" t="s">
        <v>29</v>
      </c>
      <c r="D12" s="22" t="s">
        <v>30</v>
      </c>
      <c r="E12" s="23">
        <v>21715</v>
      </c>
      <c r="F12" s="21" t="s">
        <v>25</v>
      </c>
      <c r="G12" s="22" t="s">
        <v>31</v>
      </c>
      <c r="H12" s="23">
        <v>2171.5</v>
      </c>
      <c r="I12" s="12" t="s">
        <v>1091</v>
      </c>
    </row>
    <row r="13" spans="2:108" ht="20.25" customHeight="1" thickBot="1" x14ac:dyDescent="0.2">
      <c r="B13" s="300" t="s">
        <v>32</v>
      </c>
      <c r="C13" s="301"/>
      <c r="D13" s="302"/>
      <c r="E13" s="35">
        <v>214446.97999999998</v>
      </c>
      <c r="F13" s="24"/>
      <c r="G13" s="25"/>
      <c r="H13" s="35">
        <f>SUM(H6:H12)</f>
        <v>63416.090000000004</v>
      </c>
      <c r="I13" s="26"/>
    </row>
    <row r="14" spans="2:108" ht="11.25" x14ac:dyDescent="0.2">
      <c r="I14" s="27"/>
    </row>
    <row r="15" spans="2:108" ht="11.25" x14ac:dyDescent="0.2">
      <c r="I15" s="27"/>
    </row>
    <row r="16" spans="2:108" x14ac:dyDescent="0.15">
      <c r="B16" s="303" t="s">
        <v>513</v>
      </c>
      <c r="C16" s="303"/>
      <c r="D16" s="166"/>
      <c r="G16" s="290" t="s">
        <v>1084</v>
      </c>
      <c r="H16" s="290"/>
      <c r="I16" s="176"/>
    </row>
    <row r="17" spans="2:164" ht="9" customHeight="1" x14ac:dyDescent="0.15">
      <c r="B17" s="303" t="s">
        <v>516</v>
      </c>
      <c r="C17" s="303"/>
      <c r="D17" s="303"/>
      <c r="G17" s="306" t="s">
        <v>1086</v>
      </c>
      <c r="H17" s="307"/>
      <c r="I17" s="307"/>
    </row>
    <row r="18" spans="2:164" ht="15" customHeight="1" x14ac:dyDescent="0.15">
      <c r="B18" s="309" t="s">
        <v>519</v>
      </c>
      <c r="C18" s="309"/>
      <c r="D18" s="309"/>
      <c r="G18" s="306" t="s">
        <v>1089</v>
      </c>
      <c r="H18" s="307"/>
      <c r="I18" s="307"/>
    </row>
    <row r="19" spans="2:164" x14ac:dyDescent="0.15">
      <c r="H19" s="1"/>
    </row>
    <row r="20" spans="2:164" ht="11.25" x14ac:dyDescent="0.2">
      <c r="I20" s="27"/>
    </row>
    <row r="23" spans="2:164" x14ac:dyDescent="0.15">
      <c r="B23" s="158"/>
      <c r="C23" s="159"/>
      <c r="D23" s="159"/>
      <c r="E23" s="159"/>
      <c r="F23" s="159"/>
      <c r="G23" s="160"/>
      <c r="H23" s="160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2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0"/>
      <c r="EV23" s="160"/>
      <c r="EW23" s="160"/>
      <c r="EX23" s="163"/>
      <c r="EY23" s="160"/>
      <c r="EZ23" s="160"/>
      <c r="FA23" s="160"/>
      <c r="FB23" s="160"/>
      <c r="FC23" s="160"/>
      <c r="FD23" s="160"/>
      <c r="FE23" s="160"/>
      <c r="FF23" s="164"/>
      <c r="FG23" s="160"/>
      <c r="FH23" s="160"/>
    </row>
    <row r="24" spans="2:164" x14ac:dyDescent="0.15">
      <c r="E24" s="304"/>
      <c r="F24" s="304"/>
      <c r="G24" s="304"/>
      <c r="H24" s="38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  <c r="AU24" s="305"/>
      <c r="AV24" s="305"/>
      <c r="AW24" s="305"/>
      <c r="AX24" s="305"/>
      <c r="AY24" s="305"/>
      <c r="AZ24" s="305"/>
      <c r="BA24" s="305"/>
      <c r="BB24" s="305"/>
      <c r="BC24" s="305"/>
      <c r="BD24" s="305"/>
      <c r="BE24" s="305"/>
      <c r="BF24" s="305"/>
      <c r="BG24" s="305"/>
      <c r="BH24" s="305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5"/>
      <c r="BX24" s="305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5"/>
      <c r="DO24" s="305"/>
      <c r="DP24" s="305"/>
      <c r="DQ24" s="305"/>
      <c r="DR24" s="305"/>
      <c r="DS24" s="305"/>
      <c r="DT24" s="305"/>
      <c r="DU24" s="305"/>
      <c r="DV24" s="305"/>
      <c r="DW24" s="305"/>
      <c r="DX24" s="305"/>
      <c r="DY24" s="305"/>
      <c r="DZ24" s="305"/>
      <c r="EA24" s="305"/>
      <c r="EB24" s="305"/>
      <c r="EC24" s="305"/>
      <c r="ED24" s="305"/>
      <c r="EE24" s="305"/>
      <c r="EF24" s="305"/>
      <c r="EG24" s="305"/>
      <c r="EH24" s="305"/>
      <c r="EI24" s="305"/>
      <c r="EJ24" s="305"/>
      <c r="EK24" s="305"/>
      <c r="EL24" s="305"/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</row>
    <row r="25" spans="2:164" x14ac:dyDescent="0.15">
      <c r="E25" s="308"/>
      <c r="F25" s="308"/>
      <c r="G25" s="308"/>
      <c r="H25" s="38"/>
      <c r="I25" s="39"/>
      <c r="J25" s="156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292"/>
      <c r="DM25" s="292"/>
      <c r="DN25" s="292"/>
      <c r="DO25" s="292"/>
      <c r="DP25" s="292"/>
      <c r="DQ25" s="292"/>
      <c r="DR25" s="292"/>
      <c r="DS25" s="292"/>
      <c r="DT25" s="292"/>
      <c r="DU25" s="292"/>
      <c r="DV25" s="292"/>
      <c r="DW25" s="292"/>
      <c r="DX25" s="292"/>
      <c r="DY25" s="292"/>
      <c r="DZ25" s="292"/>
      <c r="EA25" s="292"/>
      <c r="EB25" s="292"/>
      <c r="EC25" s="292"/>
      <c r="ED25" s="292"/>
      <c r="EE25" s="292"/>
      <c r="EF25" s="292"/>
      <c r="EG25" s="292"/>
      <c r="EH25" s="292"/>
      <c r="EI25" s="292"/>
      <c r="EJ25" s="292"/>
      <c r="EK25" s="292"/>
      <c r="EL25" s="292"/>
      <c r="EM25" s="292"/>
      <c r="EN25" s="292"/>
      <c r="EO25" s="292"/>
      <c r="EP25" s="292"/>
      <c r="EQ25" s="292"/>
      <c r="ER25" s="292"/>
      <c r="ES25" s="292"/>
      <c r="ET25" s="292"/>
      <c r="EU25" s="292"/>
      <c r="EV25" s="292"/>
      <c r="EW25" s="292"/>
      <c r="EX25" s="292"/>
      <c r="EY25" s="292"/>
      <c r="EZ25" s="292"/>
      <c r="FA25" s="292"/>
      <c r="FB25" s="292"/>
      <c r="FC25" s="292"/>
      <c r="FD25" s="292"/>
      <c r="FE25" s="292"/>
      <c r="FF25" s="292"/>
      <c r="FG25" s="292"/>
      <c r="FH25" s="292"/>
    </row>
    <row r="26" spans="2:164" x14ac:dyDescent="0.15">
      <c r="E26" s="291"/>
      <c r="F26" s="291"/>
      <c r="G26" s="291"/>
      <c r="H26" s="167"/>
      <c r="I26" s="39"/>
      <c r="J26" s="156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292"/>
      <c r="DM26" s="292"/>
      <c r="DN26" s="292"/>
      <c r="DO26" s="292"/>
      <c r="DP26" s="292"/>
      <c r="DQ26" s="292"/>
      <c r="DR26" s="292"/>
      <c r="DS26" s="292"/>
      <c r="DT26" s="292"/>
      <c r="DU26" s="292"/>
      <c r="DV26" s="292"/>
      <c r="DW26" s="292"/>
      <c r="DX26" s="292"/>
      <c r="DY26" s="292"/>
      <c r="DZ26" s="292"/>
      <c r="EA26" s="292"/>
      <c r="EB26" s="292"/>
      <c r="EC26" s="292"/>
      <c r="ED26" s="292"/>
      <c r="EE26" s="292"/>
      <c r="EF26" s="292"/>
      <c r="EG26" s="292"/>
      <c r="EH26" s="292"/>
      <c r="EI26" s="292"/>
      <c r="EJ26" s="292"/>
      <c r="EK26" s="292"/>
      <c r="EL26" s="292"/>
      <c r="EM26" s="292"/>
      <c r="EN26" s="292"/>
      <c r="EO26" s="292"/>
      <c r="EP26" s="292"/>
      <c r="EQ26" s="292"/>
      <c r="ER26" s="292"/>
      <c r="ES26" s="292"/>
      <c r="ET26" s="292"/>
      <c r="EU26" s="292"/>
      <c r="EV26" s="292"/>
      <c r="EW26" s="292"/>
      <c r="EX26" s="292"/>
      <c r="EY26" s="292"/>
      <c r="EZ26" s="292"/>
      <c r="FA26" s="292"/>
      <c r="FB26" s="292"/>
      <c r="FC26" s="292"/>
      <c r="FD26" s="292"/>
      <c r="FE26" s="292"/>
      <c r="FF26" s="292"/>
      <c r="FG26" s="292"/>
      <c r="FH26" s="292"/>
    </row>
    <row r="32" spans="2:164" x14ac:dyDescent="0.15"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7"/>
      <c r="AD32" s="176"/>
      <c r="AE32" s="176"/>
      <c r="AF32" s="176"/>
      <c r="AG32" s="176"/>
      <c r="AH32" s="176"/>
      <c r="AI32" s="176"/>
      <c r="AJ32" s="176"/>
      <c r="AK32" s="176"/>
      <c r="AL32" s="176"/>
    </row>
    <row r="33" spans="5:38" x14ac:dyDescent="0.15">
      <c r="E33" s="1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</row>
    <row r="34" spans="5:38" ht="9.75" customHeight="1" x14ac:dyDescent="0.15">
      <c r="E34" s="1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</row>
    <row r="35" spans="5:38" x14ac:dyDescent="0.15">
      <c r="E35" s="1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</row>
  </sheetData>
  <mergeCells count="15">
    <mergeCell ref="E26:G26"/>
    <mergeCell ref="DL26:FH26"/>
    <mergeCell ref="B2:C2"/>
    <mergeCell ref="B3:I3"/>
    <mergeCell ref="B4:I4"/>
    <mergeCell ref="B13:D13"/>
    <mergeCell ref="B16:C16"/>
    <mergeCell ref="E24:G24"/>
    <mergeCell ref="I24:FH24"/>
    <mergeCell ref="G18:I18"/>
    <mergeCell ref="G17:I17"/>
    <mergeCell ref="B17:D17"/>
    <mergeCell ref="E25:G25"/>
    <mergeCell ref="DL25:FH25"/>
    <mergeCell ref="B18:D18"/>
  </mergeCells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93"/>
  <sheetViews>
    <sheetView workbookViewId="0">
      <selection activeCell="FH12" sqref="FH12"/>
    </sheetView>
  </sheetViews>
  <sheetFormatPr baseColWidth="10" defaultRowHeight="42.75" customHeight="1" x14ac:dyDescent="0.15"/>
  <cols>
    <col min="1" max="1" width="8.85546875" style="36" customWidth="1"/>
    <col min="2" max="2" width="19.140625" style="165" customWidth="1"/>
    <col min="3" max="3" width="24.5703125" style="165" customWidth="1"/>
    <col min="4" max="4" width="9.85546875" style="37" customWidth="1"/>
    <col min="5" max="5" width="8.85546875" style="37" customWidth="1"/>
    <col min="6" max="6" width="11.7109375" style="38" customWidth="1"/>
    <col min="7" max="7" width="10.42578125" style="38" customWidth="1"/>
    <col min="8" max="8" width="11.42578125" style="39" customWidth="1"/>
    <col min="9" max="21" width="11.42578125" style="39" hidden="1" customWidth="1"/>
    <col min="22" max="22" width="8.7109375" style="39" hidden="1" customWidth="1"/>
    <col min="23" max="29" width="11.42578125" style="39" hidden="1" customWidth="1"/>
    <col min="30" max="30" width="8.42578125" style="39" hidden="1" customWidth="1"/>
    <col min="31" max="31" width="8.85546875" style="39" hidden="1" customWidth="1"/>
    <col min="32" max="32" width="7.85546875" style="39" hidden="1" customWidth="1"/>
    <col min="33" max="33" width="13.140625" style="39" hidden="1" customWidth="1"/>
    <col min="34" max="35" width="9.85546875" style="39" hidden="1" customWidth="1"/>
    <col min="36" max="46" width="10.140625" style="39" hidden="1" customWidth="1"/>
    <col min="47" max="47" width="9.140625" style="39" hidden="1" customWidth="1"/>
    <col min="48" max="49" width="10.140625" style="39" hidden="1" customWidth="1"/>
    <col min="50" max="50" width="9.5703125" style="39" hidden="1" customWidth="1"/>
    <col min="51" max="51" width="9.85546875" style="39" hidden="1" customWidth="1"/>
    <col min="52" max="52" width="9" style="39" hidden="1" customWidth="1"/>
    <col min="53" max="56" width="10.140625" style="39" hidden="1" customWidth="1"/>
    <col min="57" max="57" width="8.42578125" style="39" hidden="1" customWidth="1"/>
    <col min="58" max="59" width="10.140625" style="39" hidden="1" customWidth="1"/>
    <col min="60" max="60" width="8.5703125" style="39" hidden="1" customWidth="1"/>
    <col min="61" max="61" width="9.42578125" style="39" hidden="1" customWidth="1"/>
    <col min="62" max="62" width="9.28515625" style="39" hidden="1" customWidth="1"/>
    <col min="63" max="72" width="10.140625" style="39" hidden="1" customWidth="1"/>
    <col min="73" max="73" width="10.7109375" style="39" hidden="1" customWidth="1"/>
    <col min="74" max="84" width="10.140625" style="39" hidden="1" customWidth="1"/>
    <col min="85" max="85" width="9.5703125" style="39" hidden="1" customWidth="1"/>
    <col min="86" max="87" width="10.140625" style="39" hidden="1" customWidth="1"/>
    <col min="88" max="88" width="7.5703125" style="39" hidden="1" customWidth="1"/>
    <col min="89" max="89" width="9.28515625" style="39" hidden="1" customWidth="1"/>
    <col min="90" max="94" width="10.140625" style="39" hidden="1" customWidth="1"/>
    <col min="95" max="95" width="9.42578125" style="39" hidden="1" customWidth="1"/>
    <col min="96" max="96" width="10.140625" style="39" hidden="1" customWidth="1"/>
    <col min="97" max="97" width="10.140625" style="40" hidden="1" customWidth="1"/>
    <col min="98" max="103" width="10.140625" style="39" hidden="1" customWidth="1"/>
    <col min="104" max="104" width="9.85546875" style="39" hidden="1" customWidth="1"/>
    <col min="105" max="105" width="11.140625" style="39" hidden="1" customWidth="1"/>
    <col min="106" max="106" width="11.7109375" style="39" hidden="1" customWidth="1"/>
    <col min="107" max="107" width="9.42578125" style="39" hidden="1" customWidth="1"/>
    <col min="108" max="117" width="10.140625" style="39" hidden="1" customWidth="1"/>
    <col min="118" max="118" width="10.7109375" style="39" hidden="1" customWidth="1"/>
    <col min="119" max="119" width="12.42578125" style="39" hidden="1" customWidth="1"/>
    <col min="120" max="120" width="11.85546875" style="39" hidden="1" customWidth="1"/>
    <col min="121" max="121" width="9.140625" style="39" hidden="1" customWidth="1"/>
    <col min="122" max="124" width="10.140625" style="39" hidden="1" customWidth="1"/>
    <col min="125" max="125" width="9" style="39" hidden="1" customWidth="1"/>
    <col min="126" max="126" width="10.140625" style="39" hidden="1" customWidth="1"/>
    <col min="127" max="127" width="11.85546875" style="39" hidden="1" customWidth="1"/>
    <col min="128" max="130" width="10.140625" style="39" hidden="1" customWidth="1"/>
    <col min="131" max="131" width="11" style="39" hidden="1" customWidth="1"/>
    <col min="132" max="132" width="9.5703125" style="39" hidden="1" customWidth="1"/>
    <col min="133" max="133" width="0.140625" style="39" hidden="1" customWidth="1"/>
    <col min="134" max="134" width="12.140625" style="39" hidden="1" customWidth="1"/>
    <col min="135" max="136" width="11.85546875" style="39" hidden="1" customWidth="1"/>
    <col min="137" max="137" width="13.42578125" style="39" hidden="1" customWidth="1"/>
    <col min="138" max="140" width="11.85546875" style="39" hidden="1" customWidth="1"/>
    <col min="141" max="141" width="10.7109375" style="39" hidden="1" customWidth="1"/>
    <col min="142" max="142" width="9.42578125" style="39" hidden="1" customWidth="1"/>
    <col min="143" max="145" width="11.85546875" style="39" hidden="1" customWidth="1"/>
    <col min="146" max="146" width="10.7109375" style="39" hidden="1" customWidth="1"/>
    <col min="147" max="147" width="12.140625" style="39" hidden="1" customWidth="1"/>
    <col min="148" max="148" width="13.85546875" style="39" hidden="1" customWidth="1"/>
    <col min="149" max="149" width="12.7109375" style="39" hidden="1" customWidth="1"/>
    <col min="150" max="152" width="9.7109375" style="38" hidden="1" customWidth="1"/>
    <col min="153" max="153" width="9.7109375" style="41" hidden="1" customWidth="1"/>
    <col min="154" max="155" width="9.7109375" style="38" hidden="1" customWidth="1"/>
    <col min="156" max="157" width="9.7109375" style="38" customWidth="1"/>
    <col min="158" max="158" width="9.7109375" style="38" hidden="1" customWidth="1"/>
    <col min="159" max="159" width="8.42578125" style="38" hidden="1" customWidth="1"/>
    <col min="160" max="160" width="6.140625" style="38" hidden="1" customWidth="1"/>
    <col min="161" max="161" width="9.85546875" style="38" customWidth="1"/>
    <col min="162" max="162" width="11.85546875" style="38" customWidth="1"/>
    <col min="163" max="163" width="14.140625" style="38" customWidth="1"/>
    <col min="164" max="165" width="11.42578125" style="42"/>
    <col min="166" max="166" width="27.140625" style="42" customWidth="1"/>
    <col min="167" max="170" width="11.42578125" style="42"/>
    <col min="171" max="16384" width="11.42578125" style="36"/>
  </cols>
  <sheetData>
    <row r="1" spans="1:174" ht="13.5" customHeight="1" x14ac:dyDescent="0.15"/>
    <row r="2" spans="1:174" ht="59.25" customHeight="1" thickBot="1" x14ac:dyDescent="0.2">
      <c r="A2" s="322"/>
      <c r="B2" s="322"/>
    </row>
    <row r="3" spans="1:174" ht="20.100000000000001" customHeight="1" thickBot="1" x14ac:dyDescent="0.2">
      <c r="A3" s="323" t="s">
        <v>1094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4"/>
      <c r="DE3" s="324"/>
      <c r="DF3" s="324"/>
      <c r="DG3" s="324"/>
      <c r="DH3" s="324"/>
      <c r="DI3" s="324"/>
      <c r="DJ3" s="324"/>
      <c r="DK3" s="324"/>
      <c r="DL3" s="324"/>
      <c r="DM3" s="324"/>
      <c r="DN3" s="324"/>
      <c r="DO3" s="324"/>
      <c r="DP3" s="324"/>
      <c r="DQ3" s="324"/>
      <c r="DR3" s="324"/>
      <c r="DS3" s="324"/>
      <c r="DT3" s="324"/>
      <c r="DU3" s="324"/>
      <c r="DV3" s="324"/>
      <c r="DW3" s="324"/>
      <c r="DX3" s="324"/>
      <c r="DY3" s="324"/>
      <c r="DZ3" s="324"/>
      <c r="EA3" s="324"/>
      <c r="EB3" s="324"/>
      <c r="EC3" s="324"/>
      <c r="ED3" s="324"/>
      <c r="EE3" s="324"/>
      <c r="EF3" s="324"/>
      <c r="EG3" s="324"/>
      <c r="EH3" s="324"/>
      <c r="EI3" s="324"/>
      <c r="EJ3" s="324"/>
      <c r="EK3" s="324"/>
      <c r="EL3" s="324"/>
      <c r="EM3" s="324"/>
      <c r="EN3" s="324"/>
      <c r="EO3" s="324"/>
      <c r="EP3" s="324"/>
      <c r="EQ3" s="324"/>
      <c r="ER3" s="324"/>
      <c r="ES3" s="324"/>
      <c r="ET3" s="324"/>
      <c r="EU3" s="324"/>
      <c r="EV3" s="324"/>
      <c r="EW3" s="324"/>
      <c r="EX3" s="324"/>
      <c r="EY3" s="324"/>
      <c r="EZ3" s="324"/>
      <c r="FA3" s="324"/>
      <c r="FB3" s="324"/>
      <c r="FC3" s="324"/>
      <c r="FD3" s="324"/>
      <c r="FE3" s="324"/>
      <c r="FF3" s="324"/>
      <c r="FG3" s="325"/>
    </row>
    <row r="4" spans="1:174" ht="24" customHeight="1" x14ac:dyDescent="0.15">
      <c r="A4" s="43" t="s">
        <v>1</v>
      </c>
      <c r="B4" s="44" t="s">
        <v>2</v>
      </c>
      <c r="C4" s="44" t="s">
        <v>3</v>
      </c>
      <c r="D4" s="44" t="s">
        <v>5</v>
      </c>
      <c r="E4" s="44" t="s">
        <v>6</v>
      </c>
      <c r="F4" s="45" t="s">
        <v>35</v>
      </c>
      <c r="G4" s="45" t="s">
        <v>36</v>
      </c>
      <c r="H4" s="45" t="s">
        <v>37</v>
      </c>
      <c r="I4" s="45"/>
      <c r="J4" s="46"/>
      <c r="K4" s="45" t="s">
        <v>38</v>
      </c>
      <c r="L4" s="45"/>
      <c r="M4" s="45"/>
      <c r="N4" s="45" t="s">
        <v>32</v>
      </c>
      <c r="O4" s="45" t="s">
        <v>32</v>
      </c>
      <c r="P4" s="45" t="s">
        <v>32</v>
      </c>
      <c r="Q4" s="45" t="s">
        <v>32</v>
      </c>
      <c r="R4" s="45" t="s">
        <v>32</v>
      </c>
      <c r="S4" s="45" t="s">
        <v>39</v>
      </c>
      <c r="T4" s="45" t="s">
        <v>32</v>
      </c>
      <c r="U4" s="45" t="s">
        <v>32</v>
      </c>
      <c r="V4" s="45" t="s">
        <v>32</v>
      </c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 t="s">
        <v>39</v>
      </c>
      <c r="AJ4" s="45" t="s">
        <v>32</v>
      </c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 t="s">
        <v>39</v>
      </c>
      <c r="AX4" s="45" t="s">
        <v>32</v>
      </c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 t="s">
        <v>32</v>
      </c>
      <c r="BL4" s="45" t="s">
        <v>32</v>
      </c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 t="s">
        <v>32</v>
      </c>
      <c r="BZ4" s="45" t="s">
        <v>32</v>
      </c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 t="s">
        <v>32</v>
      </c>
      <c r="CN4" s="45" t="s">
        <v>32</v>
      </c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 t="s">
        <v>32</v>
      </c>
      <c r="DB4" s="45" t="s">
        <v>32</v>
      </c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 t="s">
        <v>32</v>
      </c>
      <c r="DP4" s="45"/>
      <c r="DQ4" s="45" t="s">
        <v>40</v>
      </c>
      <c r="DR4" s="45" t="s">
        <v>40</v>
      </c>
      <c r="DS4" s="45"/>
      <c r="DT4" s="45"/>
      <c r="DU4" s="45"/>
      <c r="DV4" s="45"/>
      <c r="DW4" s="47"/>
      <c r="DX4" s="45"/>
      <c r="DY4" s="47"/>
      <c r="DZ4" s="45"/>
      <c r="EA4" s="45"/>
      <c r="EB4" s="45"/>
      <c r="EC4" s="48" t="s">
        <v>32</v>
      </c>
      <c r="ED4" s="48"/>
      <c r="EE4" s="48">
        <v>2020</v>
      </c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326" t="s">
        <v>41</v>
      </c>
      <c r="EQ4" s="48" t="s">
        <v>42</v>
      </c>
      <c r="ER4" s="48" t="s">
        <v>43</v>
      </c>
      <c r="ES4" s="48" t="s">
        <v>44</v>
      </c>
      <c r="ET4" s="48" t="s">
        <v>45</v>
      </c>
      <c r="EU4" s="48" t="s">
        <v>46</v>
      </c>
      <c r="EV4" s="48" t="s">
        <v>47</v>
      </c>
      <c r="EW4" s="48" t="s">
        <v>48</v>
      </c>
      <c r="EX4" s="48" t="s">
        <v>49</v>
      </c>
      <c r="EY4" s="48" t="s">
        <v>50</v>
      </c>
      <c r="EZ4" s="48" t="s">
        <v>51</v>
      </c>
      <c r="FA4" s="48" t="s">
        <v>52</v>
      </c>
      <c r="FB4" s="48" t="s">
        <v>53</v>
      </c>
      <c r="FC4" s="48" t="s">
        <v>54</v>
      </c>
      <c r="FD4" s="48" t="s">
        <v>55</v>
      </c>
      <c r="FE4" s="48" t="s">
        <v>56</v>
      </c>
      <c r="FF4" s="45" t="s">
        <v>57</v>
      </c>
      <c r="FG4" s="49" t="s">
        <v>58</v>
      </c>
    </row>
    <row r="5" spans="1:174" s="60" customFormat="1" ht="13.5" customHeight="1" thickBot="1" x14ac:dyDescent="0.2">
      <c r="A5" s="50"/>
      <c r="B5" s="51"/>
      <c r="C5" s="51"/>
      <c r="D5" s="51"/>
      <c r="E5" s="51"/>
      <c r="F5" s="51"/>
      <c r="G5" s="51"/>
      <c r="H5" s="51"/>
      <c r="I5" s="52" t="s">
        <v>59</v>
      </c>
      <c r="J5" s="52">
        <v>2000</v>
      </c>
      <c r="K5" s="52">
        <v>2001</v>
      </c>
      <c r="L5" s="52">
        <v>2002</v>
      </c>
      <c r="M5" s="52" t="s">
        <v>60</v>
      </c>
      <c r="N5" s="52" t="s">
        <v>61</v>
      </c>
      <c r="O5" s="52" t="s">
        <v>62</v>
      </c>
      <c r="P5" s="52" t="s">
        <v>63</v>
      </c>
      <c r="Q5" s="52" t="s">
        <v>64</v>
      </c>
      <c r="R5" s="52">
        <v>2008</v>
      </c>
      <c r="S5" s="52" t="s">
        <v>65</v>
      </c>
      <c r="T5" s="52">
        <v>2010</v>
      </c>
      <c r="U5" s="52">
        <v>2011</v>
      </c>
      <c r="V5" s="52" t="s">
        <v>66</v>
      </c>
      <c r="W5" s="52" t="s">
        <v>67</v>
      </c>
      <c r="X5" s="52" t="s">
        <v>68</v>
      </c>
      <c r="Y5" s="52" t="s">
        <v>69</v>
      </c>
      <c r="Z5" s="52" t="s">
        <v>70</v>
      </c>
      <c r="AA5" s="52" t="s">
        <v>71</v>
      </c>
      <c r="AB5" s="52" t="s">
        <v>72</v>
      </c>
      <c r="AC5" s="52" t="s">
        <v>73</v>
      </c>
      <c r="AD5" s="52" t="s">
        <v>74</v>
      </c>
      <c r="AE5" s="52" t="s">
        <v>75</v>
      </c>
      <c r="AF5" s="52" t="s">
        <v>76</v>
      </c>
      <c r="AG5" s="52" t="s">
        <v>77</v>
      </c>
      <c r="AH5" s="52" t="s">
        <v>78</v>
      </c>
      <c r="AI5" s="52" t="s">
        <v>79</v>
      </c>
      <c r="AJ5" s="52" t="s">
        <v>80</v>
      </c>
      <c r="AK5" s="52" t="s">
        <v>81</v>
      </c>
      <c r="AL5" s="52" t="s">
        <v>82</v>
      </c>
      <c r="AM5" s="52" t="s">
        <v>83</v>
      </c>
      <c r="AN5" s="52" t="s">
        <v>84</v>
      </c>
      <c r="AO5" s="52" t="s">
        <v>85</v>
      </c>
      <c r="AP5" s="52" t="s">
        <v>86</v>
      </c>
      <c r="AQ5" s="52" t="s">
        <v>87</v>
      </c>
      <c r="AR5" s="52" t="s">
        <v>88</v>
      </c>
      <c r="AS5" s="52" t="s">
        <v>89</v>
      </c>
      <c r="AT5" s="52" t="s">
        <v>90</v>
      </c>
      <c r="AU5" s="52" t="s">
        <v>91</v>
      </c>
      <c r="AV5" s="52" t="s">
        <v>92</v>
      </c>
      <c r="AW5" s="52" t="s">
        <v>93</v>
      </c>
      <c r="AX5" s="52" t="s">
        <v>94</v>
      </c>
      <c r="AY5" s="52" t="s">
        <v>81</v>
      </c>
      <c r="AZ5" s="52" t="s">
        <v>82</v>
      </c>
      <c r="BA5" s="52" t="s">
        <v>83</v>
      </c>
      <c r="BB5" s="52" t="s">
        <v>84</v>
      </c>
      <c r="BC5" s="52" t="s">
        <v>85</v>
      </c>
      <c r="BD5" s="52" t="s">
        <v>86</v>
      </c>
      <c r="BE5" s="52" t="s">
        <v>87</v>
      </c>
      <c r="BF5" s="52" t="s">
        <v>88</v>
      </c>
      <c r="BG5" s="52" t="s">
        <v>89</v>
      </c>
      <c r="BH5" s="52" t="s">
        <v>90</v>
      </c>
      <c r="BI5" s="52" t="s">
        <v>91</v>
      </c>
      <c r="BJ5" s="52" t="s">
        <v>92</v>
      </c>
      <c r="BK5" s="52">
        <v>2014</v>
      </c>
      <c r="BL5" s="52" t="s">
        <v>95</v>
      </c>
      <c r="BM5" s="52" t="s">
        <v>81</v>
      </c>
      <c r="BN5" s="52" t="s">
        <v>82</v>
      </c>
      <c r="BO5" s="52" t="s">
        <v>83</v>
      </c>
      <c r="BP5" s="52" t="s">
        <v>84</v>
      </c>
      <c r="BQ5" s="52" t="s">
        <v>85</v>
      </c>
      <c r="BR5" s="52" t="s">
        <v>86</v>
      </c>
      <c r="BS5" s="52" t="s">
        <v>87</v>
      </c>
      <c r="BT5" s="52" t="s">
        <v>88</v>
      </c>
      <c r="BU5" s="52" t="s">
        <v>89</v>
      </c>
      <c r="BV5" s="52" t="s">
        <v>90</v>
      </c>
      <c r="BW5" s="52" t="s">
        <v>91</v>
      </c>
      <c r="BX5" s="52" t="s">
        <v>92</v>
      </c>
      <c r="BY5" s="52">
        <v>2015</v>
      </c>
      <c r="BZ5" s="52" t="s">
        <v>96</v>
      </c>
      <c r="CA5" s="52" t="s">
        <v>81</v>
      </c>
      <c r="CB5" s="52" t="s">
        <v>82</v>
      </c>
      <c r="CC5" s="52" t="s">
        <v>83</v>
      </c>
      <c r="CD5" s="52" t="s">
        <v>84</v>
      </c>
      <c r="CE5" s="52" t="s">
        <v>85</v>
      </c>
      <c r="CF5" s="52" t="s">
        <v>86</v>
      </c>
      <c r="CG5" s="52" t="s">
        <v>87</v>
      </c>
      <c r="CH5" s="52" t="s">
        <v>88</v>
      </c>
      <c r="CI5" s="52" t="s">
        <v>89</v>
      </c>
      <c r="CJ5" s="52" t="s">
        <v>90</v>
      </c>
      <c r="CK5" s="52" t="s">
        <v>91</v>
      </c>
      <c r="CL5" s="52" t="s">
        <v>92</v>
      </c>
      <c r="CM5" s="52">
        <v>2016</v>
      </c>
      <c r="CN5" s="52" t="s">
        <v>97</v>
      </c>
      <c r="CO5" s="52" t="s">
        <v>81</v>
      </c>
      <c r="CP5" s="52" t="s">
        <v>82</v>
      </c>
      <c r="CQ5" s="52" t="s">
        <v>83</v>
      </c>
      <c r="CR5" s="52" t="s">
        <v>84</v>
      </c>
      <c r="CS5" s="52" t="s">
        <v>85</v>
      </c>
      <c r="CT5" s="52" t="s">
        <v>86</v>
      </c>
      <c r="CU5" s="52" t="s">
        <v>87</v>
      </c>
      <c r="CV5" s="52" t="s">
        <v>88</v>
      </c>
      <c r="CW5" s="52" t="s">
        <v>89</v>
      </c>
      <c r="CX5" s="52" t="s">
        <v>90</v>
      </c>
      <c r="CY5" s="52" t="s">
        <v>91</v>
      </c>
      <c r="CZ5" s="52" t="s">
        <v>92</v>
      </c>
      <c r="DA5" s="52">
        <v>2017</v>
      </c>
      <c r="DB5" s="52" t="s">
        <v>98</v>
      </c>
      <c r="DC5" s="52" t="s">
        <v>81</v>
      </c>
      <c r="DD5" s="52" t="s">
        <v>82</v>
      </c>
      <c r="DE5" s="52" t="s">
        <v>83</v>
      </c>
      <c r="DF5" s="52" t="s">
        <v>84</v>
      </c>
      <c r="DG5" s="52" t="s">
        <v>85</v>
      </c>
      <c r="DH5" s="52" t="s">
        <v>86</v>
      </c>
      <c r="DI5" s="52" t="s">
        <v>87</v>
      </c>
      <c r="DJ5" s="52" t="s">
        <v>88</v>
      </c>
      <c r="DK5" s="52" t="s">
        <v>89</v>
      </c>
      <c r="DL5" s="52" t="s">
        <v>90</v>
      </c>
      <c r="DM5" s="52" t="s">
        <v>91</v>
      </c>
      <c r="DN5" s="52" t="s">
        <v>92</v>
      </c>
      <c r="DO5" s="52">
        <v>2018</v>
      </c>
      <c r="DP5" s="52" t="s">
        <v>99</v>
      </c>
      <c r="DQ5" s="52" t="s">
        <v>81</v>
      </c>
      <c r="DR5" s="52" t="s">
        <v>82</v>
      </c>
      <c r="DS5" s="52" t="s">
        <v>83</v>
      </c>
      <c r="DT5" s="52" t="s">
        <v>84</v>
      </c>
      <c r="DU5" s="53" t="s">
        <v>85</v>
      </c>
      <c r="DV5" s="53" t="s">
        <v>86</v>
      </c>
      <c r="DW5" s="54" t="s">
        <v>87</v>
      </c>
      <c r="DX5" s="54" t="s">
        <v>88</v>
      </c>
      <c r="DY5" s="54" t="s">
        <v>89</v>
      </c>
      <c r="DZ5" s="54" t="s">
        <v>90</v>
      </c>
      <c r="EA5" s="54" t="s">
        <v>91</v>
      </c>
      <c r="EB5" s="53" t="s">
        <v>92</v>
      </c>
      <c r="EC5" s="55">
        <v>2019</v>
      </c>
      <c r="ED5" s="56" t="s">
        <v>100</v>
      </c>
      <c r="EE5" s="56">
        <v>43831</v>
      </c>
      <c r="EF5" s="56">
        <v>43862</v>
      </c>
      <c r="EG5" s="56">
        <v>43891</v>
      </c>
      <c r="EH5" s="56">
        <v>43922</v>
      </c>
      <c r="EI5" s="56">
        <v>43952</v>
      </c>
      <c r="EJ5" s="56">
        <v>43983</v>
      </c>
      <c r="EK5" s="56">
        <v>44013</v>
      </c>
      <c r="EL5" s="56">
        <v>44044</v>
      </c>
      <c r="EM5" s="56">
        <v>44075</v>
      </c>
      <c r="EN5" s="56" t="s">
        <v>101</v>
      </c>
      <c r="EO5" s="56">
        <v>44136</v>
      </c>
      <c r="EP5" s="327"/>
      <c r="EQ5" s="56">
        <v>2020</v>
      </c>
      <c r="ER5" s="56"/>
      <c r="ES5" s="57">
        <v>2021</v>
      </c>
      <c r="ET5" s="57">
        <v>2021</v>
      </c>
      <c r="EU5" s="57">
        <v>2021</v>
      </c>
      <c r="EV5" s="57">
        <v>2021</v>
      </c>
      <c r="EW5" s="57">
        <v>2021</v>
      </c>
      <c r="EX5" s="57">
        <v>2021</v>
      </c>
      <c r="EY5" s="57">
        <v>2021</v>
      </c>
      <c r="EZ5" s="57">
        <v>2021</v>
      </c>
      <c r="FA5" s="57">
        <v>2021</v>
      </c>
      <c r="FB5" s="57">
        <v>2021</v>
      </c>
      <c r="FC5" s="57">
        <v>2021</v>
      </c>
      <c r="FD5" s="57">
        <v>2021</v>
      </c>
      <c r="FE5" s="57"/>
      <c r="FF5" s="51"/>
      <c r="FG5" s="58"/>
      <c r="FH5" s="59"/>
      <c r="FI5" s="59"/>
      <c r="FJ5" s="59"/>
      <c r="FK5" s="59"/>
      <c r="FL5" s="59"/>
      <c r="FM5" s="59"/>
      <c r="FN5" s="59"/>
    </row>
    <row r="6" spans="1:174" ht="20.100000000000001" customHeight="1" thickBot="1" x14ac:dyDescent="0.2">
      <c r="A6" s="328" t="s">
        <v>102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29"/>
      <c r="BB6" s="329"/>
      <c r="BC6" s="329"/>
      <c r="BD6" s="329"/>
      <c r="BE6" s="329"/>
      <c r="BF6" s="329"/>
      <c r="BG6" s="329"/>
      <c r="BH6" s="329"/>
      <c r="BI6" s="329"/>
      <c r="BJ6" s="329"/>
      <c r="BK6" s="329"/>
      <c r="BL6" s="329"/>
      <c r="BM6" s="329"/>
      <c r="BN6" s="329"/>
      <c r="BO6" s="329"/>
      <c r="BP6" s="329"/>
      <c r="BQ6" s="329"/>
      <c r="BR6" s="329"/>
      <c r="BS6" s="329"/>
      <c r="BT6" s="329"/>
      <c r="BU6" s="329"/>
      <c r="BV6" s="329"/>
      <c r="BW6" s="329"/>
      <c r="BX6" s="329"/>
      <c r="BY6" s="329"/>
      <c r="BZ6" s="329"/>
      <c r="CA6" s="329"/>
      <c r="CB6" s="329"/>
      <c r="CC6" s="329"/>
      <c r="CD6" s="329"/>
      <c r="CE6" s="329"/>
      <c r="CF6" s="329"/>
      <c r="CG6" s="329"/>
      <c r="CH6" s="329"/>
      <c r="CI6" s="329"/>
      <c r="CJ6" s="329"/>
      <c r="CK6" s="329"/>
      <c r="CL6" s="329"/>
      <c r="CM6" s="329"/>
      <c r="CN6" s="329"/>
      <c r="CO6" s="329"/>
      <c r="CP6" s="329"/>
      <c r="CQ6" s="329"/>
      <c r="CR6" s="329"/>
      <c r="CS6" s="329"/>
      <c r="CT6" s="329"/>
      <c r="CU6" s="329"/>
      <c r="CV6" s="329"/>
      <c r="CW6" s="329"/>
      <c r="CX6" s="329"/>
      <c r="CY6" s="329"/>
      <c r="CZ6" s="329"/>
      <c r="DA6" s="329"/>
      <c r="DB6" s="329"/>
      <c r="DC6" s="329"/>
      <c r="DD6" s="329"/>
      <c r="DE6" s="329"/>
      <c r="DF6" s="329"/>
      <c r="DG6" s="329"/>
      <c r="DH6" s="329"/>
      <c r="DI6" s="329"/>
      <c r="DJ6" s="329"/>
      <c r="DK6" s="329"/>
      <c r="DL6" s="329"/>
      <c r="DM6" s="329"/>
      <c r="DN6" s="329"/>
      <c r="DO6" s="329"/>
      <c r="DP6" s="329"/>
      <c r="DQ6" s="329"/>
      <c r="DR6" s="329"/>
      <c r="DS6" s="329"/>
      <c r="DT6" s="329"/>
      <c r="DU6" s="329"/>
      <c r="DV6" s="329"/>
      <c r="DW6" s="329"/>
      <c r="DX6" s="329"/>
      <c r="DY6" s="329"/>
      <c r="DZ6" s="329"/>
      <c r="EA6" s="329"/>
      <c r="EB6" s="329"/>
      <c r="EC6" s="329"/>
      <c r="ED6" s="329"/>
      <c r="EE6" s="329"/>
      <c r="EF6" s="329"/>
      <c r="EG6" s="329"/>
      <c r="EH6" s="329"/>
      <c r="EI6" s="329"/>
      <c r="EJ6" s="329"/>
      <c r="EK6" s="329"/>
      <c r="EL6" s="329"/>
      <c r="EM6" s="329"/>
      <c r="EN6" s="329"/>
      <c r="EO6" s="329"/>
      <c r="EP6" s="329"/>
      <c r="EQ6" s="329"/>
      <c r="ER6" s="329"/>
      <c r="ES6" s="329"/>
      <c r="ET6" s="329"/>
      <c r="EU6" s="329"/>
      <c r="EV6" s="329"/>
      <c r="EW6" s="329"/>
      <c r="EX6" s="329"/>
      <c r="EY6" s="329"/>
      <c r="EZ6" s="329"/>
      <c r="FA6" s="329"/>
      <c r="FB6" s="329"/>
      <c r="FC6" s="329"/>
      <c r="FD6" s="329"/>
      <c r="FE6" s="329"/>
      <c r="FF6" s="329"/>
      <c r="FG6" s="330"/>
    </row>
    <row r="7" spans="1:174" s="42" customFormat="1" ht="18" customHeight="1" x14ac:dyDescent="0.15">
      <c r="A7" s="61" t="s">
        <v>103</v>
      </c>
      <c r="B7" s="62" t="s">
        <v>104</v>
      </c>
      <c r="C7" s="63" t="s">
        <v>105</v>
      </c>
      <c r="D7" s="64"/>
      <c r="E7" s="64"/>
      <c r="F7" s="65">
        <v>47746.06</v>
      </c>
      <c r="G7" s="65">
        <f t="shared" ref="G7:G26" si="0">ROUND((F7*0.1),2)</f>
        <v>4774.6099999999997</v>
      </c>
      <c r="H7" s="65">
        <f t="shared" ref="H7:H26" si="1">(F7*0.9)</f>
        <v>42971.453999999998</v>
      </c>
      <c r="I7" s="65">
        <v>4893.1499999999996</v>
      </c>
      <c r="J7" s="65">
        <v>9400.0300000000007</v>
      </c>
      <c r="K7" s="65">
        <v>1074.29</v>
      </c>
      <c r="L7" s="65">
        <v>1074.29</v>
      </c>
      <c r="M7" s="65">
        <v>1074.29</v>
      </c>
      <c r="N7" s="65">
        <v>1077.23</v>
      </c>
      <c r="O7" s="65">
        <v>1074.29</v>
      </c>
      <c r="P7" s="65">
        <v>1074.29</v>
      </c>
      <c r="Q7" s="65">
        <v>1074.29</v>
      </c>
      <c r="R7" s="65">
        <v>1077.23</v>
      </c>
      <c r="S7" s="65">
        <v>1074.29</v>
      </c>
      <c r="T7" s="65">
        <v>1074.29</v>
      </c>
      <c r="U7" s="65">
        <v>1074.29</v>
      </c>
      <c r="V7" s="65">
        <f>SUM(K7:U7)+559.22+1074.29</f>
        <v>13456.580000000002</v>
      </c>
      <c r="W7" s="65">
        <f>ROUND((H7/40/365*31),2)</f>
        <v>91.24</v>
      </c>
      <c r="X7" s="65">
        <f>ROUND((H7/40/365*29),2)</f>
        <v>85.35</v>
      </c>
      <c r="Y7" s="65">
        <f>ROUND((H7/40/365*31),2)</f>
        <v>91.24</v>
      </c>
      <c r="Z7" s="65">
        <f>ROUND((H7/40/365*30),2)</f>
        <v>88.3</v>
      </c>
      <c r="AA7" s="65">
        <f>ROUND((H7/40/365*31),2)</f>
        <v>91.24</v>
      </c>
      <c r="AB7" s="65">
        <f>ROUND((H7/40/365*30),2)</f>
        <v>88.3</v>
      </c>
      <c r="AC7" s="65">
        <f>ROUND((H7/40/365*31),2)</f>
        <v>91.24</v>
      </c>
      <c r="AD7" s="65">
        <f>ROUND((H7/40/365*31),2)</f>
        <v>91.24</v>
      </c>
      <c r="AE7" s="65">
        <f>ROUND((H7/40/365*30),2)</f>
        <v>88.3</v>
      </c>
      <c r="AF7" s="65">
        <f>ROUND((H7/40/365*31),2)</f>
        <v>91.24</v>
      </c>
      <c r="AG7" s="65">
        <f>ROUND((H7/40/365*30),2)</f>
        <v>88.3</v>
      </c>
      <c r="AH7" s="65">
        <f>ROUND((H7/40/365*31),2)</f>
        <v>91.24</v>
      </c>
      <c r="AI7" s="65">
        <f t="shared" ref="AI7:AI21" si="2">SUM(W7:AH7)</f>
        <v>1077.2299999999998</v>
      </c>
      <c r="AJ7" s="65">
        <f t="shared" ref="AJ7:AJ21" si="3">ROUND((V7+W7+X7+Y7+Z7+AA7+AB7+AC7+AD7+AE7+AF7+AG7+AH7),2)</f>
        <v>14533.81</v>
      </c>
      <c r="AK7" s="65">
        <f>ROUND((H7/40/365*31),2)</f>
        <v>91.24</v>
      </c>
      <c r="AL7" s="65">
        <f>ROUND((H7/40/365*28),2)</f>
        <v>82.41</v>
      </c>
      <c r="AM7" s="65">
        <f>ROUND((H7/40/365*31),2)</f>
        <v>91.24</v>
      </c>
      <c r="AN7" s="65">
        <f>ROUND((H7/40/365*30),2)</f>
        <v>88.3</v>
      </c>
      <c r="AO7" s="65">
        <f>ROUND((H7/40/365*31),2)</f>
        <v>91.24</v>
      </c>
      <c r="AP7" s="65">
        <f>ROUND((H7/40/365*30),2)</f>
        <v>88.3</v>
      </c>
      <c r="AQ7" s="65">
        <f>ROUND((H7/40/365*31),2)</f>
        <v>91.24</v>
      </c>
      <c r="AR7" s="65">
        <f>ROUND((H7/40/365*31),2)</f>
        <v>91.24</v>
      </c>
      <c r="AS7" s="65">
        <f>ROUND((H7/40/365*30),2)</f>
        <v>88.3</v>
      </c>
      <c r="AT7" s="65">
        <f>ROUND((H7/40/365*31),2)</f>
        <v>91.24</v>
      </c>
      <c r="AU7" s="65">
        <f>ROUND((H7/40/365*30),2)</f>
        <v>88.3</v>
      </c>
      <c r="AV7" s="65">
        <f>ROUND((H7/40/365*31),2)</f>
        <v>91.24</v>
      </c>
      <c r="AW7" s="65">
        <f t="shared" ref="AW7:AW21" si="4">SUM(AK7:AV7)</f>
        <v>1074.29</v>
      </c>
      <c r="AX7" s="65">
        <f t="shared" ref="AX7:AX21" si="5">ROUND((AJ7+AK7+AL7+AM7+AN7+AO7+AP7+AQ7+AR7+AS7+AT7+AU7+AV7),2)</f>
        <v>15608.1</v>
      </c>
      <c r="AY7" s="65">
        <f>ROUND((H7/40/365*31),2)</f>
        <v>91.24</v>
      </c>
      <c r="AZ7" s="65">
        <f>ROUND((H7/40/365*28),2)</f>
        <v>82.41</v>
      </c>
      <c r="BA7" s="65">
        <f>ROUND((H7/40/365*31),2)</f>
        <v>91.24</v>
      </c>
      <c r="BB7" s="65">
        <f>ROUND((H7/40/365*30),2)</f>
        <v>88.3</v>
      </c>
      <c r="BC7" s="65">
        <f>ROUND((H7/40/365*31),2)</f>
        <v>91.24</v>
      </c>
      <c r="BD7" s="65">
        <f>ROUND((H7/40/365*30),2)</f>
        <v>88.3</v>
      </c>
      <c r="BE7" s="65">
        <f>ROUND((H7/40/365*31),2)</f>
        <v>91.24</v>
      </c>
      <c r="BF7" s="65">
        <f>ROUND((H7/40/365*31),2)</f>
        <v>91.24</v>
      </c>
      <c r="BG7" s="65">
        <f>ROUND((H7/40/365*30),2)</f>
        <v>88.3</v>
      </c>
      <c r="BH7" s="65">
        <f>ROUND((H7/40/365*31),2)</f>
        <v>91.24</v>
      </c>
      <c r="BI7" s="65">
        <f>ROUND((H7/40/365*30),2)</f>
        <v>88.3</v>
      </c>
      <c r="BJ7" s="65">
        <f>ROUND((H7/40/365*31),2)</f>
        <v>91.24</v>
      </c>
      <c r="BK7" s="65">
        <f t="shared" ref="BK7:BK21" si="6">SUM(AY7:BJ7)</f>
        <v>1074.29</v>
      </c>
      <c r="BL7" s="65">
        <f t="shared" ref="BL7:BL21" si="7">ROUND((AX7+BK7),2)</f>
        <v>16682.39</v>
      </c>
      <c r="BM7" s="65">
        <f>ROUND((H7/40/365*31),2)</f>
        <v>91.24</v>
      </c>
      <c r="BN7" s="65">
        <f>ROUND((H7/40/365*28),2)</f>
        <v>82.41</v>
      </c>
      <c r="BO7" s="65">
        <f>ROUND((H7/40/365*31),2)</f>
        <v>91.24</v>
      </c>
      <c r="BP7" s="65">
        <f>ROUND((H7/40/365*30),2)</f>
        <v>88.3</v>
      </c>
      <c r="BQ7" s="65">
        <f>ROUND((H7/40/365*31),2)</f>
        <v>91.24</v>
      </c>
      <c r="BR7" s="65">
        <f>ROUND((H7/40/365*30),2)</f>
        <v>88.3</v>
      </c>
      <c r="BS7" s="65">
        <f>ROUND((H7/40/365*31),2)</f>
        <v>91.24</v>
      </c>
      <c r="BT7" s="65">
        <f>ROUND((H7/40/365*31),2)</f>
        <v>91.24</v>
      </c>
      <c r="BU7" s="65">
        <f>ROUND((H7/40/365*30),2)</f>
        <v>88.3</v>
      </c>
      <c r="BV7" s="65">
        <f>ROUND((H7/40/365*31),2)</f>
        <v>91.24</v>
      </c>
      <c r="BW7" s="65">
        <f>ROUND((H7/40/365*30),2)</f>
        <v>88.3</v>
      </c>
      <c r="BX7" s="65">
        <f>ROUND((H7/40/365*31),2)</f>
        <v>91.24</v>
      </c>
      <c r="BY7" s="65">
        <f t="shared" ref="BY7:BY22" si="8">SUM(BM7:BX7)</f>
        <v>1074.29</v>
      </c>
      <c r="BZ7" s="65">
        <f t="shared" ref="BZ7:BZ22" si="9">ROUND((BL7+BY7),2)</f>
        <v>17756.68</v>
      </c>
      <c r="CA7" s="65">
        <f>ROUND((H7/40/365*31),2)</f>
        <v>91.24</v>
      </c>
      <c r="CB7" s="65">
        <f>ROUND((H7/40/365*29),2)</f>
        <v>85.35</v>
      </c>
      <c r="CC7" s="65">
        <f>ROUND((H7/40/365*31),2)</f>
        <v>91.24</v>
      </c>
      <c r="CD7" s="65">
        <f>ROUND((H7/40/365*30),2)</f>
        <v>88.3</v>
      </c>
      <c r="CE7" s="65">
        <f>ROUND((H7/40/365*31),2)</f>
        <v>91.24</v>
      </c>
      <c r="CF7" s="65">
        <f>ROUND((H7/40/365*30),2)</f>
        <v>88.3</v>
      </c>
      <c r="CG7" s="65">
        <f>ROUND((H7/40/365*31),2)</f>
        <v>91.24</v>
      </c>
      <c r="CH7" s="65">
        <f>ROUND((H7/40/365*31),2)</f>
        <v>91.24</v>
      </c>
      <c r="CI7" s="65">
        <f>ROUND((H7/40/365*30),2)</f>
        <v>88.3</v>
      </c>
      <c r="CJ7" s="65">
        <f>ROUND((H7/40/365*31),2)</f>
        <v>91.24</v>
      </c>
      <c r="CK7" s="65">
        <f>ROUND((H7/40/365*30),2)</f>
        <v>88.3</v>
      </c>
      <c r="CL7" s="65">
        <f>ROUND((H7/40/365*31),2)</f>
        <v>91.24</v>
      </c>
      <c r="CM7" s="65">
        <f t="shared" ref="CM7:CM22" si="10">SUM(CA7:CL7)</f>
        <v>1077.2299999999998</v>
      </c>
      <c r="CN7" s="66">
        <f t="shared" ref="CN7:CN22" si="11">ROUND((BZ7+CM7),2)</f>
        <v>18833.91</v>
      </c>
      <c r="CO7" s="65">
        <f>ROUND((H7/40/365*31),2)</f>
        <v>91.24</v>
      </c>
      <c r="CP7" s="65">
        <f>ROUND((H7/40/365*28),2)</f>
        <v>82.41</v>
      </c>
      <c r="CQ7" s="65">
        <f>ROUND((H7/40/365*31),2)</f>
        <v>91.24</v>
      </c>
      <c r="CR7" s="65">
        <f>ROUND((H7/40/365*30),2)</f>
        <v>88.3</v>
      </c>
      <c r="CS7" s="67">
        <f>ROUND((H7/40/365*31),2)</f>
        <v>91.24</v>
      </c>
      <c r="CT7" s="65">
        <f>ROUND((H7/40/365*30),2)</f>
        <v>88.3</v>
      </c>
      <c r="CU7" s="65">
        <f>ROUND((H7/40/365*31),2)</f>
        <v>91.24</v>
      </c>
      <c r="CV7" s="65">
        <f>ROUND((H7/40/365*31),2)</f>
        <v>91.24</v>
      </c>
      <c r="CW7" s="65">
        <f>ROUND((H7/40/365*30),2)</f>
        <v>88.3</v>
      </c>
      <c r="CX7" s="65">
        <f>ROUND((H7/40/365*31),2)</f>
        <v>91.24</v>
      </c>
      <c r="CY7" s="65">
        <f>ROUND((H7/40/365*30),2)</f>
        <v>88.3</v>
      </c>
      <c r="CZ7" s="65">
        <f>ROUND((H7/40/365*31),2)</f>
        <v>91.24</v>
      </c>
      <c r="DA7" s="66">
        <f t="shared" ref="DA7:DA23" si="12">SUM(CO7:CZ7)</f>
        <v>1074.29</v>
      </c>
      <c r="DB7" s="66">
        <f t="shared" ref="DB7:DB23" si="13">ROUND((CN7+DA7),2)</f>
        <v>19908.2</v>
      </c>
      <c r="DC7" s="65">
        <f>ROUND((H7/40/365*31),2)</f>
        <v>91.24</v>
      </c>
      <c r="DD7" s="65">
        <f>ROUND((H7/40/365*28),2)</f>
        <v>82.41</v>
      </c>
      <c r="DE7" s="65">
        <f>ROUND((H7/40/365*31),2)</f>
        <v>91.24</v>
      </c>
      <c r="DF7" s="65">
        <f>ROUND((H7/40/365*30),2)</f>
        <v>88.3</v>
      </c>
      <c r="DG7" s="65">
        <f>ROUND((H7/40/365*31),2)</f>
        <v>91.24</v>
      </c>
      <c r="DH7" s="65">
        <f>ROUND((H7/40/365*30),2)</f>
        <v>88.3</v>
      </c>
      <c r="DI7" s="65">
        <f>ROUND((H7/40/365*31),2)</f>
        <v>91.24</v>
      </c>
      <c r="DJ7" s="65">
        <f>ROUND((H7/40/365*31),2)</f>
        <v>91.24</v>
      </c>
      <c r="DK7" s="65">
        <f>ROUND((H7/40/365*30),2)</f>
        <v>88.3</v>
      </c>
      <c r="DL7" s="65">
        <f>ROUND((H7/40/365*31),2)</f>
        <v>91.24</v>
      </c>
      <c r="DM7" s="65">
        <f>ROUND((H7/40/365*30),2)</f>
        <v>88.3</v>
      </c>
      <c r="DN7" s="65">
        <f>ROUND((H7/40/365*31),2)</f>
        <v>91.24</v>
      </c>
      <c r="DO7" s="66">
        <f t="shared" ref="DO7:DO23" si="14">SUM(DC7:DN7)</f>
        <v>1074.29</v>
      </c>
      <c r="DP7" s="66">
        <f t="shared" ref="DP7:DP23" si="15">ROUND((DB7+DO7),2)</f>
        <v>20982.49</v>
      </c>
      <c r="DQ7" s="65">
        <f>ROUND((H7/40/365*31),2)</f>
        <v>91.24</v>
      </c>
      <c r="DR7" s="65">
        <f>ROUND((H7/40/365*28),2)</f>
        <v>82.41</v>
      </c>
      <c r="DS7" s="65">
        <f>ROUND((H7/40/365*31),2)</f>
        <v>91.24</v>
      </c>
      <c r="DT7" s="65">
        <f>ROUND((H7/40/365*30),2)</f>
        <v>88.3</v>
      </c>
      <c r="DU7" s="65">
        <f>ROUND((H7/40/365*31),2)</f>
        <v>91.24</v>
      </c>
      <c r="DV7" s="65">
        <f>ROUND((H7/40/365*30),2)</f>
        <v>88.3</v>
      </c>
      <c r="DW7" s="65">
        <f>ROUND((H7/40/365*31),2)</f>
        <v>91.24</v>
      </c>
      <c r="DX7" s="65">
        <f>ROUND((H7/40/365*31),2)</f>
        <v>91.24</v>
      </c>
      <c r="DY7" s="65">
        <f>ROUND((H7/40/365*30),2)</f>
        <v>88.3</v>
      </c>
      <c r="DZ7" s="65">
        <f>ROUND((H7/40/365*31),2)</f>
        <v>91.24</v>
      </c>
      <c r="EA7" s="65">
        <f>ROUND((H7/40/365*30),2)</f>
        <v>88.3</v>
      </c>
      <c r="EB7" s="65">
        <f>ROUND((H7/40/365*31),2)</f>
        <v>91.24</v>
      </c>
      <c r="EC7" s="66">
        <f t="shared" ref="EC7:EC25" si="16">SUM(DQ7:EB7)</f>
        <v>1074.29</v>
      </c>
      <c r="ED7" s="66">
        <f t="shared" ref="ED7:ED25" si="17">ROUND((DP7+EC7),2)</f>
        <v>22056.78</v>
      </c>
      <c r="EE7" s="65">
        <f>ROUND((H7/40/365*31),2)</f>
        <v>91.24</v>
      </c>
      <c r="EF7" s="65">
        <f>ROUND((H7/40/365*29),2)</f>
        <v>85.35</v>
      </c>
      <c r="EG7" s="65">
        <f>ROUND((H7/40/365*31),2)</f>
        <v>91.24</v>
      </c>
      <c r="EH7" s="65">
        <f>ROUND((H7/40/365*30),2)</f>
        <v>88.3</v>
      </c>
      <c r="EI7" s="65">
        <f>ROUND((H7/40/365*31),2)</f>
        <v>91.24</v>
      </c>
      <c r="EJ7" s="65">
        <f>ROUND((H7/40/365*30),2)</f>
        <v>88.3</v>
      </c>
      <c r="EK7" s="65">
        <f>ROUND((H7/40/365*31),2)</f>
        <v>91.24</v>
      </c>
      <c r="EL7" s="65">
        <f>ROUND((H7/40/365*31),2)</f>
        <v>91.24</v>
      </c>
      <c r="EM7" s="65">
        <f>ROUND((H7/40/365*30),2)</f>
        <v>88.3</v>
      </c>
      <c r="EN7" s="65">
        <f>ROUND((H7/40/365*31),2)</f>
        <v>91.24</v>
      </c>
      <c r="EO7" s="65">
        <f>ROUND((H7/40/365*30),2)</f>
        <v>88.3</v>
      </c>
      <c r="EP7" s="65">
        <f>ROUND((H7/40/365*31),2)</f>
        <v>91.24</v>
      </c>
      <c r="EQ7" s="66">
        <f t="shared" ref="EQ7:EQ26" si="18">SUM(EE7:EP7)</f>
        <v>1077.2299999999998</v>
      </c>
      <c r="ER7" s="66">
        <f t="shared" ref="ER7:ER26" si="19">ROUND((ED7+EQ7),2)</f>
        <v>23134.01</v>
      </c>
      <c r="ES7" s="65">
        <f>ROUND((H7/40/365*31),2)</f>
        <v>91.24</v>
      </c>
      <c r="ET7" s="65">
        <f>ROUND((H7/40/365*28),2)</f>
        <v>82.41</v>
      </c>
      <c r="EU7" s="65">
        <f>ROUND((H7/40/365*31),2)</f>
        <v>91.24</v>
      </c>
      <c r="EV7" s="65">
        <f>ROUND((H7/40/365*30),2)</f>
        <v>88.3</v>
      </c>
      <c r="EW7" s="68">
        <f>ROUND((H7/40/365*31),2)</f>
        <v>91.24</v>
      </c>
      <c r="EX7" s="65">
        <f>ROUND((H7/40/365*30),2)</f>
        <v>88.3</v>
      </c>
      <c r="EY7" s="65">
        <f>ROUND((H7/40/365*31),2)</f>
        <v>91.24</v>
      </c>
      <c r="EZ7" s="65">
        <f>ROUND((H7/40/365*31),2)</f>
        <v>91.24</v>
      </c>
      <c r="FA7" s="65">
        <f>ROUND((H7/40/365*30),2)</f>
        <v>88.3</v>
      </c>
      <c r="FB7" s="66"/>
      <c r="FC7" s="66"/>
      <c r="FD7" s="66"/>
      <c r="FE7" s="65">
        <f t="shared" ref="FE7:FE26" si="20">SUM(ES7:FD7)</f>
        <v>803.51</v>
      </c>
      <c r="FF7" s="66">
        <f t="shared" ref="FF7:FF26" si="21">ROUND((ER7+FE7),2)</f>
        <v>23937.52</v>
      </c>
      <c r="FG7" s="69">
        <f t="shared" ref="FG7:FG26" si="22">(F7-FF7)</f>
        <v>23808.539999999997</v>
      </c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</row>
    <row r="8" spans="1:174" ht="17.25" customHeight="1" x14ac:dyDescent="0.15">
      <c r="A8" s="71" t="s">
        <v>106</v>
      </c>
      <c r="B8" s="72" t="s">
        <v>107</v>
      </c>
      <c r="C8" s="73" t="s">
        <v>108</v>
      </c>
      <c r="D8" s="74"/>
      <c r="E8" s="74"/>
      <c r="F8" s="75">
        <v>1351050</v>
      </c>
      <c r="G8" s="75">
        <f t="shared" si="0"/>
        <v>135105</v>
      </c>
      <c r="H8" s="75">
        <f t="shared" si="1"/>
        <v>1215945</v>
      </c>
      <c r="I8" s="75"/>
      <c r="J8" s="75"/>
      <c r="K8" s="75"/>
      <c r="L8" s="75"/>
      <c r="M8" s="75"/>
      <c r="N8" s="75"/>
      <c r="O8" s="75">
        <v>2156.52</v>
      </c>
      <c r="P8" s="75">
        <v>60548.42</v>
      </c>
      <c r="Q8" s="75">
        <v>60548.42</v>
      </c>
      <c r="R8" s="75">
        <v>60714.31</v>
      </c>
      <c r="S8" s="75">
        <v>60548.42</v>
      </c>
      <c r="T8" s="75">
        <v>60548.42</v>
      </c>
      <c r="U8" s="75">
        <v>60548.42</v>
      </c>
      <c r="V8" s="75">
        <f t="shared" ref="V8:V21" si="23">N8+O8+P8+Q8+R8+S8+T8+U8</f>
        <v>365612.92999999993</v>
      </c>
      <c r="W8" s="75">
        <f t="shared" ref="W8:W20" si="24">ROUND((H8/7330*31),2)</f>
        <v>5142.47</v>
      </c>
      <c r="X8" s="75">
        <f t="shared" ref="X8:X20" si="25">ROUND((H8/7330*29),2)</f>
        <v>4810.7</v>
      </c>
      <c r="Y8" s="75">
        <f t="shared" ref="Y8:Y20" si="26">ROUND((H8/7330*31),2)</f>
        <v>5142.47</v>
      </c>
      <c r="Z8" s="75">
        <f t="shared" ref="Z8:Z20" si="27">ROUND((H8/7330*30),2)</f>
        <v>4976.58</v>
      </c>
      <c r="AA8" s="75">
        <f t="shared" ref="AA8:AA20" si="28">ROUND((H8/7330*31),2)</f>
        <v>5142.47</v>
      </c>
      <c r="AB8" s="75">
        <f t="shared" ref="AB8:AB20" si="29">ROUND((H8/7330*30),2)</f>
        <v>4976.58</v>
      </c>
      <c r="AC8" s="75">
        <f t="shared" ref="AC8:AC20" si="30">ROUND((H8/7330*31),2)</f>
        <v>5142.47</v>
      </c>
      <c r="AD8" s="75">
        <f t="shared" ref="AD8:AD20" si="31">ROUND((H8/7330*31),2)</f>
        <v>5142.47</v>
      </c>
      <c r="AE8" s="75">
        <f t="shared" ref="AE8:AE20" si="32">ROUND((H8/7330*30),2)</f>
        <v>4976.58</v>
      </c>
      <c r="AF8" s="75">
        <f t="shared" ref="AF8:AF20" si="33">ROUND((H8/7330*31),2)</f>
        <v>5142.47</v>
      </c>
      <c r="AG8" s="75">
        <f t="shared" ref="AG8:AG20" si="34">ROUND((H8/7330*30),2)</f>
        <v>4976.58</v>
      </c>
      <c r="AH8" s="75">
        <f t="shared" ref="AH8:AH21" si="35">ROUND((H8/7330*31),2)</f>
        <v>5142.47</v>
      </c>
      <c r="AI8" s="75">
        <f t="shared" si="2"/>
        <v>60714.310000000012</v>
      </c>
      <c r="AJ8" s="75">
        <f t="shared" si="3"/>
        <v>426327.24</v>
      </c>
      <c r="AK8" s="75">
        <f t="shared" ref="AK8:AK21" si="36">ROUND((H8/7330*31),2)</f>
        <v>5142.47</v>
      </c>
      <c r="AL8" s="75">
        <f t="shared" ref="AL8:AL21" si="37">ROUND((H8/7330*28),2)</f>
        <v>4644.8100000000004</v>
      </c>
      <c r="AM8" s="75">
        <f t="shared" ref="AM8:AM21" si="38">ROUND((H8/7330*31),2)</f>
        <v>5142.47</v>
      </c>
      <c r="AN8" s="75">
        <f t="shared" ref="AN8:AN21" si="39">ROUND((H8/7330*30),2)</f>
        <v>4976.58</v>
      </c>
      <c r="AO8" s="75">
        <f t="shared" ref="AO8:AO21" si="40">ROUND((H8/7330*31),2)</f>
        <v>5142.47</v>
      </c>
      <c r="AP8" s="75">
        <f t="shared" ref="AP8:AP21" si="41">ROUND((H8/7330*30),2)</f>
        <v>4976.58</v>
      </c>
      <c r="AQ8" s="75">
        <f t="shared" ref="AQ8:AQ21" si="42">ROUND((H8/7330*31),2)</f>
        <v>5142.47</v>
      </c>
      <c r="AR8" s="75">
        <f t="shared" ref="AR8:AR21" si="43">ROUND((H8/7330*31),2)</f>
        <v>5142.47</v>
      </c>
      <c r="AS8" s="75">
        <f t="shared" ref="AS8:AS21" si="44">ROUND((H8/7330*30),2)</f>
        <v>4976.58</v>
      </c>
      <c r="AT8" s="75">
        <f t="shared" ref="AT8:AT21" si="45">ROUND((H8/7330*31),2)</f>
        <v>5142.47</v>
      </c>
      <c r="AU8" s="75">
        <f t="shared" ref="AU8:AU21" si="46">ROUND((H8/7330*30),2)</f>
        <v>4976.58</v>
      </c>
      <c r="AV8" s="75">
        <f t="shared" ref="AV8:AV21" si="47">ROUND((H8/7330*31),2)</f>
        <v>5142.47</v>
      </c>
      <c r="AW8" s="75">
        <f t="shared" si="4"/>
        <v>60548.420000000013</v>
      </c>
      <c r="AX8" s="75">
        <f t="shared" si="5"/>
        <v>486875.66</v>
      </c>
      <c r="AY8" s="75">
        <f t="shared" ref="AY8:AY21" si="48">ROUND((H8/7330*31),2)</f>
        <v>5142.47</v>
      </c>
      <c r="AZ8" s="75">
        <f t="shared" ref="AZ8:AZ21" si="49">ROUND((H8/7330*28),2)</f>
        <v>4644.8100000000004</v>
      </c>
      <c r="BA8" s="75">
        <f t="shared" ref="BA8:BA21" si="50">ROUND((H8/7330*31),2)</f>
        <v>5142.47</v>
      </c>
      <c r="BB8" s="75">
        <f t="shared" ref="BB8:BB21" si="51">ROUND((H8/7330*30),2)</f>
        <v>4976.58</v>
      </c>
      <c r="BC8" s="75">
        <f t="shared" ref="BC8:BC21" si="52">ROUND((H8/7330*31),2)</f>
        <v>5142.47</v>
      </c>
      <c r="BD8" s="75">
        <f t="shared" ref="BD8:BD21" si="53">ROUND((H8/7330*30),2)</f>
        <v>4976.58</v>
      </c>
      <c r="BE8" s="75">
        <f t="shared" ref="BE8:BE21" si="54">ROUND((H8/7330*31),2)</f>
        <v>5142.47</v>
      </c>
      <c r="BF8" s="75">
        <f t="shared" ref="BF8:BF21" si="55">ROUND((H8/7330*31),2)</f>
        <v>5142.47</v>
      </c>
      <c r="BG8" s="75">
        <f t="shared" ref="BG8:BG21" si="56">ROUND((H8/7330*30),2)</f>
        <v>4976.58</v>
      </c>
      <c r="BH8" s="75">
        <f t="shared" ref="BH8:BH21" si="57">ROUND((H8/7330*31),2)</f>
        <v>5142.47</v>
      </c>
      <c r="BI8" s="75">
        <f t="shared" ref="BI8:BI21" si="58">ROUND((H8/7330*30),2)</f>
        <v>4976.58</v>
      </c>
      <c r="BJ8" s="75">
        <f t="shared" ref="BJ8:BJ21" si="59">ROUND((H8/7330*31),2)</f>
        <v>5142.47</v>
      </c>
      <c r="BK8" s="75">
        <f t="shared" si="6"/>
        <v>60548.420000000013</v>
      </c>
      <c r="BL8" s="75">
        <f t="shared" si="7"/>
        <v>547424.07999999996</v>
      </c>
      <c r="BM8" s="75">
        <f t="shared" ref="BM8:BM21" si="60">ROUND((H8/7330*31),2)</f>
        <v>5142.47</v>
      </c>
      <c r="BN8" s="75">
        <f t="shared" ref="BN8:BN21" si="61">ROUND((H8/7330*28),2)</f>
        <v>4644.8100000000004</v>
      </c>
      <c r="BO8" s="75">
        <f t="shared" ref="BO8:BO21" si="62">ROUND((H8/7330*31),2)</f>
        <v>5142.47</v>
      </c>
      <c r="BP8" s="75">
        <f t="shared" ref="BP8:BP21" si="63">ROUND((H8/7330*30),2)</f>
        <v>4976.58</v>
      </c>
      <c r="BQ8" s="75">
        <f t="shared" ref="BQ8:BQ21" si="64">ROUND((H8/7330*31),2)</f>
        <v>5142.47</v>
      </c>
      <c r="BR8" s="75">
        <f t="shared" ref="BR8:BR21" si="65">ROUND((H8/7330*30),2)</f>
        <v>4976.58</v>
      </c>
      <c r="BS8" s="75">
        <f t="shared" ref="BS8:BS21" si="66">ROUND((H8/7330*31),2)</f>
        <v>5142.47</v>
      </c>
      <c r="BT8" s="75">
        <f t="shared" ref="BT8:BT21" si="67">ROUND((H8/7330*31),2)</f>
        <v>5142.47</v>
      </c>
      <c r="BU8" s="75">
        <f t="shared" ref="BU8:BU21" si="68">ROUND((H8/7330*30),2)</f>
        <v>4976.58</v>
      </c>
      <c r="BV8" s="75">
        <f t="shared" ref="BV8:BV21" si="69">ROUND((H8/7330*31),2)</f>
        <v>5142.47</v>
      </c>
      <c r="BW8" s="75">
        <f t="shared" ref="BW8:BW22" si="70">ROUND((H8/7330*30),2)</f>
        <v>4976.58</v>
      </c>
      <c r="BX8" s="75">
        <f t="shared" ref="BX8:BX22" si="71">ROUND((H8/7330*31),2)</f>
        <v>5142.47</v>
      </c>
      <c r="BY8" s="75">
        <f t="shared" si="8"/>
        <v>60548.420000000013</v>
      </c>
      <c r="BZ8" s="75">
        <f t="shared" si="9"/>
        <v>607972.5</v>
      </c>
      <c r="CA8" s="75">
        <f t="shared" ref="CA8:CA22" si="72">ROUND((H8/7330*31),2)</f>
        <v>5142.47</v>
      </c>
      <c r="CB8" s="75">
        <f t="shared" ref="CB8:CB22" si="73">ROUND((H8/7330*29),2)</f>
        <v>4810.7</v>
      </c>
      <c r="CC8" s="75">
        <f t="shared" ref="CC8:CC22" si="74">ROUND((H8/7330*31),2)</f>
        <v>5142.47</v>
      </c>
      <c r="CD8" s="75">
        <f t="shared" ref="CD8:CD22" si="75">ROUND((H8/7330*30),2)</f>
        <v>4976.58</v>
      </c>
      <c r="CE8" s="75">
        <f t="shared" ref="CE8:CE22" si="76">ROUND((H8/7330*31),2)</f>
        <v>5142.47</v>
      </c>
      <c r="CF8" s="75">
        <f t="shared" ref="CF8:CF22" si="77">ROUND((H8/7330*30),2)</f>
        <v>4976.58</v>
      </c>
      <c r="CG8" s="75">
        <f t="shared" ref="CG8:CG22" si="78">ROUND((H8/7330*31),2)</f>
        <v>5142.47</v>
      </c>
      <c r="CH8" s="75">
        <f t="shared" ref="CH8:CH22" si="79">ROUND((H8/7330*31),2)</f>
        <v>5142.47</v>
      </c>
      <c r="CI8" s="75">
        <f t="shared" ref="CI8:CI22" si="80">ROUND((H8/7330*30),2)</f>
        <v>4976.58</v>
      </c>
      <c r="CJ8" s="75">
        <f t="shared" ref="CJ8:CJ22" si="81">ROUND((H8/7330*31),2)</f>
        <v>5142.47</v>
      </c>
      <c r="CK8" s="75">
        <f t="shared" ref="CK8:CK22" si="82">ROUND((H8/7330*30),2)</f>
        <v>4976.58</v>
      </c>
      <c r="CL8" s="75">
        <f t="shared" ref="CL8:CL22" si="83">ROUND((H8/7330*31),2)</f>
        <v>5142.47</v>
      </c>
      <c r="CM8" s="75">
        <f t="shared" si="10"/>
        <v>60714.310000000012</v>
      </c>
      <c r="CN8" s="76">
        <f t="shared" si="11"/>
        <v>668686.81000000006</v>
      </c>
      <c r="CO8" s="75">
        <f t="shared" ref="CO8:CO22" si="84">ROUND((H8/7330*31),2)</f>
        <v>5142.47</v>
      </c>
      <c r="CP8" s="75">
        <f t="shared" ref="CP8:CP22" si="85">ROUND((H8/7330*28),2)</f>
        <v>4644.8100000000004</v>
      </c>
      <c r="CQ8" s="75">
        <f t="shared" ref="CQ8:CQ22" si="86">ROUND((H8/7330*31),2)</f>
        <v>5142.47</v>
      </c>
      <c r="CR8" s="75">
        <f t="shared" ref="CR8:CR22" si="87">ROUND((H8/7330*30),2)</f>
        <v>4976.58</v>
      </c>
      <c r="CS8" s="77">
        <f t="shared" ref="CS8:CS22" si="88">ROUND((H8/7330*31),2)</f>
        <v>5142.47</v>
      </c>
      <c r="CT8" s="75">
        <f t="shared" ref="CT8:CT22" si="89">ROUND((H8/7330*30),2)</f>
        <v>4976.58</v>
      </c>
      <c r="CU8" s="75">
        <f t="shared" ref="CU8:CU23" si="90">ROUND((H8/7330*31),2)</f>
        <v>5142.47</v>
      </c>
      <c r="CV8" s="75">
        <f t="shared" ref="CV8:CV23" si="91">ROUND((H8/7330*31),2)</f>
        <v>5142.47</v>
      </c>
      <c r="CW8" s="75">
        <f t="shared" ref="CW8:CW23" si="92">ROUND((H8/7330*30),2)</f>
        <v>4976.58</v>
      </c>
      <c r="CX8" s="75">
        <f t="shared" ref="CX8:CX23" si="93">ROUND((H8/7330*31),2)</f>
        <v>5142.47</v>
      </c>
      <c r="CY8" s="75">
        <f t="shared" ref="CY8:CY23" si="94">ROUND((H8/7330*30),2)</f>
        <v>4976.58</v>
      </c>
      <c r="CZ8" s="75">
        <f t="shared" ref="CZ8:CZ23" si="95">ROUND((H8/7330*31),2)</f>
        <v>5142.47</v>
      </c>
      <c r="DA8" s="76">
        <f t="shared" si="12"/>
        <v>60548.420000000013</v>
      </c>
      <c r="DB8" s="76">
        <f t="shared" si="13"/>
        <v>729235.23</v>
      </c>
      <c r="DC8" s="75">
        <f t="shared" ref="DC8:DC23" si="96">ROUND((H8/7330*31),2)</f>
        <v>5142.47</v>
      </c>
      <c r="DD8" s="75">
        <f t="shared" ref="DD8:DD23" si="97">ROUND((H8/7330*28),2)</f>
        <v>4644.8100000000004</v>
      </c>
      <c r="DE8" s="75">
        <f t="shared" ref="DE8:DE23" si="98">ROUND((H8/7330*31),2)</f>
        <v>5142.47</v>
      </c>
      <c r="DF8" s="75">
        <f t="shared" ref="DF8:DF23" si="99">ROUND((H8/7330*30),2)</f>
        <v>4976.58</v>
      </c>
      <c r="DG8" s="75">
        <f t="shared" ref="DG8:DG23" si="100">ROUND((H8/7330*31),2)</f>
        <v>5142.47</v>
      </c>
      <c r="DH8" s="75">
        <f t="shared" ref="DH8:DH23" si="101">ROUND((H8/7330*30),2)</f>
        <v>4976.58</v>
      </c>
      <c r="DI8" s="75">
        <f t="shared" ref="DI8:DI23" si="102">ROUND((H8/7330*31),2)</f>
        <v>5142.47</v>
      </c>
      <c r="DJ8" s="75">
        <f t="shared" ref="DJ8:DJ23" si="103">ROUND((H8/7330*31),2)</f>
        <v>5142.47</v>
      </c>
      <c r="DK8" s="75">
        <f t="shared" ref="DK8:DK23" si="104">ROUND((H8/7330*30),2)</f>
        <v>4976.58</v>
      </c>
      <c r="DL8" s="75">
        <f t="shared" ref="DL8:DL23" si="105">ROUND((H8/7330*31),2)</f>
        <v>5142.47</v>
      </c>
      <c r="DM8" s="75">
        <f t="shared" ref="DM8:DM23" si="106">ROUND((H8/7330*30),2)</f>
        <v>4976.58</v>
      </c>
      <c r="DN8" s="75">
        <f t="shared" ref="DN8:DN23" si="107">ROUND((H8/7330*31),2)</f>
        <v>5142.47</v>
      </c>
      <c r="DO8" s="76">
        <f t="shared" si="14"/>
        <v>60548.420000000013</v>
      </c>
      <c r="DP8" s="76">
        <f t="shared" si="15"/>
        <v>789783.65</v>
      </c>
      <c r="DQ8" s="75">
        <f t="shared" ref="DQ8:DQ23" si="108">ROUND((H8/7330*31),2)</f>
        <v>5142.47</v>
      </c>
      <c r="DR8" s="75">
        <f t="shared" ref="DR8:DR23" si="109">ROUND((H8/7330*28),2)</f>
        <v>4644.8100000000004</v>
      </c>
      <c r="DS8" s="75">
        <f t="shared" ref="DS8:DS23" si="110">ROUND((H8/7330*31),2)</f>
        <v>5142.47</v>
      </c>
      <c r="DT8" s="75">
        <f t="shared" ref="DT8:DT23" si="111">ROUND((H8/7330*30),2)</f>
        <v>4976.58</v>
      </c>
      <c r="DU8" s="75">
        <f t="shared" ref="DU8:DU23" si="112">ROUND((H8/7330*31),2)</f>
        <v>5142.47</v>
      </c>
      <c r="DV8" s="75">
        <f t="shared" ref="DV8:DV23" si="113">ROUND((H8/7330*30),2)</f>
        <v>4976.58</v>
      </c>
      <c r="DW8" s="75">
        <f t="shared" ref="DW8:DW23" si="114">ROUND((H8/7330*31),2)</f>
        <v>5142.47</v>
      </c>
      <c r="DX8" s="75">
        <f t="shared" ref="DX8:DX23" si="115">ROUND((H8/7330*31),2)</f>
        <v>5142.47</v>
      </c>
      <c r="DY8" s="75">
        <f t="shared" ref="DY8:DY23" si="116">ROUND((H8/7330*30),2)</f>
        <v>4976.58</v>
      </c>
      <c r="DZ8" s="75">
        <f t="shared" ref="DZ8:DZ23" si="117">ROUND((H8/7330*31),2)</f>
        <v>5142.47</v>
      </c>
      <c r="EA8" s="75">
        <f t="shared" ref="EA8:EA23" si="118">ROUND((H8/7330*30),2)</f>
        <v>4976.58</v>
      </c>
      <c r="EB8" s="75">
        <f t="shared" ref="EB8:EB23" si="119">ROUND((H8/7330*31),2)</f>
        <v>5142.47</v>
      </c>
      <c r="EC8" s="76">
        <f t="shared" si="16"/>
        <v>60548.420000000013</v>
      </c>
      <c r="ED8" s="76">
        <f t="shared" si="17"/>
        <v>850332.07</v>
      </c>
      <c r="EE8" s="75">
        <f t="shared" ref="EE8:EE24" si="120">ROUND((H8/7330*31),2)</f>
        <v>5142.47</v>
      </c>
      <c r="EF8" s="75">
        <f t="shared" ref="EF8:EF24" si="121">ROUND((H8/7330*29),2)</f>
        <v>4810.7</v>
      </c>
      <c r="EG8" s="75">
        <f t="shared" ref="EG8:EG24" si="122">ROUND((H8/7330*31),2)</f>
        <v>5142.47</v>
      </c>
      <c r="EH8" s="75">
        <f t="shared" ref="EH8:EH24" si="123">ROUND((H8/7330*30),2)</f>
        <v>4976.58</v>
      </c>
      <c r="EI8" s="75">
        <f t="shared" ref="EI8:EI24" si="124">ROUND((H8/7330*31),2)</f>
        <v>5142.47</v>
      </c>
      <c r="EJ8" s="75">
        <f t="shared" ref="EJ8:EJ24" si="125">ROUND((H8/7330*30),2)</f>
        <v>4976.58</v>
      </c>
      <c r="EK8" s="75">
        <f t="shared" ref="EK8:EK24" si="126">ROUND((H8/7330*31),2)</f>
        <v>5142.47</v>
      </c>
      <c r="EL8" s="75">
        <f t="shared" ref="EL8:EL24" si="127">ROUND((H8/7330*31),2)</f>
        <v>5142.47</v>
      </c>
      <c r="EM8" s="75">
        <f t="shared" ref="EM8:EM24" si="128">ROUND((H8/7330*30),2)</f>
        <v>4976.58</v>
      </c>
      <c r="EN8" s="75">
        <f t="shared" ref="EN8:EN24" si="129">ROUND((H8/7330*31),2)</f>
        <v>5142.47</v>
      </c>
      <c r="EO8" s="75">
        <f t="shared" ref="EO8:EO24" si="130">ROUND((H8/7330*30),2)</f>
        <v>4976.58</v>
      </c>
      <c r="EP8" s="75">
        <f t="shared" ref="EP8:EP24" si="131">ROUND((H8/7330*31),2)</f>
        <v>5142.47</v>
      </c>
      <c r="EQ8" s="76">
        <f t="shared" si="18"/>
        <v>60714.310000000012</v>
      </c>
      <c r="ER8" s="76">
        <f t="shared" si="19"/>
        <v>911046.38</v>
      </c>
      <c r="ES8" s="75">
        <f t="shared" ref="ES8:ES24" si="132">ROUND((H8/7330*31),2)</f>
        <v>5142.47</v>
      </c>
      <c r="ET8" s="75">
        <f t="shared" ref="ET8:ET24" si="133">ROUND((H8/7330*28),2)</f>
        <v>4644.8100000000004</v>
      </c>
      <c r="EU8" s="75">
        <f t="shared" ref="EU8:EU24" si="134">ROUND((H8/7330*31),2)</f>
        <v>5142.47</v>
      </c>
      <c r="EV8" s="75">
        <f t="shared" ref="EV8:EV24" si="135">ROUND((H8/7330*30),2)</f>
        <v>4976.58</v>
      </c>
      <c r="EW8" s="78">
        <f t="shared" ref="EW8:EW24" si="136">ROUND((H8/7330*31),2)</f>
        <v>5142.47</v>
      </c>
      <c r="EX8" s="75">
        <f t="shared" ref="EX8:EX24" si="137">ROUND((H8/7330*30),2)</f>
        <v>4976.58</v>
      </c>
      <c r="EY8" s="75">
        <f t="shared" ref="EY8:EY24" si="138">ROUND((H8/7330*31),2)</f>
        <v>5142.47</v>
      </c>
      <c r="EZ8" s="75">
        <f t="shared" ref="EZ8:EZ24" si="139">ROUND((H8/7330*31),2)</f>
        <v>5142.47</v>
      </c>
      <c r="FA8" s="75">
        <f>ROUND((H8/7330*30),2)</f>
        <v>4976.58</v>
      </c>
      <c r="FB8" s="76"/>
      <c r="FC8" s="76"/>
      <c r="FD8" s="76"/>
      <c r="FE8" s="75">
        <f t="shared" si="20"/>
        <v>45286.900000000009</v>
      </c>
      <c r="FF8" s="76">
        <f t="shared" si="21"/>
        <v>956333.28</v>
      </c>
      <c r="FG8" s="79">
        <f t="shared" si="22"/>
        <v>394716.72</v>
      </c>
    </row>
    <row r="9" spans="1:174" ht="18.75" customHeight="1" x14ac:dyDescent="0.15">
      <c r="A9" s="71" t="s">
        <v>106</v>
      </c>
      <c r="B9" s="72" t="s">
        <v>109</v>
      </c>
      <c r="C9" s="73" t="s">
        <v>108</v>
      </c>
      <c r="D9" s="74"/>
      <c r="E9" s="74"/>
      <c r="F9" s="75">
        <v>131874.97</v>
      </c>
      <c r="G9" s="75">
        <f t="shared" si="0"/>
        <v>13187.5</v>
      </c>
      <c r="H9" s="75">
        <f t="shared" si="1"/>
        <v>118687.473</v>
      </c>
      <c r="I9" s="75"/>
      <c r="J9" s="75"/>
      <c r="K9" s="75"/>
      <c r="L9" s="75"/>
      <c r="M9" s="75"/>
      <c r="N9" s="75"/>
      <c r="O9" s="75"/>
      <c r="P9" s="75">
        <v>6120.57</v>
      </c>
      <c r="Q9" s="75">
        <v>5910.07</v>
      </c>
      <c r="R9" s="75">
        <v>5926.26</v>
      </c>
      <c r="S9" s="75">
        <v>5910.07</v>
      </c>
      <c r="T9" s="75">
        <v>5910.07</v>
      </c>
      <c r="U9" s="75">
        <v>5910.07</v>
      </c>
      <c r="V9" s="75">
        <f t="shared" si="23"/>
        <v>35687.11</v>
      </c>
      <c r="W9" s="75">
        <f t="shared" si="24"/>
        <v>501.95</v>
      </c>
      <c r="X9" s="75">
        <f t="shared" si="25"/>
        <v>469.57</v>
      </c>
      <c r="Y9" s="75">
        <f t="shared" si="26"/>
        <v>501.95</v>
      </c>
      <c r="Z9" s="75">
        <f t="shared" si="27"/>
        <v>485.76</v>
      </c>
      <c r="AA9" s="75">
        <f t="shared" si="28"/>
        <v>501.95</v>
      </c>
      <c r="AB9" s="75">
        <f t="shared" si="29"/>
        <v>485.76</v>
      </c>
      <c r="AC9" s="75">
        <f t="shared" si="30"/>
        <v>501.95</v>
      </c>
      <c r="AD9" s="75">
        <f t="shared" si="31"/>
        <v>501.95</v>
      </c>
      <c r="AE9" s="75">
        <f t="shared" si="32"/>
        <v>485.76</v>
      </c>
      <c r="AF9" s="75">
        <f t="shared" si="33"/>
        <v>501.95</v>
      </c>
      <c r="AG9" s="75">
        <f t="shared" si="34"/>
        <v>485.76</v>
      </c>
      <c r="AH9" s="75">
        <f t="shared" si="35"/>
        <v>501.95</v>
      </c>
      <c r="AI9" s="75">
        <f t="shared" si="2"/>
        <v>5926.2599999999993</v>
      </c>
      <c r="AJ9" s="75">
        <f t="shared" si="3"/>
        <v>41613.370000000003</v>
      </c>
      <c r="AK9" s="75">
        <f t="shared" si="36"/>
        <v>501.95</v>
      </c>
      <c r="AL9" s="75">
        <f t="shared" si="37"/>
        <v>453.38</v>
      </c>
      <c r="AM9" s="75">
        <f t="shared" si="38"/>
        <v>501.95</v>
      </c>
      <c r="AN9" s="75">
        <f t="shared" si="39"/>
        <v>485.76</v>
      </c>
      <c r="AO9" s="75">
        <f t="shared" si="40"/>
        <v>501.95</v>
      </c>
      <c r="AP9" s="75">
        <f t="shared" si="41"/>
        <v>485.76</v>
      </c>
      <c r="AQ9" s="75">
        <f t="shared" si="42"/>
        <v>501.95</v>
      </c>
      <c r="AR9" s="75">
        <f t="shared" si="43"/>
        <v>501.95</v>
      </c>
      <c r="AS9" s="75">
        <f t="shared" si="44"/>
        <v>485.76</v>
      </c>
      <c r="AT9" s="75">
        <f t="shared" si="45"/>
        <v>501.95</v>
      </c>
      <c r="AU9" s="75">
        <f t="shared" si="46"/>
        <v>485.76</v>
      </c>
      <c r="AV9" s="75">
        <f t="shared" si="47"/>
        <v>501.95</v>
      </c>
      <c r="AW9" s="75">
        <f t="shared" si="4"/>
        <v>5910.07</v>
      </c>
      <c r="AX9" s="75">
        <f t="shared" si="5"/>
        <v>47523.44</v>
      </c>
      <c r="AY9" s="75">
        <f t="shared" si="48"/>
        <v>501.95</v>
      </c>
      <c r="AZ9" s="75">
        <f t="shared" si="49"/>
        <v>453.38</v>
      </c>
      <c r="BA9" s="75">
        <f t="shared" si="50"/>
        <v>501.95</v>
      </c>
      <c r="BB9" s="75">
        <f t="shared" si="51"/>
        <v>485.76</v>
      </c>
      <c r="BC9" s="75">
        <f t="shared" si="52"/>
        <v>501.95</v>
      </c>
      <c r="BD9" s="75">
        <f t="shared" si="53"/>
        <v>485.76</v>
      </c>
      <c r="BE9" s="75">
        <f t="shared" si="54"/>
        <v>501.95</v>
      </c>
      <c r="BF9" s="75">
        <f t="shared" si="55"/>
        <v>501.95</v>
      </c>
      <c r="BG9" s="75">
        <f t="shared" si="56"/>
        <v>485.76</v>
      </c>
      <c r="BH9" s="75">
        <f t="shared" si="57"/>
        <v>501.95</v>
      </c>
      <c r="BI9" s="75">
        <f t="shared" si="58"/>
        <v>485.76</v>
      </c>
      <c r="BJ9" s="75">
        <f t="shared" si="59"/>
        <v>501.95</v>
      </c>
      <c r="BK9" s="75">
        <f t="shared" si="6"/>
        <v>5910.07</v>
      </c>
      <c r="BL9" s="75">
        <f t="shared" si="7"/>
        <v>53433.51</v>
      </c>
      <c r="BM9" s="75">
        <f t="shared" si="60"/>
        <v>501.95</v>
      </c>
      <c r="BN9" s="75">
        <f t="shared" si="61"/>
        <v>453.38</v>
      </c>
      <c r="BO9" s="75">
        <f t="shared" si="62"/>
        <v>501.95</v>
      </c>
      <c r="BP9" s="75">
        <f t="shared" si="63"/>
        <v>485.76</v>
      </c>
      <c r="BQ9" s="75">
        <f t="shared" si="64"/>
        <v>501.95</v>
      </c>
      <c r="BR9" s="75">
        <f t="shared" si="65"/>
        <v>485.76</v>
      </c>
      <c r="BS9" s="75">
        <f t="shared" si="66"/>
        <v>501.95</v>
      </c>
      <c r="BT9" s="75">
        <f t="shared" si="67"/>
        <v>501.95</v>
      </c>
      <c r="BU9" s="75">
        <f t="shared" si="68"/>
        <v>485.76</v>
      </c>
      <c r="BV9" s="75">
        <f t="shared" si="69"/>
        <v>501.95</v>
      </c>
      <c r="BW9" s="75">
        <f t="shared" si="70"/>
        <v>485.76</v>
      </c>
      <c r="BX9" s="75">
        <f t="shared" si="71"/>
        <v>501.95</v>
      </c>
      <c r="BY9" s="75">
        <f t="shared" si="8"/>
        <v>5910.07</v>
      </c>
      <c r="BZ9" s="75">
        <f t="shared" si="9"/>
        <v>59343.58</v>
      </c>
      <c r="CA9" s="75">
        <f t="shared" si="72"/>
        <v>501.95</v>
      </c>
      <c r="CB9" s="75">
        <f t="shared" si="73"/>
        <v>469.57</v>
      </c>
      <c r="CC9" s="75">
        <f t="shared" si="74"/>
        <v>501.95</v>
      </c>
      <c r="CD9" s="75">
        <f t="shared" si="75"/>
        <v>485.76</v>
      </c>
      <c r="CE9" s="75">
        <f t="shared" si="76"/>
        <v>501.95</v>
      </c>
      <c r="CF9" s="75">
        <f t="shared" si="77"/>
        <v>485.76</v>
      </c>
      <c r="CG9" s="75">
        <f t="shared" si="78"/>
        <v>501.95</v>
      </c>
      <c r="CH9" s="75">
        <f t="shared" si="79"/>
        <v>501.95</v>
      </c>
      <c r="CI9" s="75">
        <f t="shared" si="80"/>
        <v>485.76</v>
      </c>
      <c r="CJ9" s="75">
        <f t="shared" si="81"/>
        <v>501.95</v>
      </c>
      <c r="CK9" s="75">
        <f t="shared" si="82"/>
        <v>485.76</v>
      </c>
      <c r="CL9" s="75">
        <f t="shared" si="83"/>
        <v>501.95</v>
      </c>
      <c r="CM9" s="75">
        <f t="shared" si="10"/>
        <v>5926.2599999999993</v>
      </c>
      <c r="CN9" s="76">
        <f t="shared" si="11"/>
        <v>65269.84</v>
      </c>
      <c r="CO9" s="75">
        <f t="shared" si="84"/>
        <v>501.95</v>
      </c>
      <c r="CP9" s="75">
        <f t="shared" si="85"/>
        <v>453.38</v>
      </c>
      <c r="CQ9" s="75">
        <f t="shared" si="86"/>
        <v>501.95</v>
      </c>
      <c r="CR9" s="75">
        <f t="shared" si="87"/>
        <v>485.76</v>
      </c>
      <c r="CS9" s="77">
        <f t="shared" si="88"/>
        <v>501.95</v>
      </c>
      <c r="CT9" s="75">
        <f t="shared" si="89"/>
        <v>485.76</v>
      </c>
      <c r="CU9" s="75">
        <f t="shared" si="90"/>
        <v>501.95</v>
      </c>
      <c r="CV9" s="75">
        <f t="shared" si="91"/>
        <v>501.95</v>
      </c>
      <c r="CW9" s="75">
        <f t="shared" si="92"/>
        <v>485.76</v>
      </c>
      <c r="CX9" s="75">
        <f t="shared" si="93"/>
        <v>501.95</v>
      </c>
      <c r="CY9" s="75">
        <f t="shared" si="94"/>
        <v>485.76</v>
      </c>
      <c r="CZ9" s="75">
        <f t="shared" si="95"/>
        <v>501.95</v>
      </c>
      <c r="DA9" s="76">
        <f t="shared" si="12"/>
        <v>5910.07</v>
      </c>
      <c r="DB9" s="76">
        <f t="shared" si="13"/>
        <v>71179.91</v>
      </c>
      <c r="DC9" s="75">
        <f t="shared" si="96"/>
        <v>501.95</v>
      </c>
      <c r="DD9" s="75">
        <f t="shared" si="97"/>
        <v>453.38</v>
      </c>
      <c r="DE9" s="75">
        <f t="shared" si="98"/>
        <v>501.95</v>
      </c>
      <c r="DF9" s="75">
        <f t="shared" si="99"/>
        <v>485.76</v>
      </c>
      <c r="DG9" s="75">
        <f t="shared" si="100"/>
        <v>501.95</v>
      </c>
      <c r="DH9" s="75">
        <f t="shared" si="101"/>
        <v>485.76</v>
      </c>
      <c r="DI9" s="75">
        <f t="shared" si="102"/>
        <v>501.95</v>
      </c>
      <c r="DJ9" s="75">
        <f t="shared" si="103"/>
        <v>501.95</v>
      </c>
      <c r="DK9" s="75">
        <f t="shared" si="104"/>
        <v>485.76</v>
      </c>
      <c r="DL9" s="75">
        <f t="shared" si="105"/>
        <v>501.95</v>
      </c>
      <c r="DM9" s="75">
        <f t="shared" si="106"/>
        <v>485.76</v>
      </c>
      <c r="DN9" s="75">
        <f t="shared" si="107"/>
        <v>501.95</v>
      </c>
      <c r="DO9" s="76">
        <f t="shared" si="14"/>
        <v>5910.07</v>
      </c>
      <c r="DP9" s="76">
        <f t="shared" si="15"/>
        <v>77089.98</v>
      </c>
      <c r="DQ9" s="75">
        <f t="shared" si="108"/>
        <v>501.95</v>
      </c>
      <c r="DR9" s="75">
        <f t="shared" si="109"/>
        <v>453.38</v>
      </c>
      <c r="DS9" s="75">
        <f t="shared" si="110"/>
        <v>501.95</v>
      </c>
      <c r="DT9" s="75">
        <f t="shared" si="111"/>
        <v>485.76</v>
      </c>
      <c r="DU9" s="75">
        <f t="shared" si="112"/>
        <v>501.95</v>
      </c>
      <c r="DV9" s="75">
        <f t="shared" si="113"/>
        <v>485.76</v>
      </c>
      <c r="DW9" s="75">
        <f t="shared" si="114"/>
        <v>501.95</v>
      </c>
      <c r="DX9" s="75">
        <f t="shared" si="115"/>
        <v>501.95</v>
      </c>
      <c r="DY9" s="75">
        <f t="shared" si="116"/>
        <v>485.76</v>
      </c>
      <c r="DZ9" s="75">
        <f t="shared" si="117"/>
        <v>501.95</v>
      </c>
      <c r="EA9" s="75">
        <f t="shared" si="118"/>
        <v>485.76</v>
      </c>
      <c r="EB9" s="75">
        <f t="shared" si="119"/>
        <v>501.95</v>
      </c>
      <c r="EC9" s="76">
        <f t="shared" si="16"/>
        <v>5910.07</v>
      </c>
      <c r="ED9" s="76">
        <f t="shared" si="17"/>
        <v>83000.05</v>
      </c>
      <c r="EE9" s="75">
        <f t="shared" si="120"/>
        <v>501.95</v>
      </c>
      <c r="EF9" s="75">
        <f t="shared" si="121"/>
        <v>469.57</v>
      </c>
      <c r="EG9" s="75">
        <f t="shared" si="122"/>
        <v>501.95</v>
      </c>
      <c r="EH9" s="75">
        <f t="shared" si="123"/>
        <v>485.76</v>
      </c>
      <c r="EI9" s="75">
        <f t="shared" si="124"/>
        <v>501.95</v>
      </c>
      <c r="EJ9" s="75">
        <f t="shared" si="125"/>
        <v>485.76</v>
      </c>
      <c r="EK9" s="75">
        <f t="shared" si="126"/>
        <v>501.95</v>
      </c>
      <c r="EL9" s="75">
        <f t="shared" si="127"/>
        <v>501.95</v>
      </c>
      <c r="EM9" s="75">
        <f t="shared" si="128"/>
        <v>485.76</v>
      </c>
      <c r="EN9" s="75">
        <f t="shared" si="129"/>
        <v>501.95</v>
      </c>
      <c r="EO9" s="75">
        <f t="shared" si="130"/>
        <v>485.76</v>
      </c>
      <c r="EP9" s="75">
        <f t="shared" si="131"/>
        <v>501.95</v>
      </c>
      <c r="EQ9" s="76">
        <f t="shared" si="18"/>
        <v>5926.2599999999993</v>
      </c>
      <c r="ER9" s="76">
        <f t="shared" si="19"/>
        <v>88926.31</v>
      </c>
      <c r="ES9" s="75">
        <f t="shared" si="132"/>
        <v>501.95</v>
      </c>
      <c r="ET9" s="75">
        <f t="shared" si="133"/>
        <v>453.38</v>
      </c>
      <c r="EU9" s="75">
        <f t="shared" si="134"/>
        <v>501.95</v>
      </c>
      <c r="EV9" s="75">
        <f t="shared" si="135"/>
        <v>485.76</v>
      </c>
      <c r="EW9" s="78">
        <f t="shared" si="136"/>
        <v>501.95</v>
      </c>
      <c r="EX9" s="75">
        <f t="shared" si="137"/>
        <v>485.76</v>
      </c>
      <c r="EY9" s="75">
        <f t="shared" si="138"/>
        <v>501.95</v>
      </c>
      <c r="EZ9" s="75">
        <f t="shared" si="139"/>
        <v>501.95</v>
      </c>
      <c r="FA9" s="75">
        <f t="shared" ref="FA9:FA26" si="140">ROUND((H9/7330*30),2)</f>
        <v>485.76</v>
      </c>
      <c r="FB9" s="76"/>
      <c r="FC9" s="76"/>
      <c r="FD9" s="76"/>
      <c r="FE9" s="75">
        <f t="shared" si="20"/>
        <v>4420.41</v>
      </c>
      <c r="FF9" s="76">
        <f t="shared" si="21"/>
        <v>93346.72</v>
      </c>
      <c r="FG9" s="79">
        <f t="shared" si="22"/>
        <v>38528.25</v>
      </c>
    </row>
    <row r="10" spans="1:174" ht="18.75" customHeight="1" x14ac:dyDescent="0.15">
      <c r="A10" s="71" t="s">
        <v>110</v>
      </c>
      <c r="B10" s="72" t="s">
        <v>111</v>
      </c>
      <c r="C10" s="73" t="s">
        <v>108</v>
      </c>
      <c r="D10" s="74"/>
      <c r="E10" s="74"/>
      <c r="F10" s="75">
        <v>78076.570000000007</v>
      </c>
      <c r="G10" s="75">
        <f t="shared" si="0"/>
        <v>7807.66</v>
      </c>
      <c r="H10" s="75">
        <f t="shared" si="1"/>
        <v>70268.913000000015</v>
      </c>
      <c r="I10" s="75"/>
      <c r="J10" s="75"/>
      <c r="K10" s="75"/>
      <c r="L10" s="75"/>
      <c r="M10" s="75"/>
      <c r="N10" s="75"/>
      <c r="O10" s="75"/>
      <c r="P10" s="75"/>
      <c r="Q10" s="75">
        <v>2866.34</v>
      </c>
      <c r="R10" s="75">
        <v>3508.63</v>
      </c>
      <c r="S10" s="75">
        <v>3499.04</v>
      </c>
      <c r="T10" s="75">
        <v>3499.04</v>
      </c>
      <c r="U10" s="75">
        <v>3499.04</v>
      </c>
      <c r="V10" s="75">
        <f t="shared" si="23"/>
        <v>16872.09</v>
      </c>
      <c r="W10" s="75">
        <f t="shared" si="24"/>
        <v>297.18</v>
      </c>
      <c r="X10" s="75">
        <f t="shared" si="25"/>
        <v>278.01</v>
      </c>
      <c r="Y10" s="75">
        <f t="shared" si="26"/>
        <v>297.18</v>
      </c>
      <c r="Z10" s="75">
        <f t="shared" si="27"/>
        <v>287.58999999999997</v>
      </c>
      <c r="AA10" s="75">
        <f t="shared" si="28"/>
        <v>297.18</v>
      </c>
      <c r="AB10" s="75">
        <f t="shared" si="29"/>
        <v>287.58999999999997</v>
      </c>
      <c r="AC10" s="75">
        <f t="shared" si="30"/>
        <v>297.18</v>
      </c>
      <c r="AD10" s="75">
        <f t="shared" si="31"/>
        <v>297.18</v>
      </c>
      <c r="AE10" s="75">
        <f t="shared" si="32"/>
        <v>287.58999999999997</v>
      </c>
      <c r="AF10" s="75">
        <f t="shared" si="33"/>
        <v>297.18</v>
      </c>
      <c r="AG10" s="75">
        <f t="shared" si="34"/>
        <v>287.58999999999997</v>
      </c>
      <c r="AH10" s="75">
        <f t="shared" si="35"/>
        <v>297.18</v>
      </c>
      <c r="AI10" s="75">
        <f t="shared" si="2"/>
        <v>3508.63</v>
      </c>
      <c r="AJ10" s="75">
        <f t="shared" si="3"/>
        <v>20380.72</v>
      </c>
      <c r="AK10" s="75">
        <f t="shared" si="36"/>
        <v>297.18</v>
      </c>
      <c r="AL10" s="75">
        <f t="shared" si="37"/>
        <v>268.42</v>
      </c>
      <c r="AM10" s="75">
        <f t="shared" si="38"/>
        <v>297.18</v>
      </c>
      <c r="AN10" s="75">
        <f t="shared" si="39"/>
        <v>287.58999999999997</v>
      </c>
      <c r="AO10" s="75">
        <f t="shared" si="40"/>
        <v>297.18</v>
      </c>
      <c r="AP10" s="75">
        <f t="shared" si="41"/>
        <v>287.58999999999997</v>
      </c>
      <c r="AQ10" s="75">
        <f t="shared" si="42"/>
        <v>297.18</v>
      </c>
      <c r="AR10" s="75">
        <f t="shared" si="43"/>
        <v>297.18</v>
      </c>
      <c r="AS10" s="75">
        <f t="shared" si="44"/>
        <v>287.58999999999997</v>
      </c>
      <c r="AT10" s="75">
        <f t="shared" si="45"/>
        <v>297.18</v>
      </c>
      <c r="AU10" s="75">
        <f t="shared" si="46"/>
        <v>287.58999999999997</v>
      </c>
      <c r="AV10" s="75">
        <f t="shared" si="47"/>
        <v>297.18</v>
      </c>
      <c r="AW10" s="75">
        <f t="shared" si="4"/>
        <v>3499.04</v>
      </c>
      <c r="AX10" s="75">
        <f t="shared" si="5"/>
        <v>23879.759999999998</v>
      </c>
      <c r="AY10" s="75">
        <f t="shared" si="48"/>
        <v>297.18</v>
      </c>
      <c r="AZ10" s="75">
        <f t="shared" si="49"/>
        <v>268.42</v>
      </c>
      <c r="BA10" s="75">
        <f t="shared" si="50"/>
        <v>297.18</v>
      </c>
      <c r="BB10" s="75">
        <f t="shared" si="51"/>
        <v>287.58999999999997</v>
      </c>
      <c r="BC10" s="75">
        <f t="shared" si="52"/>
        <v>297.18</v>
      </c>
      <c r="BD10" s="75">
        <f t="shared" si="53"/>
        <v>287.58999999999997</v>
      </c>
      <c r="BE10" s="75">
        <f t="shared" si="54"/>
        <v>297.18</v>
      </c>
      <c r="BF10" s="75">
        <f t="shared" si="55"/>
        <v>297.18</v>
      </c>
      <c r="BG10" s="75">
        <f t="shared" si="56"/>
        <v>287.58999999999997</v>
      </c>
      <c r="BH10" s="75">
        <f t="shared" si="57"/>
        <v>297.18</v>
      </c>
      <c r="BI10" s="75">
        <f t="shared" si="58"/>
        <v>287.58999999999997</v>
      </c>
      <c r="BJ10" s="75">
        <f t="shared" si="59"/>
        <v>297.18</v>
      </c>
      <c r="BK10" s="75">
        <f t="shared" si="6"/>
        <v>3499.04</v>
      </c>
      <c r="BL10" s="75">
        <f t="shared" si="7"/>
        <v>27378.799999999999</v>
      </c>
      <c r="BM10" s="75">
        <f t="shared" si="60"/>
        <v>297.18</v>
      </c>
      <c r="BN10" s="75">
        <f t="shared" si="61"/>
        <v>268.42</v>
      </c>
      <c r="BO10" s="75">
        <f t="shared" si="62"/>
        <v>297.18</v>
      </c>
      <c r="BP10" s="75">
        <f t="shared" si="63"/>
        <v>287.58999999999997</v>
      </c>
      <c r="BQ10" s="75">
        <f t="shared" si="64"/>
        <v>297.18</v>
      </c>
      <c r="BR10" s="75">
        <f t="shared" si="65"/>
        <v>287.58999999999997</v>
      </c>
      <c r="BS10" s="75">
        <f t="shared" si="66"/>
        <v>297.18</v>
      </c>
      <c r="BT10" s="75">
        <f t="shared" si="67"/>
        <v>297.18</v>
      </c>
      <c r="BU10" s="75">
        <f t="shared" si="68"/>
        <v>287.58999999999997</v>
      </c>
      <c r="BV10" s="75">
        <f t="shared" si="69"/>
        <v>297.18</v>
      </c>
      <c r="BW10" s="75">
        <f t="shared" si="70"/>
        <v>287.58999999999997</v>
      </c>
      <c r="BX10" s="75">
        <f t="shared" si="71"/>
        <v>297.18</v>
      </c>
      <c r="BY10" s="75">
        <f t="shared" si="8"/>
        <v>3499.04</v>
      </c>
      <c r="BZ10" s="75">
        <f t="shared" si="9"/>
        <v>30877.84</v>
      </c>
      <c r="CA10" s="75">
        <f t="shared" si="72"/>
        <v>297.18</v>
      </c>
      <c r="CB10" s="75">
        <f t="shared" si="73"/>
        <v>278.01</v>
      </c>
      <c r="CC10" s="75">
        <f t="shared" si="74"/>
        <v>297.18</v>
      </c>
      <c r="CD10" s="75">
        <f t="shared" si="75"/>
        <v>287.58999999999997</v>
      </c>
      <c r="CE10" s="75">
        <f t="shared" si="76"/>
        <v>297.18</v>
      </c>
      <c r="CF10" s="75">
        <f t="shared" si="77"/>
        <v>287.58999999999997</v>
      </c>
      <c r="CG10" s="75">
        <f t="shared" si="78"/>
        <v>297.18</v>
      </c>
      <c r="CH10" s="75">
        <f t="shared" si="79"/>
        <v>297.18</v>
      </c>
      <c r="CI10" s="75">
        <f t="shared" si="80"/>
        <v>287.58999999999997</v>
      </c>
      <c r="CJ10" s="75">
        <f t="shared" si="81"/>
        <v>297.18</v>
      </c>
      <c r="CK10" s="75">
        <f t="shared" si="82"/>
        <v>287.58999999999997</v>
      </c>
      <c r="CL10" s="75">
        <f t="shared" si="83"/>
        <v>297.18</v>
      </c>
      <c r="CM10" s="75">
        <f t="shared" si="10"/>
        <v>3508.63</v>
      </c>
      <c r="CN10" s="76">
        <f t="shared" si="11"/>
        <v>34386.47</v>
      </c>
      <c r="CO10" s="75">
        <f t="shared" si="84"/>
        <v>297.18</v>
      </c>
      <c r="CP10" s="75">
        <f t="shared" si="85"/>
        <v>268.42</v>
      </c>
      <c r="CQ10" s="75">
        <f t="shared" si="86"/>
        <v>297.18</v>
      </c>
      <c r="CR10" s="75">
        <f t="shared" si="87"/>
        <v>287.58999999999997</v>
      </c>
      <c r="CS10" s="77">
        <f t="shared" si="88"/>
        <v>297.18</v>
      </c>
      <c r="CT10" s="75">
        <f t="shared" si="89"/>
        <v>287.58999999999997</v>
      </c>
      <c r="CU10" s="75">
        <f t="shared" si="90"/>
        <v>297.18</v>
      </c>
      <c r="CV10" s="75">
        <f t="shared" si="91"/>
        <v>297.18</v>
      </c>
      <c r="CW10" s="75">
        <f t="shared" si="92"/>
        <v>287.58999999999997</v>
      </c>
      <c r="CX10" s="75">
        <f t="shared" si="93"/>
        <v>297.18</v>
      </c>
      <c r="CY10" s="75">
        <f t="shared" si="94"/>
        <v>287.58999999999997</v>
      </c>
      <c r="CZ10" s="75">
        <f t="shared" si="95"/>
        <v>297.18</v>
      </c>
      <c r="DA10" s="76">
        <f t="shared" si="12"/>
        <v>3499.04</v>
      </c>
      <c r="DB10" s="76">
        <f t="shared" si="13"/>
        <v>37885.51</v>
      </c>
      <c r="DC10" s="75">
        <f t="shared" si="96"/>
        <v>297.18</v>
      </c>
      <c r="DD10" s="75">
        <f t="shared" si="97"/>
        <v>268.42</v>
      </c>
      <c r="DE10" s="75">
        <f t="shared" si="98"/>
        <v>297.18</v>
      </c>
      <c r="DF10" s="75">
        <f t="shared" si="99"/>
        <v>287.58999999999997</v>
      </c>
      <c r="DG10" s="75">
        <f t="shared" si="100"/>
        <v>297.18</v>
      </c>
      <c r="DH10" s="75">
        <f t="shared" si="101"/>
        <v>287.58999999999997</v>
      </c>
      <c r="DI10" s="75">
        <f t="shared" si="102"/>
        <v>297.18</v>
      </c>
      <c r="DJ10" s="75">
        <f t="shared" si="103"/>
        <v>297.18</v>
      </c>
      <c r="DK10" s="75">
        <f t="shared" si="104"/>
        <v>287.58999999999997</v>
      </c>
      <c r="DL10" s="75">
        <f t="shared" si="105"/>
        <v>297.18</v>
      </c>
      <c r="DM10" s="75">
        <f t="shared" si="106"/>
        <v>287.58999999999997</v>
      </c>
      <c r="DN10" s="75">
        <f t="shared" si="107"/>
        <v>297.18</v>
      </c>
      <c r="DO10" s="76">
        <f t="shared" si="14"/>
        <v>3499.04</v>
      </c>
      <c r="DP10" s="76">
        <f t="shared" si="15"/>
        <v>41384.550000000003</v>
      </c>
      <c r="DQ10" s="75">
        <f t="shared" si="108"/>
        <v>297.18</v>
      </c>
      <c r="DR10" s="75">
        <f t="shared" si="109"/>
        <v>268.42</v>
      </c>
      <c r="DS10" s="75">
        <f t="shared" si="110"/>
        <v>297.18</v>
      </c>
      <c r="DT10" s="75">
        <f t="shared" si="111"/>
        <v>287.58999999999997</v>
      </c>
      <c r="DU10" s="75">
        <f t="shared" si="112"/>
        <v>297.18</v>
      </c>
      <c r="DV10" s="75">
        <f t="shared" si="113"/>
        <v>287.58999999999997</v>
      </c>
      <c r="DW10" s="75">
        <f t="shared" si="114"/>
        <v>297.18</v>
      </c>
      <c r="DX10" s="75">
        <f t="shared" si="115"/>
        <v>297.18</v>
      </c>
      <c r="DY10" s="75">
        <f t="shared" si="116"/>
        <v>287.58999999999997</v>
      </c>
      <c r="DZ10" s="75">
        <f t="shared" si="117"/>
        <v>297.18</v>
      </c>
      <c r="EA10" s="75">
        <f t="shared" si="118"/>
        <v>287.58999999999997</v>
      </c>
      <c r="EB10" s="75">
        <f t="shared" si="119"/>
        <v>297.18</v>
      </c>
      <c r="EC10" s="76">
        <f t="shared" si="16"/>
        <v>3499.04</v>
      </c>
      <c r="ED10" s="76">
        <f t="shared" si="17"/>
        <v>44883.59</v>
      </c>
      <c r="EE10" s="75">
        <f t="shared" si="120"/>
        <v>297.18</v>
      </c>
      <c r="EF10" s="75">
        <f t="shared" si="121"/>
        <v>278.01</v>
      </c>
      <c r="EG10" s="75">
        <f t="shared" si="122"/>
        <v>297.18</v>
      </c>
      <c r="EH10" s="75">
        <f t="shared" si="123"/>
        <v>287.58999999999997</v>
      </c>
      <c r="EI10" s="75">
        <f t="shared" si="124"/>
        <v>297.18</v>
      </c>
      <c r="EJ10" s="75">
        <f t="shared" si="125"/>
        <v>287.58999999999997</v>
      </c>
      <c r="EK10" s="75">
        <f t="shared" si="126"/>
        <v>297.18</v>
      </c>
      <c r="EL10" s="75">
        <f t="shared" si="127"/>
        <v>297.18</v>
      </c>
      <c r="EM10" s="75">
        <f t="shared" si="128"/>
        <v>287.58999999999997</v>
      </c>
      <c r="EN10" s="75">
        <f t="shared" si="129"/>
        <v>297.18</v>
      </c>
      <c r="EO10" s="75">
        <f t="shared" si="130"/>
        <v>287.58999999999997</v>
      </c>
      <c r="EP10" s="75">
        <f t="shared" si="131"/>
        <v>297.18</v>
      </c>
      <c r="EQ10" s="76">
        <f t="shared" si="18"/>
        <v>3508.63</v>
      </c>
      <c r="ER10" s="76">
        <f t="shared" si="19"/>
        <v>48392.22</v>
      </c>
      <c r="ES10" s="75">
        <f t="shared" si="132"/>
        <v>297.18</v>
      </c>
      <c r="ET10" s="75">
        <f t="shared" si="133"/>
        <v>268.42</v>
      </c>
      <c r="EU10" s="75">
        <f t="shared" si="134"/>
        <v>297.18</v>
      </c>
      <c r="EV10" s="75">
        <f t="shared" si="135"/>
        <v>287.58999999999997</v>
      </c>
      <c r="EW10" s="78">
        <f t="shared" si="136"/>
        <v>297.18</v>
      </c>
      <c r="EX10" s="75">
        <f t="shared" si="137"/>
        <v>287.58999999999997</v>
      </c>
      <c r="EY10" s="75">
        <f t="shared" si="138"/>
        <v>297.18</v>
      </c>
      <c r="EZ10" s="75">
        <f t="shared" si="139"/>
        <v>297.18</v>
      </c>
      <c r="FA10" s="75">
        <f t="shared" si="140"/>
        <v>287.58999999999997</v>
      </c>
      <c r="FB10" s="76"/>
      <c r="FC10" s="76"/>
      <c r="FD10" s="76"/>
      <c r="FE10" s="75">
        <f t="shared" si="20"/>
        <v>2617.09</v>
      </c>
      <c r="FF10" s="76">
        <f t="shared" si="21"/>
        <v>51009.31</v>
      </c>
      <c r="FG10" s="79">
        <f t="shared" si="22"/>
        <v>27067.260000000009</v>
      </c>
    </row>
    <row r="11" spans="1:174" ht="19.5" customHeight="1" x14ac:dyDescent="0.15">
      <c r="A11" s="71" t="s">
        <v>110</v>
      </c>
      <c r="B11" s="72" t="s">
        <v>111</v>
      </c>
      <c r="C11" s="73" t="s">
        <v>108</v>
      </c>
      <c r="D11" s="74"/>
      <c r="E11" s="74"/>
      <c r="F11" s="75">
        <v>3390</v>
      </c>
      <c r="G11" s="75">
        <f t="shared" si="0"/>
        <v>339</v>
      </c>
      <c r="H11" s="75">
        <f t="shared" si="1"/>
        <v>3051</v>
      </c>
      <c r="I11" s="75"/>
      <c r="J11" s="75"/>
      <c r="K11" s="75"/>
      <c r="L11" s="75"/>
      <c r="M11" s="75"/>
      <c r="N11" s="75"/>
      <c r="O11" s="75"/>
      <c r="P11" s="75"/>
      <c r="Q11" s="75">
        <v>124.45</v>
      </c>
      <c r="R11" s="75">
        <v>152.33000000000001</v>
      </c>
      <c r="S11" s="75">
        <v>151.91</v>
      </c>
      <c r="T11" s="75">
        <v>151.91</v>
      </c>
      <c r="U11" s="75">
        <v>151.91</v>
      </c>
      <c r="V11" s="75">
        <f t="shared" si="23"/>
        <v>732.51</v>
      </c>
      <c r="W11" s="75">
        <f t="shared" si="24"/>
        <v>12.9</v>
      </c>
      <c r="X11" s="75">
        <f t="shared" si="25"/>
        <v>12.07</v>
      </c>
      <c r="Y11" s="75">
        <f t="shared" si="26"/>
        <v>12.9</v>
      </c>
      <c r="Z11" s="75">
        <f t="shared" si="27"/>
        <v>12.49</v>
      </c>
      <c r="AA11" s="75">
        <f t="shared" si="28"/>
        <v>12.9</v>
      </c>
      <c r="AB11" s="75">
        <f t="shared" si="29"/>
        <v>12.49</v>
      </c>
      <c r="AC11" s="75">
        <f t="shared" si="30"/>
        <v>12.9</v>
      </c>
      <c r="AD11" s="75">
        <f t="shared" si="31"/>
        <v>12.9</v>
      </c>
      <c r="AE11" s="75">
        <f t="shared" si="32"/>
        <v>12.49</v>
      </c>
      <c r="AF11" s="75">
        <f t="shared" si="33"/>
        <v>12.9</v>
      </c>
      <c r="AG11" s="75">
        <f t="shared" si="34"/>
        <v>12.49</v>
      </c>
      <c r="AH11" s="75">
        <f t="shared" si="35"/>
        <v>12.9</v>
      </c>
      <c r="AI11" s="75">
        <f t="shared" si="2"/>
        <v>152.33000000000001</v>
      </c>
      <c r="AJ11" s="75">
        <f t="shared" si="3"/>
        <v>884.84</v>
      </c>
      <c r="AK11" s="75">
        <f t="shared" si="36"/>
        <v>12.9</v>
      </c>
      <c r="AL11" s="75">
        <f t="shared" si="37"/>
        <v>11.65</v>
      </c>
      <c r="AM11" s="75">
        <f t="shared" si="38"/>
        <v>12.9</v>
      </c>
      <c r="AN11" s="75">
        <f t="shared" si="39"/>
        <v>12.49</v>
      </c>
      <c r="AO11" s="75">
        <f t="shared" si="40"/>
        <v>12.9</v>
      </c>
      <c r="AP11" s="75">
        <f t="shared" si="41"/>
        <v>12.49</v>
      </c>
      <c r="AQ11" s="75">
        <f t="shared" si="42"/>
        <v>12.9</v>
      </c>
      <c r="AR11" s="75">
        <f t="shared" si="43"/>
        <v>12.9</v>
      </c>
      <c r="AS11" s="75">
        <f t="shared" si="44"/>
        <v>12.49</v>
      </c>
      <c r="AT11" s="75">
        <f t="shared" si="45"/>
        <v>12.9</v>
      </c>
      <c r="AU11" s="75">
        <f t="shared" si="46"/>
        <v>12.49</v>
      </c>
      <c r="AV11" s="75">
        <f t="shared" si="47"/>
        <v>12.9</v>
      </c>
      <c r="AW11" s="75">
        <f t="shared" si="4"/>
        <v>151.91000000000003</v>
      </c>
      <c r="AX11" s="75">
        <f t="shared" si="5"/>
        <v>1036.75</v>
      </c>
      <c r="AY11" s="75">
        <f t="shared" si="48"/>
        <v>12.9</v>
      </c>
      <c r="AZ11" s="75">
        <f t="shared" si="49"/>
        <v>11.65</v>
      </c>
      <c r="BA11" s="75">
        <f t="shared" si="50"/>
        <v>12.9</v>
      </c>
      <c r="BB11" s="75">
        <f t="shared" si="51"/>
        <v>12.49</v>
      </c>
      <c r="BC11" s="75">
        <f t="shared" si="52"/>
        <v>12.9</v>
      </c>
      <c r="BD11" s="75">
        <f t="shared" si="53"/>
        <v>12.49</v>
      </c>
      <c r="BE11" s="75">
        <f t="shared" si="54"/>
        <v>12.9</v>
      </c>
      <c r="BF11" s="75">
        <f t="shared" si="55"/>
        <v>12.9</v>
      </c>
      <c r="BG11" s="75">
        <f t="shared" si="56"/>
        <v>12.49</v>
      </c>
      <c r="BH11" s="75">
        <f t="shared" si="57"/>
        <v>12.9</v>
      </c>
      <c r="BI11" s="75">
        <f t="shared" si="58"/>
        <v>12.49</v>
      </c>
      <c r="BJ11" s="75">
        <f t="shared" si="59"/>
        <v>12.9</v>
      </c>
      <c r="BK11" s="75">
        <f t="shared" si="6"/>
        <v>151.91000000000003</v>
      </c>
      <c r="BL11" s="75">
        <f t="shared" si="7"/>
        <v>1188.6600000000001</v>
      </c>
      <c r="BM11" s="75">
        <f t="shared" si="60"/>
        <v>12.9</v>
      </c>
      <c r="BN11" s="75">
        <f t="shared" si="61"/>
        <v>11.65</v>
      </c>
      <c r="BO11" s="75">
        <f t="shared" si="62"/>
        <v>12.9</v>
      </c>
      <c r="BP11" s="75">
        <f t="shared" si="63"/>
        <v>12.49</v>
      </c>
      <c r="BQ11" s="75">
        <f t="shared" si="64"/>
        <v>12.9</v>
      </c>
      <c r="BR11" s="75">
        <f t="shared" si="65"/>
        <v>12.49</v>
      </c>
      <c r="BS11" s="75">
        <f t="shared" si="66"/>
        <v>12.9</v>
      </c>
      <c r="BT11" s="75">
        <f t="shared" si="67"/>
        <v>12.9</v>
      </c>
      <c r="BU11" s="75">
        <f t="shared" si="68"/>
        <v>12.49</v>
      </c>
      <c r="BV11" s="75">
        <f t="shared" si="69"/>
        <v>12.9</v>
      </c>
      <c r="BW11" s="75">
        <f t="shared" si="70"/>
        <v>12.49</v>
      </c>
      <c r="BX11" s="75">
        <f t="shared" si="71"/>
        <v>12.9</v>
      </c>
      <c r="BY11" s="75">
        <f t="shared" si="8"/>
        <v>151.91000000000003</v>
      </c>
      <c r="BZ11" s="75">
        <f t="shared" si="9"/>
        <v>1340.57</v>
      </c>
      <c r="CA11" s="75">
        <f t="shared" si="72"/>
        <v>12.9</v>
      </c>
      <c r="CB11" s="75">
        <f t="shared" si="73"/>
        <v>12.07</v>
      </c>
      <c r="CC11" s="75">
        <f t="shared" si="74"/>
        <v>12.9</v>
      </c>
      <c r="CD11" s="75">
        <f t="shared" si="75"/>
        <v>12.49</v>
      </c>
      <c r="CE11" s="75">
        <f t="shared" si="76"/>
        <v>12.9</v>
      </c>
      <c r="CF11" s="75">
        <f t="shared" si="77"/>
        <v>12.49</v>
      </c>
      <c r="CG11" s="75">
        <f t="shared" si="78"/>
        <v>12.9</v>
      </c>
      <c r="CH11" s="75">
        <f t="shared" si="79"/>
        <v>12.9</v>
      </c>
      <c r="CI11" s="75">
        <f t="shared" si="80"/>
        <v>12.49</v>
      </c>
      <c r="CJ11" s="75">
        <f t="shared" si="81"/>
        <v>12.9</v>
      </c>
      <c r="CK11" s="75">
        <f t="shared" si="82"/>
        <v>12.49</v>
      </c>
      <c r="CL11" s="75">
        <f t="shared" si="83"/>
        <v>12.9</v>
      </c>
      <c r="CM11" s="75">
        <f t="shared" si="10"/>
        <v>152.33000000000001</v>
      </c>
      <c r="CN11" s="76">
        <f t="shared" si="11"/>
        <v>1492.9</v>
      </c>
      <c r="CO11" s="75">
        <f t="shared" si="84"/>
        <v>12.9</v>
      </c>
      <c r="CP11" s="75">
        <f t="shared" si="85"/>
        <v>11.65</v>
      </c>
      <c r="CQ11" s="75">
        <f t="shared" si="86"/>
        <v>12.9</v>
      </c>
      <c r="CR11" s="75">
        <f t="shared" si="87"/>
        <v>12.49</v>
      </c>
      <c r="CS11" s="77">
        <f t="shared" si="88"/>
        <v>12.9</v>
      </c>
      <c r="CT11" s="75">
        <f t="shared" si="89"/>
        <v>12.49</v>
      </c>
      <c r="CU11" s="75">
        <f t="shared" si="90"/>
        <v>12.9</v>
      </c>
      <c r="CV11" s="75">
        <f t="shared" si="91"/>
        <v>12.9</v>
      </c>
      <c r="CW11" s="75">
        <f t="shared" si="92"/>
        <v>12.49</v>
      </c>
      <c r="CX11" s="75">
        <f t="shared" si="93"/>
        <v>12.9</v>
      </c>
      <c r="CY11" s="75">
        <f t="shared" si="94"/>
        <v>12.49</v>
      </c>
      <c r="CZ11" s="75">
        <f t="shared" si="95"/>
        <v>12.9</v>
      </c>
      <c r="DA11" s="76">
        <f t="shared" si="12"/>
        <v>151.91000000000003</v>
      </c>
      <c r="DB11" s="76">
        <f t="shared" si="13"/>
        <v>1644.81</v>
      </c>
      <c r="DC11" s="75">
        <f t="shared" si="96"/>
        <v>12.9</v>
      </c>
      <c r="DD11" s="75">
        <f t="shared" si="97"/>
        <v>11.65</v>
      </c>
      <c r="DE11" s="75">
        <f t="shared" si="98"/>
        <v>12.9</v>
      </c>
      <c r="DF11" s="75">
        <f t="shared" si="99"/>
        <v>12.49</v>
      </c>
      <c r="DG11" s="75">
        <f t="shared" si="100"/>
        <v>12.9</v>
      </c>
      <c r="DH11" s="75">
        <f t="shared" si="101"/>
        <v>12.49</v>
      </c>
      <c r="DI11" s="75">
        <f t="shared" si="102"/>
        <v>12.9</v>
      </c>
      <c r="DJ11" s="75">
        <f t="shared" si="103"/>
        <v>12.9</v>
      </c>
      <c r="DK11" s="75">
        <f t="shared" si="104"/>
        <v>12.49</v>
      </c>
      <c r="DL11" s="75">
        <f t="shared" si="105"/>
        <v>12.9</v>
      </c>
      <c r="DM11" s="75">
        <f t="shared" si="106"/>
        <v>12.49</v>
      </c>
      <c r="DN11" s="75">
        <f t="shared" si="107"/>
        <v>12.9</v>
      </c>
      <c r="DO11" s="76">
        <f t="shared" si="14"/>
        <v>151.91000000000003</v>
      </c>
      <c r="DP11" s="76">
        <f t="shared" si="15"/>
        <v>1796.72</v>
      </c>
      <c r="DQ11" s="75">
        <f t="shared" si="108"/>
        <v>12.9</v>
      </c>
      <c r="DR11" s="75">
        <f t="shared" si="109"/>
        <v>11.65</v>
      </c>
      <c r="DS11" s="75">
        <f t="shared" si="110"/>
        <v>12.9</v>
      </c>
      <c r="DT11" s="75">
        <f t="shared" si="111"/>
        <v>12.49</v>
      </c>
      <c r="DU11" s="75">
        <f t="shared" si="112"/>
        <v>12.9</v>
      </c>
      <c r="DV11" s="75">
        <f t="shared" si="113"/>
        <v>12.49</v>
      </c>
      <c r="DW11" s="75">
        <f t="shared" si="114"/>
        <v>12.9</v>
      </c>
      <c r="DX11" s="75">
        <f t="shared" si="115"/>
        <v>12.9</v>
      </c>
      <c r="DY11" s="75">
        <f t="shared" si="116"/>
        <v>12.49</v>
      </c>
      <c r="DZ11" s="75">
        <f t="shared" si="117"/>
        <v>12.9</v>
      </c>
      <c r="EA11" s="75">
        <f t="shared" si="118"/>
        <v>12.49</v>
      </c>
      <c r="EB11" s="75">
        <f t="shared" si="119"/>
        <v>12.9</v>
      </c>
      <c r="EC11" s="76">
        <f t="shared" si="16"/>
        <v>151.91000000000003</v>
      </c>
      <c r="ED11" s="76">
        <f t="shared" si="17"/>
        <v>1948.63</v>
      </c>
      <c r="EE11" s="75">
        <f t="shared" si="120"/>
        <v>12.9</v>
      </c>
      <c r="EF11" s="75">
        <f t="shared" si="121"/>
        <v>12.07</v>
      </c>
      <c r="EG11" s="75">
        <f t="shared" si="122"/>
        <v>12.9</v>
      </c>
      <c r="EH11" s="75">
        <f t="shared" si="123"/>
        <v>12.49</v>
      </c>
      <c r="EI11" s="75">
        <f t="shared" si="124"/>
        <v>12.9</v>
      </c>
      <c r="EJ11" s="75">
        <f t="shared" si="125"/>
        <v>12.49</v>
      </c>
      <c r="EK11" s="75">
        <f t="shared" si="126"/>
        <v>12.9</v>
      </c>
      <c r="EL11" s="75">
        <f t="shared" si="127"/>
        <v>12.9</v>
      </c>
      <c r="EM11" s="75">
        <f t="shared" si="128"/>
        <v>12.49</v>
      </c>
      <c r="EN11" s="75">
        <f t="shared" si="129"/>
        <v>12.9</v>
      </c>
      <c r="EO11" s="75">
        <f t="shared" si="130"/>
        <v>12.49</v>
      </c>
      <c r="EP11" s="75">
        <f t="shared" si="131"/>
        <v>12.9</v>
      </c>
      <c r="EQ11" s="76">
        <f t="shared" si="18"/>
        <v>152.33000000000001</v>
      </c>
      <c r="ER11" s="76">
        <f t="shared" si="19"/>
        <v>2100.96</v>
      </c>
      <c r="ES11" s="75">
        <f t="shared" si="132"/>
        <v>12.9</v>
      </c>
      <c r="ET11" s="75">
        <f t="shared" si="133"/>
        <v>11.65</v>
      </c>
      <c r="EU11" s="75">
        <f t="shared" si="134"/>
        <v>12.9</v>
      </c>
      <c r="EV11" s="75">
        <f t="shared" si="135"/>
        <v>12.49</v>
      </c>
      <c r="EW11" s="78">
        <f t="shared" si="136"/>
        <v>12.9</v>
      </c>
      <c r="EX11" s="75">
        <f t="shared" si="137"/>
        <v>12.49</v>
      </c>
      <c r="EY11" s="75">
        <f t="shared" si="138"/>
        <v>12.9</v>
      </c>
      <c r="EZ11" s="75">
        <f t="shared" si="139"/>
        <v>12.9</v>
      </c>
      <c r="FA11" s="75">
        <f t="shared" si="140"/>
        <v>12.49</v>
      </c>
      <c r="FB11" s="76"/>
      <c r="FC11" s="76"/>
      <c r="FD11" s="76"/>
      <c r="FE11" s="75">
        <f t="shared" si="20"/>
        <v>113.62</v>
      </c>
      <c r="FF11" s="76">
        <f t="shared" si="21"/>
        <v>2214.58</v>
      </c>
      <c r="FG11" s="79">
        <f t="shared" si="22"/>
        <v>1175.42</v>
      </c>
    </row>
    <row r="12" spans="1:174" ht="17.25" customHeight="1" x14ac:dyDescent="0.15">
      <c r="A12" s="71" t="s">
        <v>112</v>
      </c>
      <c r="B12" s="72" t="s">
        <v>113</v>
      </c>
      <c r="C12" s="73" t="s">
        <v>114</v>
      </c>
      <c r="D12" s="74"/>
      <c r="E12" s="74"/>
      <c r="F12" s="75">
        <v>1632.23</v>
      </c>
      <c r="G12" s="75">
        <f t="shared" si="0"/>
        <v>163.22</v>
      </c>
      <c r="H12" s="75">
        <f t="shared" si="1"/>
        <v>1469.0070000000001</v>
      </c>
      <c r="I12" s="75"/>
      <c r="J12" s="75"/>
      <c r="K12" s="75"/>
      <c r="L12" s="75"/>
      <c r="M12" s="75"/>
      <c r="N12" s="75"/>
      <c r="O12" s="75"/>
      <c r="P12" s="75"/>
      <c r="Q12" s="75"/>
      <c r="R12" s="75">
        <v>66.11</v>
      </c>
      <c r="S12" s="75">
        <v>73.12</v>
      </c>
      <c r="T12" s="75">
        <v>73.12</v>
      </c>
      <c r="U12" s="75">
        <v>73.12</v>
      </c>
      <c r="V12" s="75">
        <f t="shared" si="23"/>
        <v>285.47000000000003</v>
      </c>
      <c r="W12" s="75">
        <f t="shared" si="24"/>
        <v>6.21</v>
      </c>
      <c r="X12" s="75">
        <f t="shared" si="25"/>
        <v>5.81</v>
      </c>
      <c r="Y12" s="75">
        <f t="shared" si="26"/>
        <v>6.21</v>
      </c>
      <c r="Z12" s="75">
        <f t="shared" si="27"/>
        <v>6.01</v>
      </c>
      <c r="AA12" s="75">
        <f t="shared" si="28"/>
        <v>6.21</v>
      </c>
      <c r="AB12" s="75">
        <f t="shared" si="29"/>
        <v>6.01</v>
      </c>
      <c r="AC12" s="75">
        <f t="shared" si="30"/>
        <v>6.21</v>
      </c>
      <c r="AD12" s="75">
        <f t="shared" si="31"/>
        <v>6.21</v>
      </c>
      <c r="AE12" s="75">
        <f t="shared" si="32"/>
        <v>6.01</v>
      </c>
      <c r="AF12" s="75">
        <f t="shared" si="33"/>
        <v>6.21</v>
      </c>
      <c r="AG12" s="75">
        <f t="shared" si="34"/>
        <v>6.01</v>
      </c>
      <c r="AH12" s="75">
        <f t="shared" si="35"/>
        <v>6.21</v>
      </c>
      <c r="AI12" s="75">
        <f t="shared" si="2"/>
        <v>73.319999999999993</v>
      </c>
      <c r="AJ12" s="75">
        <f t="shared" si="3"/>
        <v>358.79</v>
      </c>
      <c r="AK12" s="75">
        <f t="shared" si="36"/>
        <v>6.21</v>
      </c>
      <c r="AL12" s="75">
        <f t="shared" si="37"/>
        <v>5.61</v>
      </c>
      <c r="AM12" s="75">
        <f t="shared" si="38"/>
        <v>6.21</v>
      </c>
      <c r="AN12" s="75">
        <f t="shared" si="39"/>
        <v>6.01</v>
      </c>
      <c r="AO12" s="75">
        <f t="shared" si="40"/>
        <v>6.21</v>
      </c>
      <c r="AP12" s="75">
        <f t="shared" si="41"/>
        <v>6.01</v>
      </c>
      <c r="AQ12" s="75">
        <f t="shared" si="42"/>
        <v>6.21</v>
      </c>
      <c r="AR12" s="75">
        <f t="shared" si="43"/>
        <v>6.21</v>
      </c>
      <c r="AS12" s="75">
        <f t="shared" si="44"/>
        <v>6.01</v>
      </c>
      <c r="AT12" s="75">
        <f t="shared" si="45"/>
        <v>6.21</v>
      </c>
      <c r="AU12" s="75">
        <f t="shared" si="46"/>
        <v>6.01</v>
      </c>
      <c r="AV12" s="75">
        <f t="shared" si="47"/>
        <v>6.21</v>
      </c>
      <c r="AW12" s="75">
        <f t="shared" si="4"/>
        <v>73.11999999999999</v>
      </c>
      <c r="AX12" s="75">
        <f t="shared" si="5"/>
        <v>431.91</v>
      </c>
      <c r="AY12" s="75">
        <f t="shared" si="48"/>
        <v>6.21</v>
      </c>
      <c r="AZ12" s="75">
        <f t="shared" si="49"/>
        <v>5.61</v>
      </c>
      <c r="BA12" s="75">
        <f t="shared" si="50"/>
        <v>6.21</v>
      </c>
      <c r="BB12" s="75">
        <f t="shared" si="51"/>
        <v>6.01</v>
      </c>
      <c r="BC12" s="75">
        <f t="shared" si="52"/>
        <v>6.21</v>
      </c>
      <c r="BD12" s="75">
        <f t="shared" si="53"/>
        <v>6.01</v>
      </c>
      <c r="BE12" s="75">
        <f t="shared" si="54"/>
        <v>6.21</v>
      </c>
      <c r="BF12" s="75">
        <f t="shared" si="55"/>
        <v>6.21</v>
      </c>
      <c r="BG12" s="75">
        <f t="shared" si="56"/>
        <v>6.01</v>
      </c>
      <c r="BH12" s="75">
        <f t="shared" si="57"/>
        <v>6.21</v>
      </c>
      <c r="BI12" s="75">
        <f t="shared" si="58"/>
        <v>6.01</v>
      </c>
      <c r="BJ12" s="75">
        <f t="shared" si="59"/>
        <v>6.21</v>
      </c>
      <c r="BK12" s="75">
        <f t="shared" si="6"/>
        <v>73.11999999999999</v>
      </c>
      <c r="BL12" s="75">
        <f t="shared" si="7"/>
        <v>505.03</v>
      </c>
      <c r="BM12" s="75">
        <f t="shared" si="60"/>
        <v>6.21</v>
      </c>
      <c r="BN12" s="75">
        <f t="shared" si="61"/>
        <v>5.61</v>
      </c>
      <c r="BO12" s="75">
        <f t="shared" si="62"/>
        <v>6.21</v>
      </c>
      <c r="BP12" s="75">
        <f t="shared" si="63"/>
        <v>6.01</v>
      </c>
      <c r="BQ12" s="75">
        <f t="shared" si="64"/>
        <v>6.21</v>
      </c>
      <c r="BR12" s="75">
        <f t="shared" si="65"/>
        <v>6.01</v>
      </c>
      <c r="BS12" s="75">
        <f t="shared" si="66"/>
        <v>6.21</v>
      </c>
      <c r="BT12" s="75">
        <f t="shared" si="67"/>
        <v>6.21</v>
      </c>
      <c r="BU12" s="75">
        <f t="shared" si="68"/>
        <v>6.01</v>
      </c>
      <c r="BV12" s="75">
        <f t="shared" si="69"/>
        <v>6.21</v>
      </c>
      <c r="BW12" s="75">
        <f t="shared" si="70"/>
        <v>6.01</v>
      </c>
      <c r="BX12" s="75">
        <f t="shared" si="71"/>
        <v>6.21</v>
      </c>
      <c r="BY12" s="75">
        <f t="shared" si="8"/>
        <v>73.11999999999999</v>
      </c>
      <c r="BZ12" s="75">
        <f t="shared" si="9"/>
        <v>578.15</v>
      </c>
      <c r="CA12" s="75">
        <f t="shared" si="72"/>
        <v>6.21</v>
      </c>
      <c r="CB12" s="75">
        <f t="shared" si="73"/>
        <v>5.81</v>
      </c>
      <c r="CC12" s="75">
        <f t="shared" si="74"/>
        <v>6.21</v>
      </c>
      <c r="CD12" s="75">
        <f t="shared" si="75"/>
        <v>6.01</v>
      </c>
      <c r="CE12" s="75">
        <f t="shared" si="76"/>
        <v>6.21</v>
      </c>
      <c r="CF12" s="75">
        <f t="shared" si="77"/>
        <v>6.01</v>
      </c>
      <c r="CG12" s="75">
        <f t="shared" si="78"/>
        <v>6.21</v>
      </c>
      <c r="CH12" s="75">
        <f t="shared" si="79"/>
        <v>6.21</v>
      </c>
      <c r="CI12" s="75">
        <f t="shared" si="80"/>
        <v>6.01</v>
      </c>
      <c r="CJ12" s="75">
        <f t="shared" si="81"/>
        <v>6.21</v>
      </c>
      <c r="CK12" s="75">
        <f t="shared" si="82"/>
        <v>6.01</v>
      </c>
      <c r="CL12" s="75">
        <f t="shared" si="83"/>
        <v>6.21</v>
      </c>
      <c r="CM12" s="75">
        <f t="shared" si="10"/>
        <v>73.319999999999993</v>
      </c>
      <c r="CN12" s="76">
        <f t="shared" si="11"/>
        <v>651.47</v>
      </c>
      <c r="CO12" s="75">
        <f t="shared" si="84"/>
        <v>6.21</v>
      </c>
      <c r="CP12" s="75">
        <f t="shared" si="85"/>
        <v>5.61</v>
      </c>
      <c r="CQ12" s="75">
        <f t="shared" si="86"/>
        <v>6.21</v>
      </c>
      <c r="CR12" s="75">
        <f t="shared" si="87"/>
        <v>6.01</v>
      </c>
      <c r="CS12" s="77">
        <f t="shared" si="88"/>
        <v>6.21</v>
      </c>
      <c r="CT12" s="75">
        <f t="shared" si="89"/>
        <v>6.01</v>
      </c>
      <c r="CU12" s="75">
        <f t="shared" si="90"/>
        <v>6.21</v>
      </c>
      <c r="CV12" s="75">
        <f t="shared" si="91"/>
        <v>6.21</v>
      </c>
      <c r="CW12" s="75">
        <f t="shared" si="92"/>
        <v>6.01</v>
      </c>
      <c r="CX12" s="75">
        <f t="shared" si="93"/>
        <v>6.21</v>
      </c>
      <c r="CY12" s="75">
        <f t="shared" si="94"/>
        <v>6.01</v>
      </c>
      <c r="CZ12" s="75">
        <f t="shared" si="95"/>
        <v>6.21</v>
      </c>
      <c r="DA12" s="76">
        <f t="shared" si="12"/>
        <v>73.11999999999999</v>
      </c>
      <c r="DB12" s="76">
        <f t="shared" si="13"/>
        <v>724.59</v>
      </c>
      <c r="DC12" s="75">
        <f t="shared" si="96"/>
        <v>6.21</v>
      </c>
      <c r="DD12" s="75">
        <f t="shared" si="97"/>
        <v>5.61</v>
      </c>
      <c r="DE12" s="75">
        <f t="shared" si="98"/>
        <v>6.21</v>
      </c>
      <c r="DF12" s="75">
        <f t="shared" si="99"/>
        <v>6.01</v>
      </c>
      <c r="DG12" s="75">
        <f t="shared" si="100"/>
        <v>6.21</v>
      </c>
      <c r="DH12" s="75">
        <f t="shared" si="101"/>
        <v>6.01</v>
      </c>
      <c r="DI12" s="75">
        <f t="shared" si="102"/>
        <v>6.21</v>
      </c>
      <c r="DJ12" s="75">
        <f t="shared" si="103"/>
        <v>6.21</v>
      </c>
      <c r="DK12" s="75">
        <f t="shared" si="104"/>
        <v>6.01</v>
      </c>
      <c r="DL12" s="75">
        <f t="shared" si="105"/>
        <v>6.21</v>
      </c>
      <c r="DM12" s="75">
        <f t="shared" si="106"/>
        <v>6.01</v>
      </c>
      <c r="DN12" s="75">
        <f t="shared" si="107"/>
        <v>6.21</v>
      </c>
      <c r="DO12" s="76">
        <f t="shared" si="14"/>
        <v>73.11999999999999</v>
      </c>
      <c r="DP12" s="76">
        <f t="shared" si="15"/>
        <v>797.71</v>
      </c>
      <c r="DQ12" s="75">
        <f t="shared" si="108"/>
        <v>6.21</v>
      </c>
      <c r="DR12" s="75">
        <f t="shared" si="109"/>
        <v>5.61</v>
      </c>
      <c r="DS12" s="75">
        <f t="shared" si="110"/>
        <v>6.21</v>
      </c>
      <c r="DT12" s="75">
        <f t="shared" si="111"/>
        <v>6.01</v>
      </c>
      <c r="DU12" s="75">
        <f t="shared" si="112"/>
        <v>6.21</v>
      </c>
      <c r="DV12" s="75">
        <f t="shared" si="113"/>
        <v>6.01</v>
      </c>
      <c r="DW12" s="75">
        <f t="shared" si="114"/>
        <v>6.21</v>
      </c>
      <c r="DX12" s="75">
        <f t="shared" si="115"/>
        <v>6.21</v>
      </c>
      <c r="DY12" s="75">
        <f t="shared" si="116"/>
        <v>6.01</v>
      </c>
      <c r="DZ12" s="75">
        <f t="shared" si="117"/>
        <v>6.21</v>
      </c>
      <c r="EA12" s="75">
        <f t="shared" si="118"/>
        <v>6.01</v>
      </c>
      <c r="EB12" s="75">
        <f t="shared" si="119"/>
        <v>6.21</v>
      </c>
      <c r="EC12" s="76">
        <f t="shared" si="16"/>
        <v>73.11999999999999</v>
      </c>
      <c r="ED12" s="76">
        <f t="shared" si="17"/>
        <v>870.83</v>
      </c>
      <c r="EE12" s="75">
        <f t="shared" si="120"/>
        <v>6.21</v>
      </c>
      <c r="EF12" s="75">
        <f t="shared" si="121"/>
        <v>5.81</v>
      </c>
      <c r="EG12" s="75">
        <f t="shared" si="122"/>
        <v>6.21</v>
      </c>
      <c r="EH12" s="75">
        <f t="shared" si="123"/>
        <v>6.01</v>
      </c>
      <c r="EI12" s="75">
        <f t="shared" si="124"/>
        <v>6.21</v>
      </c>
      <c r="EJ12" s="75">
        <f t="shared" si="125"/>
        <v>6.01</v>
      </c>
      <c r="EK12" s="75">
        <f t="shared" si="126"/>
        <v>6.21</v>
      </c>
      <c r="EL12" s="75">
        <f t="shared" si="127"/>
        <v>6.21</v>
      </c>
      <c r="EM12" s="75">
        <f t="shared" si="128"/>
        <v>6.01</v>
      </c>
      <c r="EN12" s="75">
        <f t="shared" si="129"/>
        <v>6.21</v>
      </c>
      <c r="EO12" s="75">
        <f t="shared" si="130"/>
        <v>6.01</v>
      </c>
      <c r="EP12" s="75">
        <f t="shared" si="131"/>
        <v>6.21</v>
      </c>
      <c r="EQ12" s="76">
        <f t="shared" si="18"/>
        <v>73.319999999999993</v>
      </c>
      <c r="ER12" s="76">
        <f t="shared" si="19"/>
        <v>944.15</v>
      </c>
      <c r="ES12" s="75">
        <f t="shared" si="132"/>
        <v>6.21</v>
      </c>
      <c r="ET12" s="75">
        <f t="shared" si="133"/>
        <v>5.61</v>
      </c>
      <c r="EU12" s="75">
        <f t="shared" si="134"/>
        <v>6.21</v>
      </c>
      <c r="EV12" s="75">
        <f t="shared" si="135"/>
        <v>6.01</v>
      </c>
      <c r="EW12" s="78">
        <f t="shared" si="136"/>
        <v>6.21</v>
      </c>
      <c r="EX12" s="75">
        <f t="shared" si="137"/>
        <v>6.01</v>
      </c>
      <c r="EY12" s="75">
        <f t="shared" si="138"/>
        <v>6.21</v>
      </c>
      <c r="EZ12" s="75">
        <f t="shared" si="139"/>
        <v>6.21</v>
      </c>
      <c r="FA12" s="75">
        <f t="shared" si="140"/>
        <v>6.01</v>
      </c>
      <c r="FB12" s="76"/>
      <c r="FC12" s="76"/>
      <c r="FD12" s="76"/>
      <c r="FE12" s="75">
        <f t="shared" si="20"/>
        <v>54.69</v>
      </c>
      <c r="FF12" s="76">
        <f t="shared" si="21"/>
        <v>998.84</v>
      </c>
      <c r="FG12" s="79">
        <f t="shared" si="22"/>
        <v>633.39</v>
      </c>
    </row>
    <row r="13" spans="1:174" ht="15.75" customHeight="1" x14ac:dyDescent="0.15">
      <c r="A13" s="71" t="s">
        <v>115</v>
      </c>
      <c r="B13" s="72" t="s">
        <v>116</v>
      </c>
      <c r="C13" s="73" t="s">
        <v>117</v>
      </c>
      <c r="D13" s="74"/>
      <c r="E13" s="74"/>
      <c r="F13" s="75">
        <v>1080</v>
      </c>
      <c r="G13" s="75">
        <f t="shared" si="0"/>
        <v>108</v>
      </c>
      <c r="H13" s="75">
        <f t="shared" si="1"/>
        <v>972</v>
      </c>
      <c r="I13" s="75"/>
      <c r="J13" s="75"/>
      <c r="K13" s="75"/>
      <c r="L13" s="75"/>
      <c r="M13" s="75"/>
      <c r="N13" s="75"/>
      <c r="O13" s="75"/>
      <c r="P13" s="75"/>
      <c r="Q13" s="75"/>
      <c r="R13" s="75">
        <v>40.85</v>
      </c>
      <c r="S13" s="75">
        <v>48.4</v>
      </c>
      <c r="T13" s="75">
        <v>48.4</v>
      </c>
      <c r="U13" s="75">
        <v>48.4</v>
      </c>
      <c r="V13" s="75">
        <f t="shared" si="23"/>
        <v>186.05</v>
      </c>
      <c r="W13" s="75">
        <f t="shared" si="24"/>
        <v>4.1100000000000003</v>
      </c>
      <c r="X13" s="75">
        <f t="shared" si="25"/>
        <v>3.85</v>
      </c>
      <c r="Y13" s="75">
        <f t="shared" si="26"/>
        <v>4.1100000000000003</v>
      </c>
      <c r="Z13" s="75">
        <f t="shared" si="27"/>
        <v>3.98</v>
      </c>
      <c r="AA13" s="75">
        <f t="shared" si="28"/>
        <v>4.1100000000000003</v>
      </c>
      <c r="AB13" s="75">
        <f t="shared" si="29"/>
        <v>3.98</v>
      </c>
      <c r="AC13" s="75">
        <f t="shared" si="30"/>
        <v>4.1100000000000003</v>
      </c>
      <c r="AD13" s="75">
        <f t="shared" si="31"/>
        <v>4.1100000000000003</v>
      </c>
      <c r="AE13" s="75">
        <f t="shared" si="32"/>
        <v>3.98</v>
      </c>
      <c r="AF13" s="75">
        <f t="shared" si="33"/>
        <v>4.1100000000000003</v>
      </c>
      <c r="AG13" s="75">
        <f t="shared" si="34"/>
        <v>3.98</v>
      </c>
      <c r="AH13" s="75">
        <f t="shared" si="35"/>
        <v>4.1100000000000003</v>
      </c>
      <c r="AI13" s="75">
        <f t="shared" si="2"/>
        <v>48.539999999999992</v>
      </c>
      <c r="AJ13" s="75">
        <f t="shared" si="3"/>
        <v>234.59</v>
      </c>
      <c r="AK13" s="75">
        <f t="shared" si="36"/>
        <v>4.1100000000000003</v>
      </c>
      <c r="AL13" s="75">
        <f t="shared" si="37"/>
        <v>3.71</v>
      </c>
      <c r="AM13" s="75">
        <f t="shared" si="38"/>
        <v>4.1100000000000003</v>
      </c>
      <c r="AN13" s="75">
        <f t="shared" si="39"/>
        <v>3.98</v>
      </c>
      <c r="AO13" s="75">
        <f t="shared" si="40"/>
        <v>4.1100000000000003</v>
      </c>
      <c r="AP13" s="75">
        <f t="shared" si="41"/>
        <v>3.98</v>
      </c>
      <c r="AQ13" s="75">
        <f t="shared" si="42"/>
        <v>4.1100000000000003</v>
      </c>
      <c r="AR13" s="75">
        <f t="shared" si="43"/>
        <v>4.1100000000000003</v>
      </c>
      <c r="AS13" s="75">
        <f t="shared" si="44"/>
        <v>3.98</v>
      </c>
      <c r="AT13" s="75">
        <f t="shared" si="45"/>
        <v>4.1100000000000003</v>
      </c>
      <c r="AU13" s="75">
        <f t="shared" si="46"/>
        <v>3.98</v>
      </c>
      <c r="AV13" s="75">
        <f t="shared" si="47"/>
        <v>4.1100000000000003</v>
      </c>
      <c r="AW13" s="75">
        <f t="shared" si="4"/>
        <v>48.399999999999991</v>
      </c>
      <c r="AX13" s="75">
        <f t="shared" si="5"/>
        <v>282.99</v>
      </c>
      <c r="AY13" s="75">
        <f t="shared" si="48"/>
        <v>4.1100000000000003</v>
      </c>
      <c r="AZ13" s="75">
        <f t="shared" si="49"/>
        <v>3.71</v>
      </c>
      <c r="BA13" s="75">
        <f t="shared" si="50"/>
        <v>4.1100000000000003</v>
      </c>
      <c r="BB13" s="75">
        <f t="shared" si="51"/>
        <v>3.98</v>
      </c>
      <c r="BC13" s="75">
        <f t="shared" si="52"/>
        <v>4.1100000000000003</v>
      </c>
      <c r="BD13" s="75">
        <f t="shared" si="53"/>
        <v>3.98</v>
      </c>
      <c r="BE13" s="75">
        <f t="shared" si="54"/>
        <v>4.1100000000000003</v>
      </c>
      <c r="BF13" s="75">
        <f t="shared" si="55"/>
        <v>4.1100000000000003</v>
      </c>
      <c r="BG13" s="75">
        <f t="shared" si="56"/>
        <v>3.98</v>
      </c>
      <c r="BH13" s="75">
        <f t="shared" si="57"/>
        <v>4.1100000000000003</v>
      </c>
      <c r="BI13" s="75">
        <f t="shared" si="58"/>
        <v>3.98</v>
      </c>
      <c r="BJ13" s="75">
        <f t="shared" si="59"/>
        <v>4.1100000000000003</v>
      </c>
      <c r="BK13" s="75">
        <f t="shared" si="6"/>
        <v>48.399999999999991</v>
      </c>
      <c r="BL13" s="75">
        <f t="shared" si="7"/>
        <v>331.39</v>
      </c>
      <c r="BM13" s="75">
        <f t="shared" si="60"/>
        <v>4.1100000000000003</v>
      </c>
      <c r="BN13" s="75">
        <f t="shared" si="61"/>
        <v>3.71</v>
      </c>
      <c r="BO13" s="75">
        <f t="shared" si="62"/>
        <v>4.1100000000000003</v>
      </c>
      <c r="BP13" s="75">
        <f t="shared" si="63"/>
        <v>3.98</v>
      </c>
      <c r="BQ13" s="75">
        <f t="shared" si="64"/>
        <v>4.1100000000000003</v>
      </c>
      <c r="BR13" s="75">
        <f t="shared" si="65"/>
        <v>3.98</v>
      </c>
      <c r="BS13" s="75">
        <f t="shared" si="66"/>
        <v>4.1100000000000003</v>
      </c>
      <c r="BT13" s="75">
        <f t="shared" si="67"/>
        <v>4.1100000000000003</v>
      </c>
      <c r="BU13" s="75">
        <f t="shared" si="68"/>
        <v>3.98</v>
      </c>
      <c r="BV13" s="75">
        <f t="shared" si="69"/>
        <v>4.1100000000000003</v>
      </c>
      <c r="BW13" s="75">
        <f t="shared" si="70"/>
        <v>3.98</v>
      </c>
      <c r="BX13" s="75">
        <f t="shared" si="71"/>
        <v>4.1100000000000003</v>
      </c>
      <c r="BY13" s="75">
        <f t="shared" si="8"/>
        <v>48.399999999999991</v>
      </c>
      <c r="BZ13" s="75">
        <f t="shared" si="9"/>
        <v>379.79</v>
      </c>
      <c r="CA13" s="75">
        <f t="shared" si="72"/>
        <v>4.1100000000000003</v>
      </c>
      <c r="CB13" s="75">
        <f t="shared" si="73"/>
        <v>3.85</v>
      </c>
      <c r="CC13" s="75">
        <f t="shared" si="74"/>
        <v>4.1100000000000003</v>
      </c>
      <c r="CD13" s="75">
        <f t="shared" si="75"/>
        <v>3.98</v>
      </c>
      <c r="CE13" s="75">
        <f t="shared" si="76"/>
        <v>4.1100000000000003</v>
      </c>
      <c r="CF13" s="75">
        <f t="shared" si="77"/>
        <v>3.98</v>
      </c>
      <c r="CG13" s="75">
        <f t="shared" si="78"/>
        <v>4.1100000000000003</v>
      </c>
      <c r="CH13" s="75">
        <f t="shared" si="79"/>
        <v>4.1100000000000003</v>
      </c>
      <c r="CI13" s="75">
        <f t="shared" si="80"/>
        <v>3.98</v>
      </c>
      <c r="CJ13" s="75">
        <f t="shared" si="81"/>
        <v>4.1100000000000003</v>
      </c>
      <c r="CK13" s="75">
        <f t="shared" si="82"/>
        <v>3.98</v>
      </c>
      <c r="CL13" s="75">
        <f t="shared" si="83"/>
        <v>4.1100000000000003</v>
      </c>
      <c r="CM13" s="75">
        <f t="shared" si="10"/>
        <v>48.539999999999992</v>
      </c>
      <c r="CN13" s="76">
        <f t="shared" si="11"/>
        <v>428.33</v>
      </c>
      <c r="CO13" s="75">
        <f t="shared" si="84"/>
        <v>4.1100000000000003</v>
      </c>
      <c r="CP13" s="75">
        <f t="shared" si="85"/>
        <v>3.71</v>
      </c>
      <c r="CQ13" s="75">
        <f t="shared" si="86"/>
        <v>4.1100000000000003</v>
      </c>
      <c r="CR13" s="75">
        <f t="shared" si="87"/>
        <v>3.98</v>
      </c>
      <c r="CS13" s="77">
        <f t="shared" si="88"/>
        <v>4.1100000000000003</v>
      </c>
      <c r="CT13" s="75">
        <f t="shared" si="89"/>
        <v>3.98</v>
      </c>
      <c r="CU13" s="75">
        <f t="shared" si="90"/>
        <v>4.1100000000000003</v>
      </c>
      <c r="CV13" s="75">
        <f t="shared" si="91"/>
        <v>4.1100000000000003</v>
      </c>
      <c r="CW13" s="75">
        <f t="shared" si="92"/>
        <v>3.98</v>
      </c>
      <c r="CX13" s="75">
        <f t="shared" si="93"/>
        <v>4.1100000000000003</v>
      </c>
      <c r="CY13" s="75">
        <f t="shared" si="94"/>
        <v>3.98</v>
      </c>
      <c r="CZ13" s="75">
        <f t="shared" si="95"/>
        <v>4.1100000000000003</v>
      </c>
      <c r="DA13" s="76">
        <f t="shared" si="12"/>
        <v>48.399999999999991</v>
      </c>
      <c r="DB13" s="76">
        <f t="shared" si="13"/>
        <v>476.73</v>
      </c>
      <c r="DC13" s="75">
        <f t="shared" si="96"/>
        <v>4.1100000000000003</v>
      </c>
      <c r="DD13" s="75">
        <f t="shared" si="97"/>
        <v>3.71</v>
      </c>
      <c r="DE13" s="75">
        <f t="shared" si="98"/>
        <v>4.1100000000000003</v>
      </c>
      <c r="DF13" s="75">
        <f t="shared" si="99"/>
        <v>3.98</v>
      </c>
      <c r="DG13" s="75">
        <f t="shared" si="100"/>
        <v>4.1100000000000003</v>
      </c>
      <c r="DH13" s="75">
        <f t="shared" si="101"/>
        <v>3.98</v>
      </c>
      <c r="DI13" s="75">
        <f t="shared" si="102"/>
        <v>4.1100000000000003</v>
      </c>
      <c r="DJ13" s="75">
        <f t="shared" si="103"/>
        <v>4.1100000000000003</v>
      </c>
      <c r="DK13" s="75">
        <f t="shared" si="104"/>
        <v>3.98</v>
      </c>
      <c r="DL13" s="75">
        <f t="shared" si="105"/>
        <v>4.1100000000000003</v>
      </c>
      <c r="DM13" s="75">
        <f t="shared" si="106"/>
        <v>3.98</v>
      </c>
      <c r="DN13" s="75">
        <f t="shared" si="107"/>
        <v>4.1100000000000003</v>
      </c>
      <c r="DO13" s="76">
        <f t="shared" si="14"/>
        <v>48.399999999999991</v>
      </c>
      <c r="DP13" s="76">
        <f t="shared" si="15"/>
        <v>525.13</v>
      </c>
      <c r="DQ13" s="75">
        <f t="shared" si="108"/>
        <v>4.1100000000000003</v>
      </c>
      <c r="DR13" s="75">
        <f t="shared" si="109"/>
        <v>3.71</v>
      </c>
      <c r="DS13" s="75">
        <f t="shared" si="110"/>
        <v>4.1100000000000003</v>
      </c>
      <c r="DT13" s="75">
        <f t="shared" si="111"/>
        <v>3.98</v>
      </c>
      <c r="DU13" s="75">
        <f t="shared" si="112"/>
        <v>4.1100000000000003</v>
      </c>
      <c r="DV13" s="75">
        <f t="shared" si="113"/>
        <v>3.98</v>
      </c>
      <c r="DW13" s="75">
        <f t="shared" si="114"/>
        <v>4.1100000000000003</v>
      </c>
      <c r="DX13" s="75">
        <f t="shared" si="115"/>
        <v>4.1100000000000003</v>
      </c>
      <c r="DY13" s="75">
        <f t="shared" si="116"/>
        <v>3.98</v>
      </c>
      <c r="DZ13" s="75">
        <f t="shared" si="117"/>
        <v>4.1100000000000003</v>
      </c>
      <c r="EA13" s="75">
        <f t="shared" si="118"/>
        <v>3.98</v>
      </c>
      <c r="EB13" s="75">
        <f t="shared" si="119"/>
        <v>4.1100000000000003</v>
      </c>
      <c r="EC13" s="76">
        <f t="shared" si="16"/>
        <v>48.399999999999991</v>
      </c>
      <c r="ED13" s="76">
        <f t="shared" si="17"/>
        <v>573.53</v>
      </c>
      <c r="EE13" s="75">
        <f t="shared" si="120"/>
        <v>4.1100000000000003</v>
      </c>
      <c r="EF13" s="75">
        <f t="shared" si="121"/>
        <v>3.85</v>
      </c>
      <c r="EG13" s="75">
        <f t="shared" si="122"/>
        <v>4.1100000000000003</v>
      </c>
      <c r="EH13" s="75">
        <f t="shared" si="123"/>
        <v>3.98</v>
      </c>
      <c r="EI13" s="75">
        <f t="shared" si="124"/>
        <v>4.1100000000000003</v>
      </c>
      <c r="EJ13" s="75">
        <f t="shared" si="125"/>
        <v>3.98</v>
      </c>
      <c r="EK13" s="75">
        <f t="shared" si="126"/>
        <v>4.1100000000000003</v>
      </c>
      <c r="EL13" s="75">
        <f t="shared" si="127"/>
        <v>4.1100000000000003</v>
      </c>
      <c r="EM13" s="75">
        <f t="shared" si="128"/>
        <v>3.98</v>
      </c>
      <c r="EN13" s="75">
        <f t="shared" si="129"/>
        <v>4.1100000000000003</v>
      </c>
      <c r="EO13" s="75">
        <f t="shared" si="130"/>
        <v>3.98</v>
      </c>
      <c r="EP13" s="75">
        <f t="shared" si="131"/>
        <v>4.1100000000000003</v>
      </c>
      <c r="EQ13" s="76">
        <f t="shared" si="18"/>
        <v>48.539999999999992</v>
      </c>
      <c r="ER13" s="76">
        <f t="shared" si="19"/>
        <v>622.07000000000005</v>
      </c>
      <c r="ES13" s="75">
        <f t="shared" si="132"/>
        <v>4.1100000000000003</v>
      </c>
      <c r="ET13" s="75">
        <f t="shared" si="133"/>
        <v>3.71</v>
      </c>
      <c r="EU13" s="75">
        <f t="shared" si="134"/>
        <v>4.1100000000000003</v>
      </c>
      <c r="EV13" s="75">
        <f t="shared" si="135"/>
        <v>3.98</v>
      </c>
      <c r="EW13" s="78">
        <f t="shared" si="136"/>
        <v>4.1100000000000003</v>
      </c>
      <c r="EX13" s="75">
        <f t="shared" si="137"/>
        <v>3.98</v>
      </c>
      <c r="EY13" s="75">
        <f t="shared" si="138"/>
        <v>4.1100000000000003</v>
      </c>
      <c r="EZ13" s="75">
        <f t="shared" si="139"/>
        <v>4.1100000000000003</v>
      </c>
      <c r="FA13" s="75">
        <f t="shared" si="140"/>
        <v>3.98</v>
      </c>
      <c r="FB13" s="76"/>
      <c r="FC13" s="76"/>
      <c r="FD13" s="76"/>
      <c r="FE13" s="75">
        <f t="shared" si="20"/>
        <v>36.199999999999996</v>
      </c>
      <c r="FF13" s="76">
        <f t="shared" si="21"/>
        <v>658.27</v>
      </c>
      <c r="FG13" s="79">
        <f t="shared" si="22"/>
        <v>421.73</v>
      </c>
    </row>
    <row r="14" spans="1:174" ht="15.75" customHeight="1" x14ac:dyDescent="0.15">
      <c r="A14" s="71" t="s">
        <v>118</v>
      </c>
      <c r="B14" s="72" t="s">
        <v>119</v>
      </c>
      <c r="C14" s="73" t="s">
        <v>120</v>
      </c>
      <c r="D14" s="74"/>
      <c r="E14" s="74"/>
      <c r="F14" s="75">
        <v>892.7</v>
      </c>
      <c r="G14" s="75">
        <f t="shared" si="0"/>
        <v>89.27</v>
      </c>
      <c r="H14" s="75">
        <f t="shared" si="1"/>
        <v>803.43000000000006</v>
      </c>
      <c r="I14" s="75"/>
      <c r="J14" s="75"/>
      <c r="K14" s="75"/>
      <c r="L14" s="75"/>
      <c r="M14" s="75"/>
      <c r="N14" s="75"/>
      <c r="O14" s="75"/>
      <c r="P14" s="75"/>
      <c r="Q14" s="75"/>
      <c r="R14" s="75">
        <v>23.25</v>
      </c>
      <c r="S14" s="75">
        <v>40.03</v>
      </c>
      <c r="T14" s="75">
        <v>40.03</v>
      </c>
      <c r="U14" s="75">
        <v>40.03</v>
      </c>
      <c r="V14" s="75">
        <f t="shared" si="23"/>
        <v>143.34</v>
      </c>
      <c r="W14" s="75">
        <f t="shared" si="24"/>
        <v>3.4</v>
      </c>
      <c r="X14" s="75">
        <f t="shared" si="25"/>
        <v>3.18</v>
      </c>
      <c r="Y14" s="75">
        <f t="shared" si="26"/>
        <v>3.4</v>
      </c>
      <c r="Z14" s="75">
        <f t="shared" si="27"/>
        <v>3.29</v>
      </c>
      <c r="AA14" s="75">
        <f t="shared" si="28"/>
        <v>3.4</v>
      </c>
      <c r="AB14" s="75">
        <f t="shared" si="29"/>
        <v>3.29</v>
      </c>
      <c r="AC14" s="75">
        <f t="shared" si="30"/>
        <v>3.4</v>
      </c>
      <c r="AD14" s="75">
        <f t="shared" si="31"/>
        <v>3.4</v>
      </c>
      <c r="AE14" s="75">
        <f t="shared" si="32"/>
        <v>3.29</v>
      </c>
      <c r="AF14" s="75">
        <f t="shared" si="33"/>
        <v>3.4</v>
      </c>
      <c r="AG14" s="75">
        <f t="shared" si="34"/>
        <v>3.29</v>
      </c>
      <c r="AH14" s="75">
        <f t="shared" si="35"/>
        <v>3.4</v>
      </c>
      <c r="AI14" s="75">
        <f t="shared" si="2"/>
        <v>40.139999999999993</v>
      </c>
      <c r="AJ14" s="75">
        <f t="shared" si="3"/>
        <v>183.48</v>
      </c>
      <c r="AK14" s="75">
        <f t="shared" si="36"/>
        <v>3.4</v>
      </c>
      <c r="AL14" s="75">
        <f t="shared" si="37"/>
        <v>3.07</v>
      </c>
      <c r="AM14" s="75">
        <f t="shared" si="38"/>
        <v>3.4</v>
      </c>
      <c r="AN14" s="75">
        <f t="shared" si="39"/>
        <v>3.29</v>
      </c>
      <c r="AO14" s="75">
        <f t="shared" si="40"/>
        <v>3.4</v>
      </c>
      <c r="AP14" s="75">
        <f t="shared" si="41"/>
        <v>3.29</v>
      </c>
      <c r="AQ14" s="75">
        <f t="shared" si="42"/>
        <v>3.4</v>
      </c>
      <c r="AR14" s="75">
        <f t="shared" si="43"/>
        <v>3.4</v>
      </c>
      <c r="AS14" s="75">
        <f t="shared" si="44"/>
        <v>3.29</v>
      </c>
      <c r="AT14" s="75">
        <f t="shared" si="45"/>
        <v>3.4</v>
      </c>
      <c r="AU14" s="75">
        <f t="shared" si="46"/>
        <v>3.29</v>
      </c>
      <c r="AV14" s="75">
        <f t="shared" si="47"/>
        <v>3.4</v>
      </c>
      <c r="AW14" s="75">
        <f t="shared" si="4"/>
        <v>40.029999999999994</v>
      </c>
      <c r="AX14" s="75">
        <f t="shared" si="5"/>
        <v>223.51</v>
      </c>
      <c r="AY14" s="75">
        <f t="shared" si="48"/>
        <v>3.4</v>
      </c>
      <c r="AZ14" s="75">
        <f t="shared" si="49"/>
        <v>3.07</v>
      </c>
      <c r="BA14" s="75">
        <f t="shared" si="50"/>
        <v>3.4</v>
      </c>
      <c r="BB14" s="75">
        <f t="shared" si="51"/>
        <v>3.29</v>
      </c>
      <c r="BC14" s="75">
        <f t="shared" si="52"/>
        <v>3.4</v>
      </c>
      <c r="BD14" s="75">
        <f t="shared" si="53"/>
        <v>3.29</v>
      </c>
      <c r="BE14" s="75">
        <f t="shared" si="54"/>
        <v>3.4</v>
      </c>
      <c r="BF14" s="75">
        <f t="shared" si="55"/>
        <v>3.4</v>
      </c>
      <c r="BG14" s="75">
        <f t="shared" si="56"/>
        <v>3.29</v>
      </c>
      <c r="BH14" s="75">
        <f t="shared" si="57"/>
        <v>3.4</v>
      </c>
      <c r="BI14" s="75">
        <f t="shared" si="58"/>
        <v>3.29</v>
      </c>
      <c r="BJ14" s="75">
        <f t="shared" si="59"/>
        <v>3.4</v>
      </c>
      <c r="BK14" s="75">
        <f t="shared" si="6"/>
        <v>40.029999999999994</v>
      </c>
      <c r="BL14" s="75">
        <f t="shared" si="7"/>
        <v>263.54000000000002</v>
      </c>
      <c r="BM14" s="75">
        <f t="shared" si="60"/>
        <v>3.4</v>
      </c>
      <c r="BN14" s="75">
        <f t="shared" si="61"/>
        <v>3.07</v>
      </c>
      <c r="BO14" s="75">
        <f t="shared" si="62"/>
        <v>3.4</v>
      </c>
      <c r="BP14" s="75">
        <f t="shared" si="63"/>
        <v>3.29</v>
      </c>
      <c r="BQ14" s="75">
        <f t="shared" si="64"/>
        <v>3.4</v>
      </c>
      <c r="BR14" s="75">
        <f t="shared" si="65"/>
        <v>3.29</v>
      </c>
      <c r="BS14" s="75">
        <f t="shared" si="66"/>
        <v>3.4</v>
      </c>
      <c r="BT14" s="75">
        <f t="shared" si="67"/>
        <v>3.4</v>
      </c>
      <c r="BU14" s="75">
        <f t="shared" si="68"/>
        <v>3.29</v>
      </c>
      <c r="BV14" s="75">
        <f t="shared" si="69"/>
        <v>3.4</v>
      </c>
      <c r="BW14" s="75">
        <f t="shared" si="70"/>
        <v>3.29</v>
      </c>
      <c r="BX14" s="75">
        <f t="shared" si="71"/>
        <v>3.4</v>
      </c>
      <c r="BY14" s="75">
        <f t="shared" si="8"/>
        <v>40.029999999999994</v>
      </c>
      <c r="BZ14" s="75">
        <f t="shared" si="9"/>
        <v>303.57</v>
      </c>
      <c r="CA14" s="75">
        <f t="shared" si="72"/>
        <v>3.4</v>
      </c>
      <c r="CB14" s="75">
        <f t="shared" si="73"/>
        <v>3.18</v>
      </c>
      <c r="CC14" s="75">
        <f t="shared" si="74"/>
        <v>3.4</v>
      </c>
      <c r="CD14" s="75">
        <f t="shared" si="75"/>
        <v>3.29</v>
      </c>
      <c r="CE14" s="75">
        <f t="shared" si="76"/>
        <v>3.4</v>
      </c>
      <c r="CF14" s="75">
        <f t="shared" si="77"/>
        <v>3.29</v>
      </c>
      <c r="CG14" s="75">
        <f t="shared" si="78"/>
        <v>3.4</v>
      </c>
      <c r="CH14" s="75">
        <f t="shared" si="79"/>
        <v>3.4</v>
      </c>
      <c r="CI14" s="75">
        <f t="shared" si="80"/>
        <v>3.29</v>
      </c>
      <c r="CJ14" s="75">
        <f t="shared" si="81"/>
        <v>3.4</v>
      </c>
      <c r="CK14" s="75">
        <f t="shared" si="82"/>
        <v>3.29</v>
      </c>
      <c r="CL14" s="75">
        <f t="shared" si="83"/>
        <v>3.4</v>
      </c>
      <c r="CM14" s="75">
        <f t="shared" si="10"/>
        <v>40.139999999999993</v>
      </c>
      <c r="CN14" s="76">
        <f t="shared" si="11"/>
        <v>343.71</v>
      </c>
      <c r="CO14" s="75">
        <f t="shared" si="84"/>
        <v>3.4</v>
      </c>
      <c r="CP14" s="75">
        <f t="shared" si="85"/>
        <v>3.07</v>
      </c>
      <c r="CQ14" s="75">
        <f t="shared" si="86"/>
        <v>3.4</v>
      </c>
      <c r="CR14" s="75">
        <f t="shared" si="87"/>
        <v>3.29</v>
      </c>
      <c r="CS14" s="77">
        <f t="shared" si="88"/>
        <v>3.4</v>
      </c>
      <c r="CT14" s="75">
        <f t="shared" si="89"/>
        <v>3.29</v>
      </c>
      <c r="CU14" s="75">
        <f t="shared" si="90"/>
        <v>3.4</v>
      </c>
      <c r="CV14" s="75">
        <f t="shared" si="91"/>
        <v>3.4</v>
      </c>
      <c r="CW14" s="75">
        <f t="shared" si="92"/>
        <v>3.29</v>
      </c>
      <c r="CX14" s="75">
        <f t="shared" si="93"/>
        <v>3.4</v>
      </c>
      <c r="CY14" s="75">
        <f t="shared" si="94"/>
        <v>3.29</v>
      </c>
      <c r="CZ14" s="75">
        <f t="shared" si="95"/>
        <v>3.4</v>
      </c>
      <c r="DA14" s="76">
        <f t="shared" si="12"/>
        <v>40.029999999999994</v>
      </c>
      <c r="DB14" s="76">
        <f t="shared" si="13"/>
        <v>383.74</v>
      </c>
      <c r="DC14" s="75">
        <f t="shared" si="96"/>
        <v>3.4</v>
      </c>
      <c r="DD14" s="75">
        <f t="shared" si="97"/>
        <v>3.07</v>
      </c>
      <c r="DE14" s="75">
        <f t="shared" si="98"/>
        <v>3.4</v>
      </c>
      <c r="DF14" s="75">
        <f t="shared" si="99"/>
        <v>3.29</v>
      </c>
      <c r="DG14" s="75">
        <f t="shared" si="100"/>
        <v>3.4</v>
      </c>
      <c r="DH14" s="75">
        <f t="shared" si="101"/>
        <v>3.29</v>
      </c>
      <c r="DI14" s="75">
        <f t="shared" si="102"/>
        <v>3.4</v>
      </c>
      <c r="DJ14" s="75">
        <f t="shared" si="103"/>
        <v>3.4</v>
      </c>
      <c r="DK14" s="75">
        <f t="shared" si="104"/>
        <v>3.29</v>
      </c>
      <c r="DL14" s="75">
        <f t="shared" si="105"/>
        <v>3.4</v>
      </c>
      <c r="DM14" s="75">
        <f t="shared" si="106"/>
        <v>3.29</v>
      </c>
      <c r="DN14" s="75">
        <f t="shared" si="107"/>
        <v>3.4</v>
      </c>
      <c r="DO14" s="76">
        <f t="shared" si="14"/>
        <v>40.029999999999994</v>
      </c>
      <c r="DP14" s="76">
        <f t="shared" si="15"/>
        <v>423.77</v>
      </c>
      <c r="DQ14" s="75">
        <f t="shared" si="108"/>
        <v>3.4</v>
      </c>
      <c r="DR14" s="75">
        <f t="shared" si="109"/>
        <v>3.07</v>
      </c>
      <c r="DS14" s="75">
        <f t="shared" si="110"/>
        <v>3.4</v>
      </c>
      <c r="DT14" s="75">
        <f t="shared" si="111"/>
        <v>3.29</v>
      </c>
      <c r="DU14" s="75">
        <f t="shared" si="112"/>
        <v>3.4</v>
      </c>
      <c r="DV14" s="75">
        <f t="shared" si="113"/>
        <v>3.29</v>
      </c>
      <c r="DW14" s="75">
        <f t="shared" si="114"/>
        <v>3.4</v>
      </c>
      <c r="DX14" s="75">
        <f t="shared" si="115"/>
        <v>3.4</v>
      </c>
      <c r="DY14" s="75">
        <f t="shared" si="116"/>
        <v>3.29</v>
      </c>
      <c r="DZ14" s="75">
        <f t="shared" si="117"/>
        <v>3.4</v>
      </c>
      <c r="EA14" s="75">
        <f t="shared" si="118"/>
        <v>3.29</v>
      </c>
      <c r="EB14" s="75">
        <f t="shared" si="119"/>
        <v>3.4</v>
      </c>
      <c r="EC14" s="76">
        <f t="shared" si="16"/>
        <v>40.029999999999994</v>
      </c>
      <c r="ED14" s="76">
        <f t="shared" si="17"/>
        <v>463.8</v>
      </c>
      <c r="EE14" s="75">
        <f t="shared" si="120"/>
        <v>3.4</v>
      </c>
      <c r="EF14" s="75">
        <f t="shared" si="121"/>
        <v>3.18</v>
      </c>
      <c r="EG14" s="75">
        <f t="shared" si="122"/>
        <v>3.4</v>
      </c>
      <c r="EH14" s="75">
        <f t="shared" si="123"/>
        <v>3.29</v>
      </c>
      <c r="EI14" s="75">
        <f t="shared" si="124"/>
        <v>3.4</v>
      </c>
      <c r="EJ14" s="75">
        <f t="shared" si="125"/>
        <v>3.29</v>
      </c>
      <c r="EK14" s="75">
        <f t="shared" si="126"/>
        <v>3.4</v>
      </c>
      <c r="EL14" s="75">
        <f t="shared" si="127"/>
        <v>3.4</v>
      </c>
      <c r="EM14" s="75">
        <f t="shared" si="128"/>
        <v>3.29</v>
      </c>
      <c r="EN14" s="75">
        <f t="shared" si="129"/>
        <v>3.4</v>
      </c>
      <c r="EO14" s="75">
        <f t="shared" si="130"/>
        <v>3.29</v>
      </c>
      <c r="EP14" s="75">
        <f t="shared" si="131"/>
        <v>3.4</v>
      </c>
      <c r="EQ14" s="76">
        <f t="shared" si="18"/>
        <v>40.139999999999993</v>
      </c>
      <c r="ER14" s="76">
        <f t="shared" si="19"/>
        <v>503.94</v>
      </c>
      <c r="ES14" s="75">
        <f t="shared" si="132"/>
        <v>3.4</v>
      </c>
      <c r="ET14" s="75">
        <f t="shared" si="133"/>
        <v>3.07</v>
      </c>
      <c r="EU14" s="75">
        <f t="shared" si="134"/>
        <v>3.4</v>
      </c>
      <c r="EV14" s="75">
        <f t="shared" si="135"/>
        <v>3.29</v>
      </c>
      <c r="EW14" s="78">
        <f t="shared" si="136"/>
        <v>3.4</v>
      </c>
      <c r="EX14" s="75">
        <f t="shared" si="137"/>
        <v>3.29</v>
      </c>
      <c r="EY14" s="75">
        <f t="shared" si="138"/>
        <v>3.4</v>
      </c>
      <c r="EZ14" s="75">
        <f t="shared" si="139"/>
        <v>3.4</v>
      </c>
      <c r="FA14" s="75">
        <f t="shared" si="140"/>
        <v>3.29</v>
      </c>
      <c r="FB14" s="76"/>
      <c r="FC14" s="76"/>
      <c r="FD14" s="76"/>
      <c r="FE14" s="75">
        <f t="shared" si="20"/>
        <v>29.939999999999994</v>
      </c>
      <c r="FF14" s="76">
        <f t="shared" si="21"/>
        <v>533.88</v>
      </c>
      <c r="FG14" s="79">
        <f t="shared" si="22"/>
        <v>358.82000000000005</v>
      </c>
    </row>
    <row r="15" spans="1:174" ht="15" customHeight="1" x14ac:dyDescent="0.15">
      <c r="A15" s="71" t="s">
        <v>121</v>
      </c>
      <c r="B15" s="72" t="s">
        <v>122</v>
      </c>
      <c r="C15" s="73"/>
      <c r="D15" s="74"/>
      <c r="E15" s="74"/>
      <c r="F15" s="75">
        <v>6105.69</v>
      </c>
      <c r="G15" s="75">
        <f t="shared" si="0"/>
        <v>610.57000000000005</v>
      </c>
      <c r="H15" s="75">
        <f t="shared" si="1"/>
        <v>5495.1210000000001</v>
      </c>
      <c r="I15" s="75"/>
      <c r="J15" s="75"/>
      <c r="K15" s="75"/>
      <c r="L15" s="75"/>
      <c r="M15" s="75"/>
      <c r="N15" s="75"/>
      <c r="O15" s="75"/>
      <c r="P15" s="75"/>
      <c r="Q15" s="75"/>
      <c r="R15" s="75">
        <v>92.96</v>
      </c>
      <c r="S15" s="75">
        <v>273.63</v>
      </c>
      <c r="T15" s="75">
        <v>273.63</v>
      </c>
      <c r="U15" s="75">
        <v>273.63</v>
      </c>
      <c r="V15" s="75">
        <f t="shared" si="23"/>
        <v>913.85</v>
      </c>
      <c r="W15" s="75">
        <f t="shared" si="24"/>
        <v>23.24</v>
      </c>
      <c r="X15" s="75">
        <f t="shared" si="25"/>
        <v>21.74</v>
      </c>
      <c r="Y15" s="75">
        <f t="shared" si="26"/>
        <v>23.24</v>
      </c>
      <c r="Z15" s="75">
        <f t="shared" si="27"/>
        <v>22.49</v>
      </c>
      <c r="AA15" s="75">
        <f t="shared" si="28"/>
        <v>23.24</v>
      </c>
      <c r="AB15" s="75">
        <f t="shared" si="29"/>
        <v>22.49</v>
      </c>
      <c r="AC15" s="75">
        <f t="shared" si="30"/>
        <v>23.24</v>
      </c>
      <c r="AD15" s="75">
        <f t="shared" si="31"/>
        <v>23.24</v>
      </c>
      <c r="AE15" s="75">
        <f t="shared" si="32"/>
        <v>22.49</v>
      </c>
      <c r="AF15" s="75">
        <f t="shared" si="33"/>
        <v>23.24</v>
      </c>
      <c r="AG15" s="75">
        <f t="shared" si="34"/>
        <v>22.49</v>
      </c>
      <c r="AH15" s="75">
        <f t="shared" si="35"/>
        <v>23.24</v>
      </c>
      <c r="AI15" s="75">
        <f t="shared" si="2"/>
        <v>274.38000000000005</v>
      </c>
      <c r="AJ15" s="75">
        <f t="shared" si="3"/>
        <v>1188.23</v>
      </c>
      <c r="AK15" s="75">
        <f t="shared" si="36"/>
        <v>23.24</v>
      </c>
      <c r="AL15" s="75">
        <f t="shared" si="37"/>
        <v>20.99</v>
      </c>
      <c r="AM15" s="75">
        <f t="shared" si="38"/>
        <v>23.24</v>
      </c>
      <c r="AN15" s="75">
        <f t="shared" si="39"/>
        <v>22.49</v>
      </c>
      <c r="AO15" s="75">
        <f t="shared" si="40"/>
        <v>23.24</v>
      </c>
      <c r="AP15" s="75">
        <f t="shared" si="41"/>
        <v>22.49</v>
      </c>
      <c r="AQ15" s="75">
        <f t="shared" si="42"/>
        <v>23.24</v>
      </c>
      <c r="AR15" s="75">
        <f t="shared" si="43"/>
        <v>23.24</v>
      </c>
      <c r="AS15" s="75">
        <f t="shared" si="44"/>
        <v>22.49</v>
      </c>
      <c r="AT15" s="75">
        <f t="shared" si="45"/>
        <v>23.24</v>
      </c>
      <c r="AU15" s="75">
        <f t="shared" si="46"/>
        <v>22.49</v>
      </c>
      <c r="AV15" s="75">
        <f t="shared" si="47"/>
        <v>23.24</v>
      </c>
      <c r="AW15" s="75">
        <f t="shared" si="4"/>
        <v>273.63000000000005</v>
      </c>
      <c r="AX15" s="75">
        <f t="shared" si="5"/>
        <v>1461.86</v>
      </c>
      <c r="AY15" s="75">
        <f t="shared" si="48"/>
        <v>23.24</v>
      </c>
      <c r="AZ15" s="75">
        <f t="shared" si="49"/>
        <v>20.99</v>
      </c>
      <c r="BA15" s="75">
        <f t="shared" si="50"/>
        <v>23.24</v>
      </c>
      <c r="BB15" s="75">
        <f t="shared" si="51"/>
        <v>22.49</v>
      </c>
      <c r="BC15" s="75">
        <f t="shared" si="52"/>
        <v>23.24</v>
      </c>
      <c r="BD15" s="75">
        <f t="shared" si="53"/>
        <v>22.49</v>
      </c>
      <c r="BE15" s="75">
        <f t="shared" si="54"/>
        <v>23.24</v>
      </c>
      <c r="BF15" s="75">
        <f t="shared" si="55"/>
        <v>23.24</v>
      </c>
      <c r="BG15" s="75">
        <f t="shared" si="56"/>
        <v>22.49</v>
      </c>
      <c r="BH15" s="75">
        <f t="shared" si="57"/>
        <v>23.24</v>
      </c>
      <c r="BI15" s="75">
        <f t="shared" si="58"/>
        <v>22.49</v>
      </c>
      <c r="BJ15" s="75">
        <f t="shared" si="59"/>
        <v>23.24</v>
      </c>
      <c r="BK15" s="75">
        <f t="shared" si="6"/>
        <v>273.63000000000005</v>
      </c>
      <c r="BL15" s="75">
        <f t="shared" si="7"/>
        <v>1735.49</v>
      </c>
      <c r="BM15" s="75">
        <f t="shared" si="60"/>
        <v>23.24</v>
      </c>
      <c r="BN15" s="75">
        <f t="shared" si="61"/>
        <v>20.99</v>
      </c>
      <c r="BO15" s="75">
        <f t="shared" si="62"/>
        <v>23.24</v>
      </c>
      <c r="BP15" s="75">
        <f t="shared" si="63"/>
        <v>22.49</v>
      </c>
      <c r="BQ15" s="75">
        <f t="shared" si="64"/>
        <v>23.24</v>
      </c>
      <c r="BR15" s="75">
        <f t="shared" si="65"/>
        <v>22.49</v>
      </c>
      <c r="BS15" s="75">
        <f t="shared" si="66"/>
        <v>23.24</v>
      </c>
      <c r="BT15" s="75">
        <f t="shared" si="67"/>
        <v>23.24</v>
      </c>
      <c r="BU15" s="75">
        <f t="shared" si="68"/>
        <v>22.49</v>
      </c>
      <c r="BV15" s="75">
        <f t="shared" si="69"/>
        <v>23.24</v>
      </c>
      <c r="BW15" s="75">
        <f t="shared" si="70"/>
        <v>22.49</v>
      </c>
      <c r="BX15" s="75">
        <f t="shared" si="71"/>
        <v>23.24</v>
      </c>
      <c r="BY15" s="75">
        <f t="shared" si="8"/>
        <v>273.63000000000005</v>
      </c>
      <c r="BZ15" s="75">
        <f t="shared" si="9"/>
        <v>2009.12</v>
      </c>
      <c r="CA15" s="75">
        <f t="shared" si="72"/>
        <v>23.24</v>
      </c>
      <c r="CB15" s="75">
        <f t="shared" si="73"/>
        <v>21.74</v>
      </c>
      <c r="CC15" s="75">
        <f t="shared" si="74"/>
        <v>23.24</v>
      </c>
      <c r="CD15" s="75">
        <f t="shared" si="75"/>
        <v>22.49</v>
      </c>
      <c r="CE15" s="75">
        <f t="shared" si="76"/>
        <v>23.24</v>
      </c>
      <c r="CF15" s="75">
        <f t="shared" si="77"/>
        <v>22.49</v>
      </c>
      <c r="CG15" s="75">
        <f t="shared" si="78"/>
        <v>23.24</v>
      </c>
      <c r="CH15" s="75">
        <f t="shared" si="79"/>
        <v>23.24</v>
      </c>
      <c r="CI15" s="75">
        <f t="shared" si="80"/>
        <v>22.49</v>
      </c>
      <c r="CJ15" s="75">
        <f t="shared" si="81"/>
        <v>23.24</v>
      </c>
      <c r="CK15" s="75">
        <f t="shared" si="82"/>
        <v>22.49</v>
      </c>
      <c r="CL15" s="75">
        <f t="shared" si="83"/>
        <v>23.24</v>
      </c>
      <c r="CM15" s="75">
        <f t="shared" si="10"/>
        <v>274.38000000000005</v>
      </c>
      <c r="CN15" s="76">
        <f t="shared" si="11"/>
        <v>2283.5</v>
      </c>
      <c r="CO15" s="75">
        <f t="shared" si="84"/>
        <v>23.24</v>
      </c>
      <c r="CP15" s="75">
        <f t="shared" si="85"/>
        <v>20.99</v>
      </c>
      <c r="CQ15" s="75">
        <f t="shared" si="86"/>
        <v>23.24</v>
      </c>
      <c r="CR15" s="75">
        <f t="shared" si="87"/>
        <v>22.49</v>
      </c>
      <c r="CS15" s="77">
        <f t="shared" si="88"/>
        <v>23.24</v>
      </c>
      <c r="CT15" s="75">
        <f t="shared" si="89"/>
        <v>22.49</v>
      </c>
      <c r="CU15" s="75">
        <f t="shared" si="90"/>
        <v>23.24</v>
      </c>
      <c r="CV15" s="75">
        <f t="shared" si="91"/>
        <v>23.24</v>
      </c>
      <c r="CW15" s="75">
        <f t="shared" si="92"/>
        <v>22.49</v>
      </c>
      <c r="CX15" s="75">
        <f t="shared" si="93"/>
        <v>23.24</v>
      </c>
      <c r="CY15" s="75">
        <f t="shared" si="94"/>
        <v>22.49</v>
      </c>
      <c r="CZ15" s="75">
        <f t="shared" si="95"/>
        <v>23.24</v>
      </c>
      <c r="DA15" s="76">
        <f t="shared" si="12"/>
        <v>273.63000000000005</v>
      </c>
      <c r="DB15" s="76">
        <f t="shared" si="13"/>
        <v>2557.13</v>
      </c>
      <c r="DC15" s="75">
        <f t="shared" si="96"/>
        <v>23.24</v>
      </c>
      <c r="DD15" s="75">
        <f t="shared" si="97"/>
        <v>20.99</v>
      </c>
      <c r="DE15" s="75">
        <f t="shared" si="98"/>
        <v>23.24</v>
      </c>
      <c r="DF15" s="75">
        <f t="shared" si="99"/>
        <v>22.49</v>
      </c>
      <c r="DG15" s="75">
        <f t="shared" si="100"/>
        <v>23.24</v>
      </c>
      <c r="DH15" s="75">
        <f t="shared" si="101"/>
        <v>22.49</v>
      </c>
      <c r="DI15" s="75">
        <f t="shared" si="102"/>
        <v>23.24</v>
      </c>
      <c r="DJ15" s="75">
        <f t="shared" si="103"/>
        <v>23.24</v>
      </c>
      <c r="DK15" s="75">
        <f t="shared" si="104"/>
        <v>22.49</v>
      </c>
      <c r="DL15" s="75">
        <f t="shared" si="105"/>
        <v>23.24</v>
      </c>
      <c r="DM15" s="75">
        <f t="shared" si="106"/>
        <v>22.49</v>
      </c>
      <c r="DN15" s="75">
        <f t="shared" si="107"/>
        <v>23.24</v>
      </c>
      <c r="DO15" s="76">
        <f t="shared" si="14"/>
        <v>273.63000000000005</v>
      </c>
      <c r="DP15" s="76">
        <f t="shared" si="15"/>
        <v>2830.76</v>
      </c>
      <c r="DQ15" s="75">
        <f t="shared" si="108"/>
        <v>23.24</v>
      </c>
      <c r="DR15" s="75">
        <f t="shared" si="109"/>
        <v>20.99</v>
      </c>
      <c r="DS15" s="75">
        <f t="shared" si="110"/>
        <v>23.24</v>
      </c>
      <c r="DT15" s="75">
        <f t="shared" si="111"/>
        <v>22.49</v>
      </c>
      <c r="DU15" s="75">
        <f t="shared" si="112"/>
        <v>23.24</v>
      </c>
      <c r="DV15" s="75">
        <f t="shared" si="113"/>
        <v>22.49</v>
      </c>
      <c r="DW15" s="75">
        <f t="shared" si="114"/>
        <v>23.24</v>
      </c>
      <c r="DX15" s="75">
        <f t="shared" si="115"/>
        <v>23.24</v>
      </c>
      <c r="DY15" s="75">
        <f t="shared" si="116"/>
        <v>22.49</v>
      </c>
      <c r="DZ15" s="75">
        <f t="shared" si="117"/>
        <v>23.24</v>
      </c>
      <c r="EA15" s="75">
        <f t="shared" si="118"/>
        <v>22.49</v>
      </c>
      <c r="EB15" s="75">
        <f t="shared" si="119"/>
        <v>23.24</v>
      </c>
      <c r="EC15" s="76">
        <f t="shared" si="16"/>
        <v>273.63000000000005</v>
      </c>
      <c r="ED15" s="76">
        <f t="shared" si="17"/>
        <v>3104.39</v>
      </c>
      <c r="EE15" s="75">
        <f t="shared" si="120"/>
        <v>23.24</v>
      </c>
      <c r="EF15" s="75">
        <f t="shared" si="121"/>
        <v>21.74</v>
      </c>
      <c r="EG15" s="75">
        <f t="shared" si="122"/>
        <v>23.24</v>
      </c>
      <c r="EH15" s="75">
        <f t="shared" si="123"/>
        <v>22.49</v>
      </c>
      <c r="EI15" s="75">
        <f t="shared" si="124"/>
        <v>23.24</v>
      </c>
      <c r="EJ15" s="75">
        <f t="shared" si="125"/>
        <v>22.49</v>
      </c>
      <c r="EK15" s="75">
        <f t="shared" si="126"/>
        <v>23.24</v>
      </c>
      <c r="EL15" s="75">
        <f t="shared" si="127"/>
        <v>23.24</v>
      </c>
      <c r="EM15" s="75">
        <f t="shared" si="128"/>
        <v>22.49</v>
      </c>
      <c r="EN15" s="75">
        <f t="shared" si="129"/>
        <v>23.24</v>
      </c>
      <c r="EO15" s="75">
        <f t="shared" si="130"/>
        <v>22.49</v>
      </c>
      <c r="EP15" s="75">
        <f t="shared" si="131"/>
        <v>23.24</v>
      </c>
      <c r="EQ15" s="76">
        <f t="shared" si="18"/>
        <v>274.38000000000005</v>
      </c>
      <c r="ER15" s="76">
        <f t="shared" si="19"/>
        <v>3378.77</v>
      </c>
      <c r="ES15" s="75">
        <f t="shared" si="132"/>
        <v>23.24</v>
      </c>
      <c r="ET15" s="75">
        <f t="shared" si="133"/>
        <v>20.99</v>
      </c>
      <c r="EU15" s="75">
        <f t="shared" si="134"/>
        <v>23.24</v>
      </c>
      <c r="EV15" s="75">
        <f t="shared" si="135"/>
        <v>22.49</v>
      </c>
      <c r="EW15" s="78">
        <f t="shared" si="136"/>
        <v>23.24</v>
      </c>
      <c r="EX15" s="75">
        <f t="shared" si="137"/>
        <v>22.49</v>
      </c>
      <c r="EY15" s="75">
        <f t="shared" si="138"/>
        <v>23.24</v>
      </c>
      <c r="EZ15" s="75">
        <f t="shared" si="139"/>
        <v>23.24</v>
      </c>
      <c r="FA15" s="75">
        <f t="shared" si="140"/>
        <v>22.49</v>
      </c>
      <c r="FB15" s="76"/>
      <c r="FC15" s="76"/>
      <c r="FD15" s="76"/>
      <c r="FE15" s="75">
        <f t="shared" si="20"/>
        <v>204.66000000000003</v>
      </c>
      <c r="FF15" s="76">
        <f t="shared" si="21"/>
        <v>3583.43</v>
      </c>
      <c r="FG15" s="79">
        <f t="shared" si="22"/>
        <v>2522.2599999999998</v>
      </c>
    </row>
    <row r="16" spans="1:174" ht="18.75" customHeight="1" x14ac:dyDescent="0.15">
      <c r="A16" s="71" t="s">
        <v>123</v>
      </c>
      <c r="B16" s="72" t="s">
        <v>124</v>
      </c>
      <c r="C16" s="73" t="s">
        <v>125</v>
      </c>
      <c r="D16" s="74"/>
      <c r="E16" s="74"/>
      <c r="F16" s="75">
        <v>3599.05</v>
      </c>
      <c r="G16" s="75">
        <f t="shared" si="0"/>
        <v>359.91</v>
      </c>
      <c r="H16" s="75">
        <f t="shared" si="1"/>
        <v>3239.1450000000004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>
        <v>136.57</v>
      </c>
      <c r="T16" s="75">
        <v>161.31</v>
      </c>
      <c r="U16" s="75">
        <v>161.31</v>
      </c>
      <c r="V16" s="75">
        <f t="shared" si="23"/>
        <v>459.19</v>
      </c>
      <c r="W16" s="75">
        <f t="shared" si="24"/>
        <v>13.7</v>
      </c>
      <c r="X16" s="75">
        <f t="shared" si="25"/>
        <v>12.82</v>
      </c>
      <c r="Y16" s="75">
        <f t="shared" si="26"/>
        <v>13.7</v>
      </c>
      <c r="Z16" s="75">
        <f t="shared" si="27"/>
        <v>13.26</v>
      </c>
      <c r="AA16" s="75">
        <f t="shared" si="28"/>
        <v>13.7</v>
      </c>
      <c r="AB16" s="75">
        <f t="shared" si="29"/>
        <v>13.26</v>
      </c>
      <c r="AC16" s="75">
        <f t="shared" si="30"/>
        <v>13.7</v>
      </c>
      <c r="AD16" s="75">
        <f t="shared" si="31"/>
        <v>13.7</v>
      </c>
      <c r="AE16" s="75">
        <f t="shared" si="32"/>
        <v>13.26</v>
      </c>
      <c r="AF16" s="75">
        <f t="shared" si="33"/>
        <v>13.7</v>
      </c>
      <c r="AG16" s="75">
        <f t="shared" si="34"/>
        <v>13.26</v>
      </c>
      <c r="AH16" s="75">
        <f t="shared" si="35"/>
        <v>13.7</v>
      </c>
      <c r="AI16" s="75">
        <f t="shared" si="2"/>
        <v>161.76</v>
      </c>
      <c r="AJ16" s="75">
        <f t="shared" si="3"/>
        <v>620.95000000000005</v>
      </c>
      <c r="AK16" s="75">
        <f t="shared" si="36"/>
        <v>13.7</v>
      </c>
      <c r="AL16" s="75">
        <f t="shared" si="37"/>
        <v>12.37</v>
      </c>
      <c r="AM16" s="75">
        <f t="shared" si="38"/>
        <v>13.7</v>
      </c>
      <c r="AN16" s="75">
        <f t="shared" si="39"/>
        <v>13.26</v>
      </c>
      <c r="AO16" s="75">
        <f t="shared" si="40"/>
        <v>13.7</v>
      </c>
      <c r="AP16" s="75">
        <f t="shared" si="41"/>
        <v>13.26</v>
      </c>
      <c r="AQ16" s="75">
        <f t="shared" si="42"/>
        <v>13.7</v>
      </c>
      <c r="AR16" s="75">
        <f t="shared" si="43"/>
        <v>13.7</v>
      </c>
      <c r="AS16" s="75">
        <f t="shared" si="44"/>
        <v>13.26</v>
      </c>
      <c r="AT16" s="75">
        <f t="shared" si="45"/>
        <v>13.7</v>
      </c>
      <c r="AU16" s="75">
        <f t="shared" si="46"/>
        <v>13.26</v>
      </c>
      <c r="AV16" s="75">
        <f t="shared" si="47"/>
        <v>13.7</v>
      </c>
      <c r="AW16" s="75">
        <f t="shared" si="4"/>
        <v>161.30999999999997</v>
      </c>
      <c r="AX16" s="75">
        <f t="shared" si="5"/>
        <v>782.26</v>
      </c>
      <c r="AY16" s="75">
        <f t="shared" si="48"/>
        <v>13.7</v>
      </c>
      <c r="AZ16" s="75">
        <f t="shared" si="49"/>
        <v>12.37</v>
      </c>
      <c r="BA16" s="75">
        <f t="shared" si="50"/>
        <v>13.7</v>
      </c>
      <c r="BB16" s="75">
        <f t="shared" si="51"/>
        <v>13.26</v>
      </c>
      <c r="BC16" s="75">
        <f t="shared" si="52"/>
        <v>13.7</v>
      </c>
      <c r="BD16" s="75">
        <f t="shared" si="53"/>
        <v>13.26</v>
      </c>
      <c r="BE16" s="75">
        <f t="shared" si="54"/>
        <v>13.7</v>
      </c>
      <c r="BF16" s="75">
        <f t="shared" si="55"/>
        <v>13.7</v>
      </c>
      <c r="BG16" s="75">
        <f t="shared" si="56"/>
        <v>13.26</v>
      </c>
      <c r="BH16" s="75">
        <f t="shared" si="57"/>
        <v>13.7</v>
      </c>
      <c r="BI16" s="75">
        <f t="shared" si="58"/>
        <v>13.26</v>
      </c>
      <c r="BJ16" s="75">
        <f t="shared" si="59"/>
        <v>13.7</v>
      </c>
      <c r="BK16" s="75">
        <f t="shared" si="6"/>
        <v>161.30999999999997</v>
      </c>
      <c r="BL16" s="75">
        <f t="shared" si="7"/>
        <v>943.57</v>
      </c>
      <c r="BM16" s="75">
        <f t="shared" si="60"/>
        <v>13.7</v>
      </c>
      <c r="BN16" s="75">
        <f t="shared" si="61"/>
        <v>12.37</v>
      </c>
      <c r="BO16" s="75">
        <f t="shared" si="62"/>
        <v>13.7</v>
      </c>
      <c r="BP16" s="75">
        <f t="shared" si="63"/>
        <v>13.26</v>
      </c>
      <c r="BQ16" s="75">
        <f t="shared" si="64"/>
        <v>13.7</v>
      </c>
      <c r="BR16" s="75">
        <f t="shared" si="65"/>
        <v>13.26</v>
      </c>
      <c r="BS16" s="75">
        <f t="shared" si="66"/>
        <v>13.7</v>
      </c>
      <c r="BT16" s="75">
        <f t="shared" si="67"/>
        <v>13.7</v>
      </c>
      <c r="BU16" s="75">
        <f t="shared" si="68"/>
        <v>13.26</v>
      </c>
      <c r="BV16" s="75">
        <f t="shared" si="69"/>
        <v>13.7</v>
      </c>
      <c r="BW16" s="75">
        <f t="shared" si="70"/>
        <v>13.26</v>
      </c>
      <c r="BX16" s="75">
        <f t="shared" si="71"/>
        <v>13.7</v>
      </c>
      <c r="BY16" s="75">
        <f t="shared" si="8"/>
        <v>161.30999999999997</v>
      </c>
      <c r="BZ16" s="75">
        <f t="shared" si="9"/>
        <v>1104.8800000000001</v>
      </c>
      <c r="CA16" s="75">
        <f t="shared" si="72"/>
        <v>13.7</v>
      </c>
      <c r="CB16" s="75">
        <f t="shared" si="73"/>
        <v>12.82</v>
      </c>
      <c r="CC16" s="75">
        <f t="shared" si="74"/>
        <v>13.7</v>
      </c>
      <c r="CD16" s="75">
        <f t="shared" si="75"/>
        <v>13.26</v>
      </c>
      <c r="CE16" s="75">
        <f t="shared" si="76"/>
        <v>13.7</v>
      </c>
      <c r="CF16" s="75">
        <f t="shared" si="77"/>
        <v>13.26</v>
      </c>
      <c r="CG16" s="75">
        <f t="shared" si="78"/>
        <v>13.7</v>
      </c>
      <c r="CH16" s="75">
        <f t="shared" si="79"/>
        <v>13.7</v>
      </c>
      <c r="CI16" s="75">
        <f t="shared" si="80"/>
        <v>13.26</v>
      </c>
      <c r="CJ16" s="75">
        <f t="shared" si="81"/>
        <v>13.7</v>
      </c>
      <c r="CK16" s="75">
        <f t="shared" si="82"/>
        <v>13.26</v>
      </c>
      <c r="CL16" s="75">
        <f t="shared" si="83"/>
        <v>13.7</v>
      </c>
      <c r="CM16" s="75">
        <f t="shared" si="10"/>
        <v>161.76</v>
      </c>
      <c r="CN16" s="76">
        <f t="shared" si="11"/>
        <v>1266.6400000000001</v>
      </c>
      <c r="CO16" s="75">
        <f t="shared" si="84"/>
        <v>13.7</v>
      </c>
      <c r="CP16" s="75">
        <f t="shared" si="85"/>
        <v>12.37</v>
      </c>
      <c r="CQ16" s="75">
        <f t="shared" si="86"/>
        <v>13.7</v>
      </c>
      <c r="CR16" s="75">
        <f t="shared" si="87"/>
        <v>13.26</v>
      </c>
      <c r="CS16" s="77">
        <f t="shared" si="88"/>
        <v>13.7</v>
      </c>
      <c r="CT16" s="75">
        <f t="shared" si="89"/>
        <v>13.26</v>
      </c>
      <c r="CU16" s="75">
        <f t="shared" si="90"/>
        <v>13.7</v>
      </c>
      <c r="CV16" s="75">
        <f t="shared" si="91"/>
        <v>13.7</v>
      </c>
      <c r="CW16" s="75">
        <f t="shared" si="92"/>
        <v>13.26</v>
      </c>
      <c r="CX16" s="75">
        <f t="shared" si="93"/>
        <v>13.7</v>
      </c>
      <c r="CY16" s="75">
        <f t="shared" si="94"/>
        <v>13.26</v>
      </c>
      <c r="CZ16" s="75">
        <f t="shared" si="95"/>
        <v>13.7</v>
      </c>
      <c r="DA16" s="76">
        <f t="shared" si="12"/>
        <v>161.30999999999997</v>
      </c>
      <c r="DB16" s="76">
        <f t="shared" si="13"/>
        <v>1427.95</v>
      </c>
      <c r="DC16" s="75">
        <f t="shared" si="96"/>
        <v>13.7</v>
      </c>
      <c r="DD16" s="75">
        <f t="shared" si="97"/>
        <v>12.37</v>
      </c>
      <c r="DE16" s="75">
        <f t="shared" si="98"/>
        <v>13.7</v>
      </c>
      <c r="DF16" s="75">
        <f t="shared" si="99"/>
        <v>13.26</v>
      </c>
      <c r="DG16" s="75">
        <f t="shared" si="100"/>
        <v>13.7</v>
      </c>
      <c r="DH16" s="75">
        <f t="shared" si="101"/>
        <v>13.26</v>
      </c>
      <c r="DI16" s="75">
        <f t="shared" si="102"/>
        <v>13.7</v>
      </c>
      <c r="DJ16" s="75">
        <f t="shared" si="103"/>
        <v>13.7</v>
      </c>
      <c r="DK16" s="75">
        <f t="shared" si="104"/>
        <v>13.26</v>
      </c>
      <c r="DL16" s="75">
        <f t="shared" si="105"/>
        <v>13.7</v>
      </c>
      <c r="DM16" s="75">
        <f t="shared" si="106"/>
        <v>13.26</v>
      </c>
      <c r="DN16" s="75">
        <f t="shared" si="107"/>
        <v>13.7</v>
      </c>
      <c r="DO16" s="76">
        <f t="shared" si="14"/>
        <v>161.30999999999997</v>
      </c>
      <c r="DP16" s="76">
        <f t="shared" si="15"/>
        <v>1589.26</v>
      </c>
      <c r="DQ16" s="75">
        <f t="shared" si="108"/>
        <v>13.7</v>
      </c>
      <c r="DR16" s="75">
        <f t="shared" si="109"/>
        <v>12.37</v>
      </c>
      <c r="DS16" s="75">
        <f t="shared" si="110"/>
        <v>13.7</v>
      </c>
      <c r="DT16" s="75">
        <f t="shared" si="111"/>
        <v>13.26</v>
      </c>
      <c r="DU16" s="75">
        <f t="shared" si="112"/>
        <v>13.7</v>
      </c>
      <c r="DV16" s="75">
        <f t="shared" si="113"/>
        <v>13.26</v>
      </c>
      <c r="DW16" s="75">
        <f t="shared" si="114"/>
        <v>13.7</v>
      </c>
      <c r="DX16" s="75">
        <f t="shared" si="115"/>
        <v>13.7</v>
      </c>
      <c r="DY16" s="75">
        <f t="shared" si="116"/>
        <v>13.26</v>
      </c>
      <c r="DZ16" s="75">
        <f t="shared" si="117"/>
        <v>13.7</v>
      </c>
      <c r="EA16" s="75">
        <f t="shared" si="118"/>
        <v>13.26</v>
      </c>
      <c r="EB16" s="75">
        <f t="shared" si="119"/>
        <v>13.7</v>
      </c>
      <c r="EC16" s="76">
        <f t="shared" si="16"/>
        <v>161.30999999999997</v>
      </c>
      <c r="ED16" s="76">
        <f t="shared" si="17"/>
        <v>1750.57</v>
      </c>
      <c r="EE16" s="75">
        <f t="shared" si="120"/>
        <v>13.7</v>
      </c>
      <c r="EF16" s="75">
        <f t="shared" si="121"/>
        <v>12.82</v>
      </c>
      <c r="EG16" s="75">
        <f t="shared" si="122"/>
        <v>13.7</v>
      </c>
      <c r="EH16" s="75">
        <f t="shared" si="123"/>
        <v>13.26</v>
      </c>
      <c r="EI16" s="75">
        <f t="shared" si="124"/>
        <v>13.7</v>
      </c>
      <c r="EJ16" s="75">
        <f t="shared" si="125"/>
        <v>13.26</v>
      </c>
      <c r="EK16" s="75">
        <f t="shared" si="126"/>
        <v>13.7</v>
      </c>
      <c r="EL16" s="75">
        <f t="shared" si="127"/>
        <v>13.7</v>
      </c>
      <c r="EM16" s="75">
        <f t="shared" si="128"/>
        <v>13.26</v>
      </c>
      <c r="EN16" s="75">
        <f t="shared" si="129"/>
        <v>13.7</v>
      </c>
      <c r="EO16" s="75">
        <f t="shared" si="130"/>
        <v>13.26</v>
      </c>
      <c r="EP16" s="75">
        <f t="shared" si="131"/>
        <v>13.7</v>
      </c>
      <c r="EQ16" s="76">
        <f t="shared" si="18"/>
        <v>161.76</v>
      </c>
      <c r="ER16" s="76">
        <f t="shared" si="19"/>
        <v>1912.33</v>
      </c>
      <c r="ES16" s="75">
        <f t="shared" si="132"/>
        <v>13.7</v>
      </c>
      <c r="ET16" s="75">
        <f t="shared" si="133"/>
        <v>12.37</v>
      </c>
      <c r="EU16" s="75">
        <f t="shared" si="134"/>
        <v>13.7</v>
      </c>
      <c r="EV16" s="75">
        <f t="shared" si="135"/>
        <v>13.26</v>
      </c>
      <c r="EW16" s="78">
        <f t="shared" si="136"/>
        <v>13.7</v>
      </c>
      <c r="EX16" s="75">
        <f t="shared" si="137"/>
        <v>13.26</v>
      </c>
      <c r="EY16" s="75">
        <f t="shared" si="138"/>
        <v>13.7</v>
      </c>
      <c r="EZ16" s="75">
        <f t="shared" si="139"/>
        <v>13.7</v>
      </c>
      <c r="FA16" s="75">
        <f t="shared" si="140"/>
        <v>13.26</v>
      </c>
      <c r="FB16" s="76"/>
      <c r="FC16" s="76"/>
      <c r="FD16" s="76"/>
      <c r="FE16" s="75">
        <f t="shared" si="20"/>
        <v>120.65</v>
      </c>
      <c r="FF16" s="76">
        <f t="shared" si="21"/>
        <v>2032.98</v>
      </c>
      <c r="FG16" s="79">
        <f t="shared" si="22"/>
        <v>1566.0700000000002</v>
      </c>
    </row>
    <row r="17" spans="1:170" ht="33" x14ac:dyDescent="0.15">
      <c r="A17" s="71" t="s">
        <v>126</v>
      </c>
      <c r="B17" s="72" t="s">
        <v>127</v>
      </c>
      <c r="C17" s="73" t="s">
        <v>128</v>
      </c>
      <c r="D17" s="74"/>
      <c r="E17" s="74"/>
      <c r="F17" s="75">
        <v>10649</v>
      </c>
      <c r="G17" s="75">
        <f t="shared" si="0"/>
        <v>1064.9000000000001</v>
      </c>
      <c r="H17" s="75">
        <f t="shared" si="1"/>
        <v>9584.1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>
        <v>31.38</v>
      </c>
      <c r="T17" s="75">
        <v>477.24</v>
      </c>
      <c r="U17" s="75">
        <v>477.24</v>
      </c>
      <c r="V17" s="75">
        <f t="shared" si="23"/>
        <v>985.86</v>
      </c>
      <c r="W17" s="75">
        <f t="shared" si="24"/>
        <v>40.53</v>
      </c>
      <c r="X17" s="75">
        <f t="shared" si="25"/>
        <v>37.92</v>
      </c>
      <c r="Y17" s="75">
        <f t="shared" si="26"/>
        <v>40.53</v>
      </c>
      <c r="Z17" s="75">
        <f t="shared" si="27"/>
        <v>39.229999999999997</v>
      </c>
      <c r="AA17" s="75">
        <f t="shared" si="28"/>
        <v>40.53</v>
      </c>
      <c r="AB17" s="75">
        <f t="shared" si="29"/>
        <v>39.229999999999997</v>
      </c>
      <c r="AC17" s="75">
        <f t="shared" si="30"/>
        <v>40.53</v>
      </c>
      <c r="AD17" s="75">
        <f t="shared" si="31"/>
        <v>40.53</v>
      </c>
      <c r="AE17" s="75">
        <f t="shared" si="32"/>
        <v>39.229999999999997</v>
      </c>
      <c r="AF17" s="75">
        <f t="shared" si="33"/>
        <v>40.53</v>
      </c>
      <c r="AG17" s="75">
        <f t="shared" si="34"/>
        <v>39.229999999999997</v>
      </c>
      <c r="AH17" s="75">
        <f t="shared" si="35"/>
        <v>40.53</v>
      </c>
      <c r="AI17" s="75">
        <f t="shared" si="2"/>
        <v>478.54999999999995</v>
      </c>
      <c r="AJ17" s="75">
        <f t="shared" si="3"/>
        <v>1464.41</v>
      </c>
      <c r="AK17" s="75">
        <f t="shared" si="36"/>
        <v>40.53</v>
      </c>
      <c r="AL17" s="75">
        <f t="shared" si="37"/>
        <v>36.61</v>
      </c>
      <c r="AM17" s="75">
        <f t="shared" si="38"/>
        <v>40.53</v>
      </c>
      <c r="AN17" s="75">
        <f t="shared" si="39"/>
        <v>39.229999999999997</v>
      </c>
      <c r="AO17" s="75">
        <f t="shared" si="40"/>
        <v>40.53</v>
      </c>
      <c r="AP17" s="75">
        <f t="shared" si="41"/>
        <v>39.229999999999997</v>
      </c>
      <c r="AQ17" s="75">
        <f t="shared" si="42"/>
        <v>40.53</v>
      </c>
      <c r="AR17" s="75">
        <f t="shared" si="43"/>
        <v>40.53</v>
      </c>
      <c r="AS17" s="75">
        <f t="shared" si="44"/>
        <v>39.229999999999997</v>
      </c>
      <c r="AT17" s="75">
        <f t="shared" si="45"/>
        <v>40.53</v>
      </c>
      <c r="AU17" s="75">
        <f t="shared" si="46"/>
        <v>39.229999999999997</v>
      </c>
      <c r="AV17" s="75">
        <f t="shared" si="47"/>
        <v>40.53</v>
      </c>
      <c r="AW17" s="75">
        <f t="shared" si="4"/>
        <v>477.24</v>
      </c>
      <c r="AX17" s="75">
        <f t="shared" si="5"/>
        <v>1941.65</v>
      </c>
      <c r="AY17" s="75">
        <f t="shared" si="48"/>
        <v>40.53</v>
      </c>
      <c r="AZ17" s="75">
        <f t="shared" si="49"/>
        <v>36.61</v>
      </c>
      <c r="BA17" s="75">
        <f t="shared" si="50"/>
        <v>40.53</v>
      </c>
      <c r="BB17" s="75">
        <f t="shared" si="51"/>
        <v>39.229999999999997</v>
      </c>
      <c r="BC17" s="75">
        <f t="shared" si="52"/>
        <v>40.53</v>
      </c>
      <c r="BD17" s="75">
        <f t="shared" si="53"/>
        <v>39.229999999999997</v>
      </c>
      <c r="BE17" s="75">
        <f t="shared" si="54"/>
        <v>40.53</v>
      </c>
      <c r="BF17" s="75">
        <f t="shared" si="55"/>
        <v>40.53</v>
      </c>
      <c r="BG17" s="75">
        <f t="shared" si="56"/>
        <v>39.229999999999997</v>
      </c>
      <c r="BH17" s="75">
        <f t="shared" si="57"/>
        <v>40.53</v>
      </c>
      <c r="BI17" s="75">
        <f t="shared" si="58"/>
        <v>39.229999999999997</v>
      </c>
      <c r="BJ17" s="75">
        <f t="shared" si="59"/>
        <v>40.53</v>
      </c>
      <c r="BK17" s="75">
        <f t="shared" si="6"/>
        <v>477.24</v>
      </c>
      <c r="BL17" s="75">
        <f t="shared" si="7"/>
        <v>2418.89</v>
      </c>
      <c r="BM17" s="75">
        <f t="shared" si="60"/>
        <v>40.53</v>
      </c>
      <c r="BN17" s="75">
        <f t="shared" si="61"/>
        <v>36.61</v>
      </c>
      <c r="BO17" s="75">
        <f t="shared" si="62"/>
        <v>40.53</v>
      </c>
      <c r="BP17" s="75">
        <f t="shared" si="63"/>
        <v>39.229999999999997</v>
      </c>
      <c r="BQ17" s="75">
        <f t="shared" si="64"/>
        <v>40.53</v>
      </c>
      <c r="BR17" s="75">
        <f t="shared" si="65"/>
        <v>39.229999999999997</v>
      </c>
      <c r="BS17" s="75">
        <f t="shared" si="66"/>
        <v>40.53</v>
      </c>
      <c r="BT17" s="75">
        <f t="shared" si="67"/>
        <v>40.53</v>
      </c>
      <c r="BU17" s="75">
        <f t="shared" si="68"/>
        <v>39.229999999999997</v>
      </c>
      <c r="BV17" s="75">
        <f t="shared" si="69"/>
        <v>40.53</v>
      </c>
      <c r="BW17" s="75">
        <f t="shared" si="70"/>
        <v>39.229999999999997</v>
      </c>
      <c r="BX17" s="75">
        <f t="shared" si="71"/>
        <v>40.53</v>
      </c>
      <c r="BY17" s="75">
        <f t="shared" si="8"/>
        <v>477.24</v>
      </c>
      <c r="BZ17" s="75">
        <f t="shared" si="9"/>
        <v>2896.13</v>
      </c>
      <c r="CA17" s="75">
        <f t="shared" si="72"/>
        <v>40.53</v>
      </c>
      <c r="CB17" s="75">
        <f t="shared" si="73"/>
        <v>37.92</v>
      </c>
      <c r="CC17" s="75">
        <f t="shared" si="74"/>
        <v>40.53</v>
      </c>
      <c r="CD17" s="75">
        <f t="shared" si="75"/>
        <v>39.229999999999997</v>
      </c>
      <c r="CE17" s="75">
        <f t="shared" si="76"/>
        <v>40.53</v>
      </c>
      <c r="CF17" s="75">
        <f t="shared" si="77"/>
        <v>39.229999999999997</v>
      </c>
      <c r="CG17" s="75">
        <f t="shared" si="78"/>
        <v>40.53</v>
      </c>
      <c r="CH17" s="75">
        <f t="shared" si="79"/>
        <v>40.53</v>
      </c>
      <c r="CI17" s="75">
        <f t="shared" si="80"/>
        <v>39.229999999999997</v>
      </c>
      <c r="CJ17" s="75">
        <f t="shared" si="81"/>
        <v>40.53</v>
      </c>
      <c r="CK17" s="75">
        <f t="shared" si="82"/>
        <v>39.229999999999997</v>
      </c>
      <c r="CL17" s="75">
        <f t="shared" si="83"/>
        <v>40.53</v>
      </c>
      <c r="CM17" s="75">
        <f t="shared" si="10"/>
        <v>478.54999999999995</v>
      </c>
      <c r="CN17" s="76">
        <f t="shared" si="11"/>
        <v>3374.68</v>
      </c>
      <c r="CO17" s="75">
        <f t="shared" si="84"/>
        <v>40.53</v>
      </c>
      <c r="CP17" s="75">
        <f t="shared" si="85"/>
        <v>36.61</v>
      </c>
      <c r="CQ17" s="75">
        <f t="shared" si="86"/>
        <v>40.53</v>
      </c>
      <c r="CR17" s="75">
        <f t="shared" si="87"/>
        <v>39.229999999999997</v>
      </c>
      <c r="CS17" s="77">
        <f t="shared" si="88"/>
        <v>40.53</v>
      </c>
      <c r="CT17" s="75">
        <f t="shared" si="89"/>
        <v>39.229999999999997</v>
      </c>
      <c r="CU17" s="75">
        <f t="shared" si="90"/>
        <v>40.53</v>
      </c>
      <c r="CV17" s="75">
        <f t="shared" si="91"/>
        <v>40.53</v>
      </c>
      <c r="CW17" s="75">
        <f t="shared" si="92"/>
        <v>39.229999999999997</v>
      </c>
      <c r="CX17" s="75">
        <f t="shared" si="93"/>
        <v>40.53</v>
      </c>
      <c r="CY17" s="75">
        <f t="shared" si="94"/>
        <v>39.229999999999997</v>
      </c>
      <c r="CZ17" s="75">
        <f t="shared" si="95"/>
        <v>40.53</v>
      </c>
      <c r="DA17" s="76">
        <f t="shared" si="12"/>
        <v>477.24</v>
      </c>
      <c r="DB17" s="76">
        <f t="shared" si="13"/>
        <v>3851.92</v>
      </c>
      <c r="DC17" s="75">
        <f t="shared" si="96"/>
        <v>40.53</v>
      </c>
      <c r="DD17" s="75">
        <f t="shared" si="97"/>
        <v>36.61</v>
      </c>
      <c r="DE17" s="75">
        <f t="shared" si="98"/>
        <v>40.53</v>
      </c>
      <c r="DF17" s="75">
        <f t="shared" si="99"/>
        <v>39.229999999999997</v>
      </c>
      <c r="DG17" s="75">
        <f t="shared" si="100"/>
        <v>40.53</v>
      </c>
      <c r="DH17" s="75">
        <f t="shared" si="101"/>
        <v>39.229999999999997</v>
      </c>
      <c r="DI17" s="75">
        <f t="shared" si="102"/>
        <v>40.53</v>
      </c>
      <c r="DJ17" s="75">
        <f t="shared" si="103"/>
        <v>40.53</v>
      </c>
      <c r="DK17" s="75">
        <f t="shared" si="104"/>
        <v>39.229999999999997</v>
      </c>
      <c r="DL17" s="75">
        <f t="shared" si="105"/>
        <v>40.53</v>
      </c>
      <c r="DM17" s="75">
        <f t="shared" si="106"/>
        <v>39.229999999999997</v>
      </c>
      <c r="DN17" s="75">
        <f t="shared" si="107"/>
        <v>40.53</v>
      </c>
      <c r="DO17" s="76">
        <f t="shared" si="14"/>
        <v>477.24</v>
      </c>
      <c r="DP17" s="76">
        <f t="shared" si="15"/>
        <v>4329.16</v>
      </c>
      <c r="DQ17" s="75">
        <f t="shared" si="108"/>
        <v>40.53</v>
      </c>
      <c r="DR17" s="75">
        <f t="shared" si="109"/>
        <v>36.61</v>
      </c>
      <c r="DS17" s="75">
        <f t="shared" si="110"/>
        <v>40.53</v>
      </c>
      <c r="DT17" s="75">
        <f t="shared" si="111"/>
        <v>39.229999999999997</v>
      </c>
      <c r="DU17" s="75">
        <f t="shared" si="112"/>
        <v>40.53</v>
      </c>
      <c r="DV17" s="75">
        <f t="shared" si="113"/>
        <v>39.229999999999997</v>
      </c>
      <c r="DW17" s="75">
        <f t="shared" si="114"/>
        <v>40.53</v>
      </c>
      <c r="DX17" s="75">
        <f t="shared" si="115"/>
        <v>40.53</v>
      </c>
      <c r="DY17" s="75">
        <f t="shared" si="116"/>
        <v>39.229999999999997</v>
      </c>
      <c r="DZ17" s="75">
        <f t="shared" si="117"/>
        <v>40.53</v>
      </c>
      <c r="EA17" s="75">
        <f t="shared" si="118"/>
        <v>39.229999999999997</v>
      </c>
      <c r="EB17" s="75">
        <f t="shared" si="119"/>
        <v>40.53</v>
      </c>
      <c r="EC17" s="76">
        <f t="shared" si="16"/>
        <v>477.24</v>
      </c>
      <c r="ED17" s="76">
        <f t="shared" si="17"/>
        <v>4806.3999999999996</v>
      </c>
      <c r="EE17" s="75">
        <f t="shared" si="120"/>
        <v>40.53</v>
      </c>
      <c r="EF17" s="75">
        <f t="shared" si="121"/>
        <v>37.92</v>
      </c>
      <c r="EG17" s="75">
        <f t="shared" si="122"/>
        <v>40.53</v>
      </c>
      <c r="EH17" s="75">
        <f t="shared" si="123"/>
        <v>39.229999999999997</v>
      </c>
      <c r="EI17" s="75">
        <f t="shared" si="124"/>
        <v>40.53</v>
      </c>
      <c r="EJ17" s="75">
        <f t="shared" si="125"/>
        <v>39.229999999999997</v>
      </c>
      <c r="EK17" s="75">
        <f t="shared" si="126"/>
        <v>40.53</v>
      </c>
      <c r="EL17" s="75">
        <f t="shared" si="127"/>
        <v>40.53</v>
      </c>
      <c r="EM17" s="75">
        <f t="shared" si="128"/>
        <v>39.229999999999997</v>
      </c>
      <c r="EN17" s="75">
        <f t="shared" si="129"/>
        <v>40.53</v>
      </c>
      <c r="EO17" s="75">
        <f t="shared" si="130"/>
        <v>39.229999999999997</v>
      </c>
      <c r="EP17" s="75">
        <f t="shared" si="131"/>
        <v>40.53</v>
      </c>
      <c r="EQ17" s="76">
        <f t="shared" si="18"/>
        <v>478.54999999999995</v>
      </c>
      <c r="ER17" s="76">
        <f t="shared" si="19"/>
        <v>5284.95</v>
      </c>
      <c r="ES17" s="75">
        <f t="shared" si="132"/>
        <v>40.53</v>
      </c>
      <c r="ET17" s="75">
        <f t="shared" si="133"/>
        <v>36.61</v>
      </c>
      <c r="EU17" s="75">
        <f t="shared" si="134"/>
        <v>40.53</v>
      </c>
      <c r="EV17" s="75">
        <f t="shared" si="135"/>
        <v>39.229999999999997</v>
      </c>
      <c r="EW17" s="78">
        <f t="shared" si="136"/>
        <v>40.53</v>
      </c>
      <c r="EX17" s="75">
        <f t="shared" si="137"/>
        <v>39.229999999999997</v>
      </c>
      <c r="EY17" s="75">
        <f t="shared" si="138"/>
        <v>40.53</v>
      </c>
      <c r="EZ17" s="75">
        <f t="shared" si="139"/>
        <v>40.53</v>
      </c>
      <c r="FA17" s="75">
        <f t="shared" si="140"/>
        <v>39.229999999999997</v>
      </c>
      <c r="FB17" s="76"/>
      <c r="FC17" s="76"/>
      <c r="FD17" s="76"/>
      <c r="FE17" s="75">
        <f t="shared" si="20"/>
        <v>356.95000000000005</v>
      </c>
      <c r="FF17" s="76">
        <f t="shared" si="21"/>
        <v>5641.9</v>
      </c>
      <c r="FG17" s="79">
        <f t="shared" si="22"/>
        <v>5007.1000000000004</v>
      </c>
    </row>
    <row r="18" spans="1:170" ht="16.5" x14ac:dyDescent="0.15">
      <c r="A18" s="71" t="s">
        <v>129</v>
      </c>
      <c r="B18" s="72" t="s">
        <v>130</v>
      </c>
      <c r="C18" s="73"/>
      <c r="D18" s="74"/>
      <c r="E18" s="74"/>
      <c r="F18" s="75">
        <v>1850.86</v>
      </c>
      <c r="G18" s="75">
        <f t="shared" si="0"/>
        <v>185.09</v>
      </c>
      <c r="H18" s="75">
        <f t="shared" si="1"/>
        <v>1665.7739999999999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>
        <v>2.95</v>
      </c>
      <c r="T18" s="75">
        <v>82.92</v>
      </c>
      <c r="U18" s="75">
        <v>82.92</v>
      </c>
      <c r="V18" s="75">
        <f t="shared" si="23"/>
        <v>168.79000000000002</v>
      </c>
      <c r="W18" s="75">
        <f t="shared" si="24"/>
        <v>7.04</v>
      </c>
      <c r="X18" s="75">
        <f t="shared" si="25"/>
        <v>6.59</v>
      </c>
      <c r="Y18" s="75">
        <f t="shared" si="26"/>
        <v>7.04</v>
      </c>
      <c r="Z18" s="75">
        <f t="shared" si="27"/>
        <v>6.82</v>
      </c>
      <c r="AA18" s="75">
        <f t="shared" si="28"/>
        <v>7.04</v>
      </c>
      <c r="AB18" s="75">
        <f t="shared" si="29"/>
        <v>6.82</v>
      </c>
      <c r="AC18" s="75">
        <f t="shared" si="30"/>
        <v>7.04</v>
      </c>
      <c r="AD18" s="75">
        <f t="shared" si="31"/>
        <v>7.04</v>
      </c>
      <c r="AE18" s="75">
        <f t="shared" si="32"/>
        <v>6.82</v>
      </c>
      <c r="AF18" s="75">
        <f t="shared" si="33"/>
        <v>7.04</v>
      </c>
      <c r="AG18" s="75">
        <f t="shared" si="34"/>
        <v>6.82</v>
      </c>
      <c r="AH18" s="75">
        <f t="shared" si="35"/>
        <v>7.04</v>
      </c>
      <c r="AI18" s="75">
        <f t="shared" si="2"/>
        <v>83.15000000000002</v>
      </c>
      <c r="AJ18" s="75">
        <f t="shared" si="3"/>
        <v>251.94</v>
      </c>
      <c r="AK18" s="75">
        <f t="shared" si="36"/>
        <v>7.04</v>
      </c>
      <c r="AL18" s="75">
        <f t="shared" si="37"/>
        <v>6.36</v>
      </c>
      <c r="AM18" s="75">
        <f t="shared" si="38"/>
        <v>7.04</v>
      </c>
      <c r="AN18" s="75">
        <f t="shared" si="39"/>
        <v>6.82</v>
      </c>
      <c r="AO18" s="75">
        <f t="shared" si="40"/>
        <v>7.04</v>
      </c>
      <c r="AP18" s="75">
        <f t="shared" si="41"/>
        <v>6.82</v>
      </c>
      <c r="AQ18" s="75">
        <f t="shared" si="42"/>
        <v>7.04</v>
      </c>
      <c r="AR18" s="75">
        <f t="shared" si="43"/>
        <v>7.04</v>
      </c>
      <c r="AS18" s="75">
        <f t="shared" si="44"/>
        <v>6.82</v>
      </c>
      <c r="AT18" s="75">
        <f t="shared" si="45"/>
        <v>7.04</v>
      </c>
      <c r="AU18" s="75">
        <f t="shared" si="46"/>
        <v>6.82</v>
      </c>
      <c r="AV18" s="75">
        <f t="shared" si="47"/>
        <v>7.04</v>
      </c>
      <c r="AW18" s="75">
        <f t="shared" si="4"/>
        <v>82.92</v>
      </c>
      <c r="AX18" s="75">
        <f t="shared" si="5"/>
        <v>334.86</v>
      </c>
      <c r="AY18" s="75">
        <f t="shared" si="48"/>
        <v>7.04</v>
      </c>
      <c r="AZ18" s="75">
        <f t="shared" si="49"/>
        <v>6.36</v>
      </c>
      <c r="BA18" s="75">
        <f t="shared" si="50"/>
        <v>7.04</v>
      </c>
      <c r="BB18" s="75">
        <f t="shared" si="51"/>
        <v>6.82</v>
      </c>
      <c r="BC18" s="75">
        <f t="shared" si="52"/>
        <v>7.04</v>
      </c>
      <c r="BD18" s="75">
        <f t="shared" si="53"/>
        <v>6.82</v>
      </c>
      <c r="BE18" s="75">
        <f t="shared" si="54"/>
        <v>7.04</v>
      </c>
      <c r="BF18" s="75">
        <f t="shared" si="55"/>
        <v>7.04</v>
      </c>
      <c r="BG18" s="75">
        <f t="shared" si="56"/>
        <v>6.82</v>
      </c>
      <c r="BH18" s="75">
        <f t="shared" si="57"/>
        <v>7.04</v>
      </c>
      <c r="BI18" s="75">
        <f t="shared" si="58"/>
        <v>6.82</v>
      </c>
      <c r="BJ18" s="75">
        <f t="shared" si="59"/>
        <v>7.04</v>
      </c>
      <c r="BK18" s="75">
        <f t="shared" si="6"/>
        <v>82.92</v>
      </c>
      <c r="BL18" s="75">
        <f t="shared" si="7"/>
        <v>417.78</v>
      </c>
      <c r="BM18" s="75">
        <f t="shared" si="60"/>
        <v>7.04</v>
      </c>
      <c r="BN18" s="75">
        <f t="shared" si="61"/>
        <v>6.36</v>
      </c>
      <c r="BO18" s="75">
        <f t="shared" si="62"/>
        <v>7.04</v>
      </c>
      <c r="BP18" s="75">
        <f t="shared" si="63"/>
        <v>6.82</v>
      </c>
      <c r="BQ18" s="75">
        <f t="shared" si="64"/>
        <v>7.04</v>
      </c>
      <c r="BR18" s="75">
        <f t="shared" si="65"/>
        <v>6.82</v>
      </c>
      <c r="BS18" s="75">
        <f t="shared" si="66"/>
        <v>7.04</v>
      </c>
      <c r="BT18" s="75">
        <f t="shared" si="67"/>
        <v>7.04</v>
      </c>
      <c r="BU18" s="75">
        <f t="shared" si="68"/>
        <v>6.82</v>
      </c>
      <c r="BV18" s="75">
        <f t="shared" si="69"/>
        <v>7.04</v>
      </c>
      <c r="BW18" s="75">
        <f t="shared" si="70"/>
        <v>6.82</v>
      </c>
      <c r="BX18" s="75">
        <f t="shared" si="71"/>
        <v>7.04</v>
      </c>
      <c r="BY18" s="75">
        <f t="shared" si="8"/>
        <v>82.92</v>
      </c>
      <c r="BZ18" s="75">
        <f t="shared" si="9"/>
        <v>500.7</v>
      </c>
      <c r="CA18" s="75">
        <f t="shared" si="72"/>
        <v>7.04</v>
      </c>
      <c r="CB18" s="75">
        <f t="shared" si="73"/>
        <v>6.59</v>
      </c>
      <c r="CC18" s="75">
        <f t="shared" si="74"/>
        <v>7.04</v>
      </c>
      <c r="CD18" s="75">
        <f t="shared" si="75"/>
        <v>6.82</v>
      </c>
      <c r="CE18" s="75">
        <f t="shared" si="76"/>
        <v>7.04</v>
      </c>
      <c r="CF18" s="75">
        <f t="shared" si="77"/>
        <v>6.82</v>
      </c>
      <c r="CG18" s="75">
        <f t="shared" si="78"/>
        <v>7.04</v>
      </c>
      <c r="CH18" s="75">
        <f t="shared" si="79"/>
        <v>7.04</v>
      </c>
      <c r="CI18" s="75">
        <f t="shared" si="80"/>
        <v>6.82</v>
      </c>
      <c r="CJ18" s="75">
        <f t="shared" si="81"/>
        <v>7.04</v>
      </c>
      <c r="CK18" s="75">
        <f t="shared" si="82"/>
        <v>6.82</v>
      </c>
      <c r="CL18" s="75">
        <f t="shared" si="83"/>
        <v>7.04</v>
      </c>
      <c r="CM18" s="75">
        <f t="shared" si="10"/>
        <v>83.15000000000002</v>
      </c>
      <c r="CN18" s="76">
        <f t="shared" si="11"/>
        <v>583.85</v>
      </c>
      <c r="CO18" s="75">
        <f t="shared" si="84"/>
        <v>7.04</v>
      </c>
      <c r="CP18" s="75">
        <f t="shared" si="85"/>
        <v>6.36</v>
      </c>
      <c r="CQ18" s="75">
        <f t="shared" si="86"/>
        <v>7.04</v>
      </c>
      <c r="CR18" s="75">
        <f t="shared" si="87"/>
        <v>6.82</v>
      </c>
      <c r="CS18" s="77">
        <f t="shared" si="88"/>
        <v>7.04</v>
      </c>
      <c r="CT18" s="75">
        <f t="shared" si="89"/>
        <v>6.82</v>
      </c>
      <c r="CU18" s="75">
        <f t="shared" si="90"/>
        <v>7.04</v>
      </c>
      <c r="CV18" s="75">
        <f t="shared" si="91"/>
        <v>7.04</v>
      </c>
      <c r="CW18" s="75">
        <f t="shared" si="92"/>
        <v>6.82</v>
      </c>
      <c r="CX18" s="75">
        <f t="shared" si="93"/>
        <v>7.04</v>
      </c>
      <c r="CY18" s="75">
        <f t="shared" si="94"/>
        <v>6.82</v>
      </c>
      <c r="CZ18" s="75">
        <f t="shared" si="95"/>
        <v>7.04</v>
      </c>
      <c r="DA18" s="76">
        <f t="shared" si="12"/>
        <v>82.92</v>
      </c>
      <c r="DB18" s="76">
        <f t="shared" si="13"/>
        <v>666.77</v>
      </c>
      <c r="DC18" s="75">
        <f t="shared" si="96"/>
        <v>7.04</v>
      </c>
      <c r="DD18" s="75">
        <f t="shared" si="97"/>
        <v>6.36</v>
      </c>
      <c r="DE18" s="75">
        <f t="shared" si="98"/>
        <v>7.04</v>
      </c>
      <c r="DF18" s="75">
        <f t="shared" si="99"/>
        <v>6.82</v>
      </c>
      <c r="DG18" s="75">
        <f t="shared" si="100"/>
        <v>7.04</v>
      </c>
      <c r="DH18" s="75">
        <f t="shared" si="101"/>
        <v>6.82</v>
      </c>
      <c r="DI18" s="75">
        <f t="shared" si="102"/>
        <v>7.04</v>
      </c>
      <c r="DJ18" s="75">
        <f t="shared" si="103"/>
        <v>7.04</v>
      </c>
      <c r="DK18" s="75">
        <f t="shared" si="104"/>
        <v>6.82</v>
      </c>
      <c r="DL18" s="75">
        <f t="shared" si="105"/>
        <v>7.04</v>
      </c>
      <c r="DM18" s="75">
        <f t="shared" si="106"/>
        <v>6.82</v>
      </c>
      <c r="DN18" s="75">
        <f t="shared" si="107"/>
        <v>7.04</v>
      </c>
      <c r="DO18" s="76">
        <f t="shared" si="14"/>
        <v>82.92</v>
      </c>
      <c r="DP18" s="76">
        <f t="shared" si="15"/>
        <v>749.69</v>
      </c>
      <c r="DQ18" s="75">
        <f t="shared" si="108"/>
        <v>7.04</v>
      </c>
      <c r="DR18" s="75">
        <f t="shared" si="109"/>
        <v>6.36</v>
      </c>
      <c r="DS18" s="75">
        <f t="shared" si="110"/>
        <v>7.04</v>
      </c>
      <c r="DT18" s="75">
        <f t="shared" si="111"/>
        <v>6.82</v>
      </c>
      <c r="DU18" s="75">
        <f t="shared" si="112"/>
        <v>7.04</v>
      </c>
      <c r="DV18" s="75">
        <f t="shared" si="113"/>
        <v>6.82</v>
      </c>
      <c r="DW18" s="75">
        <f t="shared" si="114"/>
        <v>7.04</v>
      </c>
      <c r="DX18" s="75">
        <f t="shared" si="115"/>
        <v>7.04</v>
      </c>
      <c r="DY18" s="75">
        <f t="shared" si="116"/>
        <v>6.82</v>
      </c>
      <c r="DZ18" s="75">
        <f t="shared" si="117"/>
        <v>7.04</v>
      </c>
      <c r="EA18" s="75">
        <f t="shared" si="118"/>
        <v>6.82</v>
      </c>
      <c r="EB18" s="75">
        <f t="shared" si="119"/>
        <v>7.04</v>
      </c>
      <c r="EC18" s="76">
        <f t="shared" si="16"/>
        <v>82.92</v>
      </c>
      <c r="ED18" s="76">
        <f t="shared" si="17"/>
        <v>832.61</v>
      </c>
      <c r="EE18" s="75">
        <f t="shared" si="120"/>
        <v>7.04</v>
      </c>
      <c r="EF18" s="75">
        <f t="shared" si="121"/>
        <v>6.59</v>
      </c>
      <c r="EG18" s="75">
        <f t="shared" si="122"/>
        <v>7.04</v>
      </c>
      <c r="EH18" s="75">
        <f t="shared" si="123"/>
        <v>6.82</v>
      </c>
      <c r="EI18" s="75">
        <f t="shared" si="124"/>
        <v>7.04</v>
      </c>
      <c r="EJ18" s="75">
        <f t="shared" si="125"/>
        <v>6.82</v>
      </c>
      <c r="EK18" s="75">
        <f t="shared" si="126"/>
        <v>7.04</v>
      </c>
      <c r="EL18" s="75">
        <f t="shared" si="127"/>
        <v>7.04</v>
      </c>
      <c r="EM18" s="75">
        <f t="shared" si="128"/>
        <v>6.82</v>
      </c>
      <c r="EN18" s="75">
        <f t="shared" si="129"/>
        <v>7.04</v>
      </c>
      <c r="EO18" s="75">
        <f t="shared" si="130"/>
        <v>6.82</v>
      </c>
      <c r="EP18" s="75">
        <f t="shared" si="131"/>
        <v>7.04</v>
      </c>
      <c r="EQ18" s="76">
        <f t="shared" si="18"/>
        <v>83.15000000000002</v>
      </c>
      <c r="ER18" s="76">
        <f t="shared" si="19"/>
        <v>915.76</v>
      </c>
      <c r="ES18" s="75">
        <f t="shared" si="132"/>
        <v>7.04</v>
      </c>
      <c r="ET18" s="75">
        <f t="shared" si="133"/>
        <v>6.36</v>
      </c>
      <c r="EU18" s="75">
        <f t="shared" si="134"/>
        <v>7.04</v>
      </c>
      <c r="EV18" s="75">
        <f t="shared" si="135"/>
        <v>6.82</v>
      </c>
      <c r="EW18" s="78">
        <f t="shared" si="136"/>
        <v>7.04</v>
      </c>
      <c r="EX18" s="75">
        <f t="shared" si="137"/>
        <v>6.82</v>
      </c>
      <c r="EY18" s="75">
        <f t="shared" si="138"/>
        <v>7.04</v>
      </c>
      <c r="EZ18" s="75">
        <f t="shared" si="139"/>
        <v>7.04</v>
      </c>
      <c r="FA18" s="75">
        <f t="shared" si="140"/>
        <v>6.82</v>
      </c>
      <c r="FB18" s="76"/>
      <c r="FC18" s="76"/>
      <c r="FD18" s="76"/>
      <c r="FE18" s="75">
        <f t="shared" si="20"/>
        <v>62.02</v>
      </c>
      <c r="FF18" s="76">
        <f t="shared" si="21"/>
        <v>977.78</v>
      </c>
      <c r="FG18" s="79">
        <f t="shared" si="22"/>
        <v>873.07999999999993</v>
      </c>
    </row>
    <row r="19" spans="1:170" ht="24.75" x14ac:dyDescent="0.15">
      <c r="A19" s="71" t="s">
        <v>131</v>
      </c>
      <c r="B19" s="72" t="s">
        <v>132</v>
      </c>
      <c r="C19" s="73" t="s">
        <v>133</v>
      </c>
      <c r="D19" s="74"/>
      <c r="E19" s="74"/>
      <c r="F19" s="75">
        <v>3112.27</v>
      </c>
      <c r="G19" s="75">
        <f t="shared" si="0"/>
        <v>311.23</v>
      </c>
      <c r="H19" s="75">
        <f t="shared" si="1"/>
        <v>2801.0430000000001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>
        <v>5.73</v>
      </c>
      <c r="U19" s="75">
        <v>139.49</v>
      </c>
      <c r="V19" s="75">
        <f t="shared" si="23"/>
        <v>145.22</v>
      </c>
      <c r="W19" s="75">
        <f t="shared" si="24"/>
        <v>11.85</v>
      </c>
      <c r="X19" s="75">
        <f t="shared" si="25"/>
        <v>11.08</v>
      </c>
      <c r="Y19" s="75">
        <f t="shared" si="26"/>
        <v>11.85</v>
      </c>
      <c r="Z19" s="75">
        <f t="shared" si="27"/>
        <v>11.46</v>
      </c>
      <c r="AA19" s="75">
        <f t="shared" si="28"/>
        <v>11.85</v>
      </c>
      <c r="AB19" s="75">
        <f t="shared" si="29"/>
        <v>11.46</v>
      </c>
      <c r="AC19" s="75">
        <f t="shared" si="30"/>
        <v>11.85</v>
      </c>
      <c r="AD19" s="75">
        <f t="shared" si="31"/>
        <v>11.85</v>
      </c>
      <c r="AE19" s="75">
        <f t="shared" si="32"/>
        <v>11.46</v>
      </c>
      <c r="AF19" s="75">
        <f t="shared" si="33"/>
        <v>11.85</v>
      </c>
      <c r="AG19" s="75">
        <f t="shared" si="34"/>
        <v>11.46</v>
      </c>
      <c r="AH19" s="75">
        <f t="shared" si="35"/>
        <v>11.85</v>
      </c>
      <c r="AI19" s="75">
        <f t="shared" si="2"/>
        <v>139.87</v>
      </c>
      <c r="AJ19" s="75">
        <f t="shared" si="3"/>
        <v>285.08999999999997</v>
      </c>
      <c r="AK19" s="75">
        <f t="shared" si="36"/>
        <v>11.85</v>
      </c>
      <c r="AL19" s="75">
        <f t="shared" si="37"/>
        <v>10.7</v>
      </c>
      <c r="AM19" s="75">
        <f t="shared" si="38"/>
        <v>11.85</v>
      </c>
      <c r="AN19" s="75">
        <f t="shared" si="39"/>
        <v>11.46</v>
      </c>
      <c r="AO19" s="75">
        <f t="shared" si="40"/>
        <v>11.85</v>
      </c>
      <c r="AP19" s="75">
        <f t="shared" si="41"/>
        <v>11.46</v>
      </c>
      <c r="AQ19" s="75">
        <f t="shared" si="42"/>
        <v>11.85</v>
      </c>
      <c r="AR19" s="75">
        <f t="shared" si="43"/>
        <v>11.85</v>
      </c>
      <c r="AS19" s="75">
        <f t="shared" si="44"/>
        <v>11.46</v>
      </c>
      <c r="AT19" s="75">
        <f t="shared" si="45"/>
        <v>11.85</v>
      </c>
      <c r="AU19" s="75">
        <f t="shared" si="46"/>
        <v>11.46</v>
      </c>
      <c r="AV19" s="75">
        <f t="shared" si="47"/>
        <v>11.85</v>
      </c>
      <c r="AW19" s="75">
        <f t="shared" si="4"/>
        <v>139.48999999999998</v>
      </c>
      <c r="AX19" s="75">
        <f t="shared" si="5"/>
        <v>424.58</v>
      </c>
      <c r="AY19" s="75">
        <f t="shared" si="48"/>
        <v>11.85</v>
      </c>
      <c r="AZ19" s="75">
        <f t="shared" si="49"/>
        <v>10.7</v>
      </c>
      <c r="BA19" s="75">
        <f t="shared" si="50"/>
        <v>11.85</v>
      </c>
      <c r="BB19" s="75">
        <f t="shared" si="51"/>
        <v>11.46</v>
      </c>
      <c r="BC19" s="75">
        <f t="shared" si="52"/>
        <v>11.85</v>
      </c>
      <c r="BD19" s="75">
        <f t="shared" si="53"/>
        <v>11.46</v>
      </c>
      <c r="BE19" s="75">
        <f t="shared" si="54"/>
        <v>11.85</v>
      </c>
      <c r="BF19" s="75">
        <f t="shared" si="55"/>
        <v>11.85</v>
      </c>
      <c r="BG19" s="75">
        <f t="shared" si="56"/>
        <v>11.46</v>
      </c>
      <c r="BH19" s="75">
        <f t="shared" si="57"/>
        <v>11.85</v>
      </c>
      <c r="BI19" s="75">
        <f t="shared" si="58"/>
        <v>11.46</v>
      </c>
      <c r="BJ19" s="75">
        <f t="shared" si="59"/>
        <v>11.85</v>
      </c>
      <c r="BK19" s="75">
        <f t="shared" si="6"/>
        <v>139.48999999999998</v>
      </c>
      <c r="BL19" s="75">
        <f t="shared" si="7"/>
        <v>564.07000000000005</v>
      </c>
      <c r="BM19" s="75">
        <f t="shared" si="60"/>
        <v>11.85</v>
      </c>
      <c r="BN19" s="75">
        <f t="shared" si="61"/>
        <v>10.7</v>
      </c>
      <c r="BO19" s="75">
        <f t="shared" si="62"/>
        <v>11.85</v>
      </c>
      <c r="BP19" s="75">
        <f t="shared" si="63"/>
        <v>11.46</v>
      </c>
      <c r="BQ19" s="75">
        <f t="shared" si="64"/>
        <v>11.85</v>
      </c>
      <c r="BR19" s="75">
        <f t="shared" si="65"/>
        <v>11.46</v>
      </c>
      <c r="BS19" s="75">
        <f t="shared" si="66"/>
        <v>11.85</v>
      </c>
      <c r="BT19" s="75">
        <f t="shared" si="67"/>
        <v>11.85</v>
      </c>
      <c r="BU19" s="75">
        <f t="shared" si="68"/>
        <v>11.46</v>
      </c>
      <c r="BV19" s="75">
        <f t="shared" si="69"/>
        <v>11.85</v>
      </c>
      <c r="BW19" s="75">
        <f t="shared" si="70"/>
        <v>11.46</v>
      </c>
      <c r="BX19" s="75">
        <f t="shared" si="71"/>
        <v>11.85</v>
      </c>
      <c r="BY19" s="75">
        <f t="shared" si="8"/>
        <v>139.48999999999998</v>
      </c>
      <c r="BZ19" s="75">
        <f t="shared" si="9"/>
        <v>703.56</v>
      </c>
      <c r="CA19" s="75">
        <f t="shared" si="72"/>
        <v>11.85</v>
      </c>
      <c r="CB19" s="75">
        <f t="shared" si="73"/>
        <v>11.08</v>
      </c>
      <c r="CC19" s="75">
        <f t="shared" si="74"/>
        <v>11.85</v>
      </c>
      <c r="CD19" s="75">
        <f t="shared" si="75"/>
        <v>11.46</v>
      </c>
      <c r="CE19" s="75">
        <f t="shared" si="76"/>
        <v>11.85</v>
      </c>
      <c r="CF19" s="75">
        <f t="shared" si="77"/>
        <v>11.46</v>
      </c>
      <c r="CG19" s="75">
        <f t="shared" si="78"/>
        <v>11.85</v>
      </c>
      <c r="CH19" s="75">
        <f t="shared" si="79"/>
        <v>11.85</v>
      </c>
      <c r="CI19" s="75">
        <f t="shared" si="80"/>
        <v>11.46</v>
      </c>
      <c r="CJ19" s="75">
        <f t="shared" si="81"/>
        <v>11.85</v>
      </c>
      <c r="CK19" s="75">
        <f t="shared" si="82"/>
        <v>11.46</v>
      </c>
      <c r="CL19" s="75">
        <f t="shared" si="83"/>
        <v>11.85</v>
      </c>
      <c r="CM19" s="75">
        <f t="shared" si="10"/>
        <v>139.87</v>
      </c>
      <c r="CN19" s="76">
        <f t="shared" si="11"/>
        <v>843.43</v>
      </c>
      <c r="CO19" s="75">
        <f t="shared" si="84"/>
        <v>11.85</v>
      </c>
      <c r="CP19" s="75">
        <f t="shared" si="85"/>
        <v>10.7</v>
      </c>
      <c r="CQ19" s="75">
        <f t="shared" si="86"/>
        <v>11.85</v>
      </c>
      <c r="CR19" s="75">
        <f t="shared" si="87"/>
        <v>11.46</v>
      </c>
      <c r="CS19" s="77">
        <f t="shared" si="88"/>
        <v>11.85</v>
      </c>
      <c r="CT19" s="75">
        <f t="shared" si="89"/>
        <v>11.46</v>
      </c>
      <c r="CU19" s="75">
        <f t="shared" si="90"/>
        <v>11.85</v>
      </c>
      <c r="CV19" s="75">
        <f t="shared" si="91"/>
        <v>11.85</v>
      </c>
      <c r="CW19" s="75">
        <f t="shared" si="92"/>
        <v>11.46</v>
      </c>
      <c r="CX19" s="75">
        <f t="shared" si="93"/>
        <v>11.85</v>
      </c>
      <c r="CY19" s="75">
        <f t="shared" si="94"/>
        <v>11.46</v>
      </c>
      <c r="CZ19" s="75">
        <f t="shared" si="95"/>
        <v>11.85</v>
      </c>
      <c r="DA19" s="76">
        <f t="shared" si="12"/>
        <v>139.48999999999998</v>
      </c>
      <c r="DB19" s="76">
        <f t="shared" si="13"/>
        <v>982.92</v>
      </c>
      <c r="DC19" s="75">
        <f t="shared" si="96"/>
        <v>11.85</v>
      </c>
      <c r="DD19" s="75">
        <f t="shared" si="97"/>
        <v>10.7</v>
      </c>
      <c r="DE19" s="75">
        <f t="shared" si="98"/>
        <v>11.85</v>
      </c>
      <c r="DF19" s="75">
        <f t="shared" si="99"/>
        <v>11.46</v>
      </c>
      <c r="DG19" s="75">
        <f t="shared" si="100"/>
        <v>11.85</v>
      </c>
      <c r="DH19" s="75">
        <f t="shared" si="101"/>
        <v>11.46</v>
      </c>
      <c r="DI19" s="75">
        <f t="shared" si="102"/>
        <v>11.85</v>
      </c>
      <c r="DJ19" s="75">
        <f t="shared" si="103"/>
        <v>11.85</v>
      </c>
      <c r="DK19" s="75">
        <f t="shared" si="104"/>
        <v>11.46</v>
      </c>
      <c r="DL19" s="75">
        <f t="shared" si="105"/>
        <v>11.85</v>
      </c>
      <c r="DM19" s="75">
        <f t="shared" si="106"/>
        <v>11.46</v>
      </c>
      <c r="DN19" s="75">
        <f t="shared" si="107"/>
        <v>11.85</v>
      </c>
      <c r="DO19" s="76">
        <f t="shared" si="14"/>
        <v>139.48999999999998</v>
      </c>
      <c r="DP19" s="76">
        <f t="shared" si="15"/>
        <v>1122.4100000000001</v>
      </c>
      <c r="DQ19" s="75">
        <f t="shared" si="108"/>
        <v>11.85</v>
      </c>
      <c r="DR19" s="75">
        <f t="shared" si="109"/>
        <v>10.7</v>
      </c>
      <c r="DS19" s="75">
        <f t="shared" si="110"/>
        <v>11.85</v>
      </c>
      <c r="DT19" s="75">
        <f t="shared" si="111"/>
        <v>11.46</v>
      </c>
      <c r="DU19" s="75">
        <f t="shared" si="112"/>
        <v>11.85</v>
      </c>
      <c r="DV19" s="75">
        <f t="shared" si="113"/>
        <v>11.46</v>
      </c>
      <c r="DW19" s="75">
        <f t="shared" si="114"/>
        <v>11.85</v>
      </c>
      <c r="DX19" s="75">
        <f t="shared" si="115"/>
        <v>11.85</v>
      </c>
      <c r="DY19" s="75">
        <f t="shared" si="116"/>
        <v>11.46</v>
      </c>
      <c r="DZ19" s="75">
        <f t="shared" si="117"/>
        <v>11.85</v>
      </c>
      <c r="EA19" s="75">
        <f t="shared" si="118"/>
        <v>11.46</v>
      </c>
      <c r="EB19" s="75">
        <f t="shared" si="119"/>
        <v>11.85</v>
      </c>
      <c r="EC19" s="76">
        <f t="shared" si="16"/>
        <v>139.48999999999998</v>
      </c>
      <c r="ED19" s="76">
        <f t="shared" si="17"/>
        <v>1261.9000000000001</v>
      </c>
      <c r="EE19" s="75">
        <f t="shared" si="120"/>
        <v>11.85</v>
      </c>
      <c r="EF19" s="75">
        <f t="shared" si="121"/>
        <v>11.08</v>
      </c>
      <c r="EG19" s="75">
        <f t="shared" si="122"/>
        <v>11.85</v>
      </c>
      <c r="EH19" s="75">
        <f t="shared" si="123"/>
        <v>11.46</v>
      </c>
      <c r="EI19" s="75">
        <f t="shared" si="124"/>
        <v>11.85</v>
      </c>
      <c r="EJ19" s="75">
        <f t="shared" si="125"/>
        <v>11.46</v>
      </c>
      <c r="EK19" s="75">
        <f t="shared" si="126"/>
        <v>11.85</v>
      </c>
      <c r="EL19" s="75">
        <f t="shared" si="127"/>
        <v>11.85</v>
      </c>
      <c r="EM19" s="75">
        <f t="shared" si="128"/>
        <v>11.46</v>
      </c>
      <c r="EN19" s="75">
        <f t="shared" si="129"/>
        <v>11.85</v>
      </c>
      <c r="EO19" s="75">
        <f t="shared" si="130"/>
        <v>11.46</v>
      </c>
      <c r="EP19" s="75">
        <f t="shared" si="131"/>
        <v>11.85</v>
      </c>
      <c r="EQ19" s="76">
        <f t="shared" si="18"/>
        <v>139.87</v>
      </c>
      <c r="ER19" s="76">
        <f t="shared" si="19"/>
        <v>1401.77</v>
      </c>
      <c r="ES19" s="75">
        <f t="shared" si="132"/>
        <v>11.85</v>
      </c>
      <c r="ET19" s="75">
        <f t="shared" si="133"/>
        <v>10.7</v>
      </c>
      <c r="EU19" s="75">
        <f t="shared" si="134"/>
        <v>11.85</v>
      </c>
      <c r="EV19" s="75">
        <f t="shared" si="135"/>
        <v>11.46</v>
      </c>
      <c r="EW19" s="78">
        <f t="shared" si="136"/>
        <v>11.85</v>
      </c>
      <c r="EX19" s="75">
        <f t="shared" si="137"/>
        <v>11.46</v>
      </c>
      <c r="EY19" s="75">
        <f t="shared" si="138"/>
        <v>11.85</v>
      </c>
      <c r="EZ19" s="75">
        <f t="shared" si="139"/>
        <v>11.85</v>
      </c>
      <c r="FA19" s="75">
        <f t="shared" si="140"/>
        <v>11.46</v>
      </c>
      <c r="FB19" s="76"/>
      <c r="FC19" s="76"/>
      <c r="FD19" s="76"/>
      <c r="FE19" s="75">
        <f t="shared" si="20"/>
        <v>104.32999999999998</v>
      </c>
      <c r="FF19" s="76">
        <f t="shared" si="21"/>
        <v>1506.1</v>
      </c>
      <c r="FG19" s="79">
        <f t="shared" si="22"/>
        <v>1606.17</v>
      </c>
    </row>
    <row r="20" spans="1:170" ht="35.25" customHeight="1" x14ac:dyDescent="0.15">
      <c r="A20" s="71" t="s">
        <v>134</v>
      </c>
      <c r="B20" s="72" t="s">
        <v>135</v>
      </c>
      <c r="C20" s="73" t="s">
        <v>136</v>
      </c>
      <c r="D20" s="74"/>
      <c r="E20" s="74"/>
      <c r="F20" s="75">
        <v>32994.699999999997</v>
      </c>
      <c r="G20" s="75">
        <f t="shared" si="0"/>
        <v>3299.47</v>
      </c>
      <c r="H20" s="75">
        <f t="shared" si="1"/>
        <v>29695.23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>
        <v>4.05</v>
      </c>
      <c r="V20" s="75">
        <f t="shared" si="23"/>
        <v>4.05</v>
      </c>
      <c r="W20" s="75">
        <f t="shared" si="24"/>
        <v>125.59</v>
      </c>
      <c r="X20" s="75">
        <f t="shared" si="25"/>
        <v>117.48</v>
      </c>
      <c r="Y20" s="75">
        <f t="shared" si="26"/>
        <v>125.59</v>
      </c>
      <c r="Z20" s="75">
        <f t="shared" si="27"/>
        <v>121.54</v>
      </c>
      <c r="AA20" s="75">
        <f t="shared" si="28"/>
        <v>125.59</v>
      </c>
      <c r="AB20" s="75">
        <f t="shared" si="29"/>
        <v>121.54</v>
      </c>
      <c r="AC20" s="75">
        <f t="shared" si="30"/>
        <v>125.59</v>
      </c>
      <c r="AD20" s="75">
        <f t="shared" si="31"/>
        <v>125.59</v>
      </c>
      <c r="AE20" s="75">
        <f t="shared" si="32"/>
        <v>121.54</v>
      </c>
      <c r="AF20" s="75">
        <f t="shared" si="33"/>
        <v>125.59</v>
      </c>
      <c r="AG20" s="75">
        <f t="shared" si="34"/>
        <v>121.54</v>
      </c>
      <c r="AH20" s="75">
        <f t="shared" si="35"/>
        <v>125.59</v>
      </c>
      <c r="AI20" s="75">
        <f t="shared" si="2"/>
        <v>1482.7699999999998</v>
      </c>
      <c r="AJ20" s="75">
        <f t="shared" si="3"/>
        <v>1486.82</v>
      </c>
      <c r="AK20" s="75">
        <f t="shared" si="36"/>
        <v>125.59</v>
      </c>
      <c r="AL20" s="75">
        <f t="shared" si="37"/>
        <v>113.43</v>
      </c>
      <c r="AM20" s="75">
        <f t="shared" si="38"/>
        <v>125.59</v>
      </c>
      <c r="AN20" s="75">
        <f t="shared" si="39"/>
        <v>121.54</v>
      </c>
      <c r="AO20" s="75">
        <f t="shared" si="40"/>
        <v>125.59</v>
      </c>
      <c r="AP20" s="75">
        <f t="shared" si="41"/>
        <v>121.54</v>
      </c>
      <c r="AQ20" s="75">
        <f t="shared" si="42"/>
        <v>125.59</v>
      </c>
      <c r="AR20" s="75">
        <f t="shared" si="43"/>
        <v>125.59</v>
      </c>
      <c r="AS20" s="75">
        <f t="shared" si="44"/>
        <v>121.54</v>
      </c>
      <c r="AT20" s="75">
        <f t="shared" si="45"/>
        <v>125.59</v>
      </c>
      <c r="AU20" s="75">
        <f t="shared" si="46"/>
        <v>121.54</v>
      </c>
      <c r="AV20" s="75">
        <f t="shared" si="47"/>
        <v>125.59</v>
      </c>
      <c r="AW20" s="75">
        <f t="shared" si="4"/>
        <v>1478.7199999999998</v>
      </c>
      <c r="AX20" s="75">
        <f t="shared" si="5"/>
        <v>2965.54</v>
      </c>
      <c r="AY20" s="75">
        <f t="shared" si="48"/>
        <v>125.59</v>
      </c>
      <c r="AZ20" s="75">
        <f t="shared" si="49"/>
        <v>113.43</v>
      </c>
      <c r="BA20" s="75">
        <f t="shared" si="50"/>
        <v>125.59</v>
      </c>
      <c r="BB20" s="75">
        <f t="shared" si="51"/>
        <v>121.54</v>
      </c>
      <c r="BC20" s="75">
        <f t="shared" si="52"/>
        <v>125.59</v>
      </c>
      <c r="BD20" s="75">
        <f t="shared" si="53"/>
        <v>121.54</v>
      </c>
      <c r="BE20" s="75">
        <f t="shared" si="54"/>
        <v>125.59</v>
      </c>
      <c r="BF20" s="75">
        <f t="shared" si="55"/>
        <v>125.59</v>
      </c>
      <c r="BG20" s="75">
        <f t="shared" si="56"/>
        <v>121.54</v>
      </c>
      <c r="BH20" s="75">
        <f t="shared" si="57"/>
        <v>125.59</v>
      </c>
      <c r="BI20" s="75">
        <f t="shared" si="58"/>
        <v>121.54</v>
      </c>
      <c r="BJ20" s="75">
        <f t="shared" si="59"/>
        <v>125.59</v>
      </c>
      <c r="BK20" s="75">
        <f t="shared" si="6"/>
        <v>1478.7199999999998</v>
      </c>
      <c r="BL20" s="75">
        <f t="shared" si="7"/>
        <v>4444.26</v>
      </c>
      <c r="BM20" s="75">
        <f t="shared" si="60"/>
        <v>125.59</v>
      </c>
      <c r="BN20" s="75">
        <f t="shared" si="61"/>
        <v>113.43</v>
      </c>
      <c r="BO20" s="75">
        <f t="shared" si="62"/>
        <v>125.59</v>
      </c>
      <c r="BP20" s="75">
        <f t="shared" si="63"/>
        <v>121.54</v>
      </c>
      <c r="BQ20" s="75">
        <f t="shared" si="64"/>
        <v>125.59</v>
      </c>
      <c r="BR20" s="75">
        <f t="shared" si="65"/>
        <v>121.54</v>
      </c>
      <c r="BS20" s="75">
        <f t="shared" si="66"/>
        <v>125.59</v>
      </c>
      <c r="BT20" s="75">
        <f t="shared" si="67"/>
        <v>125.59</v>
      </c>
      <c r="BU20" s="75">
        <f t="shared" si="68"/>
        <v>121.54</v>
      </c>
      <c r="BV20" s="75">
        <f t="shared" si="69"/>
        <v>125.59</v>
      </c>
      <c r="BW20" s="75">
        <f t="shared" si="70"/>
        <v>121.54</v>
      </c>
      <c r="BX20" s="75">
        <f t="shared" si="71"/>
        <v>125.59</v>
      </c>
      <c r="BY20" s="75">
        <f t="shared" si="8"/>
        <v>1478.7199999999998</v>
      </c>
      <c r="BZ20" s="75">
        <f t="shared" si="9"/>
        <v>5922.98</v>
      </c>
      <c r="CA20" s="75">
        <f t="shared" si="72"/>
        <v>125.59</v>
      </c>
      <c r="CB20" s="75">
        <f t="shared" si="73"/>
        <v>117.48</v>
      </c>
      <c r="CC20" s="75">
        <f t="shared" si="74"/>
        <v>125.59</v>
      </c>
      <c r="CD20" s="75">
        <f t="shared" si="75"/>
        <v>121.54</v>
      </c>
      <c r="CE20" s="75">
        <f t="shared" si="76"/>
        <v>125.59</v>
      </c>
      <c r="CF20" s="75">
        <f t="shared" si="77"/>
        <v>121.54</v>
      </c>
      <c r="CG20" s="75">
        <f t="shared" si="78"/>
        <v>125.59</v>
      </c>
      <c r="CH20" s="75">
        <f t="shared" si="79"/>
        <v>125.59</v>
      </c>
      <c r="CI20" s="75">
        <f t="shared" si="80"/>
        <v>121.54</v>
      </c>
      <c r="CJ20" s="75">
        <f t="shared" si="81"/>
        <v>125.59</v>
      </c>
      <c r="CK20" s="75">
        <f t="shared" si="82"/>
        <v>121.54</v>
      </c>
      <c r="CL20" s="75">
        <f t="shared" si="83"/>
        <v>125.59</v>
      </c>
      <c r="CM20" s="75">
        <f t="shared" si="10"/>
        <v>1482.7699999999998</v>
      </c>
      <c r="CN20" s="76">
        <f t="shared" si="11"/>
        <v>7405.75</v>
      </c>
      <c r="CO20" s="75">
        <f t="shared" si="84"/>
        <v>125.59</v>
      </c>
      <c r="CP20" s="75">
        <f t="shared" si="85"/>
        <v>113.43</v>
      </c>
      <c r="CQ20" s="75">
        <f t="shared" si="86"/>
        <v>125.59</v>
      </c>
      <c r="CR20" s="75">
        <f t="shared" si="87"/>
        <v>121.54</v>
      </c>
      <c r="CS20" s="77">
        <f t="shared" si="88"/>
        <v>125.59</v>
      </c>
      <c r="CT20" s="75">
        <f t="shared" si="89"/>
        <v>121.54</v>
      </c>
      <c r="CU20" s="75">
        <f t="shared" si="90"/>
        <v>125.59</v>
      </c>
      <c r="CV20" s="75">
        <f t="shared" si="91"/>
        <v>125.59</v>
      </c>
      <c r="CW20" s="75">
        <f t="shared" si="92"/>
        <v>121.54</v>
      </c>
      <c r="CX20" s="75">
        <f t="shared" si="93"/>
        <v>125.59</v>
      </c>
      <c r="CY20" s="75">
        <f t="shared" si="94"/>
        <v>121.54</v>
      </c>
      <c r="CZ20" s="75">
        <f t="shared" si="95"/>
        <v>125.59</v>
      </c>
      <c r="DA20" s="76">
        <f t="shared" si="12"/>
        <v>1478.7199999999998</v>
      </c>
      <c r="DB20" s="76">
        <f t="shared" si="13"/>
        <v>8884.4699999999993</v>
      </c>
      <c r="DC20" s="75">
        <f t="shared" si="96"/>
        <v>125.59</v>
      </c>
      <c r="DD20" s="75">
        <f t="shared" si="97"/>
        <v>113.43</v>
      </c>
      <c r="DE20" s="75">
        <f t="shared" si="98"/>
        <v>125.59</v>
      </c>
      <c r="DF20" s="75">
        <f t="shared" si="99"/>
        <v>121.54</v>
      </c>
      <c r="DG20" s="75">
        <f t="shared" si="100"/>
        <v>125.59</v>
      </c>
      <c r="DH20" s="75">
        <f t="shared" si="101"/>
        <v>121.54</v>
      </c>
      <c r="DI20" s="75">
        <f t="shared" si="102"/>
        <v>125.59</v>
      </c>
      <c r="DJ20" s="75">
        <f t="shared" si="103"/>
        <v>125.59</v>
      </c>
      <c r="DK20" s="75">
        <f t="shared" si="104"/>
        <v>121.54</v>
      </c>
      <c r="DL20" s="75">
        <f t="shared" si="105"/>
        <v>125.59</v>
      </c>
      <c r="DM20" s="75">
        <f t="shared" si="106"/>
        <v>121.54</v>
      </c>
      <c r="DN20" s="75">
        <f t="shared" si="107"/>
        <v>125.59</v>
      </c>
      <c r="DO20" s="76">
        <f t="shared" si="14"/>
        <v>1478.7199999999998</v>
      </c>
      <c r="DP20" s="76">
        <f t="shared" si="15"/>
        <v>10363.19</v>
      </c>
      <c r="DQ20" s="75">
        <f t="shared" si="108"/>
        <v>125.59</v>
      </c>
      <c r="DR20" s="75">
        <f t="shared" si="109"/>
        <v>113.43</v>
      </c>
      <c r="DS20" s="75">
        <f t="shared" si="110"/>
        <v>125.59</v>
      </c>
      <c r="DT20" s="75">
        <f t="shared" si="111"/>
        <v>121.54</v>
      </c>
      <c r="DU20" s="75">
        <f t="shared" si="112"/>
        <v>125.59</v>
      </c>
      <c r="DV20" s="75">
        <f t="shared" si="113"/>
        <v>121.54</v>
      </c>
      <c r="DW20" s="75">
        <f t="shared" si="114"/>
        <v>125.59</v>
      </c>
      <c r="DX20" s="75">
        <f t="shared" si="115"/>
        <v>125.59</v>
      </c>
      <c r="DY20" s="75">
        <f t="shared" si="116"/>
        <v>121.54</v>
      </c>
      <c r="DZ20" s="75">
        <f t="shared" si="117"/>
        <v>125.59</v>
      </c>
      <c r="EA20" s="75">
        <f t="shared" si="118"/>
        <v>121.54</v>
      </c>
      <c r="EB20" s="75">
        <f t="shared" si="119"/>
        <v>125.59</v>
      </c>
      <c r="EC20" s="76">
        <f t="shared" si="16"/>
        <v>1478.7199999999998</v>
      </c>
      <c r="ED20" s="76">
        <f t="shared" si="17"/>
        <v>11841.91</v>
      </c>
      <c r="EE20" s="75">
        <f t="shared" si="120"/>
        <v>125.59</v>
      </c>
      <c r="EF20" s="75">
        <f t="shared" si="121"/>
        <v>117.48</v>
      </c>
      <c r="EG20" s="75">
        <f t="shared" si="122"/>
        <v>125.59</v>
      </c>
      <c r="EH20" s="75">
        <f t="shared" si="123"/>
        <v>121.54</v>
      </c>
      <c r="EI20" s="75">
        <f t="shared" si="124"/>
        <v>125.59</v>
      </c>
      <c r="EJ20" s="75">
        <f t="shared" si="125"/>
        <v>121.54</v>
      </c>
      <c r="EK20" s="75">
        <f t="shared" si="126"/>
        <v>125.59</v>
      </c>
      <c r="EL20" s="75">
        <f t="shared" si="127"/>
        <v>125.59</v>
      </c>
      <c r="EM20" s="75">
        <f t="shared" si="128"/>
        <v>121.54</v>
      </c>
      <c r="EN20" s="75">
        <f t="shared" si="129"/>
        <v>125.59</v>
      </c>
      <c r="EO20" s="75">
        <f t="shared" si="130"/>
        <v>121.54</v>
      </c>
      <c r="EP20" s="75">
        <f t="shared" si="131"/>
        <v>125.59</v>
      </c>
      <c r="EQ20" s="76">
        <f t="shared" si="18"/>
        <v>1482.7699999999998</v>
      </c>
      <c r="ER20" s="76">
        <f t="shared" si="19"/>
        <v>13324.68</v>
      </c>
      <c r="ES20" s="75">
        <f t="shared" si="132"/>
        <v>125.59</v>
      </c>
      <c r="ET20" s="75">
        <f t="shared" si="133"/>
        <v>113.43</v>
      </c>
      <c r="EU20" s="75">
        <f t="shared" si="134"/>
        <v>125.59</v>
      </c>
      <c r="EV20" s="75">
        <f t="shared" si="135"/>
        <v>121.54</v>
      </c>
      <c r="EW20" s="78">
        <f t="shared" si="136"/>
        <v>125.59</v>
      </c>
      <c r="EX20" s="75">
        <f t="shared" si="137"/>
        <v>121.54</v>
      </c>
      <c r="EY20" s="75">
        <f t="shared" si="138"/>
        <v>125.59</v>
      </c>
      <c r="EZ20" s="75">
        <f t="shared" si="139"/>
        <v>125.59</v>
      </c>
      <c r="FA20" s="75">
        <f t="shared" si="140"/>
        <v>121.54</v>
      </c>
      <c r="FB20" s="76"/>
      <c r="FC20" s="76"/>
      <c r="FD20" s="76"/>
      <c r="FE20" s="75">
        <f t="shared" si="20"/>
        <v>1106</v>
      </c>
      <c r="FF20" s="76">
        <f t="shared" si="21"/>
        <v>14430.68</v>
      </c>
      <c r="FG20" s="79">
        <f t="shared" si="22"/>
        <v>18564.019999999997</v>
      </c>
    </row>
    <row r="21" spans="1:170" ht="41.25" x14ac:dyDescent="0.15">
      <c r="A21" s="71" t="s">
        <v>137</v>
      </c>
      <c r="B21" s="72" t="s">
        <v>138</v>
      </c>
      <c r="C21" s="73" t="s">
        <v>139</v>
      </c>
      <c r="D21" s="74"/>
      <c r="E21" s="74"/>
      <c r="F21" s="75">
        <v>3154.96</v>
      </c>
      <c r="G21" s="75">
        <f t="shared" si="0"/>
        <v>315.5</v>
      </c>
      <c r="H21" s="75">
        <f t="shared" si="1"/>
        <v>2839.4639999999999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>
        <f t="shared" si="23"/>
        <v>0</v>
      </c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>
        <f>ROUND((H21/7330*7),2)</f>
        <v>2.71</v>
      </c>
      <c r="AH21" s="75">
        <f t="shared" si="35"/>
        <v>12.01</v>
      </c>
      <c r="AI21" s="75">
        <f t="shared" si="2"/>
        <v>14.719999999999999</v>
      </c>
      <c r="AJ21" s="75">
        <f t="shared" si="3"/>
        <v>14.72</v>
      </c>
      <c r="AK21" s="75">
        <f t="shared" si="36"/>
        <v>12.01</v>
      </c>
      <c r="AL21" s="75">
        <f t="shared" si="37"/>
        <v>10.85</v>
      </c>
      <c r="AM21" s="75">
        <f t="shared" si="38"/>
        <v>12.01</v>
      </c>
      <c r="AN21" s="75">
        <f t="shared" si="39"/>
        <v>11.62</v>
      </c>
      <c r="AO21" s="75">
        <f t="shared" si="40"/>
        <v>12.01</v>
      </c>
      <c r="AP21" s="75">
        <f t="shared" si="41"/>
        <v>11.62</v>
      </c>
      <c r="AQ21" s="75">
        <f t="shared" si="42"/>
        <v>12.01</v>
      </c>
      <c r="AR21" s="75">
        <f t="shared" si="43"/>
        <v>12.01</v>
      </c>
      <c r="AS21" s="75">
        <f t="shared" si="44"/>
        <v>11.62</v>
      </c>
      <c r="AT21" s="75">
        <f t="shared" si="45"/>
        <v>12.01</v>
      </c>
      <c r="AU21" s="75">
        <f t="shared" si="46"/>
        <v>11.62</v>
      </c>
      <c r="AV21" s="75">
        <f t="shared" si="47"/>
        <v>12.01</v>
      </c>
      <c r="AW21" s="75">
        <f t="shared" si="4"/>
        <v>141.4</v>
      </c>
      <c r="AX21" s="75">
        <f t="shared" si="5"/>
        <v>156.12</v>
      </c>
      <c r="AY21" s="75">
        <f t="shared" si="48"/>
        <v>12.01</v>
      </c>
      <c r="AZ21" s="75">
        <f t="shared" si="49"/>
        <v>10.85</v>
      </c>
      <c r="BA21" s="75">
        <f t="shared" si="50"/>
        <v>12.01</v>
      </c>
      <c r="BB21" s="75">
        <f t="shared" si="51"/>
        <v>11.62</v>
      </c>
      <c r="BC21" s="75">
        <f t="shared" si="52"/>
        <v>12.01</v>
      </c>
      <c r="BD21" s="75">
        <f t="shared" si="53"/>
        <v>11.62</v>
      </c>
      <c r="BE21" s="75">
        <f t="shared" si="54"/>
        <v>12.01</v>
      </c>
      <c r="BF21" s="75">
        <f t="shared" si="55"/>
        <v>12.01</v>
      </c>
      <c r="BG21" s="75">
        <f t="shared" si="56"/>
        <v>11.62</v>
      </c>
      <c r="BH21" s="75">
        <f t="shared" si="57"/>
        <v>12.01</v>
      </c>
      <c r="BI21" s="75">
        <f t="shared" si="58"/>
        <v>11.62</v>
      </c>
      <c r="BJ21" s="75">
        <f t="shared" si="59"/>
        <v>12.01</v>
      </c>
      <c r="BK21" s="75">
        <f t="shared" si="6"/>
        <v>141.4</v>
      </c>
      <c r="BL21" s="75">
        <f t="shared" si="7"/>
        <v>297.52</v>
      </c>
      <c r="BM21" s="75">
        <f t="shared" si="60"/>
        <v>12.01</v>
      </c>
      <c r="BN21" s="75">
        <f t="shared" si="61"/>
        <v>10.85</v>
      </c>
      <c r="BO21" s="75">
        <f t="shared" si="62"/>
        <v>12.01</v>
      </c>
      <c r="BP21" s="75">
        <f t="shared" si="63"/>
        <v>11.62</v>
      </c>
      <c r="BQ21" s="75">
        <f t="shared" si="64"/>
        <v>12.01</v>
      </c>
      <c r="BR21" s="75">
        <f t="shared" si="65"/>
        <v>11.62</v>
      </c>
      <c r="BS21" s="75">
        <f t="shared" si="66"/>
        <v>12.01</v>
      </c>
      <c r="BT21" s="75">
        <f t="shared" si="67"/>
        <v>12.01</v>
      </c>
      <c r="BU21" s="75">
        <f t="shared" si="68"/>
        <v>11.62</v>
      </c>
      <c r="BV21" s="75">
        <f t="shared" si="69"/>
        <v>12.01</v>
      </c>
      <c r="BW21" s="75">
        <f t="shared" si="70"/>
        <v>11.62</v>
      </c>
      <c r="BX21" s="75">
        <f t="shared" si="71"/>
        <v>12.01</v>
      </c>
      <c r="BY21" s="75">
        <f t="shared" si="8"/>
        <v>141.4</v>
      </c>
      <c r="BZ21" s="75">
        <f t="shared" si="9"/>
        <v>438.92</v>
      </c>
      <c r="CA21" s="75">
        <f t="shared" si="72"/>
        <v>12.01</v>
      </c>
      <c r="CB21" s="75">
        <f t="shared" si="73"/>
        <v>11.23</v>
      </c>
      <c r="CC21" s="75">
        <f t="shared" si="74"/>
        <v>12.01</v>
      </c>
      <c r="CD21" s="75">
        <f t="shared" si="75"/>
        <v>11.62</v>
      </c>
      <c r="CE21" s="75">
        <f t="shared" si="76"/>
        <v>12.01</v>
      </c>
      <c r="CF21" s="75">
        <f t="shared" si="77"/>
        <v>11.62</v>
      </c>
      <c r="CG21" s="75">
        <f t="shared" si="78"/>
        <v>12.01</v>
      </c>
      <c r="CH21" s="75">
        <f t="shared" si="79"/>
        <v>12.01</v>
      </c>
      <c r="CI21" s="75">
        <f t="shared" si="80"/>
        <v>11.62</v>
      </c>
      <c r="CJ21" s="75">
        <f t="shared" si="81"/>
        <v>12.01</v>
      </c>
      <c r="CK21" s="75">
        <f t="shared" si="82"/>
        <v>11.62</v>
      </c>
      <c r="CL21" s="75">
        <f t="shared" si="83"/>
        <v>12.01</v>
      </c>
      <c r="CM21" s="75">
        <f t="shared" si="10"/>
        <v>141.78</v>
      </c>
      <c r="CN21" s="76">
        <f t="shared" si="11"/>
        <v>580.70000000000005</v>
      </c>
      <c r="CO21" s="75">
        <f t="shared" si="84"/>
        <v>12.01</v>
      </c>
      <c r="CP21" s="75">
        <f t="shared" si="85"/>
        <v>10.85</v>
      </c>
      <c r="CQ21" s="75">
        <f t="shared" si="86"/>
        <v>12.01</v>
      </c>
      <c r="CR21" s="75">
        <f t="shared" si="87"/>
        <v>11.62</v>
      </c>
      <c r="CS21" s="77">
        <f t="shared" si="88"/>
        <v>12.01</v>
      </c>
      <c r="CT21" s="75">
        <f t="shared" si="89"/>
        <v>11.62</v>
      </c>
      <c r="CU21" s="75">
        <f t="shared" si="90"/>
        <v>12.01</v>
      </c>
      <c r="CV21" s="75">
        <f t="shared" si="91"/>
        <v>12.01</v>
      </c>
      <c r="CW21" s="75">
        <f t="shared" si="92"/>
        <v>11.62</v>
      </c>
      <c r="CX21" s="75">
        <f t="shared" si="93"/>
        <v>12.01</v>
      </c>
      <c r="CY21" s="75">
        <f t="shared" si="94"/>
        <v>11.62</v>
      </c>
      <c r="CZ21" s="75">
        <f t="shared" si="95"/>
        <v>12.01</v>
      </c>
      <c r="DA21" s="76">
        <f t="shared" si="12"/>
        <v>141.4</v>
      </c>
      <c r="DB21" s="76">
        <f t="shared" si="13"/>
        <v>722.1</v>
      </c>
      <c r="DC21" s="75">
        <f t="shared" si="96"/>
        <v>12.01</v>
      </c>
      <c r="DD21" s="75">
        <f t="shared" si="97"/>
        <v>10.85</v>
      </c>
      <c r="DE21" s="75">
        <f t="shared" si="98"/>
        <v>12.01</v>
      </c>
      <c r="DF21" s="75">
        <f t="shared" si="99"/>
        <v>11.62</v>
      </c>
      <c r="DG21" s="75">
        <f t="shared" si="100"/>
        <v>12.01</v>
      </c>
      <c r="DH21" s="75">
        <f t="shared" si="101"/>
        <v>11.62</v>
      </c>
      <c r="DI21" s="75">
        <f t="shared" si="102"/>
        <v>12.01</v>
      </c>
      <c r="DJ21" s="75">
        <f t="shared" si="103"/>
        <v>12.01</v>
      </c>
      <c r="DK21" s="75">
        <f t="shared" si="104"/>
        <v>11.62</v>
      </c>
      <c r="DL21" s="75">
        <f t="shared" si="105"/>
        <v>12.01</v>
      </c>
      <c r="DM21" s="75">
        <f t="shared" si="106"/>
        <v>11.62</v>
      </c>
      <c r="DN21" s="75">
        <f t="shared" si="107"/>
        <v>12.01</v>
      </c>
      <c r="DO21" s="76">
        <f t="shared" si="14"/>
        <v>141.4</v>
      </c>
      <c r="DP21" s="76">
        <f t="shared" si="15"/>
        <v>863.5</v>
      </c>
      <c r="DQ21" s="75">
        <f t="shared" si="108"/>
        <v>12.01</v>
      </c>
      <c r="DR21" s="75">
        <f t="shared" si="109"/>
        <v>10.85</v>
      </c>
      <c r="DS21" s="75">
        <f t="shared" si="110"/>
        <v>12.01</v>
      </c>
      <c r="DT21" s="75">
        <f t="shared" si="111"/>
        <v>11.62</v>
      </c>
      <c r="DU21" s="75">
        <f t="shared" si="112"/>
        <v>12.01</v>
      </c>
      <c r="DV21" s="75">
        <f t="shared" si="113"/>
        <v>11.62</v>
      </c>
      <c r="DW21" s="75">
        <f t="shared" si="114"/>
        <v>12.01</v>
      </c>
      <c r="DX21" s="75">
        <f t="shared" si="115"/>
        <v>12.01</v>
      </c>
      <c r="DY21" s="75">
        <f t="shared" si="116"/>
        <v>11.62</v>
      </c>
      <c r="DZ21" s="75">
        <f t="shared" si="117"/>
        <v>12.01</v>
      </c>
      <c r="EA21" s="75">
        <f t="shared" si="118"/>
        <v>11.62</v>
      </c>
      <c r="EB21" s="75">
        <f t="shared" si="119"/>
        <v>12.01</v>
      </c>
      <c r="EC21" s="76">
        <f t="shared" si="16"/>
        <v>141.4</v>
      </c>
      <c r="ED21" s="76">
        <f t="shared" si="17"/>
        <v>1004.9</v>
      </c>
      <c r="EE21" s="75">
        <f t="shared" si="120"/>
        <v>12.01</v>
      </c>
      <c r="EF21" s="75">
        <f t="shared" si="121"/>
        <v>11.23</v>
      </c>
      <c r="EG21" s="75">
        <f t="shared" si="122"/>
        <v>12.01</v>
      </c>
      <c r="EH21" s="75">
        <f t="shared" si="123"/>
        <v>11.62</v>
      </c>
      <c r="EI21" s="75">
        <f t="shared" si="124"/>
        <v>12.01</v>
      </c>
      <c r="EJ21" s="75">
        <f t="shared" si="125"/>
        <v>11.62</v>
      </c>
      <c r="EK21" s="75">
        <f t="shared" si="126"/>
        <v>12.01</v>
      </c>
      <c r="EL21" s="75">
        <f t="shared" si="127"/>
        <v>12.01</v>
      </c>
      <c r="EM21" s="75">
        <f t="shared" si="128"/>
        <v>11.62</v>
      </c>
      <c r="EN21" s="75">
        <f t="shared" si="129"/>
        <v>12.01</v>
      </c>
      <c r="EO21" s="75">
        <f t="shared" si="130"/>
        <v>11.62</v>
      </c>
      <c r="EP21" s="75">
        <f t="shared" si="131"/>
        <v>12.01</v>
      </c>
      <c r="EQ21" s="76">
        <f t="shared" si="18"/>
        <v>141.78</v>
      </c>
      <c r="ER21" s="76">
        <f t="shared" si="19"/>
        <v>1146.68</v>
      </c>
      <c r="ES21" s="75">
        <f t="shared" si="132"/>
        <v>12.01</v>
      </c>
      <c r="ET21" s="75">
        <f t="shared" si="133"/>
        <v>10.85</v>
      </c>
      <c r="EU21" s="75">
        <f t="shared" si="134"/>
        <v>12.01</v>
      </c>
      <c r="EV21" s="75">
        <f t="shared" si="135"/>
        <v>11.62</v>
      </c>
      <c r="EW21" s="78">
        <f t="shared" si="136"/>
        <v>12.01</v>
      </c>
      <c r="EX21" s="75">
        <f t="shared" si="137"/>
        <v>11.62</v>
      </c>
      <c r="EY21" s="75">
        <f t="shared" si="138"/>
        <v>12.01</v>
      </c>
      <c r="EZ21" s="75">
        <f t="shared" si="139"/>
        <v>12.01</v>
      </c>
      <c r="FA21" s="75">
        <f t="shared" si="140"/>
        <v>11.62</v>
      </c>
      <c r="FB21" s="76"/>
      <c r="FC21" s="76"/>
      <c r="FD21" s="76"/>
      <c r="FE21" s="75">
        <f t="shared" si="20"/>
        <v>105.76</v>
      </c>
      <c r="FF21" s="76">
        <f t="shared" si="21"/>
        <v>1252.44</v>
      </c>
      <c r="FG21" s="79">
        <f t="shared" si="22"/>
        <v>1902.52</v>
      </c>
    </row>
    <row r="22" spans="1:170" ht="33" x14ac:dyDescent="0.15">
      <c r="A22" s="71" t="s">
        <v>140</v>
      </c>
      <c r="B22" s="72" t="s">
        <v>141</v>
      </c>
      <c r="C22" s="72" t="s">
        <v>142</v>
      </c>
      <c r="D22" s="74"/>
      <c r="E22" s="74"/>
      <c r="F22" s="75">
        <v>2361.6999999999998</v>
      </c>
      <c r="G22" s="75">
        <f t="shared" si="0"/>
        <v>236.17</v>
      </c>
      <c r="H22" s="75">
        <f t="shared" si="1"/>
        <v>2125.5299999999997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>
        <v>0</v>
      </c>
      <c r="BV22" s="75">
        <f>ROUND((H22/7330*12),2)</f>
        <v>3.48</v>
      </c>
      <c r="BW22" s="75">
        <f t="shared" si="70"/>
        <v>8.6999999999999993</v>
      </c>
      <c r="BX22" s="75">
        <f t="shared" si="71"/>
        <v>8.99</v>
      </c>
      <c r="BY22" s="75">
        <f t="shared" si="8"/>
        <v>21.17</v>
      </c>
      <c r="BZ22" s="75">
        <f t="shared" si="9"/>
        <v>21.17</v>
      </c>
      <c r="CA22" s="75">
        <f t="shared" si="72"/>
        <v>8.99</v>
      </c>
      <c r="CB22" s="75">
        <f t="shared" si="73"/>
        <v>8.41</v>
      </c>
      <c r="CC22" s="75">
        <f t="shared" si="74"/>
        <v>8.99</v>
      </c>
      <c r="CD22" s="75">
        <f t="shared" si="75"/>
        <v>8.6999999999999993</v>
      </c>
      <c r="CE22" s="75">
        <f t="shared" si="76"/>
        <v>8.99</v>
      </c>
      <c r="CF22" s="75">
        <f t="shared" si="77"/>
        <v>8.6999999999999993</v>
      </c>
      <c r="CG22" s="75">
        <f t="shared" si="78"/>
        <v>8.99</v>
      </c>
      <c r="CH22" s="75">
        <f t="shared" si="79"/>
        <v>8.99</v>
      </c>
      <c r="CI22" s="75">
        <f t="shared" si="80"/>
        <v>8.6999999999999993</v>
      </c>
      <c r="CJ22" s="75">
        <f t="shared" si="81"/>
        <v>8.99</v>
      </c>
      <c r="CK22" s="75">
        <f t="shared" si="82"/>
        <v>8.6999999999999993</v>
      </c>
      <c r="CL22" s="75">
        <f t="shared" si="83"/>
        <v>8.99</v>
      </c>
      <c r="CM22" s="75">
        <f t="shared" si="10"/>
        <v>106.14</v>
      </c>
      <c r="CN22" s="76">
        <f t="shared" si="11"/>
        <v>127.31</v>
      </c>
      <c r="CO22" s="75">
        <f t="shared" si="84"/>
        <v>8.99</v>
      </c>
      <c r="CP22" s="75">
        <f t="shared" si="85"/>
        <v>8.1199999999999992</v>
      </c>
      <c r="CQ22" s="75">
        <f t="shared" si="86"/>
        <v>8.99</v>
      </c>
      <c r="CR22" s="75">
        <f t="shared" si="87"/>
        <v>8.6999999999999993</v>
      </c>
      <c r="CS22" s="77">
        <f t="shared" si="88"/>
        <v>8.99</v>
      </c>
      <c r="CT22" s="75">
        <f t="shared" si="89"/>
        <v>8.6999999999999993</v>
      </c>
      <c r="CU22" s="75">
        <f t="shared" si="90"/>
        <v>8.99</v>
      </c>
      <c r="CV22" s="75">
        <f t="shared" si="91"/>
        <v>8.99</v>
      </c>
      <c r="CW22" s="75">
        <f t="shared" si="92"/>
        <v>8.6999999999999993</v>
      </c>
      <c r="CX22" s="75">
        <f t="shared" si="93"/>
        <v>8.99</v>
      </c>
      <c r="CY22" s="75">
        <f t="shared" si="94"/>
        <v>8.6999999999999993</v>
      </c>
      <c r="CZ22" s="75">
        <f t="shared" si="95"/>
        <v>8.99</v>
      </c>
      <c r="DA22" s="76">
        <f t="shared" si="12"/>
        <v>105.85</v>
      </c>
      <c r="DB22" s="76">
        <f t="shared" si="13"/>
        <v>233.16</v>
      </c>
      <c r="DC22" s="75">
        <f t="shared" si="96"/>
        <v>8.99</v>
      </c>
      <c r="DD22" s="75">
        <f t="shared" si="97"/>
        <v>8.1199999999999992</v>
      </c>
      <c r="DE22" s="75">
        <f t="shared" si="98"/>
        <v>8.99</v>
      </c>
      <c r="DF22" s="75">
        <f t="shared" si="99"/>
        <v>8.6999999999999993</v>
      </c>
      <c r="DG22" s="75">
        <f t="shared" si="100"/>
        <v>8.99</v>
      </c>
      <c r="DH22" s="75">
        <f t="shared" si="101"/>
        <v>8.6999999999999993</v>
      </c>
      <c r="DI22" s="75">
        <f t="shared" si="102"/>
        <v>8.99</v>
      </c>
      <c r="DJ22" s="75">
        <f t="shared" si="103"/>
        <v>8.99</v>
      </c>
      <c r="DK22" s="75">
        <f t="shared" si="104"/>
        <v>8.6999999999999993</v>
      </c>
      <c r="DL22" s="75">
        <f t="shared" si="105"/>
        <v>8.99</v>
      </c>
      <c r="DM22" s="75">
        <f t="shared" si="106"/>
        <v>8.6999999999999993</v>
      </c>
      <c r="DN22" s="75">
        <f t="shared" si="107"/>
        <v>8.99</v>
      </c>
      <c r="DO22" s="76">
        <f t="shared" si="14"/>
        <v>105.85</v>
      </c>
      <c r="DP22" s="76">
        <f t="shared" si="15"/>
        <v>339.01</v>
      </c>
      <c r="DQ22" s="75">
        <f t="shared" si="108"/>
        <v>8.99</v>
      </c>
      <c r="DR22" s="75">
        <f t="shared" si="109"/>
        <v>8.1199999999999992</v>
      </c>
      <c r="DS22" s="75">
        <f t="shared" si="110"/>
        <v>8.99</v>
      </c>
      <c r="DT22" s="75">
        <f t="shared" si="111"/>
        <v>8.6999999999999993</v>
      </c>
      <c r="DU22" s="75">
        <f t="shared" si="112"/>
        <v>8.99</v>
      </c>
      <c r="DV22" s="75">
        <f t="shared" si="113"/>
        <v>8.6999999999999993</v>
      </c>
      <c r="DW22" s="75">
        <f t="shared" si="114"/>
        <v>8.99</v>
      </c>
      <c r="DX22" s="75">
        <f t="shared" si="115"/>
        <v>8.99</v>
      </c>
      <c r="DY22" s="75">
        <f t="shared" si="116"/>
        <v>8.6999999999999993</v>
      </c>
      <c r="DZ22" s="75">
        <f t="shared" si="117"/>
        <v>8.99</v>
      </c>
      <c r="EA22" s="75">
        <f t="shared" si="118"/>
        <v>8.6999999999999993</v>
      </c>
      <c r="EB22" s="75">
        <f t="shared" si="119"/>
        <v>8.99</v>
      </c>
      <c r="EC22" s="76">
        <f t="shared" si="16"/>
        <v>105.85</v>
      </c>
      <c r="ED22" s="76">
        <f t="shared" si="17"/>
        <v>444.86</v>
      </c>
      <c r="EE22" s="75">
        <f t="shared" si="120"/>
        <v>8.99</v>
      </c>
      <c r="EF22" s="75">
        <f t="shared" si="121"/>
        <v>8.41</v>
      </c>
      <c r="EG22" s="75">
        <f t="shared" si="122"/>
        <v>8.99</v>
      </c>
      <c r="EH22" s="75">
        <f t="shared" si="123"/>
        <v>8.6999999999999993</v>
      </c>
      <c r="EI22" s="75">
        <f t="shared" si="124"/>
        <v>8.99</v>
      </c>
      <c r="EJ22" s="75">
        <f t="shared" si="125"/>
        <v>8.6999999999999993</v>
      </c>
      <c r="EK22" s="75">
        <f t="shared" si="126"/>
        <v>8.99</v>
      </c>
      <c r="EL22" s="75">
        <f t="shared" si="127"/>
        <v>8.99</v>
      </c>
      <c r="EM22" s="75">
        <f t="shared" si="128"/>
        <v>8.6999999999999993</v>
      </c>
      <c r="EN22" s="75">
        <f t="shared" si="129"/>
        <v>8.99</v>
      </c>
      <c r="EO22" s="75">
        <f t="shared" si="130"/>
        <v>8.6999999999999993</v>
      </c>
      <c r="EP22" s="75">
        <f t="shared" si="131"/>
        <v>8.99</v>
      </c>
      <c r="EQ22" s="76">
        <f t="shared" si="18"/>
        <v>106.14</v>
      </c>
      <c r="ER22" s="76">
        <f t="shared" si="19"/>
        <v>551</v>
      </c>
      <c r="ES22" s="75">
        <f t="shared" si="132"/>
        <v>8.99</v>
      </c>
      <c r="ET22" s="75">
        <f t="shared" si="133"/>
        <v>8.1199999999999992</v>
      </c>
      <c r="EU22" s="75">
        <f t="shared" si="134"/>
        <v>8.99</v>
      </c>
      <c r="EV22" s="75">
        <f t="shared" si="135"/>
        <v>8.6999999999999993</v>
      </c>
      <c r="EW22" s="78">
        <f t="shared" si="136"/>
        <v>8.99</v>
      </c>
      <c r="EX22" s="75">
        <f t="shared" si="137"/>
        <v>8.6999999999999993</v>
      </c>
      <c r="EY22" s="75">
        <f t="shared" si="138"/>
        <v>8.99</v>
      </c>
      <c r="EZ22" s="75">
        <f t="shared" si="139"/>
        <v>8.99</v>
      </c>
      <c r="FA22" s="75">
        <f t="shared" si="140"/>
        <v>8.6999999999999993</v>
      </c>
      <c r="FB22" s="76"/>
      <c r="FC22" s="76"/>
      <c r="FD22" s="76"/>
      <c r="FE22" s="75">
        <f t="shared" si="20"/>
        <v>79.17</v>
      </c>
      <c r="FF22" s="76">
        <f t="shared" si="21"/>
        <v>630.16999999999996</v>
      </c>
      <c r="FG22" s="79">
        <f t="shared" si="22"/>
        <v>1731.5299999999997</v>
      </c>
    </row>
    <row r="23" spans="1:170" ht="94.5" customHeight="1" x14ac:dyDescent="0.15">
      <c r="A23" s="71" t="s">
        <v>143</v>
      </c>
      <c r="B23" s="72" t="s">
        <v>144</v>
      </c>
      <c r="C23" s="72" t="s">
        <v>145</v>
      </c>
      <c r="D23" s="80"/>
      <c r="E23" s="80"/>
      <c r="F23" s="75">
        <v>4868.6000000000004</v>
      </c>
      <c r="G23" s="75">
        <f t="shared" si="0"/>
        <v>486.86</v>
      </c>
      <c r="H23" s="75">
        <f t="shared" si="1"/>
        <v>4381.7400000000007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77"/>
      <c r="CT23" s="75">
        <f>ROUND((H23/7330*22),2)</f>
        <v>13.15</v>
      </c>
      <c r="CU23" s="75">
        <f t="shared" si="90"/>
        <v>18.53</v>
      </c>
      <c r="CV23" s="75">
        <f t="shared" si="91"/>
        <v>18.53</v>
      </c>
      <c r="CW23" s="75">
        <f t="shared" si="92"/>
        <v>17.93</v>
      </c>
      <c r="CX23" s="75">
        <f t="shared" si="93"/>
        <v>18.53</v>
      </c>
      <c r="CY23" s="75">
        <f t="shared" si="94"/>
        <v>17.93</v>
      </c>
      <c r="CZ23" s="75">
        <f t="shared" si="95"/>
        <v>18.53</v>
      </c>
      <c r="DA23" s="76">
        <f t="shared" si="12"/>
        <v>123.13</v>
      </c>
      <c r="DB23" s="76">
        <f t="shared" si="13"/>
        <v>123.13</v>
      </c>
      <c r="DC23" s="75">
        <f t="shared" si="96"/>
        <v>18.53</v>
      </c>
      <c r="DD23" s="75">
        <f t="shared" si="97"/>
        <v>16.739999999999998</v>
      </c>
      <c r="DE23" s="75">
        <f t="shared" si="98"/>
        <v>18.53</v>
      </c>
      <c r="DF23" s="75">
        <f t="shared" si="99"/>
        <v>17.93</v>
      </c>
      <c r="DG23" s="75">
        <f t="shared" si="100"/>
        <v>18.53</v>
      </c>
      <c r="DH23" s="75">
        <f t="shared" si="101"/>
        <v>17.93</v>
      </c>
      <c r="DI23" s="75">
        <f t="shared" si="102"/>
        <v>18.53</v>
      </c>
      <c r="DJ23" s="75">
        <f t="shared" si="103"/>
        <v>18.53</v>
      </c>
      <c r="DK23" s="75">
        <f t="shared" si="104"/>
        <v>17.93</v>
      </c>
      <c r="DL23" s="75">
        <f t="shared" si="105"/>
        <v>18.53</v>
      </c>
      <c r="DM23" s="75">
        <f t="shared" si="106"/>
        <v>17.93</v>
      </c>
      <c r="DN23" s="75">
        <f t="shared" si="107"/>
        <v>18.53</v>
      </c>
      <c r="DO23" s="76">
        <f t="shared" si="14"/>
        <v>218.17000000000002</v>
      </c>
      <c r="DP23" s="76">
        <f t="shared" si="15"/>
        <v>341.3</v>
      </c>
      <c r="DQ23" s="75">
        <f t="shared" si="108"/>
        <v>18.53</v>
      </c>
      <c r="DR23" s="75">
        <f t="shared" si="109"/>
        <v>16.739999999999998</v>
      </c>
      <c r="DS23" s="75">
        <f t="shared" si="110"/>
        <v>18.53</v>
      </c>
      <c r="DT23" s="75">
        <f t="shared" si="111"/>
        <v>17.93</v>
      </c>
      <c r="DU23" s="75">
        <f t="shared" si="112"/>
        <v>18.53</v>
      </c>
      <c r="DV23" s="75">
        <f t="shared" si="113"/>
        <v>17.93</v>
      </c>
      <c r="DW23" s="75">
        <f t="shared" si="114"/>
        <v>18.53</v>
      </c>
      <c r="DX23" s="75">
        <f t="shared" si="115"/>
        <v>18.53</v>
      </c>
      <c r="DY23" s="75">
        <f t="shared" si="116"/>
        <v>17.93</v>
      </c>
      <c r="DZ23" s="75">
        <f t="shared" si="117"/>
        <v>18.53</v>
      </c>
      <c r="EA23" s="75">
        <f t="shared" si="118"/>
        <v>17.93</v>
      </c>
      <c r="EB23" s="75">
        <f t="shared" si="119"/>
        <v>18.53</v>
      </c>
      <c r="EC23" s="76">
        <f t="shared" si="16"/>
        <v>218.17000000000002</v>
      </c>
      <c r="ED23" s="76">
        <f t="shared" si="17"/>
        <v>559.47</v>
      </c>
      <c r="EE23" s="75">
        <f t="shared" si="120"/>
        <v>18.53</v>
      </c>
      <c r="EF23" s="75">
        <f t="shared" si="121"/>
        <v>17.34</v>
      </c>
      <c r="EG23" s="75">
        <f t="shared" si="122"/>
        <v>18.53</v>
      </c>
      <c r="EH23" s="75">
        <f t="shared" si="123"/>
        <v>17.93</v>
      </c>
      <c r="EI23" s="75">
        <f t="shared" si="124"/>
        <v>18.53</v>
      </c>
      <c r="EJ23" s="75">
        <f t="shared" si="125"/>
        <v>17.93</v>
      </c>
      <c r="EK23" s="75">
        <f t="shared" si="126"/>
        <v>18.53</v>
      </c>
      <c r="EL23" s="75">
        <f t="shared" si="127"/>
        <v>18.53</v>
      </c>
      <c r="EM23" s="75">
        <f t="shared" si="128"/>
        <v>17.93</v>
      </c>
      <c r="EN23" s="75">
        <f t="shared" si="129"/>
        <v>18.53</v>
      </c>
      <c r="EO23" s="75">
        <f t="shared" si="130"/>
        <v>17.93</v>
      </c>
      <c r="EP23" s="75">
        <f t="shared" si="131"/>
        <v>18.53</v>
      </c>
      <c r="EQ23" s="76">
        <f t="shared" si="18"/>
        <v>218.77000000000004</v>
      </c>
      <c r="ER23" s="76">
        <f t="shared" si="19"/>
        <v>778.24</v>
      </c>
      <c r="ES23" s="75">
        <f t="shared" si="132"/>
        <v>18.53</v>
      </c>
      <c r="ET23" s="75">
        <f t="shared" si="133"/>
        <v>16.739999999999998</v>
      </c>
      <c r="EU23" s="75">
        <f t="shared" si="134"/>
        <v>18.53</v>
      </c>
      <c r="EV23" s="75">
        <f t="shared" si="135"/>
        <v>17.93</v>
      </c>
      <c r="EW23" s="78">
        <f t="shared" si="136"/>
        <v>18.53</v>
      </c>
      <c r="EX23" s="75">
        <f t="shared" si="137"/>
        <v>17.93</v>
      </c>
      <c r="EY23" s="75">
        <f t="shared" si="138"/>
        <v>18.53</v>
      </c>
      <c r="EZ23" s="75">
        <f t="shared" si="139"/>
        <v>18.53</v>
      </c>
      <c r="FA23" s="75">
        <f t="shared" si="140"/>
        <v>17.93</v>
      </c>
      <c r="FB23" s="76"/>
      <c r="FC23" s="76"/>
      <c r="FD23" s="76"/>
      <c r="FE23" s="75">
        <f t="shared" si="20"/>
        <v>163.18</v>
      </c>
      <c r="FF23" s="76">
        <f t="shared" si="21"/>
        <v>941.42</v>
      </c>
      <c r="FG23" s="79">
        <f t="shared" si="22"/>
        <v>3927.1800000000003</v>
      </c>
    </row>
    <row r="24" spans="1:170" ht="24.75" x14ac:dyDescent="0.15">
      <c r="A24" s="71" t="s">
        <v>146</v>
      </c>
      <c r="B24" s="72" t="s">
        <v>141</v>
      </c>
      <c r="C24" s="72" t="s">
        <v>147</v>
      </c>
      <c r="D24" s="80"/>
      <c r="E24" s="80"/>
      <c r="F24" s="75">
        <v>2062.25</v>
      </c>
      <c r="G24" s="75">
        <f t="shared" si="0"/>
        <v>206.23</v>
      </c>
      <c r="H24" s="75">
        <f t="shared" si="1"/>
        <v>1856.0250000000001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77"/>
      <c r="CT24" s="75"/>
      <c r="CU24" s="75"/>
      <c r="CV24" s="75"/>
      <c r="CW24" s="75"/>
      <c r="CX24" s="75"/>
      <c r="CY24" s="75"/>
      <c r="CZ24" s="75"/>
      <c r="DA24" s="76"/>
      <c r="DB24" s="76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6"/>
      <c r="DP24" s="76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>
        <f>ROUND((H24/7330*19),2)</f>
        <v>4.8099999999999996</v>
      </c>
      <c r="EC24" s="76">
        <f t="shared" si="16"/>
        <v>4.8099999999999996</v>
      </c>
      <c r="ED24" s="76">
        <f t="shared" si="17"/>
        <v>4.8099999999999996</v>
      </c>
      <c r="EE24" s="75">
        <f t="shared" si="120"/>
        <v>7.85</v>
      </c>
      <c r="EF24" s="75">
        <f t="shared" si="121"/>
        <v>7.34</v>
      </c>
      <c r="EG24" s="75">
        <f t="shared" si="122"/>
        <v>7.85</v>
      </c>
      <c r="EH24" s="75">
        <f t="shared" si="123"/>
        <v>7.6</v>
      </c>
      <c r="EI24" s="75">
        <f t="shared" si="124"/>
        <v>7.85</v>
      </c>
      <c r="EJ24" s="75">
        <f t="shared" si="125"/>
        <v>7.6</v>
      </c>
      <c r="EK24" s="75">
        <f t="shared" si="126"/>
        <v>7.85</v>
      </c>
      <c r="EL24" s="75">
        <f t="shared" si="127"/>
        <v>7.85</v>
      </c>
      <c r="EM24" s="75">
        <f t="shared" si="128"/>
        <v>7.6</v>
      </c>
      <c r="EN24" s="75">
        <f t="shared" si="129"/>
        <v>7.85</v>
      </c>
      <c r="EO24" s="75">
        <f t="shared" si="130"/>
        <v>7.6</v>
      </c>
      <c r="EP24" s="75">
        <f t="shared" si="131"/>
        <v>7.85</v>
      </c>
      <c r="EQ24" s="76">
        <f t="shared" si="18"/>
        <v>92.689999999999984</v>
      </c>
      <c r="ER24" s="76">
        <f t="shared" si="19"/>
        <v>97.5</v>
      </c>
      <c r="ES24" s="75">
        <f t="shared" si="132"/>
        <v>7.85</v>
      </c>
      <c r="ET24" s="75">
        <f t="shared" si="133"/>
        <v>7.09</v>
      </c>
      <c r="EU24" s="75">
        <f t="shared" si="134"/>
        <v>7.85</v>
      </c>
      <c r="EV24" s="75">
        <f t="shared" si="135"/>
        <v>7.6</v>
      </c>
      <c r="EW24" s="78">
        <f t="shared" si="136"/>
        <v>7.85</v>
      </c>
      <c r="EX24" s="75">
        <f t="shared" si="137"/>
        <v>7.6</v>
      </c>
      <c r="EY24" s="75">
        <f t="shared" si="138"/>
        <v>7.85</v>
      </c>
      <c r="EZ24" s="75">
        <f t="shared" si="139"/>
        <v>7.85</v>
      </c>
      <c r="FA24" s="75">
        <f t="shared" si="140"/>
        <v>7.6</v>
      </c>
      <c r="FB24" s="76"/>
      <c r="FC24" s="76"/>
      <c r="FD24" s="76"/>
      <c r="FE24" s="75">
        <f t="shared" si="20"/>
        <v>69.14</v>
      </c>
      <c r="FF24" s="76">
        <f t="shared" si="21"/>
        <v>166.64</v>
      </c>
      <c r="FG24" s="79">
        <f t="shared" si="22"/>
        <v>1895.6100000000001</v>
      </c>
    </row>
    <row r="25" spans="1:170" ht="100.5" customHeight="1" x14ac:dyDescent="0.15">
      <c r="A25" s="71" t="s">
        <v>148</v>
      </c>
      <c r="B25" s="72" t="s">
        <v>104</v>
      </c>
      <c r="C25" s="82" t="s">
        <v>149</v>
      </c>
      <c r="D25" s="80"/>
      <c r="E25" s="80"/>
      <c r="F25" s="75">
        <v>70963.38</v>
      </c>
      <c r="G25" s="75">
        <f t="shared" si="0"/>
        <v>7096.34</v>
      </c>
      <c r="H25" s="75">
        <f t="shared" si="1"/>
        <v>63867.042000000009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77"/>
      <c r="CT25" s="75"/>
      <c r="CU25" s="75"/>
      <c r="CV25" s="75"/>
      <c r="CW25" s="75"/>
      <c r="CX25" s="75"/>
      <c r="CY25" s="75"/>
      <c r="CZ25" s="75"/>
      <c r="DA25" s="76"/>
      <c r="DB25" s="76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6"/>
      <c r="DP25" s="76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>
        <f>ROUND((H25/30/365*141),2)</f>
        <v>822.4</v>
      </c>
      <c r="EC25" s="76">
        <f t="shared" si="16"/>
        <v>822.4</v>
      </c>
      <c r="ED25" s="76">
        <f t="shared" si="17"/>
        <v>822.4</v>
      </c>
      <c r="EE25" s="75">
        <f>ROUND((H25/30/365*31),2)</f>
        <v>180.81</v>
      </c>
      <c r="EF25" s="75">
        <f>ROUND((H25/30/365*29),2)</f>
        <v>169.15</v>
      </c>
      <c r="EG25" s="75">
        <f>ROUND((H25/30/365*31),2)</f>
        <v>180.81</v>
      </c>
      <c r="EH25" s="75">
        <f>ROUND((H25/30/365*30),2)</f>
        <v>174.98</v>
      </c>
      <c r="EI25" s="75">
        <f>ROUND((H25/30/365*31),2)</f>
        <v>180.81</v>
      </c>
      <c r="EJ25" s="75">
        <f>ROUND((H25/30/365*30),2)</f>
        <v>174.98</v>
      </c>
      <c r="EK25" s="75">
        <f>ROUND((H25/30/365*31),2)</f>
        <v>180.81</v>
      </c>
      <c r="EL25" s="75">
        <f>ROUND((H25/30/365*31),2)</f>
        <v>180.81</v>
      </c>
      <c r="EM25" s="75">
        <f>ROUND((H25/30/365*30),2)</f>
        <v>174.98</v>
      </c>
      <c r="EN25" s="75">
        <f>ROUND((H25/30/365*31),2)</f>
        <v>180.81</v>
      </c>
      <c r="EO25" s="75">
        <f>ROUND((H25/30/365*30),2)</f>
        <v>174.98</v>
      </c>
      <c r="EP25" s="75">
        <f>ROUND((H25/30/365*31),2)</f>
        <v>180.81</v>
      </c>
      <c r="EQ25" s="76">
        <f t="shared" si="18"/>
        <v>2134.7399999999998</v>
      </c>
      <c r="ER25" s="76">
        <f t="shared" si="19"/>
        <v>2957.14</v>
      </c>
      <c r="ES25" s="75">
        <f>ROUND((H25/30/365*31),2)</f>
        <v>180.81</v>
      </c>
      <c r="ET25" s="75">
        <f>ROUND((H25/30/365*28),2)</f>
        <v>163.31</v>
      </c>
      <c r="EU25" s="75">
        <f>ROUND((H25/30/365*31),2)</f>
        <v>180.81</v>
      </c>
      <c r="EV25" s="75">
        <f>ROUND((H25/30/365*30),2)</f>
        <v>174.98</v>
      </c>
      <c r="EW25" s="78">
        <f>ROUND((H25/30/365*31),2)</f>
        <v>180.81</v>
      </c>
      <c r="EX25" s="75">
        <f>ROUND((H25/30/365*30),2)</f>
        <v>174.98</v>
      </c>
      <c r="EY25" s="75">
        <f>ROUND((H25/30/365*31),2)</f>
        <v>180.81</v>
      </c>
      <c r="EZ25" s="75">
        <f>ROUND((H25/30/365*31),2)</f>
        <v>180.81</v>
      </c>
      <c r="FA25" s="75">
        <f>ROUND((H25/30/365*30),2)</f>
        <v>174.98</v>
      </c>
      <c r="FB25" s="76"/>
      <c r="FC25" s="76"/>
      <c r="FD25" s="76"/>
      <c r="FE25" s="75">
        <f t="shared" si="20"/>
        <v>1592.3</v>
      </c>
      <c r="FF25" s="76">
        <f t="shared" si="21"/>
        <v>4549.4399999999996</v>
      </c>
      <c r="FG25" s="79">
        <f t="shared" si="22"/>
        <v>66413.94</v>
      </c>
      <c r="FH25" s="83"/>
      <c r="FI25" s="84"/>
      <c r="FJ25" s="85"/>
      <c r="FK25" s="85"/>
      <c r="FL25" s="85"/>
      <c r="FM25" s="86"/>
      <c r="FN25" s="87"/>
    </row>
    <row r="26" spans="1:170" ht="94.5" customHeight="1" x14ac:dyDescent="0.15">
      <c r="A26" s="88" t="s">
        <v>150</v>
      </c>
      <c r="B26" s="72" t="s">
        <v>151</v>
      </c>
      <c r="C26" s="72" t="s">
        <v>152</v>
      </c>
      <c r="D26" s="80"/>
      <c r="E26" s="80"/>
      <c r="F26" s="75">
        <v>6292.41</v>
      </c>
      <c r="G26" s="75">
        <f t="shared" si="0"/>
        <v>629.24</v>
      </c>
      <c r="H26" s="75">
        <f t="shared" si="1"/>
        <v>5663.1689999999999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77"/>
      <c r="CT26" s="75"/>
      <c r="CU26" s="75"/>
      <c r="CV26" s="75"/>
      <c r="CW26" s="75"/>
      <c r="CX26" s="75"/>
      <c r="CY26" s="75"/>
      <c r="CZ26" s="75"/>
      <c r="DA26" s="76"/>
      <c r="DB26" s="76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6"/>
      <c r="DP26" s="76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6"/>
      <c r="ED26" s="76"/>
      <c r="EE26" s="75"/>
      <c r="EF26" s="75"/>
      <c r="EG26" s="75">
        <f>ROUND((H26/7330*28),2)</f>
        <v>21.63</v>
      </c>
      <c r="EH26" s="75">
        <f>ROUND((H26/7330*30),2)</f>
        <v>23.18</v>
      </c>
      <c r="EI26" s="75">
        <f>ROUND((H26/7330*31),2)</f>
        <v>23.95</v>
      </c>
      <c r="EJ26" s="75">
        <f>ROUND((H26/7330*31),2)</f>
        <v>23.95</v>
      </c>
      <c r="EK26" s="75">
        <f>ROUND((H26/7330*31),2)</f>
        <v>23.95</v>
      </c>
      <c r="EL26" s="75">
        <f>ROUND((H26/7330*31),2)</f>
        <v>23.95</v>
      </c>
      <c r="EM26" s="75">
        <f>ROUND((H26/7330*30),2)</f>
        <v>23.18</v>
      </c>
      <c r="EN26" s="75">
        <f>ROUND((H26/7330*31),2)</f>
        <v>23.95</v>
      </c>
      <c r="EO26" s="75">
        <f>ROUND((H26/7330*30),2)</f>
        <v>23.18</v>
      </c>
      <c r="EP26" s="75">
        <f>ROUND((H26/7330*31),2)</f>
        <v>23.95</v>
      </c>
      <c r="EQ26" s="76">
        <f t="shared" si="18"/>
        <v>234.87</v>
      </c>
      <c r="ER26" s="76">
        <f t="shared" si="19"/>
        <v>234.87</v>
      </c>
      <c r="ES26" s="75">
        <f>ROUND((H26/7330*31),2)</f>
        <v>23.95</v>
      </c>
      <c r="ET26" s="75">
        <f>ROUND((H26/7330*28),2)</f>
        <v>21.63</v>
      </c>
      <c r="EU26" s="75">
        <f>ROUND((H26/7330*31),2)</f>
        <v>23.95</v>
      </c>
      <c r="EV26" s="75">
        <f>ROUND((H26/7330*30),2)</f>
        <v>23.18</v>
      </c>
      <c r="EW26" s="78">
        <f>ROUND((H26/7330*31),2)</f>
        <v>23.95</v>
      </c>
      <c r="EX26" s="75">
        <f>ROUND((H26/7330*30),2)</f>
        <v>23.18</v>
      </c>
      <c r="EY26" s="75">
        <f>ROUND((H26/7330*31),2)</f>
        <v>23.95</v>
      </c>
      <c r="EZ26" s="75">
        <f>ROUND((H26/7330*31),2)</f>
        <v>23.95</v>
      </c>
      <c r="FA26" s="75">
        <f t="shared" si="140"/>
        <v>23.18</v>
      </c>
      <c r="FB26" s="76"/>
      <c r="FC26" s="76"/>
      <c r="FD26" s="76"/>
      <c r="FE26" s="75">
        <f t="shared" si="20"/>
        <v>210.92</v>
      </c>
      <c r="FF26" s="76">
        <f t="shared" si="21"/>
        <v>445.79</v>
      </c>
      <c r="FG26" s="79">
        <f t="shared" si="22"/>
        <v>5846.62</v>
      </c>
      <c r="FH26" s="83"/>
      <c r="FI26" s="84"/>
      <c r="FJ26" s="85"/>
      <c r="FK26" s="85"/>
      <c r="FL26" s="85"/>
      <c r="FM26" s="86"/>
      <c r="FN26" s="87"/>
    </row>
    <row r="27" spans="1:170" s="95" customFormat="1" ht="17.25" customHeight="1" x14ac:dyDescent="0.2">
      <c r="A27" s="89" t="s">
        <v>153</v>
      </c>
      <c r="B27" s="90"/>
      <c r="C27" s="90"/>
      <c r="D27" s="90"/>
      <c r="E27" s="90"/>
      <c r="F27" s="91">
        <f t="shared" ref="F27:AK27" si="141">SUM(F7:F26)</f>
        <v>1763757.4000000001</v>
      </c>
      <c r="G27" s="91">
        <f t="shared" si="141"/>
        <v>176375.77</v>
      </c>
      <c r="H27" s="91">
        <f t="shared" si="141"/>
        <v>1587381.6599999997</v>
      </c>
      <c r="I27" s="91">
        <f t="shared" si="141"/>
        <v>4893.1499999999996</v>
      </c>
      <c r="J27" s="91">
        <f t="shared" si="141"/>
        <v>9400.0300000000007</v>
      </c>
      <c r="K27" s="91">
        <f t="shared" si="141"/>
        <v>1074.29</v>
      </c>
      <c r="L27" s="91">
        <f t="shared" si="141"/>
        <v>1074.29</v>
      </c>
      <c r="M27" s="91">
        <f t="shared" si="141"/>
        <v>1074.29</v>
      </c>
      <c r="N27" s="91">
        <f t="shared" si="141"/>
        <v>1077.23</v>
      </c>
      <c r="O27" s="91">
        <f t="shared" si="141"/>
        <v>3230.81</v>
      </c>
      <c r="P27" s="91">
        <f t="shared" si="141"/>
        <v>67743.28</v>
      </c>
      <c r="Q27" s="91">
        <f t="shared" si="141"/>
        <v>70523.569999999992</v>
      </c>
      <c r="R27" s="91">
        <f t="shared" si="141"/>
        <v>71601.930000000022</v>
      </c>
      <c r="S27" s="91">
        <f t="shared" si="141"/>
        <v>71789.81</v>
      </c>
      <c r="T27" s="91">
        <f t="shared" si="141"/>
        <v>72346.109999999986</v>
      </c>
      <c r="U27" s="91">
        <f t="shared" si="141"/>
        <v>72483.92</v>
      </c>
      <c r="V27" s="91">
        <f t="shared" si="141"/>
        <v>435653.03999999986</v>
      </c>
      <c r="W27" s="91">
        <f t="shared" si="141"/>
        <v>6281.4099999999989</v>
      </c>
      <c r="X27" s="91">
        <f t="shared" si="141"/>
        <v>5876.17</v>
      </c>
      <c r="Y27" s="91">
        <f t="shared" si="141"/>
        <v>6281.4099999999989</v>
      </c>
      <c r="Z27" s="91">
        <f t="shared" si="141"/>
        <v>6078.7999999999993</v>
      </c>
      <c r="AA27" s="91">
        <f t="shared" si="141"/>
        <v>6281.4099999999989</v>
      </c>
      <c r="AB27" s="91">
        <f t="shared" si="141"/>
        <v>6078.7999999999993</v>
      </c>
      <c r="AC27" s="91">
        <f t="shared" si="141"/>
        <v>6281.4099999999989</v>
      </c>
      <c r="AD27" s="91">
        <f t="shared" si="141"/>
        <v>6281.4099999999989</v>
      </c>
      <c r="AE27" s="91">
        <f t="shared" si="141"/>
        <v>6078.7999999999993</v>
      </c>
      <c r="AF27" s="91">
        <f t="shared" si="141"/>
        <v>6281.4099999999989</v>
      </c>
      <c r="AG27" s="91">
        <f t="shared" si="141"/>
        <v>6081.5099999999993</v>
      </c>
      <c r="AH27" s="91">
        <f t="shared" si="141"/>
        <v>6293.4199999999992</v>
      </c>
      <c r="AI27" s="91">
        <f t="shared" si="141"/>
        <v>74175.960000000021</v>
      </c>
      <c r="AJ27" s="91">
        <f t="shared" si="141"/>
        <v>509829</v>
      </c>
      <c r="AK27" s="91">
        <f t="shared" si="141"/>
        <v>6293.4199999999992</v>
      </c>
      <c r="AL27" s="91">
        <f t="shared" ref="AL27:CW27" si="142">SUM(AL7:AL26)</f>
        <v>5684.369999999999</v>
      </c>
      <c r="AM27" s="91">
        <f t="shared" si="142"/>
        <v>6293.4199999999992</v>
      </c>
      <c r="AN27" s="91">
        <f t="shared" si="142"/>
        <v>6090.4199999999992</v>
      </c>
      <c r="AO27" s="91">
        <f t="shared" si="142"/>
        <v>6293.4199999999992</v>
      </c>
      <c r="AP27" s="91">
        <f t="shared" si="142"/>
        <v>6090.4199999999992</v>
      </c>
      <c r="AQ27" s="91">
        <f t="shared" si="142"/>
        <v>6293.4199999999992</v>
      </c>
      <c r="AR27" s="91">
        <f t="shared" si="142"/>
        <v>6293.4199999999992</v>
      </c>
      <c r="AS27" s="91">
        <f t="shared" si="142"/>
        <v>6090.4199999999992</v>
      </c>
      <c r="AT27" s="91">
        <f t="shared" si="142"/>
        <v>6293.4199999999992</v>
      </c>
      <c r="AU27" s="91">
        <f t="shared" si="142"/>
        <v>6090.4199999999992</v>
      </c>
      <c r="AV27" s="91">
        <f t="shared" si="142"/>
        <v>6293.4199999999992</v>
      </c>
      <c r="AW27" s="91">
        <f t="shared" si="142"/>
        <v>74099.990000000005</v>
      </c>
      <c r="AX27" s="91">
        <f t="shared" si="142"/>
        <v>583928.99</v>
      </c>
      <c r="AY27" s="91">
        <f t="shared" si="142"/>
        <v>6293.4199999999992</v>
      </c>
      <c r="AZ27" s="91">
        <f t="shared" si="142"/>
        <v>5684.369999999999</v>
      </c>
      <c r="BA27" s="91">
        <f t="shared" si="142"/>
        <v>6293.4199999999992</v>
      </c>
      <c r="BB27" s="91">
        <f t="shared" si="142"/>
        <v>6090.4199999999992</v>
      </c>
      <c r="BC27" s="91">
        <f t="shared" si="142"/>
        <v>6293.4199999999992</v>
      </c>
      <c r="BD27" s="91">
        <f t="shared" si="142"/>
        <v>6090.4199999999992</v>
      </c>
      <c r="BE27" s="91">
        <f t="shared" si="142"/>
        <v>6293.4199999999992</v>
      </c>
      <c r="BF27" s="91">
        <f t="shared" si="142"/>
        <v>6293.4199999999992</v>
      </c>
      <c r="BG27" s="91">
        <f t="shared" si="142"/>
        <v>6090.4199999999992</v>
      </c>
      <c r="BH27" s="91">
        <f t="shared" si="142"/>
        <v>6293.4199999999992</v>
      </c>
      <c r="BI27" s="91">
        <f t="shared" si="142"/>
        <v>6090.4199999999992</v>
      </c>
      <c r="BJ27" s="91">
        <f t="shared" si="142"/>
        <v>6293.4199999999992</v>
      </c>
      <c r="BK27" s="91">
        <f t="shared" si="142"/>
        <v>74099.990000000005</v>
      </c>
      <c r="BL27" s="91">
        <f t="shared" si="142"/>
        <v>658028.9800000001</v>
      </c>
      <c r="BM27" s="91">
        <f t="shared" si="142"/>
        <v>6293.4199999999992</v>
      </c>
      <c r="BN27" s="91">
        <f t="shared" si="142"/>
        <v>5684.369999999999</v>
      </c>
      <c r="BO27" s="91">
        <f t="shared" si="142"/>
        <v>6293.4199999999992</v>
      </c>
      <c r="BP27" s="91">
        <f t="shared" si="142"/>
        <v>6090.4199999999992</v>
      </c>
      <c r="BQ27" s="91">
        <f t="shared" si="142"/>
        <v>6293.4199999999992</v>
      </c>
      <c r="BR27" s="91">
        <f t="shared" si="142"/>
        <v>6090.4199999999992</v>
      </c>
      <c r="BS27" s="91">
        <f t="shared" si="142"/>
        <v>6293.4199999999992</v>
      </c>
      <c r="BT27" s="91">
        <f t="shared" si="142"/>
        <v>6293.4199999999992</v>
      </c>
      <c r="BU27" s="91">
        <f t="shared" si="142"/>
        <v>6090.4199999999992</v>
      </c>
      <c r="BV27" s="91">
        <f t="shared" si="142"/>
        <v>6296.8999999999987</v>
      </c>
      <c r="BW27" s="91">
        <f t="shared" si="142"/>
        <v>6099.119999999999</v>
      </c>
      <c r="BX27" s="91">
        <f t="shared" si="142"/>
        <v>6302.4099999999989</v>
      </c>
      <c r="BY27" s="91">
        <f t="shared" si="142"/>
        <v>74121.16</v>
      </c>
      <c r="BZ27" s="91">
        <f t="shared" si="142"/>
        <v>732150.14</v>
      </c>
      <c r="CA27" s="91">
        <f t="shared" si="142"/>
        <v>6302.4099999999989</v>
      </c>
      <c r="CB27" s="91">
        <f t="shared" si="142"/>
        <v>5895.8099999999995</v>
      </c>
      <c r="CC27" s="91">
        <f t="shared" si="142"/>
        <v>6302.4099999999989</v>
      </c>
      <c r="CD27" s="91">
        <f t="shared" si="142"/>
        <v>6099.119999999999</v>
      </c>
      <c r="CE27" s="91">
        <f t="shared" si="142"/>
        <v>6302.4099999999989</v>
      </c>
      <c r="CF27" s="91">
        <f t="shared" si="142"/>
        <v>6099.119999999999</v>
      </c>
      <c r="CG27" s="91">
        <f t="shared" si="142"/>
        <v>6302.4099999999989</v>
      </c>
      <c r="CH27" s="91">
        <f t="shared" si="142"/>
        <v>6302.4099999999989</v>
      </c>
      <c r="CI27" s="91">
        <f t="shared" si="142"/>
        <v>6099.119999999999</v>
      </c>
      <c r="CJ27" s="91">
        <f t="shared" si="142"/>
        <v>6302.4099999999989</v>
      </c>
      <c r="CK27" s="91">
        <f t="shared" si="142"/>
        <v>6099.119999999999</v>
      </c>
      <c r="CL27" s="91">
        <f t="shared" si="142"/>
        <v>6302.4099999999989</v>
      </c>
      <c r="CM27" s="91">
        <f t="shared" si="142"/>
        <v>74409.160000000018</v>
      </c>
      <c r="CN27" s="91">
        <f t="shared" si="142"/>
        <v>806559.3</v>
      </c>
      <c r="CO27" s="91">
        <f t="shared" si="142"/>
        <v>6302.4099999999989</v>
      </c>
      <c r="CP27" s="91">
        <f t="shared" si="142"/>
        <v>5692.4899999999989</v>
      </c>
      <c r="CQ27" s="91">
        <f t="shared" si="142"/>
        <v>6302.4099999999989</v>
      </c>
      <c r="CR27" s="91">
        <f t="shared" si="142"/>
        <v>6099.119999999999</v>
      </c>
      <c r="CS27" s="91">
        <f t="shared" si="142"/>
        <v>6302.4099999999989</v>
      </c>
      <c r="CT27" s="91">
        <f t="shared" si="142"/>
        <v>6112.2699999999986</v>
      </c>
      <c r="CU27" s="91">
        <f t="shared" si="142"/>
        <v>6320.9399999999987</v>
      </c>
      <c r="CV27" s="91">
        <f t="shared" si="142"/>
        <v>6320.9399999999987</v>
      </c>
      <c r="CW27" s="91">
        <f t="shared" si="142"/>
        <v>6117.0499999999993</v>
      </c>
      <c r="CX27" s="91">
        <f t="shared" ref="CX27:FG27" si="143">SUM(CX7:CX26)</f>
        <v>6320.9399999999987</v>
      </c>
      <c r="CY27" s="91">
        <f t="shared" si="143"/>
        <v>6117.0499999999993</v>
      </c>
      <c r="CZ27" s="91">
        <f t="shared" si="143"/>
        <v>6320.9399999999987</v>
      </c>
      <c r="DA27" s="91">
        <f t="shared" si="143"/>
        <v>74328.970000000016</v>
      </c>
      <c r="DB27" s="91">
        <f t="shared" si="143"/>
        <v>880888.27</v>
      </c>
      <c r="DC27" s="91">
        <f t="shared" si="143"/>
        <v>6320.9399999999987</v>
      </c>
      <c r="DD27" s="91">
        <f t="shared" si="143"/>
        <v>5709.2299999999987</v>
      </c>
      <c r="DE27" s="91">
        <f t="shared" si="143"/>
        <v>6320.9399999999987</v>
      </c>
      <c r="DF27" s="91">
        <f t="shared" si="143"/>
        <v>6117.0499999999993</v>
      </c>
      <c r="DG27" s="91">
        <f t="shared" si="143"/>
        <v>6320.9399999999987</v>
      </c>
      <c r="DH27" s="91">
        <f t="shared" si="143"/>
        <v>6117.0499999999993</v>
      </c>
      <c r="DI27" s="91">
        <f t="shared" si="143"/>
        <v>6320.9399999999987</v>
      </c>
      <c r="DJ27" s="91">
        <f t="shared" si="143"/>
        <v>6320.9399999999987</v>
      </c>
      <c r="DK27" s="91">
        <f t="shared" si="143"/>
        <v>6117.0499999999993</v>
      </c>
      <c r="DL27" s="91">
        <f t="shared" si="143"/>
        <v>6320.9399999999987</v>
      </c>
      <c r="DM27" s="91">
        <f t="shared" si="143"/>
        <v>6117.0499999999993</v>
      </c>
      <c r="DN27" s="91">
        <f t="shared" si="143"/>
        <v>6320.9399999999987</v>
      </c>
      <c r="DO27" s="91">
        <f t="shared" si="143"/>
        <v>74424.010000000009</v>
      </c>
      <c r="DP27" s="91">
        <f t="shared" si="143"/>
        <v>955312.28</v>
      </c>
      <c r="DQ27" s="91">
        <f t="shared" si="143"/>
        <v>6320.9399999999987</v>
      </c>
      <c r="DR27" s="91">
        <f t="shared" si="143"/>
        <v>5709.2299999999987</v>
      </c>
      <c r="DS27" s="91">
        <f t="shared" si="143"/>
        <v>6320.9399999999987</v>
      </c>
      <c r="DT27" s="91">
        <f t="shared" si="143"/>
        <v>6117.0499999999993</v>
      </c>
      <c r="DU27" s="91">
        <f t="shared" si="143"/>
        <v>6320.9399999999987</v>
      </c>
      <c r="DV27" s="91">
        <f t="shared" si="143"/>
        <v>6117.0499999999993</v>
      </c>
      <c r="DW27" s="91">
        <f t="shared" si="143"/>
        <v>6320.9399999999987</v>
      </c>
      <c r="DX27" s="91">
        <f t="shared" si="143"/>
        <v>6320.9399999999987</v>
      </c>
      <c r="DY27" s="91">
        <f t="shared" si="143"/>
        <v>6117.0499999999993</v>
      </c>
      <c r="DZ27" s="91">
        <f t="shared" si="143"/>
        <v>6320.9399999999987</v>
      </c>
      <c r="EA27" s="91">
        <f t="shared" si="143"/>
        <v>6117.0499999999993</v>
      </c>
      <c r="EB27" s="91">
        <f t="shared" si="143"/>
        <v>7148.1499999999987</v>
      </c>
      <c r="EC27" s="91">
        <f t="shared" si="143"/>
        <v>75251.22</v>
      </c>
      <c r="ED27" s="91">
        <f t="shared" si="143"/>
        <v>1030563.5000000001</v>
      </c>
      <c r="EE27" s="91">
        <f t="shared" si="143"/>
        <v>6509.5999999999995</v>
      </c>
      <c r="EF27" s="91">
        <f t="shared" si="143"/>
        <v>6089.6399999999994</v>
      </c>
      <c r="EG27" s="91">
        <f t="shared" si="143"/>
        <v>6531.23</v>
      </c>
      <c r="EH27" s="91">
        <f t="shared" si="143"/>
        <v>6322.8099999999995</v>
      </c>
      <c r="EI27" s="91">
        <f t="shared" si="143"/>
        <v>6533.5499999999993</v>
      </c>
      <c r="EJ27" s="91">
        <f t="shared" si="143"/>
        <v>6323.579999999999</v>
      </c>
      <c r="EK27" s="91">
        <f t="shared" si="143"/>
        <v>6533.5499999999993</v>
      </c>
      <c r="EL27" s="91">
        <f t="shared" si="143"/>
        <v>6533.5499999999993</v>
      </c>
      <c r="EM27" s="91">
        <f t="shared" si="143"/>
        <v>6322.8099999999995</v>
      </c>
      <c r="EN27" s="91">
        <f t="shared" si="143"/>
        <v>6533.5499999999993</v>
      </c>
      <c r="EO27" s="91">
        <f t="shared" si="143"/>
        <v>6322.8099999999995</v>
      </c>
      <c r="EP27" s="91">
        <f t="shared" si="143"/>
        <v>6533.5499999999993</v>
      </c>
      <c r="EQ27" s="91">
        <f t="shared" si="143"/>
        <v>77090.230000000025</v>
      </c>
      <c r="ER27" s="91">
        <f t="shared" si="143"/>
        <v>1107653.7299999997</v>
      </c>
      <c r="ES27" s="91">
        <f t="shared" si="143"/>
        <v>6533.5499999999993</v>
      </c>
      <c r="ET27" s="91">
        <f t="shared" si="143"/>
        <v>5901.2599999999993</v>
      </c>
      <c r="EU27" s="91">
        <f t="shared" si="143"/>
        <v>6533.5499999999993</v>
      </c>
      <c r="EV27" s="91">
        <f t="shared" si="143"/>
        <v>6322.8099999999995</v>
      </c>
      <c r="EW27" s="92">
        <f t="shared" si="143"/>
        <v>6533.5499999999993</v>
      </c>
      <c r="EX27" s="91">
        <f t="shared" si="143"/>
        <v>6322.8099999999995</v>
      </c>
      <c r="EY27" s="91">
        <f t="shared" si="143"/>
        <v>6533.5499999999993</v>
      </c>
      <c r="EZ27" s="91">
        <f t="shared" si="143"/>
        <v>6533.5499999999993</v>
      </c>
      <c r="FA27" s="91">
        <f t="shared" si="143"/>
        <v>6322.8099999999995</v>
      </c>
      <c r="FB27" s="91">
        <f t="shared" si="143"/>
        <v>0</v>
      </c>
      <c r="FC27" s="91">
        <f t="shared" si="143"/>
        <v>0</v>
      </c>
      <c r="FD27" s="91">
        <f t="shared" si="143"/>
        <v>0</v>
      </c>
      <c r="FE27" s="91">
        <f t="shared" si="143"/>
        <v>57537.44000000001</v>
      </c>
      <c r="FF27" s="91">
        <f t="shared" si="143"/>
        <v>1165191.1699999997</v>
      </c>
      <c r="FG27" s="93">
        <f t="shared" si="143"/>
        <v>598566.2300000001</v>
      </c>
      <c r="FH27" s="94"/>
      <c r="FI27" s="94"/>
      <c r="FJ27" s="94"/>
      <c r="FK27" s="94"/>
      <c r="FL27" s="94"/>
      <c r="FM27" s="94"/>
      <c r="FN27" s="94"/>
    </row>
    <row r="28" spans="1:170" s="95" customFormat="1" ht="16.5" customHeight="1" x14ac:dyDescent="0.2">
      <c r="A28" s="331" t="s">
        <v>154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332"/>
      <c r="BG28" s="332"/>
      <c r="BH28" s="332"/>
      <c r="BI28" s="332"/>
      <c r="BJ28" s="332"/>
      <c r="BK28" s="332"/>
      <c r="BL28" s="332"/>
      <c r="BM28" s="332"/>
      <c r="BN28" s="332"/>
      <c r="BO28" s="332"/>
      <c r="BP28" s="332"/>
      <c r="BQ28" s="332"/>
      <c r="BR28" s="332"/>
      <c r="BS28" s="332"/>
      <c r="BT28" s="332"/>
      <c r="BU28" s="332"/>
      <c r="BV28" s="332"/>
      <c r="BW28" s="332"/>
      <c r="BX28" s="332"/>
      <c r="BY28" s="332"/>
      <c r="BZ28" s="332"/>
      <c r="CA28" s="332"/>
      <c r="CB28" s="332"/>
      <c r="CC28" s="332"/>
      <c r="CD28" s="332"/>
      <c r="CE28" s="332"/>
      <c r="CF28" s="332"/>
      <c r="CG28" s="332"/>
      <c r="CH28" s="332"/>
      <c r="CI28" s="332"/>
      <c r="CJ28" s="332"/>
      <c r="CK28" s="332"/>
      <c r="CL28" s="332"/>
      <c r="CM28" s="332"/>
      <c r="CN28" s="332"/>
      <c r="CO28" s="332"/>
      <c r="CP28" s="332"/>
      <c r="CQ28" s="332"/>
      <c r="CR28" s="332"/>
      <c r="CS28" s="332"/>
      <c r="CT28" s="332"/>
      <c r="CU28" s="332"/>
      <c r="CV28" s="332"/>
      <c r="CW28" s="332"/>
      <c r="CX28" s="332"/>
      <c r="CY28" s="332"/>
      <c r="CZ28" s="332"/>
      <c r="DA28" s="332"/>
      <c r="DB28" s="332"/>
      <c r="DC28" s="332"/>
      <c r="DD28" s="332"/>
      <c r="DE28" s="332"/>
      <c r="DF28" s="332"/>
      <c r="DG28" s="332"/>
      <c r="DH28" s="332"/>
      <c r="DI28" s="332"/>
      <c r="DJ28" s="332"/>
      <c r="DK28" s="332"/>
      <c r="DL28" s="332"/>
      <c r="DM28" s="332"/>
      <c r="DN28" s="332"/>
      <c r="DO28" s="332"/>
      <c r="DP28" s="332"/>
      <c r="DQ28" s="332"/>
      <c r="DR28" s="332"/>
      <c r="DS28" s="332"/>
      <c r="DT28" s="332"/>
      <c r="DU28" s="332"/>
      <c r="DV28" s="332"/>
      <c r="DW28" s="332"/>
      <c r="DX28" s="332"/>
      <c r="DY28" s="332"/>
      <c r="DZ28" s="332"/>
      <c r="EA28" s="332"/>
      <c r="EB28" s="332"/>
      <c r="EC28" s="332"/>
      <c r="ED28" s="332"/>
      <c r="EE28" s="332"/>
      <c r="EF28" s="332"/>
      <c r="EG28" s="332"/>
      <c r="EH28" s="332"/>
      <c r="EI28" s="332"/>
      <c r="EJ28" s="332"/>
      <c r="EK28" s="332"/>
      <c r="EL28" s="332"/>
      <c r="EM28" s="332"/>
      <c r="EN28" s="332"/>
      <c r="EO28" s="332"/>
      <c r="EP28" s="332"/>
      <c r="EQ28" s="332"/>
      <c r="ER28" s="332"/>
      <c r="ES28" s="332"/>
      <c r="ET28" s="332"/>
      <c r="EU28" s="332"/>
      <c r="EV28" s="332"/>
      <c r="EW28" s="332"/>
      <c r="EX28" s="332"/>
      <c r="EY28" s="332"/>
      <c r="EZ28" s="332"/>
      <c r="FA28" s="332"/>
      <c r="FB28" s="332"/>
      <c r="FC28" s="332"/>
      <c r="FD28" s="332"/>
      <c r="FE28" s="332"/>
      <c r="FF28" s="332"/>
      <c r="FG28" s="333"/>
      <c r="FH28" s="94"/>
      <c r="FI28" s="94"/>
      <c r="FJ28" s="94"/>
      <c r="FK28" s="94"/>
      <c r="FL28" s="94"/>
      <c r="FM28" s="94"/>
      <c r="FN28" s="94"/>
    </row>
    <row r="29" spans="1:170" ht="58.5" customHeight="1" x14ac:dyDescent="0.15">
      <c r="A29" s="96">
        <v>41115</v>
      </c>
      <c r="B29" s="72" t="s">
        <v>155</v>
      </c>
      <c r="C29" s="72" t="s">
        <v>156</v>
      </c>
      <c r="D29" s="97" t="s">
        <v>11</v>
      </c>
      <c r="E29" s="97" t="s">
        <v>12</v>
      </c>
      <c r="F29" s="75">
        <v>30503.3</v>
      </c>
      <c r="G29" s="75">
        <f t="shared" ref="G29:G34" si="144">(F29*0.1)</f>
        <v>3050.33</v>
      </c>
      <c r="H29" s="75">
        <f t="shared" ref="H29:H34" si="145">(F29*0.9)</f>
        <v>27452.97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>
        <f>N29+O29+P29+Q29+R29+S29+T29+U29</f>
        <v>0</v>
      </c>
      <c r="W29" s="75"/>
      <c r="X29" s="75"/>
      <c r="Y29" s="75"/>
      <c r="Z29" s="75"/>
      <c r="AA29" s="75"/>
      <c r="AB29" s="75"/>
      <c r="AC29" s="75">
        <f>ROUND((H29/10/365*6),2)</f>
        <v>45.13</v>
      </c>
      <c r="AD29" s="75">
        <f>ROUND((H29/10/365*31),2)</f>
        <v>233.16</v>
      </c>
      <c r="AE29" s="75">
        <f>ROUND((H29/10/365*30),2)</f>
        <v>225.64</v>
      </c>
      <c r="AF29" s="75">
        <f>ROUND((H29/10/365*31),2)</f>
        <v>233.16</v>
      </c>
      <c r="AG29" s="75">
        <f>ROUND((H29/10/365*30),2)</f>
        <v>225.64</v>
      </c>
      <c r="AH29" s="75">
        <f>ROUND((H29/10/365*31),2)</f>
        <v>233.16</v>
      </c>
      <c r="AI29" s="75">
        <f>SUM(W29:AH29)</f>
        <v>1195.8900000000001</v>
      </c>
      <c r="AJ29" s="75">
        <f>ROUND((V29+W29+X29+Y29+Z29+AA29+AB29+AC29+AD29+AE29+AF29+AG29+AH29),2)</f>
        <v>1195.8900000000001</v>
      </c>
      <c r="AK29" s="75">
        <f>ROUND((H29/10/365*31),2)</f>
        <v>233.16</v>
      </c>
      <c r="AL29" s="75">
        <f>ROUND((H29/10/365*28),2)</f>
        <v>210.6</v>
      </c>
      <c r="AM29" s="75">
        <f>ROUND((H29/10/365*31),2)</f>
        <v>233.16</v>
      </c>
      <c r="AN29" s="75">
        <f>ROUND((H29/10/365*30),2)</f>
        <v>225.64</v>
      </c>
      <c r="AO29" s="75">
        <f>ROUND((H29/10/365*31),2)</f>
        <v>233.16</v>
      </c>
      <c r="AP29" s="75">
        <f>ROUND((H29/10/365*30),2)</f>
        <v>225.64</v>
      </c>
      <c r="AQ29" s="75">
        <f>ROUND((H29/10/365*31),2)</f>
        <v>233.16</v>
      </c>
      <c r="AR29" s="75">
        <f>ROUND((H29/10/365*31),2)</f>
        <v>233.16</v>
      </c>
      <c r="AS29" s="75">
        <f>ROUND((H29/10/365*30),2)</f>
        <v>225.64</v>
      </c>
      <c r="AT29" s="75">
        <f>ROUND((H29/10/365*31),2)</f>
        <v>233.16</v>
      </c>
      <c r="AU29" s="75">
        <f>ROUND((H29/10/365*30),2)</f>
        <v>225.64</v>
      </c>
      <c r="AV29" s="75">
        <f>ROUND((H29/10/365*31),2)</f>
        <v>233.16</v>
      </c>
      <c r="AW29" s="75">
        <f>SUM(AK29:AV29)</f>
        <v>2745.2799999999997</v>
      </c>
      <c r="AX29" s="75">
        <f>ROUND((AJ29+AK29+AL29+AM29+AN29+AO29+AP29+AQ29+AR29+AS29+AT29+AU29+AV29),2)</f>
        <v>3941.17</v>
      </c>
      <c r="AY29" s="75">
        <f>ROUND((H29/10/365*31),2)</f>
        <v>233.16</v>
      </c>
      <c r="AZ29" s="75">
        <f>ROUND((H29/10/365*28),2)</f>
        <v>210.6</v>
      </c>
      <c r="BA29" s="75">
        <f>ROUND((H29/10/365*31),2)</f>
        <v>233.16</v>
      </c>
      <c r="BB29" s="75">
        <f>ROUND((H29/10/365*30),2)</f>
        <v>225.64</v>
      </c>
      <c r="BC29" s="75">
        <f>ROUND((H29/10/365*31),2)</f>
        <v>233.16</v>
      </c>
      <c r="BD29" s="75">
        <f>ROUND((H29/10/365*30),2)</f>
        <v>225.64</v>
      </c>
      <c r="BE29" s="75">
        <f>ROUND((H29/10/365*31),2)</f>
        <v>233.16</v>
      </c>
      <c r="BF29" s="75">
        <f>ROUND((H29/10/365*31),2)</f>
        <v>233.16</v>
      </c>
      <c r="BG29" s="75">
        <f>ROUND((H29/10/365*30),2)</f>
        <v>225.64</v>
      </c>
      <c r="BH29" s="75">
        <f>ROUND((H29/10/365*31),2)</f>
        <v>233.16</v>
      </c>
      <c r="BI29" s="75">
        <f>ROUND((H29/10/365*30),2)</f>
        <v>225.64</v>
      </c>
      <c r="BJ29" s="75">
        <f>ROUND((H29/10/365*31),2)</f>
        <v>233.16</v>
      </c>
      <c r="BK29" s="75">
        <f>SUM(AY29:BJ29)</f>
        <v>2745.2799999999997</v>
      </c>
      <c r="BL29" s="75">
        <f>ROUND((AX29+BK29),2)</f>
        <v>6686.45</v>
      </c>
      <c r="BM29" s="75">
        <f>ROUND((H29/10/365*31),2)</f>
        <v>233.16</v>
      </c>
      <c r="BN29" s="75">
        <f>ROUND((H29/10/365*28),2)</f>
        <v>210.6</v>
      </c>
      <c r="BO29" s="75">
        <f>ROUND((H29/10/365*31),2)</f>
        <v>233.16</v>
      </c>
      <c r="BP29" s="75">
        <f>ROUND((H29/10/365*30),2)</f>
        <v>225.64</v>
      </c>
      <c r="BQ29" s="75">
        <f>ROUND((H29/10/365*31),2)</f>
        <v>233.16</v>
      </c>
      <c r="BR29" s="75">
        <f>ROUND((H29/10/365*30),2)</f>
        <v>225.64</v>
      </c>
      <c r="BS29" s="75">
        <f>ROUND((H29/10/365*31),2)</f>
        <v>233.16</v>
      </c>
      <c r="BT29" s="75">
        <f>ROUND((H29/10/365*31),2)</f>
        <v>233.16</v>
      </c>
      <c r="BU29" s="75">
        <f>ROUND((H29/10/365*30),2)</f>
        <v>225.64</v>
      </c>
      <c r="BV29" s="75">
        <f>ROUND((H29/10/365*31),2)</f>
        <v>233.16</v>
      </c>
      <c r="BW29" s="75">
        <f>ROUND((H29/10/365*30),2)</f>
        <v>225.64</v>
      </c>
      <c r="BX29" s="75">
        <f>ROUND((H29/10/365*31),2)</f>
        <v>233.16</v>
      </c>
      <c r="BY29" s="75">
        <f>SUM(BM29:BX29)</f>
        <v>2745.2799999999997</v>
      </c>
      <c r="BZ29" s="75">
        <f>ROUND((BL29+BY29),2)</f>
        <v>9431.73</v>
      </c>
      <c r="CA29" s="75">
        <f>ROUND((H29/10/365*31),2)</f>
        <v>233.16</v>
      </c>
      <c r="CB29" s="75">
        <f>ROUND((H29/10/365*29),2)</f>
        <v>218.12</v>
      </c>
      <c r="CC29" s="75">
        <f>ROUND((H29/10/365*31),2)</f>
        <v>233.16</v>
      </c>
      <c r="CD29" s="75">
        <f>ROUND((H29/10/365*30),2)</f>
        <v>225.64</v>
      </c>
      <c r="CE29" s="75">
        <f>ROUND((H29/10/365*31),2)</f>
        <v>233.16</v>
      </c>
      <c r="CF29" s="75">
        <f>ROUND((H29/10/365*30),2)</f>
        <v>225.64</v>
      </c>
      <c r="CG29" s="75">
        <f>ROUND((H29/10/365*31),2)</f>
        <v>233.16</v>
      </c>
      <c r="CH29" s="75">
        <f>ROUND((H29/10/365*31),2)</f>
        <v>233.16</v>
      </c>
      <c r="CI29" s="75">
        <f>ROUND((H29/10/365*30),2)</f>
        <v>225.64</v>
      </c>
      <c r="CJ29" s="75">
        <f>ROUND((H29/10/365*31),2)</f>
        <v>233.16</v>
      </c>
      <c r="CK29" s="75">
        <f>ROUND((H29/10/365*30),2)</f>
        <v>225.64</v>
      </c>
      <c r="CL29" s="75">
        <f>ROUND((H29/10/365*31),2)</f>
        <v>233.16</v>
      </c>
      <c r="CM29" s="75">
        <f>SUM(CA29:CL29)</f>
        <v>2752.7999999999997</v>
      </c>
      <c r="CN29" s="76">
        <f>ROUND((BZ29+CM29),2)</f>
        <v>12184.53</v>
      </c>
      <c r="CO29" s="75">
        <f>ROUND((H29/10/365*31),2)</f>
        <v>233.16</v>
      </c>
      <c r="CP29" s="75">
        <f>ROUND((H29/10/365*28),2)</f>
        <v>210.6</v>
      </c>
      <c r="CQ29" s="75">
        <f>ROUND((H29/10/365*31),2)</f>
        <v>233.16</v>
      </c>
      <c r="CR29" s="75">
        <f>ROUND((H29/10/365*30),2)</f>
        <v>225.64</v>
      </c>
      <c r="CS29" s="77">
        <f>ROUND((H29/10/365*31),2)</f>
        <v>233.16</v>
      </c>
      <c r="CT29" s="75">
        <f>ROUND((H29/10/365*30),2)</f>
        <v>225.64</v>
      </c>
      <c r="CU29" s="75">
        <f>ROUND((H29/10/365*31),2)</f>
        <v>233.16</v>
      </c>
      <c r="CV29" s="75">
        <f>ROUND((H29/10/365*31),2)</f>
        <v>233.16</v>
      </c>
      <c r="CW29" s="75">
        <f>ROUND((H29/10/365*30),2)</f>
        <v>225.64</v>
      </c>
      <c r="CX29" s="75">
        <f>ROUND((H29/10/365*31),2)</f>
        <v>233.16</v>
      </c>
      <c r="CY29" s="75">
        <f>ROUND((H29/10/365*30),2)</f>
        <v>225.64</v>
      </c>
      <c r="CZ29" s="75">
        <f>ROUND((H29/10/365*31),2)</f>
        <v>233.16</v>
      </c>
      <c r="DA29" s="76">
        <f>SUM(CO29:CZ29)</f>
        <v>2745.2799999999997</v>
      </c>
      <c r="DB29" s="76">
        <f>ROUND((CN29+DA29),2)</f>
        <v>14929.81</v>
      </c>
      <c r="DC29" s="75">
        <f>ROUND((H29/10/365*31),2)</f>
        <v>233.16</v>
      </c>
      <c r="DD29" s="75">
        <f>ROUND((H29/10/365*28),2)</f>
        <v>210.6</v>
      </c>
      <c r="DE29" s="75">
        <f>ROUND((H29/10/365*31),2)</f>
        <v>233.16</v>
      </c>
      <c r="DF29" s="75">
        <f>ROUND((H29/10/365*30),2)</f>
        <v>225.64</v>
      </c>
      <c r="DG29" s="75">
        <f>ROUND((H29/10/365*31),2)</f>
        <v>233.16</v>
      </c>
      <c r="DH29" s="75">
        <f>ROUND((H29/10/365*30),2)</f>
        <v>225.64</v>
      </c>
      <c r="DI29" s="75">
        <f>ROUND((H29/10/365*31),2)</f>
        <v>233.16</v>
      </c>
      <c r="DJ29" s="75">
        <f>ROUND((H29/10/365*31),2)</f>
        <v>233.16</v>
      </c>
      <c r="DK29" s="75">
        <f>ROUND((H29/10/365*30),2)</f>
        <v>225.64</v>
      </c>
      <c r="DL29" s="75">
        <f>ROUND((H29/10/365*31),2)</f>
        <v>233.16</v>
      </c>
      <c r="DM29" s="75">
        <f t="shared" ref="DM29:DM34" si="146">ROUND((H29/10/365*30),2)</f>
        <v>225.64</v>
      </c>
      <c r="DN29" s="75">
        <f t="shared" ref="DN29:DN34" si="147">ROUND((H29/10/365*31),2)</f>
        <v>233.16</v>
      </c>
      <c r="DO29" s="76">
        <f t="shared" ref="DO29:DO34" si="148">SUM(DC29:DN29)</f>
        <v>2745.2799999999997</v>
      </c>
      <c r="DP29" s="76">
        <f>ROUND((DB29+DO29),2)</f>
        <v>17675.09</v>
      </c>
      <c r="DQ29" s="75">
        <f t="shared" ref="DQ29:DQ34" si="149">ROUND((H29/10/365*31),2)</f>
        <v>233.16</v>
      </c>
      <c r="DR29" s="75">
        <f t="shared" ref="DR29:DR34" si="150">ROUND((H29/10/365*28),2)</f>
        <v>210.6</v>
      </c>
      <c r="DS29" s="75">
        <f t="shared" ref="DS29:DS34" si="151">ROUND((H29/10/365*31),2)</f>
        <v>233.16</v>
      </c>
      <c r="DT29" s="75">
        <f t="shared" ref="DT29:DT34" si="152">ROUND((H29/10/365*30),2)</f>
        <v>225.64</v>
      </c>
      <c r="DU29" s="75">
        <f t="shared" ref="DU29:DU34" si="153">ROUND((H29/10/365*31),2)</f>
        <v>233.16</v>
      </c>
      <c r="DV29" s="75">
        <f t="shared" ref="DV29:DV34" si="154">ROUND((H29/10/365*30),2)</f>
        <v>225.64</v>
      </c>
      <c r="DW29" s="75">
        <f t="shared" ref="DW29:DW34" si="155">ROUND((H29/10/365*31),2)</f>
        <v>233.16</v>
      </c>
      <c r="DX29" s="75">
        <f t="shared" ref="DX29:DX34" si="156">ROUND((H29/10/365*31),2)</f>
        <v>233.16</v>
      </c>
      <c r="DY29" s="75">
        <f t="shared" ref="DY29:DY34" si="157">ROUND((H29/10/365*30),2)</f>
        <v>225.64</v>
      </c>
      <c r="DZ29" s="75">
        <f t="shared" ref="DZ29:DZ34" si="158">ROUND((H29/10/365*31),2)</f>
        <v>233.16</v>
      </c>
      <c r="EA29" s="75">
        <f t="shared" ref="EA29:EA34" si="159">ROUND((H29/10/365*30),2)</f>
        <v>225.64</v>
      </c>
      <c r="EB29" s="75">
        <f t="shared" ref="EB29:EB34" si="160">ROUND((H29/10/365*31),2)</f>
        <v>233.16</v>
      </c>
      <c r="EC29" s="76">
        <f t="shared" ref="EC29:EC34" si="161">SUM(DQ29:EB29)</f>
        <v>2745.2799999999997</v>
      </c>
      <c r="ED29" s="76">
        <f t="shared" ref="ED29:ED34" si="162">ROUND((DP29+EC29),2)</f>
        <v>20420.37</v>
      </c>
      <c r="EE29" s="75">
        <f t="shared" ref="EE29:EE34" si="163">ROUND((H29/10/365*31),2)</f>
        <v>233.16</v>
      </c>
      <c r="EF29" s="75">
        <f t="shared" ref="EF29:EF34" si="164">ROUND((H29/10/365*29),2)</f>
        <v>218.12</v>
      </c>
      <c r="EG29" s="75">
        <f t="shared" ref="EG29:EG34" si="165">ROUND((H29/10/365*31),2)</f>
        <v>233.16</v>
      </c>
      <c r="EH29" s="75">
        <f t="shared" ref="EH29:EH34" si="166">ROUND((H29/10/365*30),2)</f>
        <v>225.64</v>
      </c>
      <c r="EI29" s="75">
        <f t="shared" ref="EI29:EI34" si="167">ROUND((H29/10/365*31),2)</f>
        <v>233.16</v>
      </c>
      <c r="EJ29" s="75">
        <f t="shared" ref="EJ29:EJ34" si="168">ROUND((H29/10/365*30),2)</f>
        <v>225.64</v>
      </c>
      <c r="EK29" s="75">
        <f t="shared" ref="EK29:EK34" si="169">ROUND((H29/10/365*31),2)</f>
        <v>233.16</v>
      </c>
      <c r="EL29" s="75">
        <f t="shared" ref="EL29:EL34" si="170">ROUND((H29/10/365*31),2)</f>
        <v>233.16</v>
      </c>
      <c r="EM29" s="75">
        <f t="shared" ref="EM29:EM34" si="171">ROUND((H29/10/365*30),2)</f>
        <v>225.64</v>
      </c>
      <c r="EN29" s="75">
        <f t="shared" ref="EN29:EN34" si="172">ROUND((H29/10/365*31),2)</f>
        <v>233.16</v>
      </c>
      <c r="EO29" s="75">
        <f t="shared" ref="EO29:EO34" si="173">ROUND((H29/10/365*30),2)</f>
        <v>225.64</v>
      </c>
      <c r="EP29" s="75">
        <f t="shared" ref="EP29:EP34" si="174">ROUND((H29/10/365*31),2)</f>
        <v>233.16</v>
      </c>
      <c r="EQ29" s="76">
        <f t="shared" ref="EQ29:EQ34" si="175">SUM(EE29:EP29)</f>
        <v>2752.7999999999997</v>
      </c>
      <c r="ER29" s="76">
        <f t="shared" ref="ER29:ER34" si="176">ROUND((ED29+EQ29),2)</f>
        <v>23173.17</v>
      </c>
      <c r="ES29" s="75">
        <f t="shared" ref="ES29:ES34" si="177">ROUND((H29/10/365*31),2)</f>
        <v>233.16</v>
      </c>
      <c r="ET29" s="75">
        <f t="shared" ref="ET29:ET34" si="178">ROUND((H29/10/365*28),2)</f>
        <v>210.6</v>
      </c>
      <c r="EU29" s="75">
        <f t="shared" ref="EU29:EU34" si="179">ROUND((H29/10/365*31),2)</f>
        <v>233.16</v>
      </c>
      <c r="EV29" s="75">
        <f t="shared" ref="EV29:EV34" si="180">ROUND((H29/10/365*30),2)</f>
        <v>225.64</v>
      </c>
      <c r="EW29" s="78">
        <f t="shared" ref="EW29:EW34" si="181">ROUND((H29/10/365*31),2)</f>
        <v>233.16</v>
      </c>
      <c r="EX29" s="75">
        <f t="shared" ref="EX29:EX34" si="182">ROUND((H29/10/365*30),2)</f>
        <v>225.64</v>
      </c>
      <c r="EY29" s="75">
        <f t="shared" ref="EY29:EY34" si="183">ROUND((H29/10/365*31),2)</f>
        <v>233.16</v>
      </c>
      <c r="EZ29" s="75">
        <f t="shared" ref="EZ29:EZ34" si="184">ROUND((H29/10/365*31),2)</f>
        <v>233.16</v>
      </c>
      <c r="FA29" s="75">
        <f>ROUND((H29/10/365*30),2)</f>
        <v>225.64</v>
      </c>
      <c r="FB29" s="76"/>
      <c r="FC29" s="76"/>
      <c r="FD29" s="76"/>
      <c r="FE29" s="75">
        <f t="shared" ref="FE29:FE34" si="185">SUM(ES29:FD29)</f>
        <v>2053.3200000000002</v>
      </c>
      <c r="FF29" s="76">
        <f t="shared" ref="FF29:FF34" si="186">ROUND((ER29+FE29),2)</f>
        <v>25226.49</v>
      </c>
      <c r="FG29" s="79">
        <f t="shared" ref="FG29:FG34" si="187">SUM(F29-FF29)</f>
        <v>5276.8099999999977</v>
      </c>
    </row>
    <row r="30" spans="1:170" ht="74.25" x14ac:dyDescent="0.15">
      <c r="A30" s="96">
        <v>41264</v>
      </c>
      <c r="B30" s="98" t="s">
        <v>157</v>
      </c>
      <c r="C30" s="98" t="s">
        <v>158</v>
      </c>
      <c r="D30" s="97" t="s">
        <v>15</v>
      </c>
      <c r="E30" s="97" t="s">
        <v>16</v>
      </c>
      <c r="F30" s="75">
        <v>25786.68</v>
      </c>
      <c r="G30" s="75">
        <f t="shared" si="144"/>
        <v>2578.6680000000001</v>
      </c>
      <c r="H30" s="75">
        <f t="shared" si="145"/>
        <v>23208.012000000002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>
        <f>N30+O30+P30+Q30+R30+S30+T30+U30</f>
        <v>0</v>
      </c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>
        <f>ROUND((H30/10/365*10),2)</f>
        <v>63.58</v>
      </c>
      <c r="AI30" s="75">
        <f>SUM(W30:AH30)</f>
        <v>63.58</v>
      </c>
      <c r="AJ30" s="75">
        <f>ROUND((V30+W30+X30+Y30+Z30+AA30+AB30+AC30+AD30+AE30+AF30+AG30+AH30),2)</f>
        <v>63.58</v>
      </c>
      <c r="AK30" s="75">
        <f>ROUND((H30/10/365*31),2)</f>
        <v>197.11</v>
      </c>
      <c r="AL30" s="75">
        <f>ROUND((H30/10/365*28),2)</f>
        <v>178.03</v>
      </c>
      <c r="AM30" s="75">
        <f>ROUND((H30/10/365*31),2)</f>
        <v>197.11</v>
      </c>
      <c r="AN30" s="75">
        <f>ROUND((H30/10/365*30),2)</f>
        <v>190.75</v>
      </c>
      <c r="AO30" s="75">
        <f>ROUND((H30/10/365*31),2)</f>
        <v>197.11</v>
      </c>
      <c r="AP30" s="75">
        <f>ROUND((H30/10/365*30),2)</f>
        <v>190.75</v>
      </c>
      <c r="AQ30" s="75">
        <f>ROUND((H30/10/365*31),2)</f>
        <v>197.11</v>
      </c>
      <c r="AR30" s="75">
        <f>ROUND((H30/10/365*31),2)</f>
        <v>197.11</v>
      </c>
      <c r="AS30" s="75">
        <f>ROUND((H30/10/365*30),2)</f>
        <v>190.75</v>
      </c>
      <c r="AT30" s="75">
        <f>ROUND((H30/10/365*31),2)</f>
        <v>197.11</v>
      </c>
      <c r="AU30" s="75">
        <f>ROUND((H30/10/365*30),2)</f>
        <v>190.75</v>
      </c>
      <c r="AV30" s="75">
        <f>ROUND((H30/10/365*31),2)</f>
        <v>197.11</v>
      </c>
      <c r="AW30" s="75">
        <f>SUM(AK30:AV30)</f>
        <v>2320.8000000000006</v>
      </c>
      <c r="AX30" s="75">
        <f>ROUND((AJ30+AK30+AL30+AM30+AN30+AO30+AP30+AQ30+AR30+AS30+AT30+AU30+AV30),2)</f>
        <v>2384.38</v>
      </c>
      <c r="AY30" s="75">
        <f>ROUND((H30/10/365*31),2)</f>
        <v>197.11</v>
      </c>
      <c r="AZ30" s="75">
        <f>ROUND((H30/10/365*28),2)</f>
        <v>178.03</v>
      </c>
      <c r="BA30" s="75">
        <f>ROUND((H30/10/365*31),2)</f>
        <v>197.11</v>
      </c>
      <c r="BB30" s="75">
        <f>ROUND((H30/10/365*30),2)</f>
        <v>190.75</v>
      </c>
      <c r="BC30" s="75">
        <f>ROUND((H30/10/365*31),2)</f>
        <v>197.11</v>
      </c>
      <c r="BD30" s="75">
        <f>ROUND((H30/10/365*30),2)</f>
        <v>190.75</v>
      </c>
      <c r="BE30" s="75">
        <f>ROUND((H30/10/365*31),2)</f>
        <v>197.11</v>
      </c>
      <c r="BF30" s="75">
        <f>ROUND((H30/10/365*31),2)</f>
        <v>197.11</v>
      </c>
      <c r="BG30" s="75">
        <f>ROUND((H30/10/365*30),2)</f>
        <v>190.75</v>
      </c>
      <c r="BH30" s="75">
        <f>ROUND((H30/10/365*31),2)</f>
        <v>197.11</v>
      </c>
      <c r="BI30" s="75">
        <f>ROUND((H30/10/365*30),2)</f>
        <v>190.75</v>
      </c>
      <c r="BJ30" s="75">
        <f>ROUND((H30/10/365*31),2)</f>
        <v>197.11</v>
      </c>
      <c r="BK30" s="75">
        <f>SUM(AY30:BJ30)</f>
        <v>2320.8000000000006</v>
      </c>
      <c r="BL30" s="75">
        <f>ROUND((AX30+BK30),2)</f>
        <v>4705.18</v>
      </c>
      <c r="BM30" s="75">
        <f>ROUND((H30/10/365*31),2)</f>
        <v>197.11</v>
      </c>
      <c r="BN30" s="75">
        <f>ROUND((H30/10/365*28),2)</f>
        <v>178.03</v>
      </c>
      <c r="BO30" s="75">
        <f>ROUND((H30/10/365*31),2)</f>
        <v>197.11</v>
      </c>
      <c r="BP30" s="75">
        <f>ROUND((H30/10/365*30),2)</f>
        <v>190.75</v>
      </c>
      <c r="BQ30" s="75">
        <f>ROUND((H30/10/365*31),2)</f>
        <v>197.11</v>
      </c>
      <c r="BR30" s="75">
        <f>ROUND((H30/10/365*30),2)</f>
        <v>190.75</v>
      </c>
      <c r="BS30" s="75">
        <f>ROUND((H30/10/365*31),2)</f>
        <v>197.11</v>
      </c>
      <c r="BT30" s="75">
        <f>ROUND((H30/10/365*31),2)</f>
        <v>197.11</v>
      </c>
      <c r="BU30" s="75">
        <f>ROUND((H30/10/365*30),2)</f>
        <v>190.75</v>
      </c>
      <c r="BV30" s="75">
        <f>ROUND((H30/10/365*31),2)</f>
        <v>197.11</v>
      </c>
      <c r="BW30" s="75">
        <f>ROUND((H30/10/365*30),2)</f>
        <v>190.75</v>
      </c>
      <c r="BX30" s="75">
        <f>ROUND((H30/10/365*31),2)</f>
        <v>197.11</v>
      </c>
      <c r="BY30" s="75">
        <f>SUM(BM30:BX30)</f>
        <v>2320.8000000000006</v>
      </c>
      <c r="BZ30" s="75">
        <f>ROUND((BL30+BY30),2)</f>
        <v>7025.98</v>
      </c>
      <c r="CA30" s="75">
        <f>ROUND((H30/10/365*31),2)</f>
        <v>197.11</v>
      </c>
      <c r="CB30" s="75">
        <f>ROUND((H30/10/365*29),2)</f>
        <v>184.39</v>
      </c>
      <c r="CC30" s="75">
        <f>ROUND((H30/10/365*31),2)</f>
        <v>197.11</v>
      </c>
      <c r="CD30" s="75">
        <f>ROUND((H30/10/365*30),2)</f>
        <v>190.75</v>
      </c>
      <c r="CE30" s="75">
        <f>ROUND((H30/10/365*31),2)</f>
        <v>197.11</v>
      </c>
      <c r="CF30" s="75">
        <f>ROUND((H30/10/365*30),2)</f>
        <v>190.75</v>
      </c>
      <c r="CG30" s="75">
        <f>ROUND((H30/10/365*31),2)</f>
        <v>197.11</v>
      </c>
      <c r="CH30" s="75">
        <f>ROUND((H30/10/365*31),2)</f>
        <v>197.11</v>
      </c>
      <c r="CI30" s="75">
        <f>ROUND((H30/10/365*30),2)</f>
        <v>190.75</v>
      </c>
      <c r="CJ30" s="75">
        <f>ROUND((H30/10/365*31),2)</f>
        <v>197.11</v>
      </c>
      <c r="CK30" s="75">
        <f>ROUND((H30/10/365*30),2)</f>
        <v>190.75</v>
      </c>
      <c r="CL30" s="75">
        <f>ROUND((H30/10/365*31),2)</f>
        <v>197.11</v>
      </c>
      <c r="CM30" s="75">
        <f>SUM(CA30:CL30)</f>
        <v>2327.1600000000003</v>
      </c>
      <c r="CN30" s="76">
        <f>ROUND((BZ30+CM30),2)</f>
        <v>9353.14</v>
      </c>
      <c r="CO30" s="75">
        <f>ROUND((H30/10/365*31),2)</f>
        <v>197.11</v>
      </c>
      <c r="CP30" s="75">
        <f>ROUND((H30/10/365*28),2)</f>
        <v>178.03</v>
      </c>
      <c r="CQ30" s="75">
        <f>ROUND((H30/10/365*31),2)</f>
        <v>197.11</v>
      </c>
      <c r="CR30" s="75">
        <f>ROUND((H30/10/365*30),2)</f>
        <v>190.75</v>
      </c>
      <c r="CS30" s="77">
        <f>ROUND((H30/10/365*31),2)</f>
        <v>197.11</v>
      </c>
      <c r="CT30" s="75">
        <f>ROUND((H30/10/365*30),2)</f>
        <v>190.75</v>
      </c>
      <c r="CU30" s="75">
        <f>ROUND((H30/10/365*31),2)</f>
        <v>197.11</v>
      </c>
      <c r="CV30" s="75">
        <f>ROUND((H30/10/365*31),2)</f>
        <v>197.11</v>
      </c>
      <c r="CW30" s="75">
        <f>ROUND((H30/10/365*30),2)</f>
        <v>190.75</v>
      </c>
      <c r="CX30" s="75">
        <f>ROUND((H30/10/365*31),2)</f>
        <v>197.11</v>
      </c>
      <c r="CY30" s="75">
        <f>ROUND((H30/10/365*30),2)</f>
        <v>190.75</v>
      </c>
      <c r="CZ30" s="75">
        <f>ROUND((H30/10/365*31),2)</f>
        <v>197.11</v>
      </c>
      <c r="DA30" s="76">
        <f>SUM(CO30:CZ30)</f>
        <v>2320.8000000000006</v>
      </c>
      <c r="DB30" s="76">
        <f>ROUND((CN30+DA30),2)</f>
        <v>11673.94</v>
      </c>
      <c r="DC30" s="75">
        <f>ROUND((H30/10/365*31),2)</f>
        <v>197.11</v>
      </c>
      <c r="DD30" s="75">
        <f>ROUND((H30/10/365*28),2)</f>
        <v>178.03</v>
      </c>
      <c r="DE30" s="75">
        <f>ROUND((H30/10/365*31),2)</f>
        <v>197.11</v>
      </c>
      <c r="DF30" s="75">
        <f>ROUND((H30/10/365*30),2)</f>
        <v>190.75</v>
      </c>
      <c r="DG30" s="75">
        <f>ROUND((H30/10/365*31),2)</f>
        <v>197.11</v>
      </c>
      <c r="DH30" s="75">
        <f>ROUND((H30/10/365*30),2)</f>
        <v>190.75</v>
      </c>
      <c r="DI30" s="75">
        <f>ROUND((H30/10/365*31),2)</f>
        <v>197.11</v>
      </c>
      <c r="DJ30" s="75">
        <f>ROUND((H30/10/365*31),2)</f>
        <v>197.11</v>
      </c>
      <c r="DK30" s="75">
        <f>ROUND((H30/10/365*30),2)</f>
        <v>190.75</v>
      </c>
      <c r="DL30" s="75">
        <f>ROUND((H30/10/365*31),2)</f>
        <v>197.11</v>
      </c>
      <c r="DM30" s="75">
        <f t="shared" si="146"/>
        <v>190.75</v>
      </c>
      <c r="DN30" s="75">
        <f t="shared" si="147"/>
        <v>197.11</v>
      </c>
      <c r="DO30" s="76">
        <f t="shared" si="148"/>
        <v>2320.8000000000006</v>
      </c>
      <c r="DP30" s="76">
        <v>13994.74</v>
      </c>
      <c r="DQ30" s="75">
        <f t="shared" si="149"/>
        <v>197.11</v>
      </c>
      <c r="DR30" s="75">
        <f t="shared" si="150"/>
        <v>178.03</v>
      </c>
      <c r="DS30" s="75">
        <f t="shared" si="151"/>
        <v>197.11</v>
      </c>
      <c r="DT30" s="75">
        <f t="shared" si="152"/>
        <v>190.75</v>
      </c>
      <c r="DU30" s="75">
        <f t="shared" si="153"/>
        <v>197.11</v>
      </c>
      <c r="DV30" s="75">
        <f t="shared" si="154"/>
        <v>190.75</v>
      </c>
      <c r="DW30" s="75">
        <f t="shared" si="155"/>
        <v>197.11</v>
      </c>
      <c r="DX30" s="75">
        <f t="shared" si="156"/>
        <v>197.11</v>
      </c>
      <c r="DY30" s="75">
        <f t="shared" si="157"/>
        <v>190.75</v>
      </c>
      <c r="DZ30" s="75">
        <f t="shared" si="158"/>
        <v>197.11</v>
      </c>
      <c r="EA30" s="75">
        <f t="shared" si="159"/>
        <v>190.75</v>
      </c>
      <c r="EB30" s="75">
        <f t="shared" si="160"/>
        <v>197.11</v>
      </c>
      <c r="EC30" s="76">
        <f t="shared" si="161"/>
        <v>2320.8000000000006</v>
      </c>
      <c r="ED30" s="76">
        <f t="shared" si="162"/>
        <v>16315.54</v>
      </c>
      <c r="EE30" s="75">
        <f t="shared" si="163"/>
        <v>197.11</v>
      </c>
      <c r="EF30" s="75">
        <f t="shared" si="164"/>
        <v>184.39</v>
      </c>
      <c r="EG30" s="75">
        <f t="shared" si="165"/>
        <v>197.11</v>
      </c>
      <c r="EH30" s="75">
        <f t="shared" si="166"/>
        <v>190.75</v>
      </c>
      <c r="EI30" s="75">
        <f t="shared" si="167"/>
        <v>197.11</v>
      </c>
      <c r="EJ30" s="75">
        <f t="shared" si="168"/>
        <v>190.75</v>
      </c>
      <c r="EK30" s="75">
        <f t="shared" si="169"/>
        <v>197.11</v>
      </c>
      <c r="EL30" s="75">
        <f t="shared" si="170"/>
        <v>197.11</v>
      </c>
      <c r="EM30" s="75">
        <f t="shared" si="171"/>
        <v>190.75</v>
      </c>
      <c r="EN30" s="75">
        <f t="shared" si="172"/>
        <v>197.11</v>
      </c>
      <c r="EO30" s="75">
        <f t="shared" si="173"/>
        <v>190.75</v>
      </c>
      <c r="EP30" s="75">
        <f t="shared" si="174"/>
        <v>197.11</v>
      </c>
      <c r="EQ30" s="76">
        <f t="shared" si="175"/>
        <v>2327.1600000000003</v>
      </c>
      <c r="ER30" s="76">
        <f t="shared" si="176"/>
        <v>18642.7</v>
      </c>
      <c r="ES30" s="75">
        <f t="shared" si="177"/>
        <v>197.11</v>
      </c>
      <c r="ET30" s="75">
        <f t="shared" si="178"/>
        <v>178.03</v>
      </c>
      <c r="EU30" s="75">
        <f t="shared" si="179"/>
        <v>197.11</v>
      </c>
      <c r="EV30" s="75">
        <f t="shared" si="180"/>
        <v>190.75</v>
      </c>
      <c r="EW30" s="78">
        <f t="shared" si="181"/>
        <v>197.11</v>
      </c>
      <c r="EX30" s="75">
        <f t="shared" si="182"/>
        <v>190.75</v>
      </c>
      <c r="EY30" s="75">
        <f t="shared" si="183"/>
        <v>197.11</v>
      </c>
      <c r="EZ30" s="75">
        <f t="shared" si="184"/>
        <v>197.11</v>
      </c>
      <c r="FA30" s="75">
        <f t="shared" ref="FA30:FA34" si="188">ROUND((H30/10/365*30),2)</f>
        <v>190.75</v>
      </c>
      <c r="FB30" s="76"/>
      <c r="FC30" s="76"/>
      <c r="FD30" s="76"/>
      <c r="FE30" s="75">
        <f t="shared" si="185"/>
        <v>1735.8300000000004</v>
      </c>
      <c r="FF30" s="76">
        <f t="shared" si="186"/>
        <v>20378.53</v>
      </c>
      <c r="FG30" s="79">
        <f t="shared" si="187"/>
        <v>5408.1500000000015</v>
      </c>
    </row>
    <row r="31" spans="1:170" ht="49.5" x14ac:dyDescent="0.15">
      <c r="A31" s="96">
        <v>42185</v>
      </c>
      <c r="B31" s="98" t="s">
        <v>159</v>
      </c>
      <c r="C31" s="98" t="s">
        <v>160</v>
      </c>
      <c r="D31" s="97" t="s">
        <v>15</v>
      </c>
      <c r="E31" s="97" t="s">
        <v>161</v>
      </c>
      <c r="F31" s="75">
        <v>19990</v>
      </c>
      <c r="G31" s="75">
        <f t="shared" si="144"/>
        <v>1999</v>
      </c>
      <c r="H31" s="75">
        <f t="shared" si="145"/>
        <v>17991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>
        <v>0</v>
      </c>
      <c r="BS31" s="75">
        <f>ROUND((H31/10/365*23),2)</f>
        <v>113.37</v>
      </c>
      <c r="BT31" s="75">
        <f>ROUND((H31/10/365*31),2)</f>
        <v>152.80000000000001</v>
      </c>
      <c r="BU31" s="75">
        <f>ROUND((H31/10/365*30),2)</f>
        <v>147.87</v>
      </c>
      <c r="BV31" s="75">
        <f>ROUND((H31/10/365*31),2)</f>
        <v>152.80000000000001</v>
      </c>
      <c r="BW31" s="75">
        <f>ROUND((H31/10/365*30),2)</f>
        <v>147.87</v>
      </c>
      <c r="BX31" s="75">
        <f>ROUND((H31/10/365*31),2)</f>
        <v>152.80000000000001</v>
      </c>
      <c r="BY31" s="75">
        <f>SUM(BM31:BX31)</f>
        <v>867.51</v>
      </c>
      <c r="BZ31" s="75">
        <f>ROUND((BL31+BY31),2)</f>
        <v>867.51</v>
      </c>
      <c r="CA31" s="75">
        <f>ROUND((H31/10/365*31),2)</f>
        <v>152.80000000000001</v>
      </c>
      <c r="CB31" s="75">
        <f>ROUND((H31/10/365*29),2)</f>
        <v>142.94</v>
      </c>
      <c r="CC31" s="75">
        <f>ROUND((H31/10/365*31),2)</f>
        <v>152.80000000000001</v>
      </c>
      <c r="CD31" s="75">
        <f>ROUND((H31/10/365*30),2)</f>
        <v>147.87</v>
      </c>
      <c r="CE31" s="75">
        <f>ROUND((H31/10/365*31),2)</f>
        <v>152.80000000000001</v>
      </c>
      <c r="CF31" s="75">
        <f>ROUND((H31/10/365*30),2)</f>
        <v>147.87</v>
      </c>
      <c r="CG31" s="75">
        <f>ROUND((H31/10/365*31),2)</f>
        <v>152.80000000000001</v>
      </c>
      <c r="CH31" s="75">
        <f>ROUND((H31/10/365*31),2)</f>
        <v>152.80000000000001</v>
      </c>
      <c r="CI31" s="75">
        <f>ROUND((H31/10/365*30),2)</f>
        <v>147.87</v>
      </c>
      <c r="CJ31" s="75">
        <f>ROUND((H31/10/365*31),2)</f>
        <v>152.80000000000001</v>
      </c>
      <c r="CK31" s="75">
        <f>ROUND((H31/10/365*30),2)</f>
        <v>147.87</v>
      </c>
      <c r="CL31" s="75">
        <f>ROUND((H31/10/365*31),2)</f>
        <v>152.80000000000001</v>
      </c>
      <c r="CM31" s="75">
        <f>SUM(CA31:CL31)</f>
        <v>1804.0200000000002</v>
      </c>
      <c r="CN31" s="76">
        <f>ROUND((BZ31+CM31),2)</f>
        <v>2671.53</v>
      </c>
      <c r="CO31" s="75">
        <f>ROUND((H31/10/365*31),2)</f>
        <v>152.80000000000001</v>
      </c>
      <c r="CP31" s="75">
        <f>ROUND((H31/10/365*28),2)</f>
        <v>138.01</v>
      </c>
      <c r="CQ31" s="75">
        <f>ROUND((H31/10/365*31),2)</f>
        <v>152.80000000000001</v>
      </c>
      <c r="CR31" s="75">
        <f>ROUND((H31/10/365*30),2)</f>
        <v>147.87</v>
      </c>
      <c r="CS31" s="77">
        <f>ROUND((H31/10/365*31),2)</f>
        <v>152.80000000000001</v>
      </c>
      <c r="CT31" s="75">
        <f>ROUND((H31/10/365*30),2)</f>
        <v>147.87</v>
      </c>
      <c r="CU31" s="75">
        <f>ROUND((H31/10/365*31),2)</f>
        <v>152.80000000000001</v>
      </c>
      <c r="CV31" s="75">
        <f>ROUND((H31/10/365*31),2)</f>
        <v>152.80000000000001</v>
      </c>
      <c r="CW31" s="75">
        <f>ROUND((H31/10/365*30),2)</f>
        <v>147.87</v>
      </c>
      <c r="CX31" s="75">
        <f>ROUND((H31/10/365*31),2)</f>
        <v>152.80000000000001</v>
      </c>
      <c r="CY31" s="75">
        <f>ROUND((H31/10/365*30),2)</f>
        <v>147.87</v>
      </c>
      <c r="CZ31" s="75">
        <f>ROUND((H31/10/365*31),2)</f>
        <v>152.80000000000001</v>
      </c>
      <c r="DA31" s="76">
        <f>SUM(CO31:CZ31)</f>
        <v>1799.09</v>
      </c>
      <c r="DB31" s="76">
        <f>ROUND((CN31+DA31),2)</f>
        <v>4470.62</v>
      </c>
      <c r="DC31" s="75">
        <f>ROUND((H31/10/365*31),2)</f>
        <v>152.80000000000001</v>
      </c>
      <c r="DD31" s="75">
        <f>ROUND((H31/10/365*28),2)</f>
        <v>138.01</v>
      </c>
      <c r="DE31" s="75">
        <f>ROUND((H31/10/365*31),2)</f>
        <v>152.80000000000001</v>
      </c>
      <c r="DF31" s="75">
        <f>ROUND((H31/10/365*30),2)</f>
        <v>147.87</v>
      </c>
      <c r="DG31" s="75">
        <f>ROUND((H31/10/365*31),2)</f>
        <v>152.80000000000001</v>
      </c>
      <c r="DH31" s="75">
        <f>ROUND((H31/10/365*30),2)</f>
        <v>147.87</v>
      </c>
      <c r="DI31" s="75">
        <f>ROUND((H31/10/365*31),2)</f>
        <v>152.80000000000001</v>
      </c>
      <c r="DJ31" s="75">
        <f>ROUND((H31/10/365*31),2)</f>
        <v>152.80000000000001</v>
      </c>
      <c r="DK31" s="75">
        <f>ROUND((H31/10/365*30),2)</f>
        <v>147.87</v>
      </c>
      <c r="DL31" s="75">
        <f>ROUND((H31/10/365*31),2)</f>
        <v>152.80000000000001</v>
      </c>
      <c r="DM31" s="75">
        <f t="shared" si="146"/>
        <v>147.87</v>
      </c>
      <c r="DN31" s="75">
        <f t="shared" si="147"/>
        <v>152.80000000000001</v>
      </c>
      <c r="DO31" s="76">
        <f t="shared" si="148"/>
        <v>1799.09</v>
      </c>
      <c r="DP31" s="76">
        <f>ROUND((DB31+DO31),2)</f>
        <v>6269.71</v>
      </c>
      <c r="DQ31" s="75">
        <f t="shared" si="149"/>
        <v>152.80000000000001</v>
      </c>
      <c r="DR31" s="75">
        <f t="shared" si="150"/>
        <v>138.01</v>
      </c>
      <c r="DS31" s="75">
        <f t="shared" si="151"/>
        <v>152.80000000000001</v>
      </c>
      <c r="DT31" s="75">
        <f t="shared" si="152"/>
        <v>147.87</v>
      </c>
      <c r="DU31" s="75">
        <f t="shared" si="153"/>
        <v>152.80000000000001</v>
      </c>
      <c r="DV31" s="75">
        <f t="shared" si="154"/>
        <v>147.87</v>
      </c>
      <c r="DW31" s="75">
        <f t="shared" si="155"/>
        <v>152.80000000000001</v>
      </c>
      <c r="DX31" s="75">
        <f t="shared" si="156"/>
        <v>152.80000000000001</v>
      </c>
      <c r="DY31" s="75">
        <f t="shared" si="157"/>
        <v>147.87</v>
      </c>
      <c r="DZ31" s="75">
        <f t="shared" si="158"/>
        <v>152.80000000000001</v>
      </c>
      <c r="EA31" s="75">
        <f t="shared" si="159"/>
        <v>147.87</v>
      </c>
      <c r="EB31" s="75">
        <f t="shared" si="160"/>
        <v>152.80000000000001</v>
      </c>
      <c r="EC31" s="76">
        <f t="shared" si="161"/>
        <v>1799.09</v>
      </c>
      <c r="ED31" s="76">
        <f t="shared" si="162"/>
        <v>8068.8</v>
      </c>
      <c r="EE31" s="75">
        <f t="shared" si="163"/>
        <v>152.80000000000001</v>
      </c>
      <c r="EF31" s="75">
        <f t="shared" si="164"/>
        <v>142.94</v>
      </c>
      <c r="EG31" s="75">
        <f t="shared" si="165"/>
        <v>152.80000000000001</v>
      </c>
      <c r="EH31" s="75">
        <f t="shared" si="166"/>
        <v>147.87</v>
      </c>
      <c r="EI31" s="75">
        <f t="shared" si="167"/>
        <v>152.80000000000001</v>
      </c>
      <c r="EJ31" s="75">
        <f t="shared" si="168"/>
        <v>147.87</v>
      </c>
      <c r="EK31" s="75">
        <f t="shared" si="169"/>
        <v>152.80000000000001</v>
      </c>
      <c r="EL31" s="75">
        <f t="shared" si="170"/>
        <v>152.80000000000001</v>
      </c>
      <c r="EM31" s="75">
        <f t="shared" si="171"/>
        <v>147.87</v>
      </c>
      <c r="EN31" s="75">
        <f t="shared" si="172"/>
        <v>152.80000000000001</v>
      </c>
      <c r="EO31" s="75">
        <f t="shared" si="173"/>
        <v>147.87</v>
      </c>
      <c r="EP31" s="75">
        <f t="shared" si="174"/>
        <v>152.80000000000001</v>
      </c>
      <c r="EQ31" s="76">
        <f t="shared" si="175"/>
        <v>1804.0200000000002</v>
      </c>
      <c r="ER31" s="76">
        <f t="shared" si="176"/>
        <v>9872.82</v>
      </c>
      <c r="ES31" s="75">
        <f t="shared" si="177"/>
        <v>152.80000000000001</v>
      </c>
      <c r="ET31" s="75">
        <f t="shared" si="178"/>
        <v>138.01</v>
      </c>
      <c r="EU31" s="75">
        <f t="shared" si="179"/>
        <v>152.80000000000001</v>
      </c>
      <c r="EV31" s="75">
        <f t="shared" si="180"/>
        <v>147.87</v>
      </c>
      <c r="EW31" s="78">
        <f t="shared" si="181"/>
        <v>152.80000000000001</v>
      </c>
      <c r="EX31" s="75">
        <f t="shared" si="182"/>
        <v>147.87</v>
      </c>
      <c r="EY31" s="75">
        <f t="shared" si="183"/>
        <v>152.80000000000001</v>
      </c>
      <c r="EZ31" s="75">
        <f t="shared" si="184"/>
        <v>152.80000000000001</v>
      </c>
      <c r="FA31" s="75">
        <f t="shared" si="188"/>
        <v>147.87</v>
      </c>
      <c r="FB31" s="76"/>
      <c r="FC31" s="76"/>
      <c r="FD31" s="76"/>
      <c r="FE31" s="75">
        <f t="shared" si="185"/>
        <v>1345.62</v>
      </c>
      <c r="FF31" s="76">
        <f t="shared" si="186"/>
        <v>11218.44</v>
      </c>
      <c r="FG31" s="79">
        <f t="shared" si="187"/>
        <v>8771.56</v>
      </c>
    </row>
    <row r="32" spans="1:170" ht="68.25" customHeight="1" x14ac:dyDescent="0.15">
      <c r="A32" s="99">
        <v>42620</v>
      </c>
      <c r="B32" s="10" t="s">
        <v>162</v>
      </c>
      <c r="C32" s="10" t="s">
        <v>163</v>
      </c>
      <c r="D32" s="12" t="s">
        <v>19</v>
      </c>
      <c r="E32" s="12" t="s">
        <v>164</v>
      </c>
      <c r="F32" s="100">
        <v>15977.38</v>
      </c>
      <c r="G32" s="75">
        <f t="shared" si="144"/>
        <v>1597.7380000000001</v>
      </c>
      <c r="H32" s="75">
        <f t="shared" si="145"/>
        <v>14379.642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>
        <f>ROUND((H32/10/365*23),2)</f>
        <v>90.61</v>
      </c>
      <c r="CJ32" s="75">
        <f>ROUND((H32/10/365*31),2)</f>
        <v>122.13</v>
      </c>
      <c r="CK32" s="75">
        <f>ROUND((H32/10/365*30),2)</f>
        <v>118.19</v>
      </c>
      <c r="CL32" s="75">
        <f>ROUND((H32/10/365*31),2)</f>
        <v>122.13</v>
      </c>
      <c r="CM32" s="75">
        <f>SUM(CA32:CL32)</f>
        <v>453.06</v>
      </c>
      <c r="CN32" s="76">
        <f>ROUND((BZ32+CM32),2)</f>
        <v>453.06</v>
      </c>
      <c r="CO32" s="75">
        <f>ROUND((H32/10/365*31),2)</f>
        <v>122.13</v>
      </c>
      <c r="CP32" s="75">
        <f>ROUND((H32/10/365*28),2)</f>
        <v>110.31</v>
      </c>
      <c r="CQ32" s="75">
        <f>ROUND((H32/10/365*31),2)</f>
        <v>122.13</v>
      </c>
      <c r="CR32" s="75">
        <f>ROUND((H32/10/365*30),2)</f>
        <v>118.19</v>
      </c>
      <c r="CS32" s="77">
        <f>ROUND((H32/10/365*31),2)</f>
        <v>122.13</v>
      </c>
      <c r="CT32" s="75">
        <f>ROUND((H32/10/365*30),2)</f>
        <v>118.19</v>
      </c>
      <c r="CU32" s="75">
        <f>ROUND((H32/10/365*31),2)</f>
        <v>122.13</v>
      </c>
      <c r="CV32" s="75">
        <f>ROUND((H32/10/365*31),2)</f>
        <v>122.13</v>
      </c>
      <c r="CW32" s="75">
        <f>ROUND((H32/10/365*30),2)</f>
        <v>118.19</v>
      </c>
      <c r="CX32" s="75">
        <f>ROUND((H32/10/365*31),2)</f>
        <v>122.13</v>
      </c>
      <c r="CY32" s="75">
        <f>ROUND((H32/10/365*30),2)</f>
        <v>118.19</v>
      </c>
      <c r="CZ32" s="75">
        <f>ROUND((H32/10/365*31),2)</f>
        <v>122.13</v>
      </c>
      <c r="DA32" s="76">
        <f>SUM(CO32:CZ32)</f>
        <v>1437.98</v>
      </c>
      <c r="DB32" s="76">
        <f>ROUND((CN32+DA32),2)</f>
        <v>1891.04</v>
      </c>
      <c r="DC32" s="75">
        <f>ROUND((H32/10/365*31),2)</f>
        <v>122.13</v>
      </c>
      <c r="DD32" s="75">
        <f>ROUND((H32/10/365*28),2)</f>
        <v>110.31</v>
      </c>
      <c r="DE32" s="75">
        <f>ROUND((H32/10/365*31),2)</f>
        <v>122.13</v>
      </c>
      <c r="DF32" s="75">
        <f>ROUND((H32/10/365*30),2)</f>
        <v>118.19</v>
      </c>
      <c r="DG32" s="75">
        <f>ROUND((H32/10/365*31),2)</f>
        <v>122.13</v>
      </c>
      <c r="DH32" s="75">
        <f>ROUND((H32/10/365*30),2)</f>
        <v>118.19</v>
      </c>
      <c r="DI32" s="75">
        <f>ROUND((H32/10/365*31),2)</f>
        <v>122.13</v>
      </c>
      <c r="DJ32" s="75">
        <f>ROUND((H32/10/365*31),2)</f>
        <v>122.13</v>
      </c>
      <c r="DK32" s="75">
        <f>ROUND((H32/10/365*30),2)</f>
        <v>118.19</v>
      </c>
      <c r="DL32" s="75">
        <f>ROUND((H32/10/365*31),2)</f>
        <v>122.13</v>
      </c>
      <c r="DM32" s="75">
        <f t="shared" si="146"/>
        <v>118.19</v>
      </c>
      <c r="DN32" s="75">
        <f t="shared" si="147"/>
        <v>122.13</v>
      </c>
      <c r="DO32" s="76">
        <f t="shared" si="148"/>
        <v>1437.98</v>
      </c>
      <c r="DP32" s="76">
        <f>ROUND((DB32+DO32),2)</f>
        <v>3329.02</v>
      </c>
      <c r="DQ32" s="75">
        <f t="shared" si="149"/>
        <v>122.13</v>
      </c>
      <c r="DR32" s="75">
        <f t="shared" si="150"/>
        <v>110.31</v>
      </c>
      <c r="DS32" s="75">
        <f t="shared" si="151"/>
        <v>122.13</v>
      </c>
      <c r="DT32" s="75">
        <f t="shared" si="152"/>
        <v>118.19</v>
      </c>
      <c r="DU32" s="75">
        <f t="shared" si="153"/>
        <v>122.13</v>
      </c>
      <c r="DV32" s="75">
        <f t="shared" si="154"/>
        <v>118.19</v>
      </c>
      <c r="DW32" s="75">
        <f t="shared" si="155"/>
        <v>122.13</v>
      </c>
      <c r="DX32" s="75">
        <f t="shared" si="156"/>
        <v>122.13</v>
      </c>
      <c r="DY32" s="75">
        <f t="shared" si="157"/>
        <v>118.19</v>
      </c>
      <c r="DZ32" s="75">
        <f t="shared" si="158"/>
        <v>122.13</v>
      </c>
      <c r="EA32" s="75">
        <f t="shared" si="159"/>
        <v>118.19</v>
      </c>
      <c r="EB32" s="75">
        <f t="shared" si="160"/>
        <v>122.13</v>
      </c>
      <c r="EC32" s="76">
        <f t="shared" si="161"/>
        <v>1437.98</v>
      </c>
      <c r="ED32" s="76">
        <f t="shared" si="162"/>
        <v>4767</v>
      </c>
      <c r="EE32" s="75">
        <f t="shared" si="163"/>
        <v>122.13</v>
      </c>
      <c r="EF32" s="75">
        <f t="shared" si="164"/>
        <v>114.25</v>
      </c>
      <c r="EG32" s="75">
        <f t="shared" si="165"/>
        <v>122.13</v>
      </c>
      <c r="EH32" s="75">
        <f t="shared" si="166"/>
        <v>118.19</v>
      </c>
      <c r="EI32" s="75">
        <f t="shared" si="167"/>
        <v>122.13</v>
      </c>
      <c r="EJ32" s="75">
        <f t="shared" si="168"/>
        <v>118.19</v>
      </c>
      <c r="EK32" s="75">
        <f t="shared" si="169"/>
        <v>122.13</v>
      </c>
      <c r="EL32" s="75">
        <f t="shared" si="170"/>
        <v>122.13</v>
      </c>
      <c r="EM32" s="75">
        <f t="shared" si="171"/>
        <v>118.19</v>
      </c>
      <c r="EN32" s="75">
        <f t="shared" si="172"/>
        <v>122.13</v>
      </c>
      <c r="EO32" s="75">
        <f t="shared" si="173"/>
        <v>118.19</v>
      </c>
      <c r="EP32" s="75">
        <f t="shared" si="174"/>
        <v>122.13</v>
      </c>
      <c r="EQ32" s="76">
        <f t="shared" si="175"/>
        <v>1441.92</v>
      </c>
      <c r="ER32" s="76">
        <f t="shared" si="176"/>
        <v>6208.92</v>
      </c>
      <c r="ES32" s="75">
        <f t="shared" si="177"/>
        <v>122.13</v>
      </c>
      <c r="ET32" s="75">
        <f t="shared" si="178"/>
        <v>110.31</v>
      </c>
      <c r="EU32" s="75">
        <f t="shared" si="179"/>
        <v>122.13</v>
      </c>
      <c r="EV32" s="75">
        <f t="shared" si="180"/>
        <v>118.19</v>
      </c>
      <c r="EW32" s="78">
        <f t="shared" si="181"/>
        <v>122.13</v>
      </c>
      <c r="EX32" s="75">
        <f t="shared" si="182"/>
        <v>118.19</v>
      </c>
      <c r="EY32" s="75">
        <f t="shared" si="183"/>
        <v>122.13</v>
      </c>
      <c r="EZ32" s="75">
        <f t="shared" si="184"/>
        <v>122.13</v>
      </c>
      <c r="FA32" s="75">
        <f>ROUND((H32/10/365*30),2)</f>
        <v>118.19</v>
      </c>
      <c r="FB32" s="76"/>
      <c r="FC32" s="76"/>
      <c r="FD32" s="76"/>
      <c r="FE32" s="75">
        <f t="shared" si="185"/>
        <v>1075.53</v>
      </c>
      <c r="FF32" s="76">
        <f t="shared" si="186"/>
        <v>7284.45</v>
      </c>
      <c r="FG32" s="79">
        <f t="shared" si="187"/>
        <v>8692.93</v>
      </c>
      <c r="FN32" s="101"/>
    </row>
    <row r="33" spans="1:171" ht="100.5" customHeight="1" x14ac:dyDescent="0.15">
      <c r="A33" s="99">
        <v>43168</v>
      </c>
      <c r="B33" s="10" t="s">
        <v>21</v>
      </c>
      <c r="C33" s="10" t="s">
        <v>165</v>
      </c>
      <c r="D33" s="12" t="s">
        <v>19</v>
      </c>
      <c r="E33" s="12"/>
      <c r="F33" s="100">
        <v>38194</v>
      </c>
      <c r="G33" s="75">
        <f t="shared" si="144"/>
        <v>3819.4</v>
      </c>
      <c r="H33" s="75">
        <f t="shared" si="145"/>
        <v>34374.6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6"/>
      <c r="CO33" s="75"/>
      <c r="CP33" s="75"/>
      <c r="CQ33" s="75"/>
      <c r="CR33" s="75"/>
      <c r="CS33" s="77"/>
      <c r="CT33" s="75"/>
      <c r="CU33" s="75"/>
      <c r="CV33" s="75"/>
      <c r="CW33" s="75"/>
      <c r="CX33" s="75"/>
      <c r="CY33" s="75"/>
      <c r="CZ33" s="75"/>
      <c r="DA33" s="76"/>
      <c r="DB33" s="76"/>
      <c r="DC33" s="75"/>
      <c r="DD33" s="75"/>
      <c r="DE33" s="75">
        <f>ROUND((H33/10/365*22),2)</f>
        <v>207.19</v>
      </c>
      <c r="DF33" s="75">
        <f>ROUND((H33/10/365*30),2)</f>
        <v>282.52999999999997</v>
      </c>
      <c r="DG33" s="75">
        <f>ROUND((H33/10/365*31),2)</f>
        <v>291.95</v>
      </c>
      <c r="DH33" s="75">
        <f>ROUND((H33/10/365*30),2)</f>
        <v>282.52999999999997</v>
      </c>
      <c r="DI33" s="75">
        <f>ROUND((H33/10/365*31),2)</f>
        <v>291.95</v>
      </c>
      <c r="DJ33" s="75">
        <f>ROUND((H33/10/365*31),2)</f>
        <v>291.95</v>
      </c>
      <c r="DK33" s="75">
        <f>ROUND((H33/10/365*30),2)</f>
        <v>282.52999999999997</v>
      </c>
      <c r="DL33" s="75">
        <f>ROUND((H33/10/365*31),2)</f>
        <v>291.95</v>
      </c>
      <c r="DM33" s="75">
        <f t="shared" si="146"/>
        <v>282.52999999999997</v>
      </c>
      <c r="DN33" s="75">
        <f t="shared" si="147"/>
        <v>291.95</v>
      </c>
      <c r="DO33" s="76">
        <f t="shared" si="148"/>
        <v>2797.0599999999995</v>
      </c>
      <c r="DP33" s="76">
        <f>ROUND((DB33+DO33),2)</f>
        <v>2797.06</v>
      </c>
      <c r="DQ33" s="75">
        <f t="shared" si="149"/>
        <v>291.95</v>
      </c>
      <c r="DR33" s="75">
        <f t="shared" si="150"/>
        <v>263.7</v>
      </c>
      <c r="DS33" s="75">
        <f t="shared" si="151"/>
        <v>291.95</v>
      </c>
      <c r="DT33" s="75">
        <f t="shared" si="152"/>
        <v>282.52999999999997</v>
      </c>
      <c r="DU33" s="75">
        <f t="shared" si="153"/>
        <v>291.95</v>
      </c>
      <c r="DV33" s="75">
        <f t="shared" si="154"/>
        <v>282.52999999999997</v>
      </c>
      <c r="DW33" s="75">
        <f t="shared" si="155"/>
        <v>291.95</v>
      </c>
      <c r="DX33" s="75">
        <f t="shared" si="156"/>
        <v>291.95</v>
      </c>
      <c r="DY33" s="75">
        <f t="shared" si="157"/>
        <v>282.52999999999997</v>
      </c>
      <c r="DZ33" s="75">
        <f t="shared" si="158"/>
        <v>291.95</v>
      </c>
      <c r="EA33" s="75">
        <f t="shared" si="159"/>
        <v>282.52999999999997</v>
      </c>
      <c r="EB33" s="75">
        <f t="shared" si="160"/>
        <v>291.95</v>
      </c>
      <c r="EC33" s="76">
        <f t="shared" si="161"/>
        <v>3437.4699999999993</v>
      </c>
      <c r="ED33" s="76">
        <f t="shared" si="162"/>
        <v>6234.53</v>
      </c>
      <c r="EE33" s="75">
        <f t="shared" si="163"/>
        <v>291.95</v>
      </c>
      <c r="EF33" s="75">
        <f t="shared" si="164"/>
        <v>273.11</v>
      </c>
      <c r="EG33" s="75">
        <f t="shared" si="165"/>
        <v>291.95</v>
      </c>
      <c r="EH33" s="75">
        <f t="shared" si="166"/>
        <v>282.52999999999997</v>
      </c>
      <c r="EI33" s="75">
        <f t="shared" si="167"/>
        <v>291.95</v>
      </c>
      <c r="EJ33" s="75">
        <f t="shared" si="168"/>
        <v>282.52999999999997</v>
      </c>
      <c r="EK33" s="75">
        <f t="shared" si="169"/>
        <v>291.95</v>
      </c>
      <c r="EL33" s="75">
        <f t="shared" si="170"/>
        <v>291.95</v>
      </c>
      <c r="EM33" s="75">
        <f t="shared" si="171"/>
        <v>282.52999999999997</v>
      </c>
      <c r="EN33" s="75">
        <f t="shared" si="172"/>
        <v>291.95</v>
      </c>
      <c r="EO33" s="75">
        <f t="shared" si="173"/>
        <v>282.52999999999997</v>
      </c>
      <c r="EP33" s="75">
        <f t="shared" si="174"/>
        <v>291.95</v>
      </c>
      <c r="EQ33" s="76">
        <f t="shared" si="175"/>
        <v>3446.8799999999992</v>
      </c>
      <c r="ER33" s="76">
        <f t="shared" si="176"/>
        <v>9681.41</v>
      </c>
      <c r="ES33" s="75">
        <f t="shared" si="177"/>
        <v>291.95</v>
      </c>
      <c r="ET33" s="75">
        <f t="shared" si="178"/>
        <v>263.7</v>
      </c>
      <c r="EU33" s="75">
        <f t="shared" si="179"/>
        <v>291.95</v>
      </c>
      <c r="EV33" s="75">
        <f t="shared" si="180"/>
        <v>282.52999999999997</v>
      </c>
      <c r="EW33" s="78">
        <f t="shared" si="181"/>
        <v>291.95</v>
      </c>
      <c r="EX33" s="75">
        <f t="shared" si="182"/>
        <v>282.52999999999997</v>
      </c>
      <c r="EY33" s="75">
        <f t="shared" si="183"/>
        <v>291.95</v>
      </c>
      <c r="EZ33" s="75">
        <f t="shared" si="184"/>
        <v>291.95</v>
      </c>
      <c r="FA33" s="75">
        <f t="shared" si="188"/>
        <v>282.52999999999997</v>
      </c>
      <c r="FB33" s="76"/>
      <c r="FC33" s="76"/>
      <c r="FD33" s="76"/>
      <c r="FE33" s="75">
        <f t="shared" si="185"/>
        <v>2571.04</v>
      </c>
      <c r="FF33" s="76">
        <f t="shared" si="186"/>
        <v>12252.45</v>
      </c>
      <c r="FG33" s="79">
        <f t="shared" si="187"/>
        <v>25941.55</v>
      </c>
      <c r="FN33" s="101"/>
    </row>
    <row r="34" spans="1:171" ht="107.25" x14ac:dyDescent="0.15">
      <c r="A34" s="99">
        <v>43397</v>
      </c>
      <c r="B34" s="10" t="s">
        <v>17</v>
      </c>
      <c r="C34" s="98" t="s">
        <v>18</v>
      </c>
      <c r="D34" s="12" t="s">
        <v>19</v>
      </c>
      <c r="E34" s="102" t="s">
        <v>20</v>
      </c>
      <c r="F34" s="100">
        <v>23272</v>
      </c>
      <c r="G34" s="75">
        <f t="shared" si="144"/>
        <v>2327.2000000000003</v>
      </c>
      <c r="H34" s="75">
        <f t="shared" si="145"/>
        <v>20944.8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6"/>
      <c r="CO34" s="75"/>
      <c r="CP34" s="75"/>
      <c r="CQ34" s="75"/>
      <c r="CR34" s="75"/>
      <c r="CS34" s="77"/>
      <c r="CT34" s="75"/>
      <c r="CU34" s="75"/>
      <c r="CV34" s="75"/>
      <c r="CW34" s="75"/>
      <c r="CX34" s="75"/>
      <c r="CY34" s="75"/>
      <c r="CZ34" s="75"/>
      <c r="DA34" s="76"/>
      <c r="DB34" s="76"/>
      <c r="DC34" s="75"/>
      <c r="DD34" s="75"/>
      <c r="DE34" s="75"/>
      <c r="DF34" s="75"/>
      <c r="DG34" s="75"/>
      <c r="DH34" s="75"/>
      <c r="DI34" s="75"/>
      <c r="DJ34" s="75"/>
      <c r="DK34" s="75"/>
      <c r="DL34" s="75">
        <f>ROUND((H34/10/365*7),2)</f>
        <v>40.17</v>
      </c>
      <c r="DM34" s="75">
        <f t="shared" si="146"/>
        <v>172.15</v>
      </c>
      <c r="DN34" s="75">
        <f t="shared" si="147"/>
        <v>177.89</v>
      </c>
      <c r="DO34" s="76">
        <f t="shared" si="148"/>
        <v>390.21</v>
      </c>
      <c r="DP34" s="76">
        <f>ROUND((DB34+DO34),2)</f>
        <v>390.21</v>
      </c>
      <c r="DQ34" s="75">
        <f t="shared" si="149"/>
        <v>177.89</v>
      </c>
      <c r="DR34" s="75">
        <f t="shared" si="150"/>
        <v>160.66999999999999</v>
      </c>
      <c r="DS34" s="75">
        <f t="shared" si="151"/>
        <v>177.89</v>
      </c>
      <c r="DT34" s="75">
        <f t="shared" si="152"/>
        <v>172.15</v>
      </c>
      <c r="DU34" s="75">
        <f t="shared" si="153"/>
        <v>177.89</v>
      </c>
      <c r="DV34" s="75">
        <f t="shared" si="154"/>
        <v>172.15</v>
      </c>
      <c r="DW34" s="75">
        <f t="shared" si="155"/>
        <v>177.89</v>
      </c>
      <c r="DX34" s="75">
        <f t="shared" si="156"/>
        <v>177.89</v>
      </c>
      <c r="DY34" s="75">
        <f t="shared" si="157"/>
        <v>172.15</v>
      </c>
      <c r="DZ34" s="75">
        <f t="shared" si="158"/>
        <v>177.89</v>
      </c>
      <c r="EA34" s="75">
        <f t="shared" si="159"/>
        <v>172.15</v>
      </c>
      <c r="EB34" s="75">
        <f t="shared" si="160"/>
        <v>177.89</v>
      </c>
      <c r="EC34" s="76">
        <f t="shared" si="161"/>
        <v>2094.4999999999995</v>
      </c>
      <c r="ED34" s="76">
        <f t="shared" si="162"/>
        <v>2484.71</v>
      </c>
      <c r="EE34" s="75">
        <f t="shared" si="163"/>
        <v>177.89</v>
      </c>
      <c r="EF34" s="75">
        <f t="shared" si="164"/>
        <v>166.41</v>
      </c>
      <c r="EG34" s="75">
        <f t="shared" si="165"/>
        <v>177.89</v>
      </c>
      <c r="EH34" s="75">
        <f t="shared" si="166"/>
        <v>172.15</v>
      </c>
      <c r="EI34" s="75">
        <f t="shared" si="167"/>
        <v>177.89</v>
      </c>
      <c r="EJ34" s="75">
        <f t="shared" si="168"/>
        <v>172.15</v>
      </c>
      <c r="EK34" s="75">
        <f t="shared" si="169"/>
        <v>177.89</v>
      </c>
      <c r="EL34" s="75">
        <f t="shared" si="170"/>
        <v>177.89</v>
      </c>
      <c r="EM34" s="75">
        <f t="shared" si="171"/>
        <v>172.15</v>
      </c>
      <c r="EN34" s="75">
        <f t="shared" si="172"/>
        <v>177.89</v>
      </c>
      <c r="EO34" s="75">
        <f t="shared" si="173"/>
        <v>172.15</v>
      </c>
      <c r="EP34" s="75">
        <f t="shared" si="174"/>
        <v>177.89</v>
      </c>
      <c r="EQ34" s="76">
        <f t="shared" si="175"/>
        <v>2100.2399999999998</v>
      </c>
      <c r="ER34" s="76">
        <f t="shared" si="176"/>
        <v>4584.95</v>
      </c>
      <c r="ES34" s="75">
        <f t="shared" si="177"/>
        <v>177.89</v>
      </c>
      <c r="ET34" s="75">
        <f t="shared" si="178"/>
        <v>160.66999999999999</v>
      </c>
      <c r="EU34" s="75">
        <f t="shared" si="179"/>
        <v>177.89</v>
      </c>
      <c r="EV34" s="75">
        <f t="shared" si="180"/>
        <v>172.15</v>
      </c>
      <c r="EW34" s="78">
        <f t="shared" si="181"/>
        <v>177.89</v>
      </c>
      <c r="EX34" s="75">
        <f t="shared" si="182"/>
        <v>172.15</v>
      </c>
      <c r="EY34" s="75">
        <f t="shared" si="183"/>
        <v>177.89</v>
      </c>
      <c r="EZ34" s="75">
        <f t="shared" si="184"/>
        <v>177.89</v>
      </c>
      <c r="FA34" s="75">
        <f t="shared" si="188"/>
        <v>172.15</v>
      </c>
      <c r="FB34" s="76"/>
      <c r="FC34" s="76"/>
      <c r="FD34" s="76"/>
      <c r="FE34" s="75">
        <f t="shared" si="185"/>
        <v>1566.5699999999997</v>
      </c>
      <c r="FF34" s="76">
        <f t="shared" si="186"/>
        <v>6151.52</v>
      </c>
      <c r="FG34" s="79">
        <f t="shared" si="187"/>
        <v>17120.48</v>
      </c>
      <c r="FK34" s="103"/>
      <c r="FL34" s="101"/>
      <c r="FM34" s="104"/>
      <c r="FN34" s="105"/>
      <c r="FO34" s="106"/>
    </row>
    <row r="35" spans="1:171" s="111" customFormat="1" ht="15" customHeight="1" x14ac:dyDescent="0.15">
      <c r="A35" s="107" t="s">
        <v>32</v>
      </c>
      <c r="B35" s="108"/>
      <c r="C35" s="108"/>
      <c r="D35" s="109"/>
      <c r="E35" s="109"/>
      <c r="F35" s="91">
        <f t="shared" ref="F35:AK35" si="189">SUM(F29:F34)</f>
        <v>153723.35999999999</v>
      </c>
      <c r="G35" s="91">
        <f t="shared" si="189"/>
        <v>15372.335999999999</v>
      </c>
      <c r="H35" s="91">
        <f t="shared" si="189"/>
        <v>138351.024</v>
      </c>
      <c r="I35" s="91">
        <f t="shared" si="189"/>
        <v>0</v>
      </c>
      <c r="J35" s="91">
        <f t="shared" si="189"/>
        <v>0</v>
      </c>
      <c r="K35" s="91">
        <f t="shared" si="189"/>
        <v>0</v>
      </c>
      <c r="L35" s="91">
        <f t="shared" si="189"/>
        <v>0</v>
      </c>
      <c r="M35" s="91">
        <f t="shared" si="189"/>
        <v>0</v>
      </c>
      <c r="N35" s="91">
        <f t="shared" si="189"/>
        <v>0</v>
      </c>
      <c r="O35" s="91">
        <f t="shared" si="189"/>
        <v>0</v>
      </c>
      <c r="P35" s="91">
        <f t="shared" si="189"/>
        <v>0</v>
      </c>
      <c r="Q35" s="91">
        <f t="shared" si="189"/>
        <v>0</v>
      </c>
      <c r="R35" s="91">
        <f t="shared" si="189"/>
        <v>0</v>
      </c>
      <c r="S35" s="91">
        <f t="shared" si="189"/>
        <v>0</v>
      </c>
      <c r="T35" s="91">
        <f t="shared" si="189"/>
        <v>0</v>
      </c>
      <c r="U35" s="91">
        <f t="shared" si="189"/>
        <v>0</v>
      </c>
      <c r="V35" s="91">
        <f t="shared" si="189"/>
        <v>0</v>
      </c>
      <c r="W35" s="91">
        <f t="shared" si="189"/>
        <v>0</v>
      </c>
      <c r="X35" s="91">
        <f t="shared" si="189"/>
        <v>0</v>
      </c>
      <c r="Y35" s="91">
        <f t="shared" si="189"/>
        <v>0</v>
      </c>
      <c r="Z35" s="91">
        <f t="shared" si="189"/>
        <v>0</v>
      </c>
      <c r="AA35" s="91">
        <f t="shared" si="189"/>
        <v>0</v>
      </c>
      <c r="AB35" s="91">
        <f t="shared" si="189"/>
        <v>0</v>
      </c>
      <c r="AC35" s="91">
        <f t="shared" si="189"/>
        <v>45.13</v>
      </c>
      <c r="AD35" s="91">
        <f t="shared" si="189"/>
        <v>233.16</v>
      </c>
      <c r="AE35" s="91">
        <f t="shared" si="189"/>
        <v>225.64</v>
      </c>
      <c r="AF35" s="91">
        <f t="shared" si="189"/>
        <v>233.16</v>
      </c>
      <c r="AG35" s="91">
        <f t="shared" si="189"/>
        <v>225.64</v>
      </c>
      <c r="AH35" s="91">
        <f t="shared" si="189"/>
        <v>296.74</v>
      </c>
      <c r="AI35" s="91">
        <f t="shared" si="189"/>
        <v>1259.47</v>
      </c>
      <c r="AJ35" s="91">
        <f t="shared" si="189"/>
        <v>1259.47</v>
      </c>
      <c r="AK35" s="91">
        <f t="shared" si="189"/>
        <v>430.27</v>
      </c>
      <c r="AL35" s="91">
        <f t="shared" ref="AL35:CW35" si="190">SUM(AL29:AL34)</f>
        <v>388.63</v>
      </c>
      <c r="AM35" s="91">
        <f t="shared" si="190"/>
        <v>430.27</v>
      </c>
      <c r="AN35" s="91">
        <f t="shared" si="190"/>
        <v>416.39</v>
      </c>
      <c r="AO35" s="91">
        <f t="shared" si="190"/>
        <v>430.27</v>
      </c>
      <c r="AP35" s="91">
        <f t="shared" si="190"/>
        <v>416.39</v>
      </c>
      <c r="AQ35" s="91">
        <f t="shared" si="190"/>
        <v>430.27</v>
      </c>
      <c r="AR35" s="91">
        <f t="shared" si="190"/>
        <v>430.27</v>
      </c>
      <c r="AS35" s="91">
        <f t="shared" si="190"/>
        <v>416.39</v>
      </c>
      <c r="AT35" s="91">
        <f t="shared" si="190"/>
        <v>430.27</v>
      </c>
      <c r="AU35" s="91">
        <f t="shared" si="190"/>
        <v>416.39</v>
      </c>
      <c r="AV35" s="91">
        <f t="shared" si="190"/>
        <v>430.27</v>
      </c>
      <c r="AW35" s="91">
        <f t="shared" si="190"/>
        <v>5066.08</v>
      </c>
      <c r="AX35" s="91">
        <f t="shared" si="190"/>
        <v>6325.55</v>
      </c>
      <c r="AY35" s="91">
        <f t="shared" si="190"/>
        <v>430.27</v>
      </c>
      <c r="AZ35" s="91">
        <f t="shared" si="190"/>
        <v>388.63</v>
      </c>
      <c r="BA35" s="91">
        <f t="shared" si="190"/>
        <v>430.27</v>
      </c>
      <c r="BB35" s="91">
        <f t="shared" si="190"/>
        <v>416.39</v>
      </c>
      <c r="BC35" s="91">
        <f t="shared" si="190"/>
        <v>430.27</v>
      </c>
      <c r="BD35" s="91">
        <f t="shared" si="190"/>
        <v>416.39</v>
      </c>
      <c r="BE35" s="91">
        <f t="shared" si="190"/>
        <v>430.27</v>
      </c>
      <c r="BF35" s="91">
        <f t="shared" si="190"/>
        <v>430.27</v>
      </c>
      <c r="BG35" s="91">
        <f t="shared" si="190"/>
        <v>416.39</v>
      </c>
      <c r="BH35" s="91">
        <f t="shared" si="190"/>
        <v>430.27</v>
      </c>
      <c r="BI35" s="91">
        <f t="shared" si="190"/>
        <v>416.39</v>
      </c>
      <c r="BJ35" s="91">
        <f t="shared" si="190"/>
        <v>430.27</v>
      </c>
      <c r="BK35" s="91">
        <f t="shared" si="190"/>
        <v>5066.08</v>
      </c>
      <c r="BL35" s="91">
        <f t="shared" si="190"/>
        <v>11391.630000000001</v>
      </c>
      <c r="BM35" s="91">
        <f t="shared" si="190"/>
        <v>430.27</v>
      </c>
      <c r="BN35" s="91">
        <f t="shared" si="190"/>
        <v>388.63</v>
      </c>
      <c r="BO35" s="91">
        <f t="shared" si="190"/>
        <v>430.27</v>
      </c>
      <c r="BP35" s="91">
        <f t="shared" si="190"/>
        <v>416.39</v>
      </c>
      <c r="BQ35" s="91">
        <f t="shared" si="190"/>
        <v>430.27</v>
      </c>
      <c r="BR35" s="91">
        <f t="shared" si="190"/>
        <v>416.39</v>
      </c>
      <c r="BS35" s="91">
        <f t="shared" si="190"/>
        <v>543.64</v>
      </c>
      <c r="BT35" s="91">
        <f t="shared" si="190"/>
        <v>583.06999999999994</v>
      </c>
      <c r="BU35" s="91">
        <f t="shared" si="190"/>
        <v>564.26</v>
      </c>
      <c r="BV35" s="91">
        <f t="shared" si="190"/>
        <v>583.06999999999994</v>
      </c>
      <c r="BW35" s="91">
        <f t="shared" si="190"/>
        <v>564.26</v>
      </c>
      <c r="BX35" s="91">
        <f t="shared" si="190"/>
        <v>583.06999999999994</v>
      </c>
      <c r="BY35" s="91">
        <f t="shared" si="190"/>
        <v>5933.59</v>
      </c>
      <c r="BZ35" s="91">
        <f t="shared" si="190"/>
        <v>17325.219999999998</v>
      </c>
      <c r="CA35" s="91">
        <f t="shared" si="190"/>
        <v>583.06999999999994</v>
      </c>
      <c r="CB35" s="91">
        <f t="shared" si="190"/>
        <v>545.45000000000005</v>
      </c>
      <c r="CC35" s="91">
        <f t="shared" si="190"/>
        <v>583.06999999999994</v>
      </c>
      <c r="CD35" s="91">
        <f t="shared" si="190"/>
        <v>564.26</v>
      </c>
      <c r="CE35" s="91">
        <f t="shared" si="190"/>
        <v>583.06999999999994</v>
      </c>
      <c r="CF35" s="91">
        <f t="shared" si="190"/>
        <v>564.26</v>
      </c>
      <c r="CG35" s="91">
        <f t="shared" si="190"/>
        <v>583.06999999999994</v>
      </c>
      <c r="CH35" s="91">
        <f t="shared" si="190"/>
        <v>583.06999999999994</v>
      </c>
      <c r="CI35" s="91">
        <f t="shared" si="190"/>
        <v>654.87</v>
      </c>
      <c r="CJ35" s="91">
        <f t="shared" si="190"/>
        <v>705.19999999999993</v>
      </c>
      <c r="CK35" s="91">
        <f t="shared" si="190"/>
        <v>682.45</v>
      </c>
      <c r="CL35" s="91">
        <f t="shared" si="190"/>
        <v>705.19999999999993</v>
      </c>
      <c r="CM35" s="91">
        <f t="shared" si="190"/>
        <v>7337.0400000000009</v>
      </c>
      <c r="CN35" s="91">
        <f t="shared" si="190"/>
        <v>24662.26</v>
      </c>
      <c r="CO35" s="91">
        <f t="shared" si="190"/>
        <v>705.19999999999993</v>
      </c>
      <c r="CP35" s="91">
        <f t="shared" si="190"/>
        <v>636.95000000000005</v>
      </c>
      <c r="CQ35" s="91">
        <f t="shared" si="190"/>
        <v>705.19999999999993</v>
      </c>
      <c r="CR35" s="91">
        <f t="shared" si="190"/>
        <v>682.45</v>
      </c>
      <c r="CS35" s="91">
        <f t="shared" si="190"/>
        <v>705.19999999999993</v>
      </c>
      <c r="CT35" s="91">
        <f t="shared" si="190"/>
        <v>682.45</v>
      </c>
      <c r="CU35" s="91">
        <f t="shared" si="190"/>
        <v>705.19999999999993</v>
      </c>
      <c r="CV35" s="91">
        <f t="shared" si="190"/>
        <v>705.19999999999993</v>
      </c>
      <c r="CW35" s="91">
        <f t="shared" si="190"/>
        <v>682.45</v>
      </c>
      <c r="CX35" s="91">
        <f t="shared" ref="CX35:FG35" si="191">SUM(CX29:CX34)</f>
        <v>705.19999999999993</v>
      </c>
      <c r="CY35" s="91">
        <f t="shared" si="191"/>
        <v>682.45</v>
      </c>
      <c r="CZ35" s="91">
        <f t="shared" si="191"/>
        <v>705.19999999999993</v>
      </c>
      <c r="DA35" s="91">
        <f t="shared" si="191"/>
        <v>8303.15</v>
      </c>
      <c r="DB35" s="91">
        <f t="shared" si="191"/>
        <v>32965.409999999996</v>
      </c>
      <c r="DC35" s="91">
        <f t="shared" si="191"/>
        <v>705.19999999999993</v>
      </c>
      <c r="DD35" s="91">
        <f t="shared" si="191"/>
        <v>636.95000000000005</v>
      </c>
      <c r="DE35" s="91">
        <f t="shared" si="191"/>
        <v>912.38999999999987</v>
      </c>
      <c r="DF35" s="91">
        <f t="shared" si="191"/>
        <v>964.98</v>
      </c>
      <c r="DG35" s="91">
        <f t="shared" si="191"/>
        <v>997.14999999999986</v>
      </c>
      <c r="DH35" s="91">
        <f t="shared" si="191"/>
        <v>964.98</v>
      </c>
      <c r="DI35" s="91">
        <f t="shared" si="191"/>
        <v>997.14999999999986</v>
      </c>
      <c r="DJ35" s="91">
        <f t="shared" si="191"/>
        <v>997.14999999999986</v>
      </c>
      <c r="DK35" s="91">
        <f t="shared" si="191"/>
        <v>964.98</v>
      </c>
      <c r="DL35" s="91">
        <f t="shared" si="191"/>
        <v>1037.32</v>
      </c>
      <c r="DM35" s="91">
        <f t="shared" si="191"/>
        <v>1137.1300000000001</v>
      </c>
      <c r="DN35" s="91">
        <f t="shared" si="191"/>
        <v>1175.04</v>
      </c>
      <c r="DO35" s="91">
        <f t="shared" si="191"/>
        <v>11490.419999999998</v>
      </c>
      <c r="DP35" s="91">
        <f t="shared" si="191"/>
        <v>44455.829999999994</v>
      </c>
      <c r="DQ35" s="91">
        <f t="shared" si="191"/>
        <v>1175.04</v>
      </c>
      <c r="DR35" s="91">
        <f t="shared" si="191"/>
        <v>1061.3200000000002</v>
      </c>
      <c r="DS35" s="91">
        <f t="shared" si="191"/>
        <v>1175.04</v>
      </c>
      <c r="DT35" s="91">
        <f t="shared" si="191"/>
        <v>1137.1300000000001</v>
      </c>
      <c r="DU35" s="91">
        <f t="shared" si="191"/>
        <v>1175.04</v>
      </c>
      <c r="DV35" s="91">
        <f t="shared" si="191"/>
        <v>1137.1300000000001</v>
      </c>
      <c r="DW35" s="91">
        <f t="shared" si="191"/>
        <v>1175.04</v>
      </c>
      <c r="DX35" s="91">
        <f t="shared" si="191"/>
        <v>1175.04</v>
      </c>
      <c r="DY35" s="91">
        <f t="shared" si="191"/>
        <v>1137.1300000000001</v>
      </c>
      <c r="DZ35" s="91">
        <f t="shared" si="191"/>
        <v>1175.04</v>
      </c>
      <c r="EA35" s="91">
        <f t="shared" si="191"/>
        <v>1137.1300000000001</v>
      </c>
      <c r="EB35" s="91">
        <f t="shared" si="191"/>
        <v>1175.04</v>
      </c>
      <c r="EC35" s="91">
        <f t="shared" si="191"/>
        <v>13835.119999999999</v>
      </c>
      <c r="ED35" s="91">
        <f t="shared" si="191"/>
        <v>58290.950000000004</v>
      </c>
      <c r="EE35" s="91">
        <f t="shared" si="191"/>
        <v>1175.04</v>
      </c>
      <c r="EF35" s="91">
        <f t="shared" si="191"/>
        <v>1099.22</v>
      </c>
      <c r="EG35" s="91">
        <f t="shared" si="191"/>
        <v>1175.04</v>
      </c>
      <c r="EH35" s="91">
        <f t="shared" si="191"/>
        <v>1137.1300000000001</v>
      </c>
      <c r="EI35" s="91">
        <f t="shared" si="191"/>
        <v>1175.04</v>
      </c>
      <c r="EJ35" s="91">
        <f t="shared" si="191"/>
        <v>1137.1300000000001</v>
      </c>
      <c r="EK35" s="91">
        <f t="shared" si="191"/>
        <v>1175.04</v>
      </c>
      <c r="EL35" s="91">
        <f t="shared" si="191"/>
        <v>1175.04</v>
      </c>
      <c r="EM35" s="91">
        <f t="shared" si="191"/>
        <v>1137.1300000000001</v>
      </c>
      <c r="EN35" s="91">
        <f t="shared" si="191"/>
        <v>1175.04</v>
      </c>
      <c r="EO35" s="91">
        <f t="shared" si="191"/>
        <v>1137.1300000000001</v>
      </c>
      <c r="EP35" s="91">
        <f t="shared" si="191"/>
        <v>1175.04</v>
      </c>
      <c r="EQ35" s="91">
        <f t="shared" si="191"/>
        <v>13873.02</v>
      </c>
      <c r="ER35" s="91">
        <f t="shared" si="191"/>
        <v>72163.969999999987</v>
      </c>
      <c r="ES35" s="91">
        <f t="shared" si="191"/>
        <v>1175.04</v>
      </c>
      <c r="ET35" s="91">
        <f t="shared" si="191"/>
        <v>1061.3200000000002</v>
      </c>
      <c r="EU35" s="91">
        <f t="shared" si="191"/>
        <v>1175.04</v>
      </c>
      <c r="EV35" s="91">
        <f t="shared" si="191"/>
        <v>1137.1300000000001</v>
      </c>
      <c r="EW35" s="92">
        <f t="shared" si="191"/>
        <v>1175.04</v>
      </c>
      <c r="EX35" s="91">
        <f t="shared" si="191"/>
        <v>1137.1300000000001</v>
      </c>
      <c r="EY35" s="91">
        <f t="shared" si="191"/>
        <v>1175.04</v>
      </c>
      <c r="EZ35" s="91">
        <f t="shared" si="191"/>
        <v>1175.04</v>
      </c>
      <c r="FA35" s="91">
        <f t="shared" si="191"/>
        <v>1137.1300000000001</v>
      </c>
      <c r="FB35" s="91">
        <f t="shared" si="191"/>
        <v>0</v>
      </c>
      <c r="FC35" s="91">
        <f t="shared" si="191"/>
        <v>0</v>
      </c>
      <c r="FD35" s="91">
        <f t="shared" si="191"/>
        <v>0</v>
      </c>
      <c r="FE35" s="91">
        <f t="shared" si="191"/>
        <v>10347.91</v>
      </c>
      <c r="FF35" s="91">
        <f t="shared" si="191"/>
        <v>82511.88</v>
      </c>
      <c r="FG35" s="93">
        <f t="shared" si="191"/>
        <v>71211.48</v>
      </c>
      <c r="FH35" s="110"/>
      <c r="FI35" s="110"/>
      <c r="FJ35" s="110"/>
      <c r="FK35" s="110"/>
      <c r="FL35" s="110"/>
      <c r="FM35" s="110"/>
      <c r="FN35" s="110"/>
    </row>
    <row r="36" spans="1:171" s="111" customFormat="1" ht="15" customHeight="1" x14ac:dyDescent="0.15">
      <c r="A36" s="310" t="s">
        <v>166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2"/>
      <c r="FH36" s="110"/>
      <c r="FI36" s="110"/>
      <c r="FJ36" s="110"/>
      <c r="FK36" s="110"/>
      <c r="FL36" s="110"/>
      <c r="FM36" s="110"/>
      <c r="FN36" s="110"/>
    </row>
    <row r="37" spans="1:171" ht="58.5" customHeight="1" x14ac:dyDescent="0.15">
      <c r="A37" s="99">
        <v>42713</v>
      </c>
      <c r="B37" s="10" t="s">
        <v>167</v>
      </c>
      <c r="C37" s="112" t="s">
        <v>168</v>
      </c>
      <c r="D37" s="10" t="s">
        <v>169</v>
      </c>
      <c r="E37" s="12" t="s">
        <v>170</v>
      </c>
      <c r="F37" s="8">
        <v>1150</v>
      </c>
      <c r="G37" s="75">
        <f t="shared" ref="G37:G68" si="192">(F37*0.1)</f>
        <v>115</v>
      </c>
      <c r="H37" s="75">
        <f t="shared" ref="H37:H68" si="193">(F37*0.9)</f>
        <v>1035</v>
      </c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75"/>
      <c r="AY37" s="100"/>
      <c r="AZ37" s="100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>
        <f>ROUND((H37/5/365*22),2)</f>
        <v>12.48</v>
      </c>
      <c r="CM37" s="75">
        <f t="shared" ref="CM37:CM44" si="194">SUM(CA37:CL37)</f>
        <v>12.48</v>
      </c>
      <c r="CN37" s="76">
        <f t="shared" ref="CN37:CN44" si="195">ROUND((BZ37+CM37),2)</f>
        <v>12.48</v>
      </c>
      <c r="CO37" s="75">
        <f t="shared" ref="CO37:CO44" si="196">ROUND((H37/5/365*31),2)</f>
        <v>17.579999999999998</v>
      </c>
      <c r="CP37" s="75">
        <f t="shared" ref="CP37:CP44" si="197">ROUND((H37/5/365*28),2)</f>
        <v>15.88</v>
      </c>
      <c r="CQ37" s="75">
        <f t="shared" ref="CQ37:CQ44" si="198">ROUND((H37/5/365*31),2)</f>
        <v>17.579999999999998</v>
      </c>
      <c r="CR37" s="75">
        <f t="shared" ref="CR37:CR44" si="199">ROUND((H37/5/365*30),2)</f>
        <v>17.010000000000002</v>
      </c>
      <c r="CS37" s="77">
        <f t="shared" ref="CS37:CS44" si="200">ROUND((H37/5/365*31),2)</f>
        <v>17.579999999999998</v>
      </c>
      <c r="CT37" s="75">
        <f t="shared" ref="CT37:CT45" si="201">ROUND((H37/5/365*30),2)</f>
        <v>17.010000000000002</v>
      </c>
      <c r="CU37" s="75">
        <f t="shared" ref="CU37:CU45" si="202">ROUND((H37/5/365*31),2)</f>
        <v>17.579999999999998</v>
      </c>
      <c r="CV37" s="75">
        <f t="shared" ref="CV37:CV45" si="203">ROUND((H37/5/365*31),2)</f>
        <v>17.579999999999998</v>
      </c>
      <c r="CW37" s="75">
        <f t="shared" ref="CW37:CW47" si="204">ROUND((H37/5/365*30),2)</f>
        <v>17.010000000000002</v>
      </c>
      <c r="CX37" s="75">
        <f t="shared" ref="CX37:CX47" si="205">ROUND((H37/5/365*31),2)</f>
        <v>17.579999999999998</v>
      </c>
      <c r="CY37" s="75">
        <f t="shared" ref="CY37:CY49" si="206">ROUND((H37/5/365*30),2)</f>
        <v>17.010000000000002</v>
      </c>
      <c r="CZ37" s="75">
        <f t="shared" ref="CZ37:CZ50" si="207">ROUND((H37/5/365*31),2)</f>
        <v>17.579999999999998</v>
      </c>
      <c r="DA37" s="76">
        <f t="shared" ref="DA37:DA50" si="208">SUM(CO37:CZ37)</f>
        <v>206.97999999999996</v>
      </c>
      <c r="DB37" s="76">
        <f t="shared" ref="DB37:DB50" si="209">ROUND((CN37+DA37),2)</f>
        <v>219.46</v>
      </c>
      <c r="DC37" s="75">
        <f t="shared" ref="DC37:DC50" si="210">ROUND((H37/5/365*31),2)</f>
        <v>17.579999999999998</v>
      </c>
      <c r="DD37" s="75">
        <f t="shared" ref="DD37:DD50" si="211">ROUND((H37/5/365*28),2)</f>
        <v>15.88</v>
      </c>
      <c r="DE37" s="75">
        <f t="shared" ref="DE37:DE50" si="212">ROUND((H37/5/365*31),2)</f>
        <v>17.579999999999998</v>
      </c>
      <c r="DF37" s="75">
        <f t="shared" ref="DF37:DF52" si="213">ROUND((H37/5/365*30),2)</f>
        <v>17.010000000000002</v>
      </c>
      <c r="DG37" s="75">
        <f t="shared" ref="DG37:DG52" si="214">ROUND((H37/5/365*31),2)</f>
        <v>17.579999999999998</v>
      </c>
      <c r="DH37" s="75">
        <f t="shared" ref="DH37:DH52" si="215">ROUND((H37/5/365*30),2)</f>
        <v>17.010000000000002</v>
      </c>
      <c r="DI37" s="75">
        <f t="shared" ref="DI37:DI55" si="216">ROUND((H37/5/365*31),2)</f>
        <v>17.579999999999998</v>
      </c>
      <c r="DJ37" s="75">
        <f t="shared" ref="DJ37:DJ55" si="217">ROUND((H37/5/365*31),2)</f>
        <v>17.579999999999998</v>
      </c>
      <c r="DK37" s="75">
        <f t="shared" ref="DK37:DK55" si="218">ROUND((H37/5/365*30),2)</f>
        <v>17.010000000000002</v>
      </c>
      <c r="DL37" s="75">
        <f t="shared" ref="DL37:DL55" si="219">ROUND((H37/5/365*31),2)</f>
        <v>17.579999999999998</v>
      </c>
      <c r="DM37" s="75">
        <f t="shared" ref="DM37:DM55" si="220">ROUND((H37/5/365*30),2)</f>
        <v>17.010000000000002</v>
      </c>
      <c r="DN37" s="75">
        <f t="shared" ref="DN37:DN55" si="221">ROUND((H37/5/365*31),2)</f>
        <v>17.579999999999998</v>
      </c>
      <c r="DO37" s="76">
        <f t="shared" ref="DO37:DO55" si="222">SUM(DC37:DN37)</f>
        <v>206.97999999999996</v>
      </c>
      <c r="DP37" s="76">
        <f t="shared" ref="DP37:DP55" si="223">ROUND((DB37+DO37),2)</f>
        <v>426.44</v>
      </c>
      <c r="DQ37" s="75">
        <f t="shared" ref="DQ37:DQ54" si="224">ROUND((H37/5/365*31),2)</f>
        <v>17.579999999999998</v>
      </c>
      <c r="DR37" s="75">
        <f t="shared" ref="DR37:DR55" si="225">ROUND((H37/5/365*28),2)</f>
        <v>15.88</v>
      </c>
      <c r="DS37" s="75">
        <f t="shared" ref="DS37:DS58" si="226">ROUND((H37/5/365*31),2)</f>
        <v>17.579999999999998</v>
      </c>
      <c r="DT37" s="75">
        <f t="shared" ref="DT37:DT59" si="227">ROUND((H37/5/365*30),2)</f>
        <v>17.010000000000002</v>
      </c>
      <c r="DU37" s="75">
        <f t="shared" ref="DU37:DU59" si="228">ROUND((H37/5/365*31),2)</f>
        <v>17.579999999999998</v>
      </c>
      <c r="DV37" s="75">
        <f t="shared" ref="DV37:DV59" si="229">ROUND((H37/5/365*30),2)</f>
        <v>17.010000000000002</v>
      </c>
      <c r="DW37" s="75">
        <f t="shared" ref="DW37:DW59" si="230">ROUND((H37/5/365*31),2)</f>
        <v>17.579999999999998</v>
      </c>
      <c r="DX37" s="75">
        <f t="shared" ref="DX37:DX59" si="231">ROUND((H37/5/365*31),2)</f>
        <v>17.579999999999998</v>
      </c>
      <c r="DY37" s="75">
        <f t="shared" ref="DY37:DY59" si="232">ROUND((H37/5/365*30),2)</f>
        <v>17.010000000000002</v>
      </c>
      <c r="DZ37" s="75">
        <f t="shared" ref="DZ37:DZ61" si="233">ROUND((H37/5/365*31),2)</f>
        <v>17.579999999999998</v>
      </c>
      <c r="EA37" s="75">
        <f t="shared" ref="EA37:EA61" si="234">ROUND((H37/5/365*30),2)</f>
        <v>17.010000000000002</v>
      </c>
      <c r="EB37" s="75">
        <f t="shared" ref="EB37:EB61" si="235">ROUND((H37/5/365*31),2)</f>
        <v>17.579999999999998</v>
      </c>
      <c r="EC37" s="76">
        <f t="shared" ref="EC37:EC61" si="236">SUM(DQ37:EB37)</f>
        <v>206.97999999999996</v>
      </c>
      <c r="ED37" s="76">
        <f t="shared" ref="ED37:ED61" si="237">ROUND((DP37+EC37),2)</f>
        <v>633.41999999999996</v>
      </c>
      <c r="EE37" s="75">
        <f t="shared" ref="EE37:EE61" si="238">ROUND((H37/5/365*31),2)</f>
        <v>17.579999999999998</v>
      </c>
      <c r="EF37" s="75">
        <f t="shared" ref="EF37:EF61" si="239">ROUND((H37/5/365*29),2)</f>
        <v>16.45</v>
      </c>
      <c r="EG37" s="75">
        <f t="shared" ref="EG37:EG65" si="240">ROUND((H37/5/365*31),2)</f>
        <v>17.579999999999998</v>
      </c>
      <c r="EH37" s="75">
        <f t="shared" ref="EH37:EH65" si="241">ROUND((H37/5/365*30),2)</f>
        <v>17.010000000000002</v>
      </c>
      <c r="EI37" s="75">
        <f t="shared" ref="EI37:EI65" si="242">ROUND((H37/5/365*31),2)</f>
        <v>17.579999999999998</v>
      </c>
      <c r="EJ37" s="75">
        <f t="shared" ref="EJ37:EJ65" si="243">ROUND((H37/5/365*30),2)</f>
        <v>17.010000000000002</v>
      </c>
      <c r="EK37" s="75">
        <f t="shared" ref="EK37:EK65" si="244">ROUND((H37/5/365*31),2)</f>
        <v>17.579999999999998</v>
      </c>
      <c r="EL37" s="75">
        <f t="shared" ref="EL37:EL65" si="245">ROUND((H37/5/365*31),2)</f>
        <v>17.579999999999998</v>
      </c>
      <c r="EM37" s="75">
        <f t="shared" ref="EM37:EM65" si="246">ROUND((H37/5/365*30),2)</f>
        <v>17.010000000000002</v>
      </c>
      <c r="EN37" s="75">
        <f t="shared" ref="EN37:EN65" si="247">ROUND((H37/5/365*31),2)</f>
        <v>17.579999999999998</v>
      </c>
      <c r="EO37" s="75">
        <f t="shared" ref="EO37:EO65" si="248">ROUND((H37/5/365*30),2)</f>
        <v>17.010000000000002</v>
      </c>
      <c r="EP37" s="75">
        <f t="shared" ref="EP37:EP65" si="249">ROUND((H37/5/365*31),2)</f>
        <v>17.579999999999998</v>
      </c>
      <c r="EQ37" s="76">
        <f t="shared" ref="EQ37:EQ65" si="250">SUM(EE37:EP37)</f>
        <v>207.54999999999995</v>
      </c>
      <c r="ER37" s="76">
        <f t="shared" ref="ER37:ER65" si="251">ROUND((ED37+EQ37),2)</f>
        <v>840.97</v>
      </c>
      <c r="ES37" s="75">
        <f t="shared" ref="ES37:ES65" si="252">ROUND((H37/5/365*31),2)</f>
        <v>17.579999999999998</v>
      </c>
      <c r="ET37" s="75">
        <f t="shared" ref="ET37:ET65" si="253">ROUND((H37/5/365*28),2)</f>
        <v>15.88</v>
      </c>
      <c r="EU37" s="75">
        <f t="shared" ref="EU37:EU65" si="254">ROUND((H37/5/365*31),2)</f>
        <v>17.579999999999998</v>
      </c>
      <c r="EV37" s="75">
        <f t="shared" ref="EV37:EV65" si="255">ROUND((H37/5/365*30),2)</f>
        <v>17.010000000000002</v>
      </c>
      <c r="EW37" s="78">
        <f t="shared" ref="EW37:EW66" si="256">ROUND((H37/5/365*31),2)</f>
        <v>17.579999999999998</v>
      </c>
      <c r="EX37" s="75">
        <f t="shared" ref="EX37:EX66" si="257">ROUND((H37/5/365*30),2)</f>
        <v>17.010000000000002</v>
      </c>
      <c r="EY37" s="75">
        <f t="shared" ref="EY37:EY68" si="258">ROUND((H37/5/365*31),2)</f>
        <v>17.579999999999998</v>
      </c>
      <c r="EZ37" s="75">
        <f>ROUND((H37/5/365*31),2)</f>
        <v>17.579999999999998</v>
      </c>
      <c r="FA37" s="75">
        <f>ROUND((H37/5/365*30),2)</f>
        <v>17.010000000000002</v>
      </c>
      <c r="FB37" s="76"/>
      <c r="FC37" s="76"/>
      <c r="FD37" s="76"/>
      <c r="FE37" s="75">
        <f t="shared" ref="FE37:FE66" si="259">SUM(ES37:FD37)</f>
        <v>154.81</v>
      </c>
      <c r="FF37" s="76">
        <f t="shared" ref="FF37:FF68" si="260">ROUND((ER37+FE37),2)</f>
        <v>995.78</v>
      </c>
      <c r="FG37" s="79">
        <f t="shared" ref="FG37:FG68" si="261">SUM(F37-FF37)</f>
        <v>154.22000000000003</v>
      </c>
      <c r="FH37" s="113"/>
    </row>
    <row r="38" spans="1:171" ht="51.75" customHeight="1" x14ac:dyDescent="0.15">
      <c r="A38" s="99">
        <v>42716</v>
      </c>
      <c r="B38" s="10" t="s">
        <v>167</v>
      </c>
      <c r="C38" s="112" t="s">
        <v>171</v>
      </c>
      <c r="D38" s="10" t="s">
        <v>15</v>
      </c>
      <c r="E38" s="12" t="s">
        <v>172</v>
      </c>
      <c r="F38" s="8">
        <v>805</v>
      </c>
      <c r="G38" s="75">
        <f t="shared" si="192"/>
        <v>80.5</v>
      </c>
      <c r="H38" s="75">
        <f t="shared" si="193"/>
        <v>724.5</v>
      </c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75"/>
      <c r="AY38" s="100"/>
      <c r="AZ38" s="100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>
        <f>ROUND((H38/5/365*19),2)</f>
        <v>7.54</v>
      </c>
      <c r="CM38" s="75">
        <f t="shared" si="194"/>
        <v>7.54</v>
      </c>
      <c r="CN38" s="76">
        <f t="shared" si="195"/>
        <v>7.54</v>
      </c>
      <c r="CO38" s="75">
        <f t="shared" si="196"/>
        <v>12.31</v>
      </c>
      <c r="CP38" s="75">
        <f t="shared" si="197"/>
        <v>11.12</v>
      </c>
      <c r="CQ38" s="75">
        <f t="shared" si="198"/>
        <v>12.31</v>
      </c>
      <c r="CR38" s="75">
        <f t="shared" si="199"/>
        <v>11.91</v>
      </c>
      <c r="CS38" s="77">
        <f t="shared" si="200"/>
        <v>12.31</v>
      </c>
      <c r="CT38" s="75">
        <f t="shared" si="201"/>
        <v>11.91</v>
      </c>
      <c r="CU38" s="75">
        <f t="shared" si="202"/>
        <v>12.31</v>
      </c>
      <c r="CV38" s="75">
        <f t="shared" si="203"/>
        <v>12.31</v>
      </c>
      <c r="CW38" s="75">
        <f t="shared" si="204"/>
        <v>11.91</v>
      </c>
      <c r="CX38" s="75">
        <f t="shared" si="205"/>
        <v>12.31</v>
      </c>
      <c r="CY38" s="75">
        <f t="shared" si="206"/>
        <v>11.91</v>
      </c>
      <c r="CZ38" s="75">
        <f t="shared" si="207"/>
        <v>12.31</v>
      </c>
      <c r="DA38" s="76">
        <f t="shared" si="208"/>
        <v>144.93</v>
      </c>
      <c r="DB38" s="76">
        <f t="shared" si="209"/>
        <v>152.47</v>
      </c>
      <c r="DC38" s="75">
        <f t="shared" si="210"/>
        <v>12.31</v>
      </c>
      <c r="DD38" s="75">
        <f t="shared" si="211"/>
        <v>11.12</v>
      </c>
      <c r="DE38" s="75">
        <f t="shared" si="212"/>
        <v>12.31</v>
      </c>
      <c r="DF38" s="75">
        <f t="shared" si="213"/>
        <v>11.91</v>
      </c>
      <c r="DG38" s="75">
        <f t="shared" si="214"/>
        <v>12.31</v>
      </c>
      <c r="DH38" s="75">
        <f t="shared" si="215"/>
        <v>11.91</v>
      </c>
      <c r="DI38" s="75">
        <f t="shared" si="216"/>
        <v>12.31</v>
      </c>
      <c r="DJ38" s="75">
        <f t="shared" si="217"/>
        <v>12.31</v>
      </c>
      <c r="DK38" s="75">
        <f t="shared" si="218"/>
        <v>11.91</v>
      </c>
      <c r="DL38" s="75">
        <f t="shared" si="219"/>
        <v>12.31</v>
      </c>
      <c r="DM38" s="75">
        <f t="shared" si="220"/>
        <v>11.91</v>
      </c>
      <c r="DN38" s="75">
        <f t="shared" si="221"/>
        <v>12.31</v>
      </c>
      <c r="DO38" s="76">
        <f t="shared" si="222"/>
        <v>144.93</v>
      </c>
      <c r="DP38" s="76">
        <f t="shared" si="223"/>
        <v>297.39999999999998</v>
      </c>
      <c r="DQ38" s="75">
        <f t="shared" si="224"/>
        <v>12.31</v>
      </c>
      <c r="DR38" s="75">
        <f t="shared" si="225"/>
        <v>11.12</v>
      </c>
      <c r="DS38" s="75">
        <f t="shared" si="226"/>
        <v>12.31</v>
      </c>
      <c r="DT38" s="75">
        <f t="shared" si="227"/>
        <v>11.91</v>
      </c>
      <c r="DU38" s="75">
        <f t="shared" si="228"/>
        <v>12.31</v>
      </c>
      <c r="DV38" s="75">
        <f t="shared" si="229"/>
        <v>11.91</v>
      </c>
      <c r="DW38" s="75">
        <f t="shared" si="230"/>
        <v>12.31</v>
      </c>
      <c r="DX38" s="75">
        <f t="shared" si="231"/>
        <v>12.31</v>
      </c>
      <c r="DY38" s="75">
        <f t="shared" si="232"/>
        <v>11.91</v>
      </c>
      <c r="DZ38" s="75">
        <f t="shared" si="233"/>
        <v>12.31</v>
      </c>
      <c r="EA38" s="75">
        <f t="shared" si="234"/>
        <v>11.91</v>
      </c>
      <c r="EB38" s="75">
        <f t="shared" si="235"/>
        <v>12.31</v>
      </c>
      <c r="EC38" s="76">
        <f t="shared" si="236"/>
        <v>144.93</v>
      </c>
      <c r="ED38" s="76">
        <f t="shared" si="237"/>
        <v>442.33</v>
      </c>
      <c r="EE38" s="75">
        <f t="shared" si="238"/>
        <v>12.31</v>
      </c>
      <c r="EF38" s="75">
        <f t="shared" si="239"/>
        <v>11.51</v>
      </c>
      <c r="EG38" s="75">
        <f t="shared" si="240"/>
        <v>12.31</v>
      </c>
      <c r="EH38" s="75">
        <f t="shared" si="241"/>
        <v>11.91</v>
      </c>
      <c r="EI38" s="75">
        <f t="shared" si="242"/>
        <v>12.31</v>
      </c>
      <c r="EJ38" s="75">
        <f t="shared" si="243"/>
        <v>11.91</v>
      </c>
      <c r="EK38" s="75">
        <f t="shared" si="244"/>
        <v>12.31</v>
      </c>
      <c r="EL38" s="75">
        <f t="shared" si="245"/>
        <v>12.31</v>
      </c>
      <c r="EM38" s="75">
        <f t="shared" si="246"/>
        <v>11.91</v>
      </c>
      <c r="EN38" s="75">
        <f t="shared" si="247"/>
        <v>12.31</v>
      </c>
      <c r="EO38" s="75">
        <f t="shared" si="248"/>
        <v>11.91</v>
      </c>
      <c r="EP38" s="75">
        <f t="shared" si="249"/>
        <v>12.31</v>
      </c>
      <c r="EQ38" s="76">
        <f t="shared" si="250"/>
        <v>145.32000000000002</v>
      </c>
      <c r="ER38" s="76">
        <f t="shared" si="251"/>
        <v>587.65</v>
      </c>
      <c r="ES38" s="75">
        <f t="shared" si="252"/>
        <v>12.31</v>
      </c>
      <c r="ET38" s="75">
        <f t="shared" si="253"/>
        <v>11.12</v>
      </c>
      <c r="EU38" s="75">
        <f t="shared" si="254"/>
        <v>12.31</v>
      </c>
      <c r="EV38" s="75">
        <f t="shared" si="255"/>
        <v>11.91</v>
      </c>
      <c r="EW38" s="78">
        <f t="shared" si="256"/>
        <v>12.31</v>
      </c>
      <c r="EX38" s="75">
        <f t="shared" si="257"/>
        <v>11.91</v>
      </c>
      <c r="EY38" s="75">
        <f t="shared" si="258"/>
        <v>12.31</v>
      </c>
      <c r="EZ38" s="75">
        <f t="shared" ref="EZ38:EZ68" si="262">ROUND((H38/5/365*31),2)</f>
        <v>12.31</v>
      </c>
      <c r="FA38" s="75">
        <f t="shared" ref="FA38:FA68" si="263">ROUND((H38/5/365*30),2)</f>
        <v>11.91</v>
      </c>
      <c r="FB38" s="76"/>
      <c r="FC38" s="76"/>
      <c r="FD38" s="76"/>
      <c r="FE38" s="75">
        <f t="shared" si="259"/>
        <v>108.4</v>
      </c>
      <c r="FF38" s="76">
        <f t="shared" si="260"/>
        <v>696.05</v>
      </c>
      <c r="FG38" s="79">
        <f t="shared" si="261"/>
        <v>108.95000000000005</v>
      </c>
      <c r="FH38" s="113"/>
    </row>
    <row r="39" spans="1:171" ht="52.5" customHeight="1" x14ac:dyDescent="0.15">
      <c r="A39" s="99">
        <v>42716</v>
      </c>
      <c r="B39" s="10" t="s">
        <v>167</v>
      </c>
      <c r="C39" s="112" t="s">
        <v>173</v>
      </c>
      <c r="D39" s="10" t="s">
        <v>174</v>
      </c>
      <c r="E39" s="12" t="s">
        <v>175</v>
      </c>
      <c r="F39" s="8">
        <v>805</v>
      </c>
      <c r="G39" s="75">
        <f t="shared" si="192"/>
        <v>80.5</v>
      </c>
      <c r="H39" s="75">
        <f t="shared" si="193"/>
        <v>724.5</v>
      </c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75"/>
      <c r="AY39" s="100"/>
      <c r="AZ39" s="100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>
        <f>ROUND((H39/5/365*19),2)</f>
        <v>7.54</v>
      </c>
      <c r="CM39" s="75">
        <f t="shared" si="194"/>
        <v>7.54</v>
      </c>
      <c r="CN39" s="76">
        <f t="shared" si="195"/>
        <v>7.54</v>
      </c>
      <c r="CO39" s="75">
        <f t="shared" si="196"/>
        <v>12.31</v>
      </c>
      <c r="CP39" s="75">
        <f t="shared" si="197"/>
        <v>11.12</v>
      </c>
      <c r="CQ39" s="75">
        <f t="shared" si="198"/>
        <v>12.31</v>
      </c>
      <c r="CR39" s="75">
        <f t="shared" si="199"/>
        <v>11.91</v>
      </c>
      <c r="CS39" s="77">
        <f t="shared" si="200"/>
        <v>12.31</v>
      </c>
      <c r="CT39" s="75">
        <f t="shared" si="201"/>
        <v>11.91</v>
      </c>
      <c r="CU39" s="75">
        <f t="shared" si="202"/>
        <v>12.31</v>
      </c>
      <c r="CV39" s="75">
        <f t="shared" si="203"/>
        <v>12.31</v>
      </c>
      <c r="CW39" s="75">
        <f t="shared" si="204"/>
        <v>11.91</v>
      </c>
      <c r="CX39" s="75">
        <f t="shared" si="205"/>
        <v>12.31</v>
      </c>
      <c r="CY39" s="75">
        <f t="shared" si="206"/>
        <v>11.91</v>
      </c>
      <c r="CZ39" s="75">
        <f t="shared" si="207"/>
        <v>12.31</v>
      </c>
      <c r="DA39" s="76">
        <f t="shared" si="208"/>
        <v>144.93</v>
      </c>
      <c r="DB39" s="76">
        <f t="shared" si="209"/>
        <v>152.47</v>
      </c>
      <c r="DC39" s="75">
        <f t="shared" si="210"/>
        <v>12.31</v>
      </c>
      <c r="DD39" s="75">
        <f t="shared" si="211"/>
        <v>11.12</v>
      </c>
      <c r="DE39" s="75">
        <f t="shared" si="212"/>
        <v>12.31</v>
      </c>
      <c r="DF39" s="75">
        <f t="shared" si="213"/>
        <v>11.91</v>
      </c>
      <c r="DG39" s="75">
        <f t="shared" si="214"/>
        <v>12.31</v>
      </c>
      <c r="DH39" s="75">
        <f t="shared" si="215"/>
        <v>11.91</v>
      </c>
      <c r="DI39" s="75">
        <f t="shared" si="216"/>
        <v>12.31</v>
      </c>
      <c r="DJ39" s="75">
        <f t="shared" si="217"/>
        <v>12.31</v>
      </c>
      <c r="DK39" s="75">
        <f t="shared" si="218"/>
        <v>11.91</v>
      </c>
      <c r="DL39" s="75">
        <f t="shared" si="219"/>
        <v>12.31</v>
      </c>
      <c r="DM39" s="75">
        <f t="shared" si="220"/>
        <v>11.91</v>
      </c>
      <c r="DN39" s="75">
        <f t="shared" si="221"/>
        <v>12.31</v>
      </c>
      <c r="DO39" s="76">
        <f t="shared" si="222"/>
        <v>144.93</v>
      </c>
      <c r="DP39" s="76">
        <f t="shared" si="223"/>
        <v>297.39999999999998</v>
      </c>
      <c r="DQ39" s="75">
        <f t="shared" si="224"/>
        <v>12.31</v>
      </c>
      <c r="DR39" s="75">
        <f t="shared" si="225"/>
        <v>11.12</v>
      </c>
      <c r="DS39" s="75">
        <f t="shared" si="226"/>
        <v>12.31</v>
      </c>
      <c r="DT39" s="75">
        <f t="shared" si="227"/>
        <v>11.91</v>
      </c>
      <c r="DU39" s="75">
        <f t="shared" si="228"/>
        <v>12.31</v>
      </c>
      <c r="DV39" s="75">
        <f t="shared" si="229"/>
        <v>11.91</v>
      </c>
      <c r="DW39" s="75">
        <f t="shared" si="230"/>
        <v>12.31</v>
      </c>
      <c r="DX39" s="75">
        <f t="shared" si="231"/>
        <v>12.31</v>
      </c>
      <c r="DY39" s="75">
        <f t="shared" si="232"/>
        <v>11.91</v>
      </c>
      <c r="DZ39" s="75">
        <f t="shared" si="233"/>
        <v>12.31</v>
      </c>
      <c r="EA39" s="75">
        <f t="shared" si="234"/>
        <v>11.91</v>
      </c>
      <c r="EB39" s="75">
        <f t="shared" si="235"/>
        <v>12.31</v>
      </c>
      <c r="EC39" s="76">
        <f t="shared" si="236"/>
        <v>144.93</v>
      </c>
      <c r="ED39" s="76">
        <f t="shared" si="237"/>
        <v>442.33</v>
      </c>
      <c r="EE39" s="75">
        <f t="shared" si="238"/>
        <v>12.31</v>
      </c>
      <c r="EF39" s="75">
        <f t="shared" si="239"/>
        <v>11.51</v>
      </c>
      <c r="EG39" s="75">
        <f t="shared" si="240"/>
        <v>12.31</v>
      </c>
      <c r="EH39" s="75">
        <f t="shared" si="241"/>
        <v>11.91</v>
      </c>
      <c r="EI39" s="75">
        <f t="shared" si="242"/>
        <v>12.31</v>
      </c>
      <c r="EJ39" s="75">
        <f t="shared" si="243"/>
        <v>11.91</v>
      </c>
      <c r="EK39" s="75">
        <f t="shared" si="244"/>
        <v>12.31</v>
      </c>
      <c r="EL39" s="75">
        <f t="shared" si="245"/>
        <v>12.31</v>
      </c>
      <c r="EM39" s="75">
        <f t="shared" si="246"/>
        <v>11.91</v>
      </c>
      <c r="EN39" s="75">
        <f t="shared" si="247"/>
        <v>12.31</v>
      </c>
      <c r="EO39" s="75">
        <f t="shared" si="248"/>
        <v>11.91</v>
      </c>
      <c r="EP39" s="75">
        <f t="shared" si="249"/>
        <v>12.31</v>
      </c>
      <c r="EQ39" s="76">
        <f t="shared" si="250"/>
        <v>145.32000000000002</v>
      </c>
      <c r="ER39" s="76">
        <f t="shared" si="251"/>
        <v>587.65</v>
      </c>
      <c r="ES39" s="75">
        <f t="shared" si="252"/>
        <v>12.31</v>
      </c>
      <c r="ET39" s="75">
        <f t="shared" si="253"/>
        <v>11.12</v>
      </c>
      <c r="EU39" s="75">
        <f t="shared" si="254"/>
        <v>12.31</v>
      </c>
      <c r="EV39" s="75">
        <f t="shared" si="255"/>
        <v>11.91</v>
      </c>
      <c r="EW39" s="78">
        <f t="shared" si="256"/>
        <v>12.31</v>
      </c>
      <c r="EX39" s="75">
        <f t="shared" si="257"/>
        <v>11.91</v>
      </c>
      <c r="EY39" s="75">
        <f t="shared" si="258"/>
        <v>12.31</v>
      </c>
      <c r="EZ39" s="75">
        <f t="shared" si="262"/>
        <v>12.31</v>
      </c>
      <c r="FA39" s="75">
        <f t="shared" si="263"/>
        <v>11.91</v>
      </c>
      <c r="FB39" s="76"/>
      <c r="FC39" s="76"/>
      <c r="FD39" s="76"/>
      <c r="FE39" s="75">
        <f t="shared" si="259"/>
        <v>108.4</v>
      </c>
      <c r="FF39" s="76">
        <f t="shared" si="260"/>
        <v>696.05</v>
      </c>
      <c r="FG39" s="79">
        <f t="shared" si="261"/>
        <v>108.95000000000005</v>
      </c>
      <c r="FH39" s="113"/>
    </row>
    <row r="40" spans="1:171" ht="52.5" customHeight="1" x14ac:dyDescent="0.15">
      <c r="A40" s="99">
        <v>42716</v>
      </c>
      <c r="B40" s="10" t="s">
        <v>167</v>
      </c>
      <c r="C40" s="112" t="s">
        <v>176</v>
      </c>
      <c r="D40" s="10" t="s">
        <v>177</v>
      </c>
      <c r="E40" s="12" t="s">
        <v>178</v>
      </c>
      <c r="F40" s="8">
        <v>805</v>
      </c>
      <c r="G40" s="75">
        <f t="shared" si="192"/>
        <v>80.5</v>
      </c>
      <c r="H40" s="75">
        <f t="shared" si="193"/>
        <v>724.5</v>
      </c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75"/>
      <c r="AY40" s="100"/>
      <c r="AZ40" s="100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>
        <f>ROUND((H40/5/365*19),2)</f>
        <v>7.54</v>
      </c>
      <c r="CM40" s="75">
        <f t="shared" si="194"/>
        <v>7.54</v>
      </c>
      <c r="CN40" s="76">
        <f t="shared" si="195"/>
        <v>7.54</v>
      </c>
      <c r="CO40" s="75">
        <f t="shared" si="196"/>
        <v>12.31</v>
      </c>
      <c r="CP40" s="75">
        <f t="shared" si="197"/>
        <v>11.12</v>
      </c>
      <c r="CQ40" s="75">
        <f t="shared" si="198"/>
        <v>12.31</v>
      </c>
      <c r="CR40" s="75">
        <f t="shared" si="199"/>
        <v>11.91</v>
      </c>
      <c r="CS40" s="77">
        <f t="shared" si="200"/>
        <v>12.31</v>
      </c>
      <c r="CT40" s="75">
        <f t="shared" si="201"/>
        <v>11.91</v>
      </c>
      <c r="CU40" s="75">
        <f t="shared" si="202"/>
        <v>12.31</v>
      </c>
      <c r="CV40" s="75">
        <f t="shared" si="203"/>
        <v>12.31</v>
      </c>
      <c r="CW40" s="75">
        <f t="shared" si="204"/>
        <v>11.91</v>
      </c>
      <c r="CX40" s="75">
        <f t="shared" si="205"/>
        <v>12.31</v>
      </c>
      <c r="CY40" s="75">
        <f t="shared" si="206"/>
        <v>11.91</v>
      </c>
      <c r="CZ40" s="75">
        <f t="shared" si="207"/>
        <v>12.31</v>
      </c>
      <c r="DA40" s="76">
        <f t="shared" si="208"/>
        <v>144.93</v>
      </c>
      <c r="DB40" s="76">
        <f t="shared" si="209"/>
        <v>152.47</v>
      </c>
      <c r="DC40" s="75">
        <f t="shared" si="210"/>
        <v>12.31</v>
      </c>
      <c r="DD40" s="75">
        <f t="shared" si="211"/>
        <v>11.12</v>
      </c>
      <c r="DE40" s="75">
        <f t="shared" si="212"/>
        <v>12.31</v>
      </c>
      <c r="DF40" s="75">
        <f t="shared" si="213"/>
        <v>11.91</v>
      </c>
      <c r="DG40" s="75">
        <f t="shared" si="214"/>
        <v>12.31</v>
      </c>
      <c r="DH40" s="75">
        <f t="shared" si="215"/>
        <v>11.91</v>
      </c>
      <c r="DI40" s="75">
        <f t="shared" si="216"/>
        <v>12.31</v>
      </c>
      <c r="DJ40" s="75">
        <f t="shared" si="217"/>
        <v>12.31</v>
      </c>
      <c r="DK40" s="75">
        <f t="shared" si="218"/>
        <v>11.91</v>
      </c>
      <c r="DL40" s="75">
        <f t="shared" si="219"/>
        <v>12.31</v>
      </c>
      <c r="DM40" s="75">
        <f t="shared" si="220"/>
        <v>11.91</v>
      </c>
      <c r="DN40" s="75">
        <f t="shared" si="221"/>
        <v>12.31</v>
      </c>
      <c r="DO40" s="76">
        <f t="shared" si="222"/>
        <v>144.93</v>
      </c>
      <c r="DP40" s="76">
        <f t="shared" si="223"/>
        <v>297.39999999999998</v>
      </c>
      <c r="DQ40" s="75">
        <f t="shared" si="224"/>
        <v>12.31</v>
      </c>
      <c r="DR40" s="75">
        <f t="shared" si="225"/>
        <v>11.12</v>
      </c>
      <c r="DS40" s="75">
        <f t="shared" si="226"/>
        <v>12.31</v>
      </c>
      <c r="DT40" s="75">
        <f t="shared" si="227"/>
        <v>11.91</v>
      </c>
      <c r="DU40" s="75">
        <f t="shared" si="228"/>
        <v>12.31</v>
      </c>
      <c r="DV40" s="75">
        <f t="shared" si="229"/>
        <v>11.91</v>
      </c>
      <c r="DW40" s="75">
        <f t="shared" si="230"/>
        <v>12.31</v>
      </c>
      <c r="DX40" s="75">
        <f t="shared" si="231"/>
        <v>12.31</v>
      </c>
      <c r="DY40" s="75">
        <f t="shared" si="232"/>
        <v>11.91</v>
      </c>
      <c r="DZ40" s="75">
        <f t="shared" si="233"/>
        <v>12.31</v>
      </c>
      <c r="EA40" s="75">
        <f t="shared" si="234"/>
        <v>11.91</v>
      </c>
      <c r="EB40" s="75">
        <f t="shared" si="235"/>
        <v>12.31</v>
      </c>
      <c r="EC40" s="76">
        <f t="shared" si="236"/>
        <v>144.93</v>
      </c>
      <c r="ED40" s="76">
        <f t="shared" si="237"/>
        <v>442.33</v>
      </c>
      <c r="EE40" s="75">
        <f t="shared" si="238"/>
        <v>12.31</v>
      </c>
      <c r="EF40" s="75">
        <f t="shared" si="239"/>
        <v>11.51</v>
      </c>
      <c r="EG40" s="75">
        <f t="shared" si="240"/>
        <v>12.31</v>
      </c>
      <c r="EH40" s="75">
        <f t="shared" si="241"/>
        <v>11.91</v>
      </c>
      <c r="EI40" s="75">
        <f t="shared" si="242"/>
        <v>12.31</v>
      </c>
      <c r="EJ40" s="75">
        <f t="shared" si="243"/>
        <v>11.91</v>
      </c>
      <c r="EK40" s="75">
        <f t="shared" si="244"/>
        <v>12.31</v>
      </c>
      <c r="EL40" s="75">
        <f t="shared" si="245"/>
        <v>12.31</v>
      </c>
      <c r="EM40" s="75">
        <f t="shared" si="246"/>
        <v>11.91</v>
      </c>
      <c r="EN40" s="75">
        <f t="shared" si="247"/>
        <v>12.31</v>
      </c>
      <c r="EO40" s="75">
        <f t="shared" si="248"/>
        <v>11.91</v>
      </c>
      <c r="EP40" s="75">
        <f t="shared" si="249"/>
        <v>12.31</v>
      </c>
      <c r="EQ40" s="76">
        <f t="shared" si="250"/>
        <v>145.32000000000002</v>
      </c>
      <c r="ER40" s="76">
        <f t="shared" si="251"/>
        <v>587.65</v>
      </c>
      <c r="ES40" s="75">
        <f t="shared" si="252"/>
        <v>12.31</v>
      </c>
      <c r="ET40" s="75">
        <f t="shared" si="253"/>
        <v>11.12</v>
      </c>
      <c r="EU40" s="75">
        <f t="shared" si="254"/>
        <v>12.31</v>
      </c>
      <c r="EV40" s="75">
        <f t="shared" si="255"/>
        <v>11.91</v>
      </c>
      <c r="EW40" s="78">
        <f t="shared" si="256"/>
        <v>12.31</v>
      </c>
      <c r="EX40" s="75">
        <f t="shared" si="257"/>
        <v>11.91</v>
      </c>
      <c r="EY40" s="75">
        <f t="shared" si="258"/>
        <v>12.31</v>
      </c>
      <c r="EZ40" s="75">
        <f t="shared" si="262"/>
        <v>12.31</v>
      </c>
      <c r="FA40" s="75">
        <f t="shared" si="263"/>
        <v>11.91</v>
      </c>
      <c r="FB40" s="76"/>
      <c r="FC40" s="76"/>
      <c r="FD40" s="76"/>
      <c r="FE40" s="75">
        <f t="shared" si="259"/>
        <v>108.4</v>
      </c>
      <c r="FF40" s="76">
        <f t="shared" si="260"/>
        <v>696.05</v>
      </c>
      <c r="FG40" s="79">
        <f t="shared" si="261"/>
        <v>108.95000000000005</v>
      </c>
      <c r="FH40" s="113"/>
    </row>
    <row r="41" spans="1:171" ht="51.75" customHeight="1" x14ac:dyDescent="0.15">
      <c r="A41" s="99">
        <v>42716</v>
      </c>
      <c r="B41" s="10" t="s">
        <v>167</v>
      </c>
      <c r="C41" s="112" t="s">
        <v>179</v>
      </c>
      <c r="D41" s="10" t="s">
        <v>180</v>
      </c>
      <c r="E41" s="12" t="s">
        <v>181</v>
      </c>
      <c r="F41" s="8">
        <v>805</v>
      </c>
      <c r="G41" s="75">
        <f t="shared" si="192"/>
        <v>80.5</v>
      </c>
      <c r="H41" s="75">
        <f t="shared" si="193"/>
        <v>724.5</v>
      </c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75"/>
      <c r="AY41" s="100"/>
      <c r="AZ41" s="100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>
        <f>ROUND((H41/5/365*19),2)</f>
        <v>7.54</v>
      </c>
      <c r="CM41" s="75">
        <f t="shared" si="194"/>
        <v>7.54</v>
      </c>
      <c r="CN41" s="76">
        <f t="shared" si="195"/>
        <v>7.54</v>
      </c>
      <c r="CO41" s="75">
        <f t="shared" si="196"/>
        <v>12.31</v>
      </c>
      <c r="CP41" s="75">
        <f t="shared" si="197"/>
        <v>11.12</v>
      </c>
      <c r="CQ41" s="75">
        <f t="shared" si="198"/>
        <v>12.31</v>
      </c>
      <c r="CR41" s="75">
        <f t="shared" si="199"/>
        <v>11.91</v>
      </c>
      <c r="CS41" s="77">
        <f t="shared" si="200"/>
        <v>12.31</v>
      </c>
      <c r="CT41" s="75">
        <f t="shared" si="201"/>
        <v>11.91</v>
      </c>
      <c r="CU41" s="75">
        <f t="shared" si="202"/>
        <v>12.31</v>
      </c>
      <c r="CV41" s="75">
        <f t="shared" si="203"/>
        <v>12.31</v>
      </c>
      <c r="CW41" s="75">
        <f t="shared" si="204"/>
        <v>11.91</v>
      </c>
      <c r="CX41" s="75">
        <f t="shared" si="205"/>
        <v>12.31</v>
      </c>
      <c r="CY41" s="75">
        <f t="shared" si="206"/>
        <v>11.91</v>
      </c>
      <c r="CZ41" s="75">
        <f t="shared" si="207"/>
        <v>12.31</v>
      </c>
      <c r="DA41" s="76">
        <f t="shared" si="208"/>
        <v>144.93</v>
      </c>
      <c r="DB41" s="76">
        <f t="shared" si="209"/>
        <v>152.47</v>
      </c>
      <c r="DC41" s="75">
        <f t="shared" si="210"/>
        <v>12.31</v>
      </c>
      <c r="DD41" s="75">
        <f t="shared" si="211"/>
        <v>11.12</v>
      </c>
      <c r="DE41" s="75">
        <f t="shared" si="212"/>
        <v>12.31</v>
      </c>
      <c r="DF41" s="75">
        <f t="shared" si="213"/>
        <v>11.91</v>
      </c>
      <c r="DG41" s="75">
        <f t="shared" si="214"/>
        <v>12.31</v>
      </c>
      <c r="DH41" s="75">
        <f t="shared" si="215"/>
        <v>11.91</v>
      </c>
      <c r="DI41" s="75">
        <f t="shared" si="216"/>
        <v>12.31</v>
      </c>
      <c r="DJ41" s="75">
        <f t="shared" si="217"/>
        <v>12.31</v>
      </c>
      <c r="DK41" s="75">
        <f t="shared" si="218"/>
        <v>11.91</v>
      </c>
      <c r="DL41" s="75">
        <f t="shared" si="219"/>
        <v>12.31</v>
      </c>
      <c r="DM41" s="75">
        <f t="shared" si="220"/>
        <v>11.91</v>
      </c>
      <c r="DN41" s="75">
        <f t="shared" si="221"/>
        <v>12.31</v>
      </c>
      <c r="DO41" s="76">
        <f t="shared" si="222"/>
        <v>144.93</v>
      </c>
      <c r="DP41" s="76">
        <f t="shared" si="223"/>
        <v>297.39999999999998</v>
      </c>
      <c r="DQ41" s="75">
        <f t="shared" si="224"/>
        <v>12.31</v>
      </c>
      <c r="DR41" s="75">
        <f t="shared" si="225"/>
        <v>11.12</v>
      </c>
      <c r="DS41" s="75">
        <f t="shared" si="226"/>
        <v>12.31</v>
      </c>
      <c r="DT41" s="75">
        <f t="shared" si="227"/>
        <v>11.91</v>
      </c>
      <c r="DU41" s="75">
        <f t="shared" si="228"/>
        <v>12.31</v>
      </c>
      <c r="DV41" s="75">
        <f t="shared" si="229"/>
        <v>11.91</v>
      </c>
      <c r="DW41" s="75">
        <f t="shared" si="230"/>
        <v>12.31</v>
      </c>
      <c r="DX41" s="75">
        <f t="shared" si="231"/>
        <v>12.31</v>
      </c>
      <c r="DY41" s="75">
        <f t="shared" si="232"/>
        <v>11.91</v>
      </c>
      <c r="DZ41" s="75">
        <f t="shared" si="233"/>
        <v>12.31</v>
      </c>
      <c r="EA41" s="75">
        <f t="shared" si="234"/>
        <v>11.91</v>
      </c>
      <c r="EB41" s="75">
        <f t="shared" si="235"/>
        <v>12.31</v>
      </c>
      <c r="EC41" s="76">
        <f t="shared" si="236"/>
        <v>144.93</v>
      </c>
      <c r="ED41" s="76">
        <f t="shared" si="237"/>
        <v>442.33</v>
      </c>
      <c r="EE41" s="75">
        <f t="shared" si="238"/>
        <v>12.31</v>
      </c>
      <c r="EF41" s="75">
        <f t="shared" si="239"/>
        <v>11.51</v>
      </c>
      <c r="EG41" s="75">
        <f t="shared" si="240"/>
        <v>12.31</v>
      </c>
      <c r="EH41" s="75">
        <f t="shared" si="241"/>
        <v>11.91</v>
      </c>
      <c r="EI41" s="75">
        <f t="shared" si="242"/>
        <v>12.31</v>
      </c>
      <c r="EJ41" s="75">
        <f t="shared" si="243"/>
        <v>11.91</v>
      </c>
      <c r="EK41" s="75">
        <f t="shared" si="244"/>
        <v>12.31</v>
      </c>
      <c r="EL41" s="75">
        <f t="shared" si="245"/>
        <v>12.31</v>
      </c>
      <c r="EM41" s="75">
        <f t="shared" si="246"/>
        <v>11.91</v>
      </c>
      <c r="EN41" s="75">
        <f t="shared" si="247"/>
        <v>12.31</v>
      </c>
      <c r="EO41" s="75">
        <f t="shared" si="248"/>
        <v>11.91</v>
      </c>
      <c r="EP41" s="75">
        <f t="shared" si="249"/>
        <v>12.31</v>
      </c>
      <c r="EQ41" s="76">
        <f t="shared" si="250"/>
        <v>145.32000000000002</v>
      </c>
      <c r="ER41" s="76">
        <f t="shared" si="251"/>
        <v>587.65</v>
      </c>
      <c r="ES41" s="75">
        <f t="shared" si="252"/>
        <v>12.31</v>
      </c>
      <c r="ET41" s="75">
        <f t="shared" si="253"/>
        <v>11.12</v>
      </c>
      <c r="EU41" s="75">
        <f t="shared" si="254"/>
        <v>12.31</v>
      </c>
      <c r="EV41" s="75">
        <f t="shared" si="255"/>
        <v>11.91</v>
      </c>
      <c r="EW41" s="78">
        <f t="shared" si="256"/>
        <v>12.31</v>
      </c>
      <c r="EX41" s="75">
        <f t="shared" si="257"/>
        <v>11.91</v>
      </c>
      <c r="EY41" s="75">
        <f t="shared" si="258"/>
        <v>12.31</v>
      </c>
      <c r="EZ41" s="75">
        <f t="shared" si="262"/>
        <v>12.31</v>
      </c>
      <c r="FA41" s="75">
        <f t="shared" si="263"/>
        <v>11.91</v>
      </c>
      <c r="FB41" s="76"/>
      <c r="FC41" s="76"/>
      <c r="FD41" s="76"/>
      <c r="FE41" s="75">
        <f t="shared" si="259"/>
        <v>108.4</v>
      </c>
      <c r="FF41" s="76">
        <f t="shared" si="260"/>
        <v>696.05</v>
      </c>
      <c r="FG41" s="79">
        <f t="shared" si="261"/>
        <v>108.95000000000005</v>
      </c>
      <c r="FH41" s="113"/>
    </row>
    <row r="42" spans="1:171" ht="41.25" x14ac:dyDescent="0.15">
      <c r="A42" s="99">
        <v>42724</v>
      </c>
      <c r="B42" s="10" t="s">
        <v>182</v>
      </c>
      <c r="C42" s="10" t="s">
        <v>183</v>
      </c>
      <c r="D42" s="12" t="s">
        <v>184</v>
      </c>
      <c r="E42" s="114" t="s">
        <v>185</v>
      </c>
      <c r="F42" s="8">
        <v>683.85</v>
      </c>
      <c r="G42" s="75">
        <f t="shared" si="192"/>
        <v>68.385000000000005</v>
      </c>
      <c r="H42" s="75">
        <f t="shared" si="193"/>
        <v>615.46500000000003</v>
      </c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75"/>
      <c r="AY42" s="100"/>
      <c r="AZ42" s="100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>
        <f>ROUND((H42/5/365*11),2)</f>
        <v>3.71</v>
      </c>
      <c r="CM42" s="75">
        <f t="shared" si="194"/>
        <v>3.71</v>
      </c>
      <c r="CN42" s="76">
        <f t="shared" si="195"/>
        <v>3.71</v>
      </c>
      <c r="CO42" s="75">
        <f t="shared" si="196"/>
        <v>10.45</v>
      </c>
      <c r="CP42" s="75">
        <f t="shared" si="197"/>
        <v>9.44</v>
      </c>
      <c r="CQ42" s="75">
        <f t="shared" si="198"/>
        <v>10.45</v>
      </c>
      <c r="CR42" s="75">
        <f t="shared" si="199"/>
        <v>10.119999999999999</v>
      </c>
      <c r="CS42" s="77">
        <f t="shared" si="200"/>
        <v>10.45</v>
      </c>
      <c r="CT42" s="75">
        <f t="shared" si="201"/>
        <v>10.119999999999999</v>
      </c>
      <c r="CU42" s="75">
        <f t="shared" si="202"/>
        <v>10.45</v>
      </c>
      <c r="CV42" s="75">
        <f t="shared" si="203"/>
        <v>10.45</v>
      </c>
      <c r="CW42" s="75">
        <f t="shared" si="204"/>
        <v>10.119999999999999</v>
      </c>
      <c r="CX42" s="75">
        <f t="shared" si="205"/>
        <v>10.45</v>
      </c>
      <c r="CY42" s="75">
        <f t="shared" si="206"/>
        <v>10.119999999999999</v>
      </c>
      <c r="CZ42" s="75">
        <f t="shared" si="207"/>
        <v>10.45</v>
      </c>
      <c r="DA42" s="76">
        <f t="shared" si="208"/>
        <v>123.07000000000001</v>
      </c>
      <c r="DB42" s="76">
        <f t="shared" si="209"/>
        <v>126.78</v>
      </c>
      <c r="DC42" s="75">
        <f t="shared" si="210"/>
        <v>10.45</v>
      </c>
      <c r="DD42" s="75">
        <f t="shared" si="211"/>
        <v>9.44</v>
      </c>
      <c r="DE42" s="75">
        <f t="shared" si="212"/>
        <v>10.45</v>
      </c>
      <c r="DF42" s="75">
        <f t="shared" si="213"/>
        <v>10.119999999999999</v>
      </c>
      <c r="DG42" s="75">
        <f t="shared" si="214"/>
        <v>10.45</v>
      </c>
      <c r="DH42" s="75">
        <f t="shared" si="215"/>
        <v>10.119999999999999</v>
      </c>
      <c r="DI42" s="75">
        <f t="shared" si="216"/>
        <v>10.45</v>
      </c>
      <c r="DJ42" s="75">
        <f t="shared" si="217"/>
        <v>10.45</v>
      </c>
      <c r="DK42" s="75">
        <f t="shared" si="218"/>
        <v>10.119999999999999</v>
      </c>
      <c r="DL42" s="75">
        <f t="shared" si="219"/>
        <v>10.45</v>
      </c>
      <c r="DM42" s="75">
        <f t="shared" si="220"/>
        <v>10.119999999999999</v>
      </c>
      <c r="DN42" s="75">
        <f t="shared" si="221"/>
        <v>10.45</v>
      </c>
      <c r="DO42" s="76">
        <f t="shared" si="222"/>
        <v>123.07000000000001</v>
      </c>
      <c r="DP42" s="76">
        <f t="shared" si="223"/>
        <v>249.85</v>
      </c>
      <c r="DQ42" s="75">
        <f t="shared" si="224"/>
        <v>10.45</v>
      </c>
      <c r="DR42" s="75">
        <f t="shared" si="225"/>
        <v>9.44</v>
      </c>
      <c r="DS42" s="75">
        <f t="shared" si="226"/>
        <v>10.45</v>
      </c>
      <c r="DT42" s="75">
        <f t="shared" si="227"/>
        <v>10.119999999999999</v>
      </c>
      <c r="DU42" s="75">
        <f t="shared" si="228"/>
        <v>10.45</v>
      </c>
      <c r="DV42" s="75">
        <f t="shared" si="229"/>
        <v>10.119999999999999</v>
      </c>
      <c r="DW42" s="75">
        <f t="shared" si="230"/>
        <v>10.45</v>
      </c>
      <c r="DX42" s="75">
        <f t="shared" si="231"/>
        <v>10.45</v>
      </c>
      <c r="DY42" s="75">
        <f t="shared" si="232"/>
        <v>10.119999999999999</v>
      </c>
      <c r="DZ42" s="75">
        <f t="shared" si="233"/>
        <v>10.45</v>
      </c>
      <c r="EA42" s="75">
        <f t="shared" si="234"/>
        <v>10.119999999999999</v>
      </c>
      <c r="EB42" s="75">
        <f t="shared" si="235"/>
        <v>10.45</v>
      </c>
      <c r="EC42" s="76">
        <f t="shared" si="236"/>
        <v>123.07000000000001</v>
      </c>
      <c r="ED42" s="76">
        <f t="shared" si="237"/>
        <v>372.92</v>
      </c>
      <c r="EE42" s="75">
        <f t="shared" si="238"/>
        <v>10.45</v>
      </c>
      <c r="EF42" s="75">
        <f t="shared" si="239"/>
        <v>9.7799999999999994</v>
      </c>
      <c r="EG42" s="75">
        <f t="shared" si="240"/>
        <v>10.45</v>
      </c>
      <c r="EH42" s="75">
        <f t="shared" si="241"/>
        <v>10.119999999999999</v>
      </c>
      <c r="EI42" s="75">
        <f t="shared" si="242"/>
        <v>10.45</v>
      </c>
      <c r="EJ42" s="75">
        <f t="shared" si="243"/>
        <v>10.119999999999999</v>
      </c>
      <c r="EK42" s="75">
        <f t="shared" si="244"/>
        <v>10.45</v>
      </c>
      <c r="EL42" s="75">
        <f t="shared" si="245"/>
        <v>10.45</v>
      </c>
      <c r="EM42" s="75">
        <f t="shared" si="246"/>
        <v>10.119999999999999</v>
      </c>
      <c r="EN42" s="75">
        <f t="shared" si="247"/>
        <v>10.45</v>
      </c>
      <c r="EO42" s="75">
        <f t="shared" si="248"/>
        <v>10.119999999999999</v>
      </c>
      <c r="EP42" s="75">
        <f t="shared" si="249"/>
        <v>10.45</v>
      </c>
      <c r="EQ42" s="76">
        <f t="shared" si="250"/>
        <v>123.41000000000001</v>
      </c>
      <c r="ER42" s="76">
        <f t="shared" si="251"/>
        <v>496.33</v>
      </c>
      <c r="ES42" s="75">
        <f t="shared" si="252"/>
        <v>10.45</v>
      </c>
      <c r="ET42" s="75">
        <f t="shared" si="253"/>
        <v>9.44</v>
      </c>
      <c r="EU42" s="75">
        <f t="shared" si="254"/>
        <v>10.45</v>
      </c>
      <c r="EV42" s="75">
        <f t="shared" si="255"/>
        <v>10.119999999999999</v>
      </c>
      <c r="EW42" s="78">
        <f t="shared" si="256"/>
        <v>10.45</v>
      </c>
      <c r="EX42" s="75">
        <f t="shared" si="257"/>
        <v>10.119999999999999</v>
      </c>
      <c r="EY42" s="75">
        <f t="shared" si="258"/>
        <v>10.45</v>
      </c>
      <c r="EZ42" s="75">
        <f t="shared" si="262"/>
        <v>10.45</v>
      </c>
      <c r="FA42" s="75">
        <f t="shared" si="263"/>
        <v>10.119999999999999</v>
      </c>
      <c r="FB42" s="76"/>
      <c r="FC42" s="76"/>
      <c r="FD42" s="76"/>
      <c r="FE42" s="75">
        <f t="shared" si="259"/>
        <v>92.05</v>
      </c>
      <c r="FF42" s="76">
        <f t="shared" si="260"/>
        <v>588.38</v>
      </c>
      <c r="FG42" s="79">
        <f t="shared" si="261"/>
        <v>95.470000000000027</v>
      </c>
      <c r="FH42" s="113"/>
    </row>
    <row r="43" spans="1:171" ht="41.25" x14ac:dyDescent="0.15">
      <c r="A43" s="99">
        <v>42724</v>
      </c>
      <c r="B43" s="10" t="s">
        <v>182</v>
      </c>
      <c r="C43" s="10" t="s">
        <v>183</v>
      </c>
      <c r="D43" s="12" t="s">
        <v>184</v>
      </c>
      <c r="E43" s="114" t="s">
        <v>186</v>
      </c>
      <c r="F43" s="8">
        <v>683.85</v>
      </c>
      <c r="G43" s="75">
        <f t="shared" si="192"/>
        <v>68.385000000000005</v>
      </c>
      <c r="H43" s="75">
        <f t="shared" si="193"/>
        <v>615.46500000000003</v>
      </c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75"/>
      <c r="AY43" s="100"/>
      <c r="AZ43" s="100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>
        <f>ROUND((H43/5/365*11),2)</f>
        <v>3.71</v>
      </c>
      <c r="CM43" s="75">
        <f t="shared" si="194"/>
        <v>3.71</v>
      </c>
      <c r="CN43" s="76">
        <f t="shared" si="195"/>
        <v>3.71</v>
      </c>
      <c r="CO43" s="75">
        <f t="shared" si="196"/>
        <v>10.45</v>
      </c>
      <c r="CP43" s="75">
        <f t="shared" si="197"/>
        <v>9.44</v>
      </c>
      <c r="CQ43" s="75">
        <f t="shared" si="198"/>
        <v>10.45</v>
      </c>
      <c r="CR43" s="75">
        <f t="shared" si="199"/>
        <v>10.119999999999999</v>
      </c>
      <c r="CS43" s="77">
        <f t="shared" si="200"/>
        <v>10.45</v>
      </c>
      <c r="CT43" s="75">
        <f t="shared" si="201"/>
        <v>10.119999999999999</v>
      </c>
      <c r="CU43" s="75">
        <f t="shared" si="202"/>
        <v>10.45</v>
      </c>
      <c r="CV43" s="75">
        <f t="shared" si="203"/>
        <v>10.45</v>
      </c>
      <c r="CW43" s="75">
        <f t="shared" si="204"/>
        <v>10.119999999999999</v>
      </c>
      <c r="CX43" s="75">
        <f t="shared" si="205"/>
        <v>10.45</v>
      </c>
      <c r="CY43" s="75">
        <f t="shared" si="206"/>
        <v>10.119999999999999</v>
      </c>
      <c r="CZ43" s="75">
        <f t="shared" si="207"/>
        <v>10.45</v>
      </c>
      <c r="DA43" s="76">
        <f t="shared" si="208"/>
        <v>123.07000000000001</v>
      </c>
      <c r="DB43" s="76">
        <f t="shared" si="209"/>
        <v>126.78</v>
      </c>
      <c r="DC43" s="75">
        <f t="shared" si="210"/>
        <v>10.45</v>
      </c>
      <c r="DD43" s="75">
        <f t="shared" si="211"/>
        <v>9.44</v>
      </c>
      <c r="DE43" s="75">
        <f t="shared" si="212"/>
        <v>10.45</v>
      </c>
      <c r="DF43" s="75">
        <f t="shared" si="213"/>
        <v>10.119999999999999</v>
      </c>
      <c r="DG43" s="75">
        <f t="shared" si="214"/>
        <v>10.45</v>
      </c>
      <c r="DH43" s="75">
        <f t="shared" si="215"/>
        <v>10.119999999999999</v>
      </c>
      <c r="DI43" s="75">
        <f t="shared" si="216"/>
        <v>10.45</v>
      </c>
      <c r="DJ43" s="75">
        <f t="shared" si="217"/>
        <v>10.45</v>
      </c>
      <c r="DK43" s="75">
        <f t="shared" si="218"/>
        <v>10.119999999999999</v>
      </c>
      <c r="DL43" s="75">
        <f t="shared" si="219"/>
        <v>10.45</v>
      </c>
      <c r="DM43" s="75">
        <f t="shared" si="220"/>
        <v>10.119999999999999</v>
      </c>
      <c r="DN43" s="75">
        <f t="shared" si="221"/>
        <v>10.45</v>
      </c>
      <c r="DO43" s="76">
        <f t="shared" si="222"/>
        <v>123.07000000000001</v>
      </c>
      <c r="DP43" s="76">
        <f t="shared" si="223"/>
        <v>249.85</v>
      </c>
      <c r="DQ43" s="75">
        <f t="shared" si="224"/>
        <v>10.45</v>
      </c>
      <c r="DR43" s="75">
        <f t="shared" si="225"/>
        <v>9.44</v>
      </c>
      <c r="DS43" s="75">
        <f t="shared" si="226"/>
        <v>10.45</v>
      </c>
      <c r="DT43" s="75">
        <f t="shared" si="227"/>
        <v>10.119999999999999</v>
      </c>
      <c r="DU43" s="75">
        <f t="shared" si="228"/>
        <v>10.45</v>
      </c>
      <c r="DV43" s="75">
        <f t="shared" si="229"/>
        <v>10.119999999999999</v>
      </c>
      <c r="DW43" s="75">
        <f t="shared" si="230"/>
        <v>10.45</v>
      </c>
      <c r="DX43" s="75">
        <f t="shared" si="231"/>
        <v>10.45</v>
      </c>
      <c r="DY43" s="75">
        <f t="shared" si="232"/>
        <v>10.119999999999999</v>
      </c>
      <c r="DZ43" s="75">
        <f t="shared" si="233"/>
        <v>10.45</v>
      </c>
      <c r="EA43" s="75">
        <f t="shared" si="234"/>
        <v>10.119999999999999</v>
      </c>
      <c r="EB43" s="75">
        <f t="shared" si="235"/>
        <v>10.45</v>
      </c>
      <c r="EC43" s="76">
        <f t="shared" si="236"/>
        <v>123.07000000000001</v>
      </c>
      <c r="ED43" s="76">
        <f t="shared" si="237"/>
        <v>372.92</v>
      </c>
      <c r="EE43" s="75">
        <f t="shared" si="238"/>
        <v>10.45</v>
      </c>
      <c r="EF43" s="75">
        <f t="shared" si="239"/>
        <v>9.7799999999999994</v>
      </c>
      <c r="EG43" s="75">
        <f t="shared" si="240"/>
        <v>10.45</v>
      </c>
      <c r="EH43" s="75">
        <f t="shared" si="241"/>
        <v>10.119999999999999</v>
      </c>
      <c r="EI43" s="75">
        <f t="shared" si="242"/>
        <v>10.45</v>
      </c>
      <c r="EJ43" s="75">
        <f t="shared" si="243"/>
        <v>10.119999999999999</v>
      </c>
      <c r="EK43" s="75">
        <f t="shared" si="244"/>
        <v>10.45</v>
      </c>
      <c r="EL43" s="75">
        <f t="shared" si="245"/>
        <v>10.45</v>
      </c>
      <c r="EM43" s="75">
        <f t="shared" si="246"/>
        <v>10.119999999999999</v>
      </c>
      <c r="EN43" s="75">
        <f t="shared" si="247"/>
        <v>10.45</v>
      </c>
      <c r="EO43" s="75">
        <f t="shared" si="248"/>
        <v>10.119999999999999</v>
      </c>
      <c r="EP43" s="75">
        <f t="shared" si="249"/>
        <v>10.45</v>
      </c>
      <c r="EQ43" s="76">
        <f t="shared" si="250"/>
        <v>123.41000000000001</v>
      </c>
      <c r="ER43" s="76">
        <f t="shared" si="251"/>
        <v>496.33</v>
      </c>
      <c r="ES43" s="75">
        <f t="shared" si="252"/>
        <v>10.45</v>
      </c>
      <c r="ET43" s="75">
        <f t="shared" si="253"/>
        <v>9.44</v>
      </c>
      <c r="EU43" s="75">
        <f t="shared" si="254"/>
        <v>10.45</v>
      </c>
      <c r="EV43" s="75">
        <f t="shared" si="255"/>
        <v>10.119999999999999</v>
      </c>
      <c r="EW43" s="78">
        <f t="shared" si="256"/>
        <v>10.45</v>
      </c>
      <c r="EX43" s="75">
        <f t="shared" si="257"/>
        <v>10.119999999999999</v>
      </c>
      <c r="EY43" s="75">
        <f t="shared" si="258"/>
        <v>10.45</v>
      </c>
      <c r="EZ43" s="75">
        <f t="shared" si="262"/>
        <v>10.45</v>
      </c>
      <c r="FA43" s="75">
        <f t="shared" si="263"/>
        <v>10.119999999999999</v>
      </c>
      <c r="FB43" s="76"/>
      <c r="FC43" s="76"/>
      <c r="FD43" s="76"/>
      <c r="FE43" s="75">
        <f t="shared" si="259"/>
        <v>92.05</v>
      </c>
      <c r="FF43" s="76">
        <f t="shared" si="260"/>
        <v>588.38</v>
      </c>
      <c r="FG43" s="79">
        <f t="shared" si="261"/>
        <v>95.470000000000027</v>
      </c>
      <c r="FH43" s="113"/>
    </row>
    <row r="44" spans="1:171" ht="24.75" x14ac:dyDescent="0.15">
      <c r="A44" s="99">
        <v>42727</v>
      </c>
      <c r="B44" s="12" t="s">
        <v>187</v>
      </c>
      <c r="C44" s="12" t="s">
        <v>188</v>
      </c>
      <c r="D44" s="12" t="s">
        <v>189</v>
      </c>
      <c r="E44" s="12" t="s">
        <v>190</v>
      </c>
      <c r="F44" s="8">
        <v>865</v>
      </c>
      <c r="G44" s="75">
        <f t="shared" si="192"/>
        <v>86.5</v>
      </c>
      <c r="H44" s="75">
        <f t="shared" si="193"/>
        <v>778.5</v>
      </c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75"/>
      <c r="AY44" s="100"/>
      <c r="AZ44" s="100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>
        <f>ROUND((H44/5/365*8),2)</f>
        <v>3.41</v>
      </c>
      <c r="CM44" s="75">
        <f t="shared" si="194"/>
        <v>3.41</v>
      </c>
      <c r="CN44" s="76">
        <f t="shared" si="195"/>
        <v>3.41</v>
      </c>
      <c r="CO44" s="75">
        <f t="shared" si="196"/>
        <v>13.22</v>
      </c>
      <c r="CP44" s="75">
        <f t="shared" si="197"/>
        <v>11.94</v>
      </c>
      <c r="CQ44" s="75">
        <f t="shared" si="198"/>
        <v>13.22</v>
      </c>
      <c r="CR44" s="75">
        <f t="shared" si="199"/>
        <v>12.8</v>
      </c>
      <c r="CS44" s="77">
        <f t="shared" si="200"/>
        <v>13.22</v>
      </c>
      <c r="CT44" s="75">
        <f t="shared" si="201"/>
        <v>12.8</v>
      </c>
      <c r="CU44" s="75">
        <f t="shared" si="202"/>
        <v>13.22</v>
      </c>
      <c r="CV44" s="75">
        <f t="shared" si="203"/>
        <v>13.22</v>
      </c>
      <c r="CW44" s="75">
        <f t="shared" si="204"/>
        <v>12.8</v>
      </c>
      <c r="CX44" s="75">
        <f t="shared" si="205"/>
        <v>13.22</v>
      </c>
      <c r="CY44" s="75">
        <f t="shared" si="206"/>
        <v>12.8</v>
      </c>
      <c r="CZ44" s="75">
        <f t="shared" si="207"/>
        <v>13.22</v>
      </c>
      <c r="DA44" s="76">
        <f t="shared" si="208"/>
        <v>155.68</v>
      </c>
      <c r="DB44" s="76">
        <f t="shared" si="209"/>
        <v>159.09</v>
      </c>
      <c r="DC44" s="75">
        <f t="shared" si="210"/>
        <v>13.22</v>
      </c>
      <c r="DD44" s="75">
        <f t="shared" si="211"/>
        <v>11.94</v>
      </c>
      <c r="DE44" s="75">
        <f t="shared" si="212"/>
        <v>13.22</v>
      </c>
      <c r="DF44" s="75">
        <f t="shared" si="213"/>
        <v>12.8</v>
      </c>
      <c r="DG44" s="75">
        <f t="shared" si="214"/>
        <v>13.22</v>
      </c>
      <c r="DH44" s="75">
        <f t="shared" si="215"/>
        <v>12.8</v>
      </c>
      <c r="DI44" s="75">
        <f t="shared" si="216"/>
        <v>13.22</v>
      </c>
      <c r="DJ44" s="75">
        <f t="shared" si="217"/>
        <v>13.22</v>
      </c>
      <c r="DK44" s="75">
        <f t="shared" si="218"/>
        <v>12.8</v>
      </c>
      <c r="DL44" s="75">
        <f t="shared" si="219"/>
        <v>13.22</v>
      </c>
      <c r="DM44" s="75">
        <f t="shared" si="220"/>
        <v>12.8</v>
      </c>
      <c r="DN44" s="75">
        <f t="shared" si="221"/>
        <v>13.22</v>
      </c>
      <c r="DO44" s="76">
        <f t="shared" si="222"/>
        <v>155.68</v>
      </c>
      <c r="DP44" s="76">
        <f t="shared" si="223"/>
        <v>314.77</v>
      </c>
      <c r="DQ44" s="75">
        <f t="shared" si="224"/>
        <v>13.22</v>
      </c>
      <c r="DR44" s="75">
        <f t="shared" si="225"/>
        <v>11.94</v>
      </c>
      <c r="DS44" s="75">
        <f t="shared" si="226"/>
        <v>13.22</v>
      </c>
      <c r="DT44" s="75">
        <f t="shared" si="227"/>
        <v>12.8</v>
      </c>
      <c r="DU44" s="75">
        <f t="shared" si="228"/>
        <v>13.22</v>
      </c>
      <c r="DV44" s="75">
        <f t="shared" si="229"/>
        <v>12.8</v>
      </c>
      <c r="DW44" s="75">
        <f t="shared" si="230"/>
        <v>13.22</v>
      </c>
      <c r="DX44" s="75">
        <f t="shared" si="231"/>
        <v>13.22</v>
      </c>
      <c r="DY44" s="75">
        <f t="shared" si="232"/>
        <v>12.8</v>
      </c>
      <c r="DZ44" s="75">
        <f t="shared" si="233"/>
        <v>13.22</v>
      </c>
      <c r="EA44" s="75">
        <f t="shared" si="234"/>
        <v>12.8</v>
      </c>
      <c r="EB44" s="75">
        <f t="shared" si="235"/>
        <v>13.22</v>
      </c>
      <c r="EC44" s="76">
        <f t="shared" si="236"/>
        <v>155.68</v>
      </c>
      <c r="ED44" s="76">
        <f t="shared" si="237"/>
        <v>470.45</v>
      </c>
      <c r="EE44" s="75">
        <f t="shared" si="238"/>
        <v>13.22</v>
      </c>
      <c r="EF44" s="75">
        <f t="shared" si="239"/>
        <v>12.37</v>
      </c>
      <c r="EG44" s="75">
        <f t="shared" si="240"/>
        <v>13.22</v>
      </c>
      <c r="EH44" s="75">
        <f t="shared" si="241"/>
        <v>12.8</v>
      </c>
      <c r="EI44" s="75">
        <f t="shared" si="242"/>
        <v>13.22</v>
      </c>
      <c r="EJ44" s="75">
        <f t="shared" si="243"/>
        <v>12.8</v>
      </c>
      <c r="EK44" s="75">
        <f t="shared" si="244"/>
        <v>13.22</v>
      </c>
      <c r="EL44" s="75">
        <f t="shared" si="245"/>
        <v>13.22</v>
      </c>
      <c r="EM44" s="75">
        <f t="shared" si="246"/>
        <v>12.8</v>
      </c>
      <c r="EN44" s="75">
        <f t="shared" si="247"/>
        <v>13.22</v>
      </c>
      <c r="EO44" s="75">
        <f t="shared" si="248"/>
        <v>12.8</v>
      </c>
      <c r="EP44" s="75">
        <f t="shared" si="249"/>
        <v>13.22</v>
      </c>
      <c r="EQ44" s="76">
        <f t="shared" si="250"/>
        <v>156.11000000000001</v>
      </c>
      <c r="ER44" s="76">
        <f t="shared" si="251"/>
        <v>626.55999999999995</v>
      </c>
      <c r="ES44" s="75">
        <f t="shared" si="252"/>
        <v>13.22</v>
      </c>
      <c r="ET44" s="75">
        <f t="shared" si="253"/>
        <v>11.94</v>
      </c>
      <c r="EU44" s="75">
        <f t="shared" si="254"/>
        <v>13.22</v>
      </c>
      <c r="EV44" s="75">
        <f t="shared" si="255"/>
        <v>12.8</v>
      </c>
      <c r="EW44" s="78">
        <f t="shared" si="256"/>
        <v>13.22</v>
      </c>
      <c r="EX44" s="75">
        <f t="shared" si="257"/>
        <v>12.8</v>
      </c>
      <c r="EY44" s="75">
        <f t="shared" si="258"/>
        <v>13.22</v>
      </c>
      <c r="EZ44" s="75">
        <f t="shared" si="262"/>
        <v>13.22</v>
      </c>
      <c r="FA44" s="75">
        <f t="shared" si="263"/>
        <v>12.8</v>
      </c>
      <c r="FB44" s="76"/>
      <c r="FC44" s="76"/>
      <c r="FD44" s="76"/>
      <c r="FE44" s="75">
        <f t="shared" si="259"/>
        <v>116.44</v>
      </c>
      <c r="FF44" s="76">
        <f t="shared" si="260"/>
        <v>743</v>
      </c>
      <c r="FG44" s="79">
        <f t="shared" si="261"/>
        <v>122</v>
      </c>
      <c r="FH44" s="113"/>
    </row>
    <row r="45" spans="1:171" ht="33" x14ac:dyDescent="0.15">
      <c r="A45" s="99">
        <v>42860</v>
      </c>
      <c r="B45" s="10" t="s">
        <v>167</v>
      </c>
      <c r="C45" s="10" t="s">
        <v>191</v>
      </c>
      <c r="D45" s="10" t="s">
        <v>192</v>
      </c>
      <c r="E45" s="12" t="s">
        <v>193</v>
      </c>
      <c r="F45" s="8">
        <v>805</v>
      </c>
      <c r="G45" s="75">
        <f t="shared" si="192"/>
        <v>80.5</v>
      </c>
      <c r="H45" s="75">
        <f t="shared" si="193"/>
        <v>724.5</v>
      </c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75"/>
      <c r="AY45" s="100"/>
      <c r="AZ45" s="100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6"/>
      <c r="CO45" s="75"/>
      <c r="CP45" s="75"/>
      <c r="CQ45" s="75"/>
      <c r="CR45" s="75"/>
      <c r="CS45" s="77">
        <f>ROUND((H45/5/365*26),2)</f>
        <v>10.32</v>
      </c>
      <c r="CT45" s="75">
        <f t="shared" si="201"/>
        <v>11.91</v>
      </c>
      <c r="CU45" s="75">
        <f t="shared" si="202"/>
        <v>12.31</v>
      </c>
      <c r="CV45" s="75">
        <f t="shared" si="203"/>
        <v>12.31</v>
      </c>
      <c r="CW45" s="75">
        <f t="shared" si="204"/>
        <v>11.91</v>
      </c>
      <c r="CX45" s="75">
        <f t="shared" si="205"/>
        <v>12.31</v>
      </c>
      <c r="CY45" s="75">
        <f t="shared" si="206"/>
        <v>11.91</v>
      </c>
      <c r="CZ45" s="75">
        <f t="shared" si="207"/>
        <v>12.31</v>
      </c>
      <c r="DA45" s="76">
        <f t="shared" si="208"/>
        <v>95.29</v>
      </c>
      <c r="DB45" s="76">
        <f t="shared" si="209"/>
        <v>95.29</v>
      </c>
      <c r="DC45" s="75">
        <f t="shared" si="210"/>
        <v>12.31</v>
      </c>
      <c r="DD45" s="75">
        <f t="shared" si="211"/>
        <v>11.12</v>
      </c>
      <c r="DE45" s="75">
        <f t="shared" si="212"/>
        <v>12.31</v>
      </c>
      <c r="DF45" s="75">
        <f t="shared" si="213"/>
        <v>11.91</v>
      </c>
      <c r="DG45" s="75">
        <f t="shared" si="214"/>
        <v>12.31</v>
      </c>
      <c r="DH45" s="75">
        <f t="shared" si="215"/>
        <v>11.91</v>
      </c>
      <c r="DI45" s="75">
        <f t="shared" si="216"/>
        <v>12.31</v>
      </c>
      <c r="DJ45" s="75">
        <f t="shared" si="217"/>
        <v>12.31</v>
      </c>
      <c r="DK45" s="75">
        <f t="shared" si="218"/>
        <v>11.91</v>
      </c>
      <c r="DL45" s="75">
        <f t="shared" si="219"/>
        <v>12.31</v>
      </c>
      <c r="DM45" s="75">
        <f t="shared" si="220"/>
        <v>11.91</v>
      </c>
      <c r="DN45" s="75">
        <f t="shared" si="221"/>
        <v>12.31</v>
      </c>
      <c r="DO45" s="76">
        <f t="shared" si="222"/>
        <v>144.93</v>
      </c>
      <c r="DP45" s="76">
        <f t="shared" si="223"/>
        <v>240.22</v>
      </c>
      <c r="DQ45" s="75">
        <f t="shared" si="224"/>
        <v>12.31</v>
      </c>
      <c r="DR45" s="75">
        <f t="shared" si="225"/>
        <v>11.12</v>
      </c>
      <c r="DS45" s="75">
        <f t="shared" si="226"/>
        <v>12.31</v>
      </c>
      <c r="DT45" s="75">
        <f t="shared" si="227"/>
        <v>11.91</v>
      </c>
      <c r="DU45" s="75">
        <f t="shared" si="228"/>
        <v>12.31</v>
      </c>
      <c r="DV45" s="75">
        <f t="shared" si="229"/>
        <v>11.91</v>
      </c>
      <c r="DW45" s="75">
        <f t="shared" si="230"/>
        <v>12.31</v>
      </c>
      <c r="DX45" s="75">
        <f t="shared" si="231"/>
        <v>12.31</v>
      </c>
      <c r="DY45" s="75">
        <f t="shared" si="232"/>
        <v>11.91</v>
      </c>
      <c r="DZ45" s="75">
        <f t="shared" si="233"/>
        <v>12.31</v>
      </c>
      <c r="EA45" s="75">
        <f t="shared" si="234"/>
        <v>11.91</v>
      </c>
      <c r="EB45" s="75">
        <f t="shared" si="235"/>
        <v>12.31</v>
      </c>
      <c r="EC45" s="76">
        <f t="shared" si="236"/>
        <v>144.93</v>
      </c>
      <c r="ED45" s="76">
        <f t="shared" si="237"/>
        <v>385.15</v>
      </c>
      <c r="EE45" s="75">
        <f t="shared" si="238"/>
        <v>12.31</v>
      </c>
      <c r="EF45" s="75">
        <f t="shared" si="239"/>
        <v>11.51</v>
      </c>
      <c r="EG45" s="75">
        <f t="shared" si="240"/>
        <v>12.31</v>
      </c>
      <c r="EH45" s="75">
        <f t="shared" si="241"/>
        <v>11.91</v>
      </c>
      <c r="EI45" s="75">
        <f t="shared" si="242"/>
        <v>12.31</v>
      </c>
      <c r="EJ45" s="75">
        <f t="shared" si="243"/>
        <v>11.91</v>
      </c>
      <c r="EK45" s="75">
        <f t="shared" si="244"/>
        <v>12.31</v>
      </c>
      <c r="EL45" s="75">
        <f t="shared" si="245"/>
        <v>12.31</v>
      </c>
      <c r="EM45" s="75">
        <f t="shared" si="246"/>
        <v>11.91</v>
      </c>
      <c r="EN45" s="75">
        <f t="shared" si="247"/>
        <v>12.31</v>
      </c>
      <c r="EO45" s="75">
        <f t="shared" si="248"/>
        <v>11.91</v>
      </c>
      <c r="EP45" s="75">
        <f t="shared" si="249"/>
        <v>12.31</v>
      </c>
      <c r="EQ45" s="76">
        <f t="shared" si="250"/>
        <v>145.32000000000002</v>
      </c>
      <c r="ER45" s="76">
        <f t="shared" si="251"/>
        <v>530.47</v>
      </c>
      <c r="ES45" s="75">
        <f t="shared" si="252"/>
        <v>12.31</v>
      </c>
      <c r="ET45" s="75">
        <f t="shared" si="253"/>
        <v>11.12</v>
      </c>
      <c r="EU45" s="75">
        <f t="shared" si="254"/>
        <v>12.31</v>
      </c>
      <c r="EV45" s="75">
        <f t="shared" si="255"/>
        <v>11.91</v>
      </c>
      <c r="EW45" s="78">
        <f t="shared" si="256"/>
        <v>12.31</v>
      </c>
      <c r="EX45" s="75">
        <f t="shared" si="257"/>
        <v>11.91</v>
      </c>
      <c r="EY45" s="75">
        <f t="shared" si="258"/>
        <v>12.31</v>
      </c>
      <c r="EZ45" s="75">
        <f t="shared" si="262"/>
        <v>12.31</v>
      </c>
      <c r="FA45" s="75">
        <f t="shared" si="263"/>
        <v>11.91</v>
      </c>
      <c r="FB45" s="76"/>
      <c r="FC45" s="76"/>
      <c r="FD45" s="76"/>
      <c r="FE45" s="75">
        <f t="shared" si="259"/>
        <v>108.4</v>
      </c>
      <c r="FF45" s="76">
        <f t="shared" si="260"/>
        <v>638.87</v>
      </c>
      <c r="FG45" s="79">
        <f t="shared" si="261"/>
        <v>166.13</v>
      </c>
      <c r="FN45" s="18"/>
    </row>
    <row r="46" spans="1:171" ht="49.5" x14ac:dyDescent="0.15">
      <c r="A46" s="99">
        <v>42972</v>
      </c>
      <c r="B46" s="10" t="s">
        <v>194</v>
      </c>
      <c r="C46" s="10" t="s">
        <v>195</v>
      </c>
      <c r="D46" s="10" t="s">
        <v>196</v>
      </c>
      <c r="E46" s="12" t="s">
        <v>197</v>
      </c>
      <c r="F46" s="8">
        <v>950</v>
      </c>
      <c r="G46" s="75">
        <f t="shared" si="192"/>
        <v>95</v>
      </c>
      <c r="H46" s="75">
        <f t="shared" si="193"/>
        <v>855</v>
      </c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75"/>
      <c r="AY46" s="100"/>
      <c r="AZ46" s="100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6"/>
      <c r="CO46" s="75"/>
      <c r="CP46" s="75"/>
      <c r="CQ46" s="75"/>
      <c r="CR46" s="75"/>
      <c r="CS46" s="77"/>
      <c r="CT46" s="75"/>
      <c r="CU46" s="75"/>
      <c r="CV46" s="75">
        <f>ROUND((H46/5/365*6),2)</f>
        <v>2.81</v>
      </c>
      <c r="CW46" s="75">
        <f t="shared" si="204"/>
        <v>14.05</v>
      </c>
      <c r="CX46" s="75">
        <f t="shared" si="205"/>
        <v>14.52</v>
      </c>
      <c r="CY46" s="75">
        <f t="shared" si="206"/>
        <v>14.05</v>
      </c>
      <c r="CZ46" s="75">
        <f t="shared" si="207"/>
        <v>14.52</v>
      </c>
      <c r="DA46" s="76">
        <f t="shared" si="208"/>
        <v>59.95</v>
      </c>
      <c r="DB46" s="76">
        <f t="shared" si="209"/>
        <v>59.95</v>
      </c>
      <c r="DC46" s="75">
        <f t="shared" si="210"/>
        <v>14.52</v>
      </c>
      <c r="DD46" s="75">
        <f t="shared" si="211"/>
        <v>13.12</v>
      </c>
      <c r="DE46" s="75">
        <f t="shared" si="212"/>
        <v>14.52</v>
      </c>
      <c r="DF46" s="75">
        <f t="shared" si="213"/>
        <v>14.05</v>
      </c>
      <c r="DG46" s="75">
        <f t="shared" si="214"/>
        <v>14.52</v>
      </c>
      <c r="DH46" s="75">
        <f t="shared" si="215"/>
        <v>14.05</v>
      </c>
      <c r="DI46" s="75">
        <f t="shared" si="216"/>
        <v>14.52</v>
      </c>
      <c r="DJ46" s="75">
        <f t="shared" si="217"/>
        <v>14.52</v>
      </c>
      <c r="DK46" s="75">
        <f t="shared" si="218"/>
        <v>14.05</v>
      </c>
      <c r="DL46" s="75">
        <f t="shared" si="219"/>
        <v>14.52</v>
      </c>
      <c r="DM46" s="75">
        <f t="shared" si="220"/>
        <v>14.05</v>
      </c>
      <c r="DN46" s="75">
        <f t="shared" si="221"/>
        <v>14.52</v>
      </c>
      <c r="DO46" s="76">
        <f t="shared" si="222"/>
        <v>170.96</v>
      </c>
      <c r="DP46" s="76">
        <f t="shared" si="223"/>
        <v>230.91</v>
      </c>
      <c r="DQ46" s="75">
        <f t="shared" si="224"/>
        <v>14.52</v>
      </c>
      <c r="DR46" s="75">
        <f t="shared" si="225"/>
        <v>13.12</v>
      </c>
      <c r="DS46" s="75">
        <f t="shared" si="226"/>
        <v>14.52</v>
      </c>
      <c r="DT46" s="75">
        <f t="shared" si="227"/>
        <v>14.05</v>
      </c>
      <c r="DU46" s="75">
        <f t="shared" si="228"/>
        <v>14.52</v>
      </c>
      <c r="DV46" s="75">
        <f t="shared" si="229"/>
        <v>14.05</v>
      </c>
      <c r="DW46" s="75">
        <f t="shared" si="230"/>
        <v>14.52</v>
      </c>
      <c r="DX46" s="75">
        <f t="shared" si="231"/>
        <v>14.52</v>
      </c>
      <c r="DY46" s="75">
        <f t="shared" si="232"/>
        <v>14.05</v>
      </c>
      <c r="DZ46" s="75">
        <f t="shared" si="233"/>
        <v>14.52</v>
      </c>
      <c r="EA46" s="75">
        <f t="shared" si="234"/>
        <v>14.05</v>
      </c>
      <c r="EB46" s="75">
        <f t="shared" si="235"/>
        <v>14.52</v>
      </c>
      <c r="EC46" s="76">
        <f t="shared" si="236"/>
        <v>170.96</v>
      </c>
      <c r="ED46" s="76">
        <f t="shared" si="237"/>
        <v>401.87</v>
      </c>
      <c r="EE46" s="75">
        <f t="shared" si="238"/>
        <v>14.52</v>
      </c>
      <c r="EF46" s="75">
        <f t="shared" si="239"/>
        <v>13.59</v>
      </c>
      <c r="EG46" s="75">
        <f t="shared" si="240"/>
        <v>14.52</v>
      </c>
      <c r="EH46" s="75">
        <f t="shared" si="241"/>
        <v>14.05</v>
      </c>
      <c r="EI46" s="75">
        <f t="shared" si="242"/>
        <v>14.52</v>
      </c>
      <c r="EJ46" s="75">
        <f t="shared" si="243"/>
        <v>14.05</v>
      </c>
      <c r="EK46" s="75">
        <f t="shared" si="244"/>
        <v>14.52</v>
      </c>
      <c r="EL46" s="75">
        <f t="shared" si="245"/>
        <v>14.52</v>
      </c>
      <c r="EM46" s="75">
        <f t="shared" si="246"/>
        <v>14.05</v>
      </c>
      <c r="EN46" s="75">
        <f t="shared" si="247"/>
        <v>14.52</v>
      </c>
      <c r="EO46" s="75">
        <f t="shared" si="248"/>
        <v>14.05</v>
      </c>
      <c r="EP46" s="75">
        <f t="shared" si="249"/>
        <v>14.52</v>
      </c>
      <c r="EQ46" s="76">
        <f t="shared" si="250"/>
        <v>171.43</v>
      </c>
      <c r="ER46" s="76">
        <f t="shared" si="251"/>
        <v>573.29999999999995</v>
      </c>
      <c r="ES46" s="75">
        <f t="shared" si="252"/>
        <v>14.52</v>
      </c>
      <c r="ET46" s="75">
        <f t="shared" si="253"/>
        <v>13.12</v>
      </c>
      <c r="EU46" s="75">
        <f t="shared" si="254"/>
        <v>14.52</v>
      </c>
      <c r="EV46" s="75">
        <f t="shared" si="255"/>
        <v>14.05</v>
      </c>
      <c r="EW46" s="78">
        <f t="shared" si="256"/>
        <v>14.52</v>
      </c>
      <c r="EX46" s="75">
        <f t="shared" si="257"/>
        <v>14.05</v>
      </c>
      <c r="EY46" s="75">
        <f t="shared" si="258"/>
        <v>14.52</v>
      </c>
      <c r="EZ46" s="75">
        <f t="shared" si="262"/>
        <v>14.52</v>
      </c>
      <c r="FA46" s="75">
        <f t="shared" si="263"/>
        <v>14.05</v>
      </c>
      <c r="FB46" s="76"/>
      <c r="FC46" s="76"/>
      <c r="FD46" s="76"/>
      <c r="FE46" s="75">
        <f t="shared" si="259"/>
        <v>127.86999999999998</v>
      </c>
      <c r="FF46" s="76">
        <f t="shared" si="260"/>
        <v>701.17</v>
      </c>
      <c r="FG46" s="79">
        <f t="shared" si="261"/>
        <v>248.83000000000004</v>
      </c>
      <c r="FH46" s="115"/>
      <c r="FN46" s="18"/>
    </row>
    <row r="47" spans="1:171" ht="132" x14ac:dyDescent="0.15">
      <c r="A47" s="99">
        <v>42972</v>
      </c>
      <c r="B47" s="10" t="s">
        <v>198</v>
      </c>
      <c r="C47" s="10" t="s">
        <v>199</v>
      </c>
      <c r="D47" s="10" t="s">
        <v>19</v>
      </c>
      <c r="E47" s="10" t="s">
        <v>200</v>
      </c>
      <c r="F47" s="8">
        <v>900</v>
      </c>
      <c r="G47" s="75">
        <f t="shared" si="192"/>
        <v>90</v>
      </c>
      <c r="H47" s="75">
        <f t="shared" si="193"/>
        <v>810</v>
      </c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75"/>
      <c r="AY47" s="100"/>
      <c r="AZ47" s="100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6"/>
      <c r="CO47" s="75"/>
      <c r="CP47" s="75"/>
      <c r="CQ47" s="75"/>
      <c r="CR47" s="75"/>
      <c r="CS47" s="77"/>
      <c r="CT47" s="75"/>
      <c r="CU47" s="75"/>
      <c r="CV47" s="75">
        <f>ROUND((H47/5/365*6),2)</f>
        <v>2.66</v>
      </c>
      <c r="CW47" s="75">
        <f t="shared" si="204"/>
        <v>13.32</v>
      </c>
      <c r="CX47" s="75">
        <f t="shared" si="205"/>
        <v>13.76</v>
      </c>
      <c r="CY47" s="75">
        <f t="shared" si="206"/>
        <v>13.32</v>
      </c>
      <c r="CZ47" s="75">
        <f t="shared" si="207"/>
        <v>13.76</v>
      </c>
      <c r="DA47" s="76">
        <f t="shared" si="208"/>
        <v>56.82</v>
      </c>
      <c r="DB47" s="76">
        <f t="shared" si="209"/>
        <v>56.82</v>
      </c>
      <c r="DC47" s="75">
        <f t="shared" si="210"/>
        <v>13.76</v>
      </c>
      <c r="DD47" s="75">
        <f t="shared" si="211"/>
        <v>12.43</v>
      </c>
      <c r="DE47" s="75">
        <f t="shared" si="212"/>
        <v>13.76</v>
      </c>
      <c r="DF47" s="75">
        <f t="shared" si="213"/>
        <v>13.32</v>
      </c>
      <c r="DG47" s="75">
        <f t="shared" si="214"/>
        <v>13.76</v>
      </c>
      <c r="DH47" s="75">
        <f t="shared" si="215"/>
        <v>13.32</v>
      </c>
      <c r="DI47" s="75">
        <f t="shared" si="216"/>
        <v>13.76</v>
      </c>
      <c r="DJ47" s="75">
        <f t="shared" si="217"/>
        <v>13.76</v>
      </c>
      <c r="DK47" s="75">
        <f t="shared" si="218"/>
        <v>13.32</v>
      </c>
      <c r="DL47" s="75">
        <f t="shared" si="219"/>
        <v>13.76</v>
      </c>
      <c r="DM47" s="75">
        <f t="shared" si="220"/>
        <v>13.32</v>
      </c>
      <c r="DN47" s="75">
        <f t="shared" si="221"/>
        <v>13.76</v>
      </c>
      <c r="DO47" s="76">
        <f t="shared" si="222"/>
        <v>162.02999999999997</v>
      </c>
      <c r="DP47" s="76">
        <f t="shared" si="223"/>
        <v>218.85</v>
      </c>
      <c r="DQ47" s="75">
        <f t="shared" si="224"/>
        <v>13.76</v>
      </c>
      <c r="DR47" s="75">
        <f t="shared" si="225"/>
        <v>12.43</v>
      </c>
      <c r="DS47" s="75">
        <f t="shared" si="226"/>
        <v>13.76</v>
      </c>
      <c r="DT47" s="75">
        <f t="shared" si="227"/>
        <v>13.32</v>
      </c>
      <c r="DU47" s="75">
        <f t="shared" si="228"/>
        <v>13.76</v>
      </c>
      <c r="DV47" s="75">
        <f t="shared" si="229"/>
        <v>13.32</v>
      </c>
      <c r="DW47" s="75">
        <f t="shared" si="230"/>
        <v>13.76</v>
      </c>
      <c r="DX47" s="75">
        <f t="shared" si="231"/>
        <v>13.76</v>
      </c>
      <c r="DY47" s="75">
        <f t="shared" si="232"/>
        <v>13.32</v>
      </c>
      <c r="DZ47" s="75">
        <f t="shared" si="233"/>
        <v>13.76</v>
      </c>
      <c r="EA47" s="75">
        <f t="shared" si="234"/>
        <v>13.32</v>
      </c>
      <c r="EB47" s="75">
        <f t="shared" si="235"/>
        <v>13.76</v>
      </c>
      <c r="EC47" s="76">
        <f t="shared" si="236"/>
        <v>162.02999999999997</v>
      </c>
      <c r="ED47" s="76">
        <f t="shared" si="237"/>
        <v>380.88</v>
      </c>
      <c r="EE47" s="75">
        <f t="shared" si="238"/>
        <v>13.76</v>
      </c>
      <c r="EF47" s="75">
        <f t="shared" si="239"/>
        <v>12.87</v>
      </c>
      <c r="EG47" s="75">
        <f t="shared" si="240"/>
        <v>13.76</v>
      </c>
      <c r="EH47" s="75">
        <f t="shared" si="241"/>
        <v>13.32</v>
      </c>
      <c r="EI47" s="75">
        <f t="shared" si="242"/>
        <v>13.76</v>
      </c>
      <c r="EJ47" s="75">
        <f t="shared" si="243"/>
        <v>13.32</v>
      </c>
      <c r="EK47" s="75">
        <f t="shared" si="244"/>
        <v>13.76</v>
      </c>
      <c r="EL47" s="75">
        <f t="shared" si="245"/>
        <v>13.76</v>
      </c>
      <c r="EM47" s="75">
        <f t="shared" si="246"/>
        <v>13.32</v>
      </c>
      <c r="EN47" s="75">
        <f t="shared" si="247"/>
        <v>13.76</v>
      </c>
      <c r="EO47" s="75">
        <f t="shared" si="248"/>
        <v>13.32</v>
      </c>
      <c r="EP47" s="75">
        <f t="shared" si="249"/>
        <v>13.76</v>
      </c>
      <c r="EQ47" s="76">
        <f t="shared" si="250"/>
        <v>162.46999999999997</v>
      </c>
      <c r="ER47" s="76">
        <f t="shared" si="251"/>
        <v>543.35</v>
      </c>
      <c r="ES47" s="75">
        <f t="shared" si="252"/>
        <v>13.76</v>
      </c>
      <c r="ET47" s="75">
        <f t="shared" si="253"/>
        <v>12.43</v>
      </c>
      <c r="EU47" s="75">
        <f t="shared" si="254"/>
        <v>13.76</v>
      </c>
      <c r="EV47" s="75">
        <f t="shared" si="255"/>
        <v>13.32</v>
      </c>
      <c r="EW47" s="78">
        <f t="shared" si="256"/>
        <v>13.76</v>
      </c>
      <c r="EX47" s="75">
        <f t="shared" si="257"/>
        <v>13.32</v>
      </c>
      <c r="EY47" s="75">
        <f t="shared" si="258"/>
        <v>13.76</v>
      </c>
      <c r="EZ47" s="75">
        <f t="shared" si="262"/>
        <v>13.76</v>
      </c>
      <c r="FA47" s="75">
        <f t="shared" si="263"/>
        <v>13.32</v>
      </c>
      <c r="FB47" s="76"/>
      <c r="FC47" s="76"/>
      <c r="FD47" s="76"/>
      <c r="FE47" s="75">
        <f t="shared" si="259"/>
        <v>121.19</v>
      </c>
      <c r="FF47" s="76">
        <f t="shared" si="260"/>
        <v>664.54</v>
      </c>
      <c r="FG47" s="79">
        <f t="shared" si="261"/>
        <v>235.46000000000004</v>
      </c>
      <c r="FN47" s="18"/>
    </row>
    <row r="48" spans="1:171" ht="57.75" x14ac:dyDescent="0.15">
      <c r="A48" s="99">
        <v>43017</v>
      </c>
      <c r="B48" s="10" t="s">
        <v>167</v>
      </c>
      <c r="C48" s="10" t="s">
        <v>201</v>
      </c>
      <c r="D48" s="10" t="s">
        <v>202</v>
      </c>
      <c r="E48" s="12" t="s">
        <v>203</v>
      </c>
      <c r="F48" s="8">
        <v>750</v>
      </c>
      <c r="G48" s="75">
        <f t="shared" si="192"/>
        <v>75</v>
      </c>
      <c r="H48" s="75">
        <f t="shared" si="193"/>
        <v>675</v>
      </c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75"/>
      <c r="AY48" s="100"/>
      <c r="AZ48" s="100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6"/>
      <c r="CO48" s="75"/>
      <c r="CP48" s="75"/>
      <c r="CQ48" s="75"/>
      <c r="CR48" s="75"/>
      <c r="CS48" s="77"/>
      <c r="CT48" s="75"/>
      <c r="CU48" s="75"/>
      <c r="CV48" s="75"/>
      <c r="CW48" s="75"/>
      <c r="CX48" s="75">
        <f>ROUND((H48/5/365*22),2)</f>
        <v>8.14</v>
      </c>
      <c r="CY48" s="75">
        <f t="shared" si="206"/>
        <v>11.1</v>
      </c>
      <c r="CZ48" s="75">
        <f t="shared" si="207"/>
        <v>11.47</v>
      </c>
      <c r="DA48" s="76">
        <f t="shared" si="208"/>
        <v>30.71</v>
      </c>
      <c r="DB48" s="76">
        <f t="shared" si="209"/>
        <v>30.71</v>
      </c>
      <c r="DC48" s="75">
        <f t="shared" si="210"/>
        <v>11.47</v>
      </c>
      <c r="DD48" s="75">
        <f t="shared" si="211"/>
        <v>10.36</v>
      </c>
      <c r="DE48" s="75">
        <f t="shared" si="212"/>
        <v>11.47</v>
      </c>
      <c r="DF48" s="75">
        <f t="shared" si="213"/>
        <v>11.1</v>
      </c>
      <c r="DG48" s="75">
        <f t="shared" si="214"/>
        <v>11.47</v>
      </c>
      <c r="DH48" s="75">
        <f t="shared" si="215"/>
        <v>11.1</v>
      </c>
      <c r="DI48" s="75">
        <f t="shared" si="216"/>
        <v>11.47</v>
      </c>
      <c r="DJ48" s="75">
        <f t="shared" si="217"/>
        <v>11.47</v>
      </c>
      <c r="DK48" s="75">
        <f t="shared" si="218"/>
        <v>11.1</v>
      </c>
      <c r="DL48" s="75">
        <f t="shared" si="219"/>
        <v>11.47</v>
      </c>
      <c r="DM48" s="75">
        <f t="shared" si="220"/>
        <v>11.1</v>
      </c>
      <c r="DN48" s="75">
        <f t="shared" si="221"/>
        <v>11.47</v>
      </c>
      <c r="DO48" s="76">
        <f t="shared" si="222"/>
        <v>135.04999999999998</v>
      </c>
      <c r="DP48" s="76">
        <f t="shared" si="223"/>
        <v>165.76</v>
      </c>
      <c r="DQ48" s="75">
        <f t="shared" si="224"/>
        <v>11.47</v>
      </c>
      <c r="DR48" s="75">
        <f t="shared" si="225"/>
        <v>10.36</v>
      </c>
      <c r="DS48" s="75">
        <f t="shared" si="226"/>
        <v>11.47</v>
      </c>
      <c r="DT48" s="75">
        <f t="shared" si="227"/>
        <v>11.1</v>
      </c>
      <c r="DU48" s="75">
        <f t="shared" si="228"/>
        <v>11.47</v>
      </c>
      <c r="DV48" s="75">
        <f t="shared" si="229"/>
        <v>11.1</v>
      </c>
      <c r="DW48" s="75">
        <f t="shared" si="230"/>
        <v>11.47</v>
      </c>
      <c r="DX48" s="75">
        <f t="shared" si="231"/>
        <v>11.47</v>
      </c>
      <c r="DY48" s="75">
        <f t="shared" si="232"/>
        <v>11.1</v>
      </c>
      <c r="DZ48" s="75">
        <f t="shared" si="233"/>
        <v>11.47</v>
      </c>
      <c r="EA48" s="75">
        <f t="shared" si="234"/>
        <v>11.1</v>
      </c>
      <c r="EB48" s="75">
        <f t="shared" si="235"/>
        <v>11.47</v>
      </c>
      <c r="EC48" s="76">
        <f t="shared" si="236"/>
        <v>135.04999999999998</v>
      </c>
      <c r="ED48" s="76">
        <f t="shared" si="237"/>
        <v>300.81</v>
      </c>
      <c r="EE48" s="75">
        <f t="shared" si="238"/>
        <v>11.47</v>
      </c>
      <c r="EF48" s="75">
        <f t="shared" si="239"/>
        <v>10.73</v>
      </c>
      <c r="EG48" s="75">
        <f t="shared" si="240"/>
        <v>11.47</v>
      </c>
      <c r="EH48" s="75">
        <f t="shared" si="241"/>
        <v>11.1</v>
      </c>
      <c r="EI48" s="75">
        <f t="shared" si="242"/>
        <v>11.47</v>
      </c>
      <c r="EJ48" s="75">
        <f t="shared" si="243"/>
        <v>11.1</v>
      </c>
      <c r="EK48" s="75">
        <f t="shared" si="244"/>
        <v>11.47</v>
      </c>
      <c r="EL48" s="75">
        <f t="shared" si="245"/>
        <v>11.47</v>
      </c>
      <c r="EM48" s="75">
        <f t="shared" si="246"/>
        <v>11.1</v>
      </c>
      <c r="EN48" s="75">
        <f t="shared" si="247"/>
        <v>11.47</v>
      </c>
      <c r="EO48" s="75">
        <f t="shared" si="248"/>
        <v>11.1</v>
      </c>
      <c r="EP48" s="75">
        <f t="shared" si="249"/>
        <v>11.47</v>
      </c>
      <c r="EQ48" s="76">
        <f t="shared" si="250"/>
        <v>135.41999999999999</v>
      </c>
      <c r="ER48" s="76">
        <f t="shared" si="251"/>
        <v>436.23</v>
      </c>
      <c r="ES48" s="75">
        <f t="shared" si="252"/>
        <v>11.47</v>
      </c>
      <c r="ET48" s="75">
        <f t="shared" si="253"/>
        <v>10.36</v>
      </c>
      <c r="EU48" s="75">
        <f t="shared" si="254"/>
        <v>11.47</v>
      </c>
      <c r="EV48" s="75">
        <f t="shared" si="255"/>
        <v>11.1</v>
      </c>
      <c r="EW48" s="78">
        <f t="shared" si="256"/>
        <v>11.47</v>
      </c>
      <c r="EX48" s="75">
        <f t="shared" si="257"/>
        <v>11.1</v>
      </c>
      <c r="EY48" s="75">
        <f t="shared" si="258"/>
        <v>11.47</v>
      </c>
      <c r="EZ48" s="75">
        <f t="shared" si="262"/>
        <v>11.47</v>
      </c>
      <c r="FA48" s="75">
        <f t="shared" si="263"/>
        <v>11.1</v>
      </c>
      <c r="FB48" s="76"/>
      <c r="FC48" s="76"/>
      <c r="FD48" s="76"/>
      <c r="FE48" s="75">
        <f t="shared" si="259"/>
        <v>101.00999999999999</v>
      </c>
      <c r="FF48" s="76">
        <f t="shared" si="260"/>
        <v>537.24</v>
      </c>
      <c r="FG48" s="79">
        <f t="shared" si="261"/>
        <v>212.76</v>
      </c>
      <c r="FN48" s="18"/>
    </row>
    <row r="49" spans="1:170" ht="57.75" x14ac:dyDescent="0.15">
      <c r="A49" s="99">
        <v>43017</v>
      </c>
      <c r="B49" s="10" t="s">
        <v>167</v>
      </c>
      <c r="C49" s="10" t="s">
        <v>204</v>
      </c>
      <c r="D49" s="10" t="s">
        <v>205</v>
      </c>
      <c r="E49" s="12" t="s">
        <v>206</v>
      </c>
      <c r="F49" s="8">
        <v>650</v>
      </c>
      <c r="G49" s="75">
        <f t="shared" si="192"/>
        <v>65</v>
      </c>
      <c r="H49" s="75">
        <f t="shared" si="193"/>
        <v>585</v>
      </c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75"/>
      <c r="AY49" s="100"/>
      <c r="AZ49" s="100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6"/>
      <c r="CO49" s="75"/>
      <c r="CP49" s="75"/>
      <c r="CQ49" s="75"/>
      <c r="CR49" s="75"/>
      <c r="CS49" s="77"/>
      <c r="CT49" s="75"/>
      <c r="CU49" s="75"/>
      <c r="CV49" s="75"/>
      <c r="CW49" s="75"/>
      <c r="CX49" s="75">
        <f>ROUND((H49/5/365*22),2)</f>
        <v>7.05</v>
      </c>
      <c r="CY49" s="75">
        <f t="shared" si="206"/>
        <v>9.6199999999999992</v>
      </c>
      <c r="CZ49" s="75">
        <f t="shared" si="207"/>
        <v>9.94</v>
      </c>
      <c r="DA49" s="76">
        <f t="shared" si="208"/>
        <v>26.61</v>
      </c>
      <c r="DB49" s="76">
        <f t="shared" si="209"/>
        <v>26.61</v>
      </c>
      <c r="DC49" s="75">
        <f t="shared" si="210"/>
        <v>9.94</v>
      </c>
      <c r="DD49" s="75">
        <f t="shared" si="211"/>
        <v>8.98</v>
      </c>
      <c r="DE49" s="75">
        <f t="shared" si="212"/>
        <v>9.94</v>
      </c>
      <c r="DF49" s="75">
        <f t="shared" si="213"/>
        <v>9.6199999999999992</v>
      </c>
      <c r="DG49" s="75">
        <f t="shared" si="214"/>
        <v>9.94</v>
      </c>
      <c r="DH49" s="75">
        <f t="shared" si="215"/>
        <v>9.6199999999999992</v>
      </c>
      <c r="DI49" s="75">
        <f t="shared" si="216"/>
        <v>9.94</v>
      </c>
      <c r="DJ49" s="75">
        <f t="shared" si="217"/>
        <v>9.94</v>
      </c>
      <c r="DK49" s="75">
        <f t="shared" si="218"/>
        <v>9.6199999999999992</v>
      </c>
      <c r="DL49" s="75">
        <f t="shared" si="219"/>
        <v>9.94</v>
      </c>
      <c r="DM49" s="75">
        <f t="shared" si="220"/>
        <v>9.6199999999999992</v>
      </c>
      <c r="DN49" s="75">
        <f t="shared" si="221"/>
        <v>9.94</v>
      </c>
      <c r="DO49" s="76">
        <f t="shared" si="222"/>
        <v>117.03999999999999</v>
      </c>
      <c r="DP49" s="76">
        <f t="shared" si="223"/>
        <v>143.65</v>
      </c>
      <c r="DQ49" s="75">
        <f t="shared" si="224"/>
        <v>9.94</v>
      </c>
      <c r="DR49" s="75">
        <f t="shared" si="225"/>
        <v>8.98</v>
      </c>
      <c r="DS49" s="75">
        <f t="shared" si="226"/>
        <v>9.94</v>
      </c>
      <c r="DT49" s="75">
        <f t="shared" si="227"/>
        <v>9.6199999999999992</v>
      </c>
      <c r="DU49" s="75">
        <f t="shared" si="228"/>
        <v>9.94</v>
      </c>
      <c r="DV49" s="75">
        <f t="shared" si="229"/>
        <v>9.6199999999999992</v>
      </c>
      <c r="DW49" s="75">
        <f t="shared" si="230"/>
        <v>9.94</v>
      </c>
      <c r="DX49" s="75">
        <f t="shared" si="231"/>
        <v>9.94</v>
      </c>
      <c r="DY49" s="75">
        <f t="shared" si="232"/>
        <v>9.6199999999999992</v>
      </c>
      <c r="DZ49" s="75">
        <f t="shared" si="233"/>
        <v>9.94</v>
      </c>
      <c r="EA49" s="75">
        <f t="shared" si="234"/>
        <v>9.6199999999999992</v>
      </c>
      <c r="EB49" s="75">
        <f t="shared" si="235"/>
        <v>9.94</v>
      </c>
      <c r="EC49" s="76">
        <f t="shared" si="236"/>
        <v>117.03999999999999</v>
      </c>
      <c r="ED49" s="76">
        <f t="shared" si="237"/>
        <v>260.69</v>
      </c>
      <c r="EE49" s="75">
        <f t="shared" si="238"/>
        <v>9.94</v>
      </c>
      <c r="EF49" s="75">
        <f t="shared" si="239"/>
        <v>9.3000000000000007</v>
      </c>
      <c r="EG49" s="75">
        <f t="shared" si="240"/>
        <v>9.94</v>
      </c>
      <c r="EH49" s="75">
        <f t="shared" si="241"/>
        <v>9.6199999999999992</v>
      </c>
      <c r="EI49" s="75">
        <f t="shared" si="242"/>
        <v>9.94</v>
      </c>
      <c r="EJ49" s="75">
        <f t="shared" si="243"/>
        <v>9.6199999999999992</v>
      </c>
      <c r="EK49" s="75">
        <f t="shared" si="244"/>
        <v>9.94</v>
      </c>
      <c r="EL49" s="75">
        <f t="shared" si="245"/>
        <v>9.94</v>
      </c>
      <c r="EM49" s="75">
        <f t="shared" si="246"/>
        <v>9.6199999999999992</v>
      </c>
      <c r="EN49" s="75">
        <f t="shared" si="247"/>
        <v>9.94</v>
      </c>
      <c r="EO49" s="75">
        <f t="shared" si="248"/>
        <v>9.6199999999999992</v>
      </c>
      <c r="EP49" s="75">
        <f t="shared" si="249"/>
        <v>9.94</v>
      </c>
      <c r="EQ49" s="76">
        <f t="shared" si="250"/>
        <v>117.36</v>
      </c>
      <c r="ER49" s="76">
        <f t="shared" si="251"/>
        <v>378.05</v>
      </c>
      <c r="ES49" s="75">
        <f t="shared" si="252"/>
        <v>9.94</v>
      </c>
      <c r="ET49" s="75">
        <f t="shared" si="253"/>
        <v>8.98</v>
      </c>
      <c r="EU49" s="75">
        <f t="shared" si="254"/>
        <v>9.94</v>
      </c>
      <c r="EV49" s="75">
        <f t="shared" si="255"/>
        <v>9.6199999999999992</v>
      </c>
      <c r="EW49" s="78">
        <f t="shared" si="256"/>
        <v>9.94</v>
      </c>
      <c r="EX49" s="75">
        <f t="shared" si="257"/>
        <v>9.6199999999999992</v>
      </c>
      <c r="EY49" s="75">
        <f t="shared" si="258"/>
        <v>9.94</v>
      </c>
      <c r="EZ49" s="75">
        <f t="shared" si="262"/>
        <v>9.94</v>
      </c>
      <c r="FA49" s="75">
        <f t="shared" si="263"/>
        <v>9.6199999999999992</v>
      </c>
      <c r="FB49" s="76"/>
      <c r="FC49" s="76"/>
      <c r="FD49" s="76"/>
      <c r="FE49" s="75">
        <f t="shared" si="259"/>
        <v>87.539999999999992</v>
      </c>
      <c r="FF49" s="76">
        <f t="shared" si="260"/>
        <v>465.59</v>
      </c>
      <c r="FG49" s="79">
        <f t="shared" si="261"/>
        <v>184.41000000000003</v>
      </c>
      <c r="FN49" s="18"/>
    </row>
    <row r="50" spans="1:170" ht="66" x14ac:dyDescent="0.15">
      <c r="A50" s="99">
        <v>43052</v>
      </c>
      <c r="B50" s="10" t="s">
        <v>167</v>
      </c>
      <c r="C50" s="10" t="s">
        <v>207</v>
      </c>
      <c r="D50" s="10" t="s">
        <v>208</v>
      </c>
      <c r="E50" s="12" t="s">
        <v>209</v>
      </c>
      <c r="F50" s="8">
        <v>1250</v>
      </c>
      <c r="G50" s="75">
        <f t="shared" si="192"/>
        <v>125</v>
      </c>
      <c r="H50" s="75">
        <f t="shared" si="193"/>
        <v>1125</v>
      </c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75"/>
      <c r="AY50" s="100"/>
      <c r="AZ50" s="100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6"/>
      <c r="CO50" s="75"/>
      <c r="CP50" s="75"/>
      <c r="CQ50" s="75"/>
      <c r="CR50" s="75"/>
      <c r="CS50" s="77"/>
      <c r="CT50" s="75"/>
      <c r="CU50" s="75"/>
      <c r="CV50" s="75"/>
      <c r="CW50" s="75"/>
      <c r="CX50" s="75"/>
      <c r="CY50" s="75">
        <f>ROUND((H50/5/365*17),2)</f>
        <v>10.48</v>
      </c>
      <c r="CZ50" s="75">
        <f t="shared" si="207"/>
        <v>19.11</v>
      </c>
      <c r="DA50" s="76">
        <f t="shared" si="208"/>
        <v>29.59</v>
      </c>
      <c r="DB50" s="76">
        <f t="shared" si="209"/>
        <v>29.59</v>
      </c>
      <c r="DC50" s="75">
        <f t="shared" si="210"/>
        <v>19.11</v>
      </c>
      <c r="DD50" s="75">
        <f t="shared" si="211"/>
        <v>17.260000000000002</v>
      </c>
      <c r="DE50" s="75">
        <f t="shared" si="212"/>
        <v>19.11</v>
      </c>
      <c r="DF50" s="75">
        <f t="shared" si="213"/>
        <v>18.489999999999998</v>
      </c>
      <c r="DG50" s="75">
        <f t="shared" si="214"/>
        <v>19.11</v>
      </c>
      <c r="DH50" s="75">
        <f t="shared" si="215"/>
        <v>18.489999999999998</v>
      </c>
      <c r="DI50" s="75">
        <f t="shared" si="216"/>
        <v>19.11</v>
      </c>
      <c r="DJ50" s="75">
        <f t="shared" si="217"/>
        <v>19.11</v>
      </c>
      <c r="DK50" s="75">
        <f t="shared" si="218"/>
        <v>18.489999999999998</v>
      </c>
      <c r="DL50" s="75">
        <f t="shared" si="219"/>
        <v>19.11</v>
      </c>
      <c r="DM50" s="75">
        <f t="shared" si="220"/>
        <v>18.489999999999998</v>
      </c>
      <c r="DN50" s="75">
        <f t="shared" si="221"/>
        <v>19.11</v>
      </c>
      <c r="DO50" s="76">
        <f t="shared" si="222"/>
        <v>224.99000000000007</v>
      </c>
      <c r="DP50" s="76">
        <f t="shared" si="223"/>
        <v>254.58</v>
      </c>
      <c r="DQ50" s="75">
        <f t="shared" si="224"/>
        <v>19.11</v>
      </c>
      <c r="DR50" s="75">
        <f t="shared" si="225"/>
        <v>17.260000000000002</v>
      </c>
      <c r="DS50" s="75">
        <f t="shared" si="226"/>
        <v>19.11</v>
      </c>
      <c r="DT50" s="75">
        <f t="shared" si="227"/>
        <v>18.489999999999998</v>
      </c>
      <c r="DU50" s="75">
        <f t="shared" si="228"/>
        <v>19.11</v>
      </c>
      <c r="DV50" s="75">
        <f t="shared" si="229"/>
        <v>18.489999999999998</v>
      </c>
      <c r="DW50" s="75">
        <f t="shared" si="230"/>
        <v>19.11</v>
      </c>
      <c r="DX50" s="75">
        <f t="shared" si="231"/>
        <v>19.11</v>
      </c>
      <c r="DY50" s="75">
        <f t="shared" si="232"/>
        <v>18.489999999999998</v>
      </c>
      <c r="DZ50" s="75">
        <f t="shared" si="233"/>
        <v>19.11</v>
      </c>
      <c r="EA50" s="75">
        <f t="shared" si="234"/>
        <v>18.489999999999998</v>
      </c>
      <c r="EB50" s="75">
        <f t="shared" si="235"/>
        <v>19.11</v>
      </c>
      <c r="EC50" s="76">
        <f t="shared" si="236"/>
        <v>224.99000000000007</v>
      </c>
      <c r="ED50" s="76">
        <f t="shared" si="237"/>
        <v>479.57</v>
      </c>
      <c r="EE50" s="75">
        <f t="shared" si="238"/>
        <v>19.11</v>
      </c>
      <c r="EF50" s="75">
        <f t="shared" si="239"/>
        <v>17.88</v>
      </c>
      <c r="EG50" s="75">
        <f t="shared" si="240"/>
        <v>19.11</v>
      </c>
      <c r="EH50" s="75">
        <f t="shared" si="241"/>
        <v>18.489999999999998</v>
      </c>
      <c r="EI50" s="75">
        <f t="shared" si="242"/>
        <v>19.11</v>
      </c>
      <c r="EJ50" s="75">
        <f t="shared" si="243"/>
        <v>18.489999999999998</v>
      </c>
      <c r="EK50" s="75">
        <f t="shared" si="244"/>
        <v>19.11</v>
      </c>
      <c r="EL50" s="75">
        <f t="shared" si="245"/>
        <v>19.11</v>
      </c>
      <c r="EM50" s="75">
        <f t="shared" si="246"/>
        <v>18.489999999999998</v>
      </c>
      <c r="EN50" s="75">
        <f t="shared" si="247"/>
        <v>19.11</v>
      </c>
      <c r="EO50" s="75">
        <f t="shared" si="248"/>
        <v>18.489999999999998</v>
      </c>
      <c r="EP50" s="75">
        <f t="shared" si="249"/>
        <v>19.11</v>
      </c>
      <c r="EQ50" s="76">
        <f t="shared" si="250"/>
        <v>225.61</v>
      </c>
      <c r="ER50" s="76">
        <f t="shared" si="251"/>
        <v>705.18</v>
      </c>
      <c r="ES50" s="75">
        <f t="shared" si="252"/>
        <v>19.11</v>
      </c>
      <c r="ET50" s="75">
        <f t="shared" si="253"/>
        <v>17.260000000000002</v>
      </c>
      <c r="EU50" s="75">
        <f t="shared" si="254"/>
        <v>19.11</v>
      </c>
      <c r="EV50" s="75">
        <f t="shared" si="255"/>
        <v>18.489999999999998</v>
      </c>
      <c r="EW50" s="78">
        <f t="shared" si="256"/>
        <v>19.11</v>
      </c>
      <c r="EX50" s="75">
        <f t="shared" si="257"/>
        <v>18.489999999999998</v>
      </c>
      <c r="EY50" s="75">
        <f t="shared" si="258"/>
        <v>19.11</v>
      </c>
      <c r="EZ50" s="75">
        <f t="shared" si="262"/>
        <v>19.11</v>
      </c>
      <c r="FA50" s="75">
        <f t="shared" si="263"/>
        <v>18.489999999999998</v>
      </c>
      <c r="FB50" s="76"/>
      <c r="FC50" s="76"/>
      <c r="FD50" s="76"/>
      <c r="FE50" s="75">
        <f t="shared" si="259"/>
        <v>168.28000000000003</v>
      </c>
      <c r="FF50" s="76">
        <f t="shared" si="260"/>
        <v>873.46</v>
      </c>
      <c r="FG50" s="79">
        <f t="shared" si="261"/>
        <v>376.53999999999996</v>
      </c>
      <c r="FN50" s="18"/>
    </row>
    <row r="51" spans="1:170" ht="44.25" customHeight="1" x14ac:dyDescent="0.15">
      <c r="A51" s="99">
        <v>43172</v>
      </c>
      <c r="B51" s="10" t="s">
        <v>167</v>
      </c>
      <c r="C51" s="10" t="s">
        <v>210</v>
      </c>
      <c r="D51" s="10" t="s">
        <v>174</v>
      </c>
      <c r="E51" s="12" t="s">
        <v>211</v>
      </c>
      <c r="F51" s="8">
        <v>694.57</v>
      </c>
      <c r="G51" s="75">
        <f t="shared" si="192"/>
        <v>69.457000000000008</v>
      </c>
      <c r="H51" s="75">
        <f t="shared" si="193"/>
        <v>625.11300000000006</v>
      </c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75"/>
      <c r="AY51" s="100"/>
      <c r="AZ51" s="100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6"/>
      <c r="CO51" s="75"/>
      <c r="CP51" s="75"/>
      <c r="CQ51" s="75"/>
      <c r="CR51" s="75"/>
      <c r="CS51" s="77"/>
      <c r="CT51" s="75"/>
      <c r="CU51" s="75"/>
      <c r="CV51" s="75"/>
      <c r="CW51" s="75"/>
      <c r="CX51" s="75"/>
      <c r="CY51" s="75"/>
      <c r="CZ51" s="75"/>
      <c r="DA51" s="76"/>
      <c r="DB51" s="76"/>
      <c r="DC51" s="75"/>
      <c r="DD51" s="75"/>
      <c r="DE51" s="75">
        <f>ROUND((H51/5/365*18),2)</f>
        <v>6.17</v>
      </c>
      <c r="DF51" s="75">
        <f t="shared" si="213"/>
        <v>10.28</v>
      </c>
      <c r="DG51" s="75">
        <f t="shared" si="214"/>
        <v>10.62</v>
      </c>
      <c r="DH51" s="75">
        <f t="shared" si="215"/>
        <v>10.28</v>
      </c>
      <c r="DI51" s="75">
        <f t="shared" si="216"/>
        <v>10.62</v>
      </c>
      <c r="DJ51" s="75">
        <f t="shared" si="217"/>
        <v>10.62</v>
      </c>
      <c r="DK51" s="75">
        <f t="shared" si="218"/>
        <v>10.28</v>
      </c>
      <c r="DL51" s="75">
        <f t="shared" si="219"/>
        <v>10.62</v>
      </c>
      <c r="DM51" s="75">
        <f t="shared" si="220"/>
        <v>10.28</v>
      </c>
      <c r="DN51" s="75">
        <f t="shared" si="221"/>
        <v>10.62</v>
      </c>
      <c r="DO51" s="76">
        <f t="shared" si="222"/>
        <v>100.39</v>
      </c>
      <c r="DP51" s="76">
        <f t="shared" si="223"/>
        <v>100.39</v>
      </c>
      <c r="DQ51" s="75">
        <f t="shared" si="224"/>
        <v>10.62</v>
      </c>
      <c r="DR51" s="75">
        <f t="shared" si="225"/>
        <v>9.59</v>
      </c>
      <c r="DS51" s="75">
        <f t="shared" si="226"/>
        <v>10.62</v>
      </c>
      <c r="DT51" s="75">
        <f t="shared" si="227"/>
        <v>10.28</v>
      </c>
      <c r="DU51" s="75">
        <f t="shared" si="228"/>
        <v>10.62</v>
      </c>
      <c r="DV51" s="75">
        <f t="shared" si="229"/>
        <v>10.28</v>
      </c>
      <c r="DW51" s="75">
        <f t="shared" si="230"/>
        <v>10.62</v>
      </c>
      <c r="DX51" s="75">
        <f t="shared" si="231"/>
        <v>10.62</v>
      </c>
      <c r="DY51" s="75">
        <f t="shared" si="232"/>
        <v>10.28</v>
      </c>
      <c r="DZ51" s="75">
        <f t="shared" si="233"/>
        <v>10.62</v>
      </c>
      <c r="EA51" s="75">
        <f t="shared" si="234"/>
        <v>10.28</v>
      </c>
      <c r="EB51" s="75">
        <f t="shared" si="235"/>
        <v>10.62</v>
      </c>
      <c r="EC51" s="76">
        <f t="shared" si="236"/>
        <v>125.05000000000001</v>
      </c>
      <c r="ED51" s="76">
        <f t="shared" si="237"/>
        <v>225.44</v>
      </c>
      <c r="EE51" s="75">
        <f t="shared" si="238"/>
        <v>10.62</v>
      </c>
      <c r="EF51" s="75">
        <f t="shared" si="239"/>
        <v>9.93</v>
      </c>
      <c r="EG51" s="75">
        <f t="shared" si="240"/>
        <v>10.62</v>
      </c>
      <c r="EH51" s="75">
        <f t="shared" si="241"/>
        <v>10.28</v>
      </c>
      <c r="EI51" s="75">
        <f t="shared" si="242"/>
        <v>10.62</v>
      </c>
      <c r="EJ51" s="75">
        <f t="shared" si="243"/>
        <v>10.28</v>
      </c>
      <c r="EK51" s="75">
        <f t="shared" si="244"/>
        <v>10.62</v>
      </c>
      <c r="EL51" s="75">
        <f t="shared" si="245"/>
        <v>10.62</v>
      </c>
      <c r="EM51" s="75">
        <f t="shared" si="246"/>
        <v>10.28</v>
      </c>
      <c r="EN51" s="75">
        <f t="shared" si="247"/>
        <v>10.62</v>
      </c>
      <c r="EO51" s="75">
        <f t="shared" si="248"/>
        <v>10.28</v>
      </c>
      <c r="EP51" s="75">
        <f t="shared" si="249"/>
        <v>10.62</v>
      </c>
      <c r="EQ51" s="76">
        <f t="shared" si="250"/>
        <v>125.39000000000001</v>
      </c>
      <c r="ER51" s="76">
        <f t="shared" si="251"/>
        <v>350.83</v>
      </c>
      <c r="ES51" s="75">
        <f t="shared" si="252"/>
        <v>10.62</v>
      </c>
      <c r="ET51" s="75">
        <f t="shared" si="253"/>
        <v>9.59</v>
      </c>
      <c r="EU51" s="75">
        <f t="shared" si="254"/>
        <v>10.62</v>
      </c>
      <c r="EV51" s="75">
        <f t="shared" si="255"/>
        <v>10.28</v>
      </c>
      <c r="EW51" s="78">
        <f t="shared" si="256"/>
        <v>10.62</v>
      </c>
      <c r="EX51" s="75">
        <f t="shared" si="257"/>
        <v>10.28</v>
      </c>
      <c r="EY51" s="75">
        <f t="shared" si="258"/>
        <v>10.62</v>
      </c>
      <c r="EZ51" s="75">
        <f t="shared" si="262"/>
        <v>10.62</v>
      </c>
      <c r="FA51" s="75">
        <f t="shared" si="263"/>
        <v>10.28</v>
      </c>
      <c r="FB51" s="76"/>
      <c r="FC51" s="76"/>
      <c r="FD51" s="76"/>
      <c r="FE51" s="75">
        <f t="shared" si="259"/>
        <v>93.53</v>
      </c>
      <c r="FF51" s="76">
        <f t="shared" si="260"/>
        <v>444.36</v>
      </c>
      <c r="FG51" s="79">
        <f t="shared" si="261"/>
        <v>250.21000000000004</v>
      </c>
      <c r="FN51" s="18"/>
    </row>
    <row r="52" spans="1:170" ht="44.25" customHeight="1" x14ac:dyDescent="0.15">
      <c r="A52" s="99">
        <v>43172</v>
      </c>
      <c r="B52" s="10" t="s">
        <v>167</v>
      </c>
      <c r="C52" s="10" t="s">
        <v>212</v>
      </c>
      <c r="D52" s="10" t="s">
        <v>208</v>
      </c>
      <c r="E52" s="12" t="s">
        <v>213</v>
      </c>
      <c r="F52" s="8">
        <v>694.57</v>
      </c>
      <c r="G52" s="75">
        <f t="shared" si="192"/>
        <v>69.457000000000008</v>
      </c>
      <c r="H52" s="75">
        <f t="shared" si="193"/>
        <v>625.11300000000006</v>
      </c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75"/>
      <c r="AY52" s="100"/>
      <c r="AZ52" s="100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6"/>
      <c r="CO52" s="75"/>
      <c r="CP52" s="75"/>
      <c r="CQ52" s="75"/>
      <c r="CR52" s="75"/>
      <c r="CS52" s="77"/>
      <c r="CT52" s="75"/>
      <c r="CU52" s="75"/>
      <c r="CV52" s="75"/>
      <c r="CW52" s="75"/>
      <c r="CX52" s="75"/>
      <c r="CY52" s="75"/>
      <c r="CZ52" s="75"/>
      <c r="DA52" s="76"/>
      <c r="DB52" s="76"/>
      <c r="DC52" s="75"/>
      <c r="DD52" s="75"/>
      <c r="DE52" s="75">
        <f>ROUND((H52/5/365*18),2)</f>
        <v>6.17</v>
      </c>
      <c r="DF52" s="75">
        <f t="shared" si="213"/>
        <v>10.28</v>
      </c>
      <c r="DG52" s="75">
        <f t="shared" si="214"/>
        <v>10.62</v>
      </c>
      <c r="DH52" s="75">
        <f t="shared" si="215"/>
        <v>10.28</v>
      </c>
      <c r="DI52" s="75">
        <f t="shared" si="216"/>
        <v>10.62</v>
      </c>
      <c r="DJ52" s="75">
        <f t="shared" si="217"/>
        <v>10.62</v>
      </c>
      <c r="DK52" s="75">
        <f t="shared" si="218"/>
        <v>10.28</v>
      </c>
      <c r="DL52" s="75">
        <f t="shared" si="219"/>
        <v>10.62</v>
      </c>
      <c r="DM52" s="75">
        <f t="shared" si="220"/>
        <v>10.28</v>
      </c>
      <c r="DN52" s="75">
        <f t="shared" si="221"/>
        <v>10.62</v>
      </c>
      <c r="DO52" s="76">
        <f t="shared" si="222"/>
        <v>100.39</v>
      </c>
      <c r="DP52" s="76">
        <f t="shared" si="223"/>
        <v>100.39</v>
      </c>
      <c r="DQ52" s="75">
        <f t="shared" si="224"/>
        <v>10.62</v>
      </c>
      <c r="DR52" s="75">
        <f t="shared" si="225"/>
        <v>9.59</v>
      </c>
      <c r="DS52" s="75">
        <f t="shared" si="226"/>
        <v>10.62</v>
      </c>
      <c r="DT52" s="75">
        <f t="shared" si="227"/>
        <v>10.28</v>
      </c>
      <c r="DU52" s="75">
        <f t="shared" si="228"/>
        <v>10.62</v>
      </c>
      <c r="DV52" s="75">
        <f t="shared" si="229"/>
        <v>10.28</v>
      </c>
      <c r="DW52" s="75">
        <f t="shared" si="230"/>
        <v>10.62</v>
      </c>
      <c r="DX52" s="75">
        <f t="shared" si="231"/>
        <v>10.62</v>
      </c>
      <c r="DY52" s="75">
        <f t="shared" si="232"/>
        <v>10.28</v>
      </c>
      <c r="DZ52" s="75">
        <f t="shared" si="233"/>
        <v>10.62</v>
      </c>
      <c r="EA52" s="75">
        <f t="shared" si="234"/>
        <v>10.28</v>
      </c>
      <c r="EB52" s="75">
        <f t="shared" si="235"/>
        <v>10.62</v>
      </c>
      <c r="EC52" s="76">
        <f t="shared" si="236"/>
        <v>125.05000000000001</v>
      </c>
      <c r="ED52" s="76">
        <f t="shared" si="237"/>
        <v>225.44</v>
      </c>
      <c r="EE52" s="75">
        <f t="shared" si="238"/>
        <v>10.62</v>
      </c>
      <c r="EF52" s="75">
        <f t="shared" si="239"/>
        <v>9.93</v>
      </c>
      <c r="EG52" s="75">
        <f t="shared" si="240"/>
        <v>10.62</v>
      </c>
      <c r="EH52" s="75">
        <f t="shared" si="241"/>
        <v>10.28</v>
      </c>
      <c r="EI52" s="75">
        <f t="shared" si="242"/>
        <v>10.62</v>
      </c>
      <c r="EJ52" s="75">
        <f t="shared" si="243"/>
        <v>10.28</v>
      </c>
      <c r="EK52" s="75">
        <f t="shared" si="244"/>
        <v>10.62</v>
      </c>
      <c r="EL52" s="75">
        <f t="shared" si="245"/>
        <v>10.62</v>
      </c>
      <c r="EM52" s="75">
        <f t="shared" si="246"/>
        <v>10.28</v>
      </c>
      <c r="EN52" s="75">
        <f t="shared" si="247"/>
        <v>10.62</v>
      </c>
      <c r="EO52" s="75">
        <f t="shared" si="248"/>
        <v>10.28</v>
      </c>
      <c r="EP52" s="75">
        <f t="shared" si="249"/>
        <v>10.62</v>
      </c>
      <c r="EQ52" s="76">
        <f t="shared" si="250"/>
        <v>125.39000000000001</v>
      </c>
      <c r="ER52" s="76">
        <f t="shared" si="251"/>
        <v>350.83</v>
      </c>
      <c r="ES52" s="75">
        <f t="shared" si="252"/>
        <v>10.62</v>
      </c>
      <c r="ET52" s="75">
        <f t="shared" si="253"/>
        <v>9.59</v>
      </c>
      <c r="EU52" s="75">
        <f t="shared" si="254"/>
        <v>10.62</v>
      </c>
      <c r="EV52" s="75">
        <f t="shared" si="255"/>
        <v>10.28</v>
      </c>
      <c r="EW52" s="78">
        <f t="shared" si="256"/>
        <v>10.62</v>
      </c>
      <c r="EX52" s="75">
        <f t="shared" si="257"/>
        <v>10.28</v>
      </c>
      <c r="EY52" s="75">
        <f t="shared" si="258"/>
        <v>10.62</v>
      </c>
      <c r="EZ52" s="75">
        <f t="shared" si="262"/>
        <v>10.62</v>
      </c>
      <c r="FA52" s="75">
        <f t="shared" si="263"/>
        <v>10.28</v>
      </c>
      <c r="FB52" s="76"/>
      <c r="FC52" s="76"/>
      <c r="FD52" s="76"/>
      <c r="FE52" s="75">
        <f t="shared" si="259"/>
        <v>93.53</v>
      </c>
      <c r="FF52" s="76">
        <f t="shared" si="260"/>
        <v>444.36</v>
      </c>
      <c r="FG52" s="79">
        <f t="shared" si="261"/>
        <v>250.21000000000004</v>
      </c>
      <c r="FN52" s="18"/>
    </row>
    <row r="53" spans="1:170" ht="67.5" customHeight="1" x14ac:dyDescent="0.15">
      <c r="A53" s="99">
        <v>43258</v>
      </c>
      <c r="B53" s="10" t="s">
        <v>167</v>
      </c>
      <c r="C53" s="116" t="s">
        <v>214</v>
      </c>
      <c r="D53" s="10" t="s">
        <v>215</v>
      </c>
      <c r="E53" s="12" t="s">
        <v>216</v>
      </c>
      <c r="F53" s="8">
        <v>670</v>
      </c>
      <c r="G53" s="75">
        <f t="shared" si="192"/>
        <v>67</v>
      </c>
      <c r="H53" s="75">
        <f t="shared" si="193"/>
        <v>603</v>
      </c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75"/>
      <c r="AY53" s="100"/>
      <c r="AZ53" s="100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6"/>
      <c r="CO53" s="75"/>
      <c r="CP53" s="75"/>
      <c r="CQ53" s="75"/>
      <c r="CR53" s="75"/>
      <c r="CS53" s="77"/>
      <c r="CT53" s="75"/>
      <c r="CU53" s="75"/>
      <c r="CV53" s="75"/>
      <c r="CW53" s="75"/>
      <c r="CX53" s="75"/>
      <c r="CY53" s="75"/>
      <c r="CZ53" s="75"/>
      <c r="DA53" s="76"/>
      <c r="DB53" s="76"/>
      <c r="DC53" s="75"/>
      <c r="DD53" s="75"/>
      <c r="DE53" s="75"/>
      <c r="DF53" s="75"/>
      <c r="DG53" s="75"/>
      <c r="DH53" s="75">
        <f>ROUND((H53/5/365*23),2)</f>
        <v>7.6</v>
      </c>
      <c r="DI53" s="75">
        <f t="shared" si="216"/>
        <v>10.24</v>
      </c>
      <c r="DJ53" s="75">
        <f t="shared" si="217"/>
        <v>10.24</v>
      </c>
      <c r="DK53" s="75">
        <f t="shared" si="218"/>
        <v>9.91</v>
      </c>
      <c r="DL53" s="75">
        <f t="shared" si="219"/>
        <v>10.24</v>
      </c>
      <c r="DM53" s="75">
        <f t="shared" si="220"/>
        <v>9.91</v>
      </c>
      <c r="DN53" s="75">
        <f t="shared" si="221"/>
        <v>10.24</v>
      </c>
      <c r="DO53" s="76">
        <f t="shared" si="222"/>
        <v>68.38</v>
      </c>
      <c r="DP53" s="76">
        <f t="shared" si="223"/>
        <v>68.38</v>
      </c>
      <c r="DQ53" s="75">
        <f t="shared" si="224"/>
        <v>10.24</v>
      </c>
      <c r="DR53" s="75">
        <f t="shared" si="225"/>
        <v>9.25</v>
      </c>
      <c r="DS53" s="75">
        <f t="shared" si="226"/>
        <v>10.24</v>
      </c>
      <c r="DT53" s="75">
        <f t="shared" si="227"/>
        <v>9.91</v>
      </c>
      <c r="DU53" s="75">
        <f t="shared" si="228"/>
        <v>10.24</v>
      </c>
      <c r="DV53" s="75">
        <f t="shared" si="229"/>
        <v>9.91</v>
      </c>
      <c r="DW53" s="75">
        <f t="shared" si="230"/>
        <v>10.24</v>
      </c>
      <c r="DX53" s="75">
        <f t="shared" si="231"/>
        <v>10.24</v>
      </c>
      <c r="DY53" s="75">
        <f t="shared" si="232"/>
        <v>9.91</v>
      </c>
      <c r="DZ53" s="75">
        <f t="shared" si="233"/>
        <v>10.24</v>
      </c>
      <c r="EA53" s="75">
        <f t="shared" si="234"/>
        <v>9.91</v>
      </c>
      <c r="EB53" s="75">
        <f t="shared" si="235"/>
        <v>10.24</v>
      </c>
      <c r="EC53" s="76">
        <f t="shared" si="236"/>
        <v>120.56999999999998</v>
      </c>
      <c r="ED53" s="76">
        <f t="shared" si="237"/>
        <v>188.95</v>
      </c>
      <c r="EE53" s="75">
        <f t="shared" si="238"/>
        <v>10.24</v>
      </c>
      <c r="EF53" s="75">
        <f t="shared" si="239"/>
        <v>9.58</v>
      </c>
      <c r="EG53" s="75">
        <f t="shared" si="240"/>
        <v>10.24</v>
      </c>
      <c r="EH53" s="75">
        <f t="shared" si="241"/>
        <v>9.91</v>
      </c>
      <c r="EI53" s="75">
        <f t="shared" si="242"/>
        <v>10.24</v>
      </c>
      <c r="EJ53" s="75">
        <f t="shared" si="243"/>
        <v>9.91</v>
      </c>
      <c r="EK53" s="75">
        <f t="shared" si="244"/>
        <v>10.24</v>
      </c>
      <c r="EL53" s="75">
        <f t="shared" si="245"/>
        <v>10.24</v>
      </c>
      <c r="EM53" s="75">
        <f t="shared" si="246"/>
        <v>9.91</v>
      </c>
      <c r="EN53" s="75">
        <f t="shared" si="247"/>
        <v>10.24</v>
      </c>
      <c r="EO53" s="75">
        <f t="shared" si="248"/>
        <v>9.91</v>
      </c>
      <c r="EP53" s="75">
        <f t="shared" si="249"/>
        <v>10.24</v>
      </c>
      <c r="EQ53" s="76">
        <f t="shared" si="250"/>
        <v>120.89999999999998</v>
      </c>
      <c r="ER53" s="76">
        <f t="shared" si="251"/>
        <v>309.85000000000002</v>
      </c>
      <c r="ES53" s="75">
        <f t="shared" si="252"/>
        <v>10.24</v>
      </c>
      <c r="ET53" s="75">
        <f t="shared" si="253"/>
        <v>9.25</v>
      </c>
      <c r="EU53" s="75">
        <f t="shared" si="254"/>
        <v>10.24</v>
      </c>
      <c r="EV53" s="75">
        <f t="shared" si="255"/>
        <v>9.91</v>
      </c>
      <c r="EW53" s="78">
        <f t="shared" si="256"/>
        <v>10.24</v>
      </c>
      <c r="EX53" s="75">
        <f t="shared" si="257"/>
        <v>9.91</v>
      </c>
      <c r="EY53" s="75">
        <f t="shared" si="258"/>
        <v>10.24</v>
      </c>
      <c r="EZ53" s="75">
        <f t="shared" si="262"/>
        <v>10.24</v>
      </c>
      <c r="FA53" s="75">
        <f t="shared" si="263"/>
        <v>9.91</v>
      </c>
      <c r="FB53" s="76"/>
      <c r="FC53" s="76"/>
      <c r="FD53" s="76"/>
      <c r="FE53" s="75">
        <f t="shared" si="259"/>
        <v>90.179999999999993</v>
      </c>
      <c r="FF53" s="76">
        <f t="shared" si="260"/>
        <v>400.03</v>
      </c>
      <c r="FG53" s="79">
        <f t="shared" si="261"/>
        <v>269.97000000000003</v>
      </c>
      <c r="FN53" s="18"/>
    </row>
    <row r="54" spans="1:170" ht="77.25" customHeight="1" x14ac:dyDescent="0.15">
      <c r="A54" s="99">
        <v>43269</v>
      </c>
      <c r="B54" s="10" t="s">
        <v>167</v>
      </c>
      <c r="C54" s="116" t="s">
        <v>217</v>
      </c>
      <c r="D54" s="10" t="s">
        <v>218</v>
      </c>
      <c r="E54" s="12" t="s">
        <v>219</v>
      </c>
      <c r="F54" s="8">
        <v>900</v>
      </c>
      <c r="G54" s="75">
        <f t="shared" si="192"/>
        <v>90</v>
      </c>
      <c r="H54" s="75">
        <f t="shared" si="193"/>
        <v>810</v>
      </c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75"/>
      <c r="AY54" s="100"/>
      <c r="AZ54" s="100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6"/>
      <c r="CO54" s="75"/>
      <c r="CP54" s="75"/>
      <c r="CQ54" s="75"/>
      <c r="CR54" s="75"/>
      <c r="CS54" s="77"/>
      <c r="CT54" s="75"/>
      <c r="CU54" s="75"/>
      <c r="CV54" s="75"/>
      <c r="CW54" s="75"/>
      <c r="CX54" s="75"/>
      <c r="CY54" s="75"/>
      <c r="CZ54" s="75"/>
      <c r="DA54" s="76"/>
      <c r="DB54" s="76"/>
      <c r="DC54" s="75"/>
      <c r="DD54" s="75"/>
      <c r="DE54" s="75"/>
      <c r="DF54" s="75"/>
      <c r="DG54" s="75"/>
      <c r="DH54" s="75">
        <f>ROUND((H54/5/365*12),2)</f>
        <v>5.33</v>
      </c>
      <c r="DI54" s="75">
        <f t="shared" si="216"/>
        <v>13.76</v>
      </c>
      <c r="DJ54" s="75">
        <f t="shared" si="217"/>
        <v>13.76</v>
      </c>
      <c r="DK54" s="75">
        <f t="shared" si="218"/>
        <v>13.32</v>
      </c>
      <c r="DL54" s="75">
        <f t="shared" si="219"/>
        <v>13.76</v>
      </c>
      <c r="DM54" s="75">
        <f t="shared" si="220"/>
        <v>13.32</v>
      </c>
      <c r="DN54" s="75">
        <f t="shared" si="221"/>
        <v>13.76</v>
      </c>
      <c r="DO54" s="76">
        <f t="shared" si="222"/>
        <v>87.01</v>
      </c>
      <c r="DP54" s="76">
        <f t="shared" si="223"/>
        <v>87.01</v>
      </c>
      <c r="DQ54" s="75">
        <f t="shared" si="224"/>
        <v>13.76</v>
      </c>
      <c r="DR54" s="75">
        <f t="shared" si="225"/>
        <v>12.43</v>
      </c>
      <c r="DS54" s="75">
        <f t="shared" si="226"/>
        <v>13.76</v>
      </c>
      <c r="DT54" s="75">
        <f t="shared" si="227"/>
        <v>13.32</v>
      </c>
      <c r="DU54" s="75">
        <f t="shared" si="228"/>
        <v>13.76</v>
      </c>
      <c r="DV54" s="75">
        <f t="shared" si="229"/>
        <v>13.32</v>
      </c>
      <c r="DW54" s="75">
        <f t="shared" si="230"/>
        <v>13.76</v>
      </c>
      <c r="DX54" s="75">
        <f t="shared" si="231"/>
        <v>13.76</v>
      </c>
      <c r="DY54" s="75">
        <f t="shared" si="232"/>
        <v>13.32</v>
      </c>
      <c r="DZ54" s="75">
        <f t="shared" si="233"/>
        <v>13.76</v>
      </c>
      <c r="EA54" s="75">
        <f t="shared" si="234"/>
        <v>13.32</v>
      </c>
      <c r="EB54" s="75">
        <f t="shared" si="235"/>
        <v>13.76</v>
      </c>
      <c r="EC54" s="76">
        <f t="shared" si="236"/>
        <v>162.02999999999997</v>
      </c>
      <c r="ED54" s="76">
        <f t="shared" si="237"/>
        <v>249.04</v>
      </c>
      <c r="EE54" s="75">
        <f t="shared" si="238"/>
        <v>13.76</v>
      </c>
      <c r="EF54" s="75">
        <f t="shared" si="239"/>
        <v>12.87</v>
      </c>
      <c r="EG54" s="75">
        <f t="shared" si="240"/>
        <v>13.76</v>
      </c>
      <c r="EH54" s="75">
        <f t="shared" si="241"/>
        <v>13.32</v>
      </c>
      <c r="EI54" s="75">
        <f t="shared" si="242"/>
        <v>13.76</v>
      </c>
      <c r="EJ54" s="75">
        <f t="shared" si="243"/>
        <v>13.32</v>
      </c>
      <c r="EK54" s="75">
        <f t="shared" si="244"/>
        <v>13.76</v>
      </c>
      <c r="EL54" s="75">
        <f t="shared" si="245"/>
        <v>13.76</v>
      </c>
      <c r="EM54" s="75">
        <f t="shared" si="246"/>
        <v>13.32</v>
      </c>
      <c r="EN54" s="75">
        <f t="shared" si="247"/>
        <v>13.76</v>
      </c>
      <c r="EO54" s="75">
        <f t="shared" si="248"/>
        <v>13.32</v>
      </c>
      <c r="EP54" s="75">
        <f t="shared" si="249"/>
        <v>13.76</v>
      </c>
      <c r="EQ54" s="76">
        <f t="shared" si="250"/>
        <v>162.46999999999997</v>
      </c>
      <c r="ER54" s="76">
        <f t="shared" si="251"/>
        <v>411.51</v>
      </c>
      <c r="ES54" s="75">
        <f t="shared" si="252"/>
        <v>13.76</v>
      </c>
      <c r="ET54" s="75">
        <f t="shared" si="253"/>
        <v>12.43</v>
      </c>
      <c r="EU54" s="75">
        <f t="shared" si="254"/>
        <v>13.76</v>
      </c>
      <c r="EV54" s="75">
        <f t="shared" si="255"/>
        <v>13.32</v>
      </c>
      <c r="EW54" s="78">
        <f t="shared" si="256"/>
        <v>13.76</v>
      </c>
      <c r="EX54" s="75">
        <f t="shared" si="257"/>
        <v>13.32</v>
      </c>
      <c r="EY54" s="75">
        <f t="shared" si="258"/>
        <v>13.76</v>
      </c>
      <c r="EZ54" s="75">
        <f t="shared" si="262"/>
        <v>13.76</v>
      </c>
      <c r="FA54" s="75">
        <f t="shared" si="263"/>
        <v>13.32</v>
      </c>
      <c r="FB54" s="76"/>
      <c r="FC54" s="76"/>
      <c r="FD54" s="76"/>
      <c r="FE54" s="75">
        <f t="shared" si="259"/>
        <v>121.19</v>
      </c>
      <c r="FF54" s="76">
        <f t="shared" si="260"/>
        <v>532.70000000000005</v>
      </c>
      <c r="FG54" s="79">
        <f t="shared" si="261"/>
        <v>367.29999999999995</v>
      </c>
      <c r="FN54" s="18"/>
    </row>
    <row r="55" spans="1:170" ht="75.75" customHeight="1" x14ac:dyDescent="0.15">
      <c r="A55" s="99">
        <v>43269</v>
      </c>
      <c r="B55" s="10" t="s">
        <v>167</v>
      </c>
      <c r="C55" s="116" t="s">
        <v>220</v>
      </c>
      <c r="D55" s="10" t="s">
        <v>221</v>
      </c>
      <c r="E55" s="12" t="s">
        <v>222</v>
      </c>
      <c r="F55" s="8">
        <v>900</v>
      </c>
      <c r="G55" s="75">
        <f t="shared" si="192"/>
        <v>90</v>
      </c>
      <c r="H55" s="75">
        <f t="shared" si="193"/>
        <v>810</v>
      </c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75"/>
      <c r="AY55" s="100"/>
      <c r="AZ55" s="100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6"/>
      <c r="CO55" s="75"/>
      <c r="CP55" s="75"/>
      <c r="CQ55" s="75"/>
      <c r="CR55" s="75"/>
      <c r="CS55" s="77"/>
      <c r="CT55" s="75"/>
      <c r="CU55" s="75"/>
      <c r="CV55" s="75"/>
      <c r="CW55" s="75"/>
      <c r="CX55" s="75"/>
      <c r="CY55" s="75"/>
      <c r="CZ55" s="75"/>
      <c r="DA55" s="76"/>
      <c r="DB55" s="76"/>
      <c r="DC55" s="75"/>
      <c r="DD55" s="75"/>
      <c r="DE55" s="75"/>
      <c r="DF55" s="75"/>
      <c r="DG55" s="75"/>
      <c r="DH55" s="75">
        <f>ROUND((H55/5/365*12),2)</f>
        <v>5.33</v>
      </c>
      <c r="DI55" s="75">
        <f t="shared" si="216"/>
        <v>13.76</v>
      </c>
      <c r="DJ55" s="75">
        <f t="shared" si="217"/>
        <v>13.76</v>
      </c>
      <c r="DK55" s="75">
        <f t="shared" si="218"/>
        <v>13.32</v>
      </c>
      <c r="DL55" s="75">
        <f t="shared" si="219"/>
        <v>13.76</v>
      </c>
      <c r="DM55" s="75">
        <f t="shared" si="220"/>
        <v>13.32</v>
      </c>
      <c r="DN55" s="75">
        <f t="shared" si="221"/>
        <v>13.76</v>
      </c>
      <c r="DO55" s="76">
        <f t="shared" si="222"/>
        <v>87.01</v>
      </c>
      <c r="DP55" s="76">
        <f t="shared" si="223"/>
        <v>87.01</v>
      </c>
      <c r="DQ55" s="75">
        <v>13.76</v>
      </c>
      <c r="DR55" s="75">
        <f t="shared" si="225"/>
        <v>12.43</v>
      </c>
      <c r="DS55" s="75">
        <f t="shared" si="226"/>
        <v>13.76</v>
      </c>
      <c r="DT55" s="75">
        <f t="shared" si="227"/>
        <v>13.32</v>
      </c>
      <c r="DU55" s="75">
        <f t="shared" si="228"/>
        <v>13.76</v>
      </c>
      <c r="DV55" s="75">
        <f t="shared" si="229"/>
        <v>13.32</v>
      </c>
      <c r="DW55" s="75">
        <f t="shared" si="230"/>
        <v>13.76</v>
      </c>
      <c r="DX55" s="75">
        <f t="shared" si="231"/>
        <v>13.76</v>
      </c>
      <c r="DY55" s="75">
        <f t="shared" si="232"/>
        <v>13.32</v>
      </c>
      <c r="DZ55" s="75">
        <f t="shared" si="233"/>
        <v>13.76</v>
      </c>
      <c r="EA55" s="75">
        <f t="shared" si="234"/>
        <v>13.32</v>
      </c>
      <c r="EB55" s="75">
        <f t="shared" si="235"/>
        <v>13.76</v>
      </c>
      <c r="EC55" s="76">
        <f t="shared" si="236"/>
        <v>162.02999999999997</v>
      </c>
      <c r="ED55" s="76">
        <f t="shared" si="237"/>
        <v>249.04</v>
      </c>
      <c r="EE55" s="75">
        <f t="shared" si="238"/>
        <v>13.76</v>
      </c>
      <c r="EF55" s="75">
        <f t="shared" si="239"/>
        <v>12.87</v>
      </c>
      <c r="EG55" s="75">
        <f t="shared" si="240"/>
        <v>13.76</v>
      </c>
      <c r="EH55" s="75">
        <f t="shared" si="241"/>
        <v>13.32</v>
      </c>
      <c r="EI55" s="75">
        <f t="shared" si="242"/>
        <v>13.76</v>
      </c>
      <c r="EJ55" s="75">
        <f t="shared" si="243"/>
        <v>13.32</v>
      </c>
      <c r="EK55" s="75">
        <f t="shared" si="244"/>
        <v>13.76</v>
      </c>
      <c r="EL55" s="75">
        <f t="shared" si="245"/>
        <v>13.76</v>
      </c>
      <c r="EM55" s="75">
        <f t="shared" si="246"/>
        <v>13.32</v>
      </c>
      <c r="EN55" s="75">
        <f t="shared" si="247"/>
        <v>13.76</v>
      </c>
      <c r="EO55" s="75">
        <f t="shared" si="248"/>
        <v>13.32</v>
      </c>
      <c r="EP55" s="75">
        <f t="shared" si="249"/>
        <v>13.76</v>
      </c>
      <c r="EQ55" s="76">
        <f t="shared" si="250"/>
        <v>162.46999999999997</v>
      </c>
      <c r="ER55" s="76">
        <f t="shared" si="251"/>
        <v>411.51</v>
      </c>
      <c r="ES55" s="75">
        <f t="shared" si="252"/>
        <v>13.76</v>
      </c>
      <c r="ET55" s="75">
        <f t="shared" si="253"/>
        <v>12.43</v>
      </c>
      <c r="EU55" s="75">
        <f t="shared" si="254"/>
        <v>13.76</v>
      </c>
      <c r="EV55" s="75">
        <f t="shared" si="255"/>
        <v>13.32</v>
      </c>
      <c r="EW55" s="78">
        <f t="shared" si="256"/>
        <v>13.76</v>
      </c>
      <c r="EX55" s="75">
        <f t="shared" si="257"/>
        <v>13.32</v>
      </c>
      <c r="EY55" s="75">
        <f t="shared" si="258"/>
        <v>13.76</v>
      </c>
      <c r="EZ55" s="75">
        <f t="shared" si="262"/>
        <v>13.76</v>
      </c>
      <c r="FA55" s="75">
        <f t="shared" si="263"/>
        <v>13.32</v>
      </c>
      <c r="FB55" s="76"/>
      <c r="FC55" s="76"/>
      <c r="FD55" s="76"/>
      <c r="FE55" s="75">
        <f t="shared" si="259"/>
        <v>121.19</v>
      </c>
      <c r="FF55" s="76">
        <f t="shared" si="260"/>
        <v>532.70000000000005</v>
      </c>
      <c r="FG55" s="79">
        <f t="shared" si="261"/>
        <v>367.29999999999995</v>
      </c>
      <c r="FN55" s="18"/>
    </row>
    <row r="56" spans="1:170" ht="60.75" customHeight="1" x14ac:dyDescent="0.15">
      <c r="A56" s="99">
        <v>43490</v>
      </c>
      <c r="B56" s="10" t="s">
        <v>223</v>
      </c>
      <c r="C56" s="10" t="s">
        <v>224</v>
      </c>
      <c r="D56" s="10" t="s">
        <v>225</v>
      </c>
      <c r="E56" s="12" t="s">
        <v>226</v>
      </c>
      <c r="F56" s="8">
        <v>847.5</v>
      </c>
      <c r="G56" s="75">
        <f t="shared" si="192"/>
        <v>84.75</v>
      </c>
      <c r="H56" s="75">
        <f t="shared" si="193"/>
        <v>762.75</v>
      </c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75"/>
      <c r="AY56" s="100"/>
      <c r="AZ56" s="100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6"/>
      <c r="CO56" s="75"/>
      <c r="CP56" s="75"/>
      <c r="CQ56" s="75"/>
      <c r="CR56" s="75"/>
      <c r="CS56" s="77"/>
      <c r="CT56" s="75"/>
      <c r="CU56" s="75"/>
      <c r="CV56" s="75"/>
      <c r="CW56" s="75"/>
      <c r="CX56" s="75"/>
      <c r="CY56" s="75"/>
      <c r="CZ56" s="75"/>
      <c r="DA56" s="76"/>
      <c r="DB56" s="76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6"/>
      <c r="DP56" s="76"/>
      <c r="DQ56" s="75"/>
      <c r="DR56" s="75">
        <f>ROUND((H56/5/365*34),2)</f>
        <v>14.21</v>
      </c>
      <c r="DS56" s="75">
        <f t="shared" si="226"/>
        <v>12.96</v>
      </c>
      <c r="DT56" s="75">
        <f t="shared" si="227"/>
        <v>12.54</v>
      </c>
      <c r="DU56" s="75">
        <f t="shared" si="228"/>
        <v>12.96</v>
      </c>
      <c r="DV56" s="75">
        <f t="shared" si="229"/>
        <v>12.54</v>
      </c>
      <c r="DW56" s="75">
        <f t="shared" si="230"/>
        <v>12.96</v>
      </c>
      <c r="DX56" s="75">
        <f t="shared" si="231"/>
        <v>12.96</v>
      </c>
      <c r="DY56" s="75">
        <f t="shared" si="232"/>
        <v>12.54</v>
      </c>
      <c r="DZ56" s="75">
        <f t="shared" si="233"/>
        <v>12.96</v>
      </c>
      <c r="EA56" s="75">
        <f t="shared" si="234"/>
        <v>12.54</v>
      </c>
      <c r="EB56" s="75">
        <f t="shared" si="235"/>
        <v>12.96</v>
      </c>
      <c r="EC56" s="76">
        <f t="shared" si="236"/>
        <v>142.13000000000002</v>
      </c>
      <c r="ED56" s="76">
        <f t="shared" si="237"/>
        <v>142.13</v>
      </c>
      <c r="EE56" s="75">
        <f t="shared" si="238"/>
        <v>12.96</v>
      </c>
      <c r="EF56" s="75">
        <f t="shared" si="239"/>
        <v>12.12</v>
      </c>
      <c r="EG56" s="75">
        <f t="shared" si="240"/>
        <v>12.96</v>
      </c>
      <c r="EH56" s="75">
        <f t="shared" si="241"/>
        <v>12.54</v>
      </c>
      <c r="EI56" s="75">
        <f t="shared" si="242"/>
        <v>12.96</v>
      </c>
      <c r="EJ56" s="75">
        <f t="shared" si="243"/>
        <v>12.54</v>
      </c>
      <c r="EK56" s="75">
        <f t="shared" si="244"/>
        <v>12.96</v>
      </c>
      <c r="EL56" s="75">
        <f t="shared" si="245"/>
        <v>12.96</v>
      </c>
      <c r="EM56" s="75">
        <f t="shared" si="246"/>
        <v>12.54</v>
      </c>
      <c r="EN56" s="75">
        <f t="shared" si="247"/>
        <v>12.96</v>
      </c>
      <c r="EO56" s="75">
        <f t="shared" si="248"/>
        <v>12.54</v>
      </c>
      <c r="EP56" s="75">
        <f t="shared" si="249"/>
        <v>12.96</v>
      </c>
      <c r="EQ56" s="76">
        <f t="shared" si="250"/>
        <v>153</v>
      </c>
      <c r="ER56" s="76">
        <f t="shared" si="251"/>
        <v>295.13</v>
      </c>
      <c r="ES56" s="75">
        <f t="shared" si="252"/>
        <v>12.96</v>
      </c>
      <c r="ET56" s="75">
        <f t="shared" si="253"/>
        <v>11.7</v>
      </c>
      <c r="EU56" s="75">
        <f t="shared" si="254"/>
        <v>12.96</v>
      </c>
      <c r="EV56" s="75">
        <f t="shared" si="255"/>
        <v>12.54</v>
      </c>
      <c r="EW56" s="78">
        <f t="shared" si="256"/>
        <v>12.96</v>
      </c>
      <c r="EX56" s="75">
        <f t="shared" si="257"/>
        <v>12.54</v>
      </c>
      <c r="EY56" s="75">
        <f t="shared" si="258"/>
        <v>12.96</v>
      </c>
      <c r="EZ56" s="75">
        <f t="shared" si="262"/>
        <v>12.96</v>
      </c>
      <c r="FA56" s="75">
        <f t="shared" si="263"/>
        <v>12.54</v>
      </c>
      <c r="FB56" s="76"/>
      <c r="FC56" s="76"/>
      <c r="FD56" s="76"/>
      <c r="FE56" s="75">
        <f t="shared" si="259"/>
        <v>114.12</v>
      </c>
      <c r="FF56" s="76">
        <f t="shared" si="260"/>
        <v>409.25</v>
      </c>
      <c r="FG56" s="79">
        <f t="shared" si="261"/>
        <v>438.25</v>
      </c>
      <c r="FN56" s="18"/>
    </row>
    <row r="57" spans="1:170" ht="74.25" x14ac:dyDescent="0.15">
      <c r="A57" s="99">
        <v>43479</v>
      </c>
      <c r="B57" s="10" t="s">
        <v>227</v>
      </c>
      <c r="C57" s="117" t="s">
        <v>228</v>
      </c>
      <c r="D57" s="10" t="s">
        <v>229</v>
      </c>
      <c r="E57" s="11" t="s">
        <v>230</v>
      </c>
      <c r="F57" s="100">
        <v>3525.7</v>
      </c>
      <c r="G57" s="75">
        <f t="shared" si="192"/>
        <v>352.57</v>
      </c>
      <c r="H57" s="75">
        <f t="shared" si="193"/>
        <v>3173.13</v>
      </c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75"/>
      <c r="AY57" s="100"/>
      <c r="AZ57" s="100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6"/>
      <c r="CO57" s="75"/>
      <c r="CP57" s="75"/>
      <c r="CQ57" s="75"/>
      <c r="CR57" s="75"/>
      <c r="CS57" s="77"/>
      <c r="CT57" s="75"/>
      <c r="CU57" s="75"/>
      <c r="CV57" s="75"/>
      <c r="CW57" s="75"/>
      <c r="CX57" s="75"/>
      <c r="CY57" s="75"/>
      <c r="CZ57" s="75"/>
      <c r="DA57" s="76"/>
      <c r="DB57" s="76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6"/>
      <c r="DP57" s="76"/>
      <c r="DQ57" s="75"/>
      <c r="DR57" s="75">
        <f>ROUND((H57/5/365*45),2)</f>
        <v>78.239999999999995</v>
      </c>
      <c r="DS57" s="75">
        <f t="shared" si="226"/>
        <v>53.9</v>
      </c>
      <c r="DT57" s="75">
        <f t="shared" si="227"/>
        <v>52.16</v>
      </c>
      <c r="DU57" s="75">
        <f t="shared" si="228"/>
        <v>53.9</v>
      </c>
      <c r="DV57" s="75">
        <f t="shared" si="229"/>
        <v>52.16</v>
      </c>
      <c r="DW57" s="75">
        <f t="shared" si="230"/>
        <v>53.9</v>
      </c>
      <c r="DX57" s="75">
        <f t="shared" si="231"/>
        <v>53.9</v>
      </c>
      <c r="DY57" s="75">
        <f t="shared" si="232"/>
        <v>52.16</v>
      </c>
      <c r="DZ57" s="75">
        <f t="shared" si="233"/>
        <v>53.9</v>
      </c>
      <c r="EA57" s="75">
        <f t="shared" si="234"/>
        <v>52.16</v>
      </c>
      <c r="EB57" s="75">
        <f t="shared" si="235"/>
        <v>53.9</v>
      </c>
      <c r="EC57" s="76">
        <f t="shared" si="236"/>
        <v>610.27999999999986</v>
      </c>
      <c r="ED57" s="76">
        <f t="shared" si="237"/>
        <v>610.28</v>
      </c>
      <c r="EE57" s="75">
        <f t="shared" si="238"/>
        <v>53.9</v>
      </c>
      <c r="EF57" s="75">
        <f t="shared" si="239"/>
        <v>50.42</v>
      </c>
      <c r="EG57" s="75">
        <f t="shared" si="240"/>
        <v>53.9</v>
      </c>
      <c r="EH57" s="75">
        <f t="shared" si="241"/>
        <v>52.16</v>
      </c>
      <c r="EI57" s="75">
        <f t="shared" si="242"/>
        <v>53.9</v>
      </c>
      <c r="EJ57" s="75">
        <f t="shared" si="243"/>
        <v>52.16</v>
      </c>
      <c r="EK57" s="75">
        <f t="shared" si="244"/>
        <v>53.9</v>
      </c>
      <c r="EL57" s="75">
        <f t="shared" si="245"/>
        <v>53.9</v>
      </c>
      <c r="EM57" s="75">
        <f t="shared" si="246"/>
        <v>52.16</v>
      </c>
      <c r="EN57" s="75">
        <f t="shared" si="247"/>
        <v>53.9</v>
      </c>
      <c r="EO57" s="75">
        <f t="shared" si="248"/>
        <v>52.16</v>
      </c>
      <c r="EP57" s="75">
        <f t="shared" si="249"/>
        <v>53.9</v>
      </c>
      <c r="EQ57" s="76">
        <f t="shared" si="250"/>
        <v>636.35999999999979</v>
      </c>
      <c r="ER57" s="76">
        <f t="shared" si="251"/>
        <v>1246.6400000000001</v>
      </c>
      <c r="ES57" s="75">
        <f t="shared" si="252"/>
        <v>53.9</v>
      </c>
      <c r="ET57" s="75">
        <f t="shared" si="253"/>
        <v>48.68</v>
      </c>
      <c r="EU57" s="75">
        <f t="shared" si="254"/>
        <v>53.9</v>
      </c>
      <c r="EV57" s="75">
        <f t="shared" si="255"/>
        <v>52.16</v>
      </c>
      <c r="EW57" s="78">
        <f t="shared" si="256"/>
        <v>53.9</v>
      </c>
      <c r="EX57" s="75">
        <f t="shared" si="257"/>
        <v>52.16</v>
      </c>
      <c r="EY57" s="75">
        <f t="shared" si="258"/>
        <v>53.9</v>
      </c>
      <c r="EZ57" s="75">
        <f t="shared" si="262"/>
        <v>53.9</v>
      </c>
      <c r="FA57" s="75">
        <f t="shared" si="263"/>
        <v>52.16</v>
      </c>
      <c r="FB57" s="76"/>
      <c r="FC57" s="76"/>
      <c r="FD57" s="76"/>
      <c r="FE57" s="75">
        <f t="shared" si="259"/>
        <v>474.65999999999985</v>
      </c>
      <c r="FF57" s="76">
        <f t="shared" si="260"/>
        <v>1721.3</v>
      </c>
      <c r="FG57" s="79">
        <f t="shared" si="261"/>
        <v>1804.3999999999999</v>
      </c>
      <c r="FN57" s="18"/>
    </row>
    <row r="58" spans="1:170" ht="74.25" x14ac:dyDescent="0.15">
      <c r="A58" s="99">
        <v>43480</v>
      </c>
      <c r="B58" s="10" t="s">
        <v>227</v>
      </c>
      <c r="C58" s="117" t="s">
        <v>228</v>
      </c>
      <c r="D58" s="10" t="s">
        <v>229</v>
      </c>
      <c r="E58" s="11" t="s">
        <v>231</v>
      </c>
      <c r="F58" s="100">
        <v>3525.7</v>
      </c>
      <c r="G58" s="75">
        <f t="shared" si="192"/>
        <v>352.57</v>
      </c>
      <c r="H58" s="75">
        <f t="shared" si="193"/>
        <v>3173.13</v>
      </c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75"/>
      <c r="AY58" s="100"/>
      <c r="AZ58" s="100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6"/>
      <c r="CO58" s="75"/>
      <c r="CP58" s="75"/>
      <c r="CQ58" s="75"/>
      <c r="CR58" s="75"/>
      <c r="CS58" s="77"/>
      <c r="CT58" s="75"/>
      <c r="CU58" s="75"/>
      <c r="CV58" s="75"/>
      <c r="CW58" s="75"/>
      <c r="CX58" s="75"/>
      <c r="CY58" s="75"/>
      <c r="CZ58" s="75"/>
      <c r="DA58" s="76"/>
      <c r="DB58" s="76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6"/>
      <c r="DP58" s="76"/>
      <c r="DQ58" s="75"/>
      <c r="DR58" s="75">
        <f>ROUND((H58/5/365*45),2)</f>
        <v>78.239999999999995</v>
      </c>
      <c r="DS58" s="75">
        <f t="shared" si="226"/>
        <v>53.9</v>
      </c>
      <c r="DT58" s="75">
        <f t="shared" si="227"/>
        <v>52.16</v>
      </c>
      <c r="DU58" s="75">
        <f t="shared" si="228"/>
        <v>53.9</v>
      </c>
      <c r="DV58" s="75">
        <f t="shared" si="229"/>
        <v>52.16</v>
      </c>
      <c r="DW58" s="75">
        <f t="shared" si="230"/>
        <v>53.9</v>
      </c>
      <c r="DX58" s="75">
        <f t="shared" si="231"/>
        <v>53.9</v>
      </c>
      <c r="DY58" s="75">
        <f t="shared" si="232"/>
        <v>52.16</v>
      </c>
      <c r="DZ58" s="75">
        <f t="shared" si="233"/>
        <v>53.9</v>
      </c>
      <c r="EA58" s="75">
        <f t="shared" si="234"/>
        <v>52.16</v>
      </c>
      <c r="EB58" s="75">
        <f t="shared" si="235"/>
        <v>53.9</v>
      </c>
      <c r="EC58" s="76">
        <f t="shared" si="236"/>
        <v>610.27999999999986</v>
      </c>
      <c r="ED58" s="76">
        <f t="shared" si="237"/>
        <v>610.28</v>
      </c>
      <c r="EE58" s="75">
        <f t="shared" si="238"/>
        <v>53.9</v>
      </c>
      <c r="EF58" s="75">
        <f t="shared" si="239"/>
        <v>50.42</v>
      </c>
      <c r="EG58" s="75">
        <f t="shared" si="240"/>
        <v>53.9</v>
      </c>
      <c r="EH58" s="75">
        <f t="shared" si="241"/>
        <v>52.16</v>
      </c>
      <c r="EI58" s="75">
        <f t="shared" si="242"/>
        <v>53.9</v>
      </c>
      <c r="EJ58" s="75">
        <f t="shared" si="243"/>
        <v>52.16</v>
      </c>
      <c r="EK58" s="75">
        <f t="shared" si="244"/>
        <v>53.9</v>
      </c>
      <c r="EL58" s="75">
        <f t="shared" si="245"/>
        <v>53.9</v>
      </c>
      <c r="EM58" s="75">
        <f t="shared" si="246"/>
        <v>52.16</v>
      </c>
      <c r="EN58" s="75">
        <f t="shared" si="247"/>
        <v>53.9</v>
      </c>
      <c r="EO58" s="75">
        <f t="shared" si="248"/>
        <v>52.16</v>
      </c>
      <c r="EP58" s="75">
        <f t="shared" si="249"/>
        <v>53.9</v>
      </c>
      <c r="EQ58" s="76">
        <f t="shared" si="250"/>
        <v>636.35999999999979</v>
      </c>
      <c r="ER58" s="76">
        <f t="shared" si="251"/>
        <v>1246.6400000000001</v>
      </c>
      <c r="ES58" s="75">
        <f t="shared" si="252"/>
        <v>53.9</v>
      </c>
      <c r="ET58" s="75">
        <f t="shared" si="253"/>
        <v>48.68</v>
      </c>
      <c r="EU58" s="75">
        <f t="shared" si="254"/>
        <v>53.9</v>
      </c>
      <c r="EV58" s="75">
        <f t="shared" si="255"/>
        <v>52.16</v>
      </c>
      <c r="EW58" s="78">
        <f t="shared" si="256"/>
        <v>53.9</v>
      </c>
      <c r="EX58" s="75">
        <f t="shared" si="257"/>
        <v>52.16</v>
      </c>
      <c r="EY58" s="75">
        <f t="shared" si="258"/>
        <v>53.9</v>
      </c>
      <c r="EZ58" s="75">
        <f t="shared" si="262"/>
        <v>53.9</v>
      </c>
      <c r="FA58" s="75">
        <f t="shared" si="263"/>
        <v>52.16</v>
      </c>
      <c r="FB58" s="76"/>
      <c r="FC58" s="76"/>
      <c r="FD58" s="76"/>
      <c r="FE58" s="75">
        <f t="shared" si="259"/>
        <v>474.65999999999985</v>
      </c>
      <c r="FF58" s="76">
        <f t="shared" si="260"/>
        <v>1721.3</v>
      </c>
      <c r="FG58" s="79">
        <f t="shared" si="261"/>
        <v>1804.3999999999999</v>
      </c>
      <c r="FN58" s="18"/>
    </row>
    <row r="59" spans="1:170" ht="57.75" x14ac:dyDescent="0.15">
      <c r="A59" s="118">
        <v>43528</v>
      </c>
      <c r="B59" s="14" t="s">
        <v>232</v>
      </c>
      <c r="C59" s="14" t="s">
        <v>233</v>
      </c>
      <c r="D59" s="10" t="s">
        <v>25</v>
      </c>
      <c r="E59" s="119" t="s">
        <v>234</v>
      </c>
      <c r="F59" s="100">
        <v>791</v>
      </c>
      <c r="G59" s="75">
        <f t="shared" si="192"/>
        <v>79.100000000000009</v>
      </c>
      <c r="H59" s="75">
        <f t="shared" si="193"/>
        <v>711.9</v>
      </c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75"/>
      <c r="AY59" s="100"/>
      <c r="AZ59" s="100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6"/>
      <c r="CO59" s="75"/>
      <c r="CP59" s="75"/>
      <c r="CQ59" s="75"/>
      <c r="CR59" s="75"/>
      <c r="CS59" s="77"/>
      <c r="CT59" s="75"/>
      <c r="CU59" s="75"/>
      <c r="CV59" s="75"/>
      <c r="CW59" s="75"/>
      <c r="CX59" s="75"/>
      <c r="CY59" s="75"/>
      <c r="CZ59" s="75"/>
      <c r="DA59" s="76"/>
      <c r="DB59" s="76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6"/>
      <c r="DP59" s="76"/>
      <c r="DQ59" s="75"/>
      <c r="DR59" s="75"/>
      <c r="DS59" s="75">
        <f>ROUND((H59/5/365*27),2)</f>
        <v>10.53</v>
      </c>
      <c r="DT59" s="75">
        <f t="shared" si="227"/>
        <v>11.7</v>
      </c>
      <c r="DU59" s="75">
        <f t="shared" si="228"/>
        <v>12.09</v>
      </c>
      <c r="DV59" s="75">
        <f t="shared" si="229"/>
        <v>11.7</v>
      </c>
      <c r="DW59" s="75">
        <f t="shared" si="230"/>
        <v>12.09</v>
      </c>
      <c r="DX59" s="75">
        <f t="shared" si="231"/>
        <v>12.09</v>
      </c>
      <c r="DY59" s="75">
        <f t="shared" si="232"/>
        <v>11.7</v>
      </c>
      <c r="DZ59" s="75">
        <f t="shared" si="233"/>
        <v>12.09</v>
      </c>
      <c r="EA59" s="75">
        <f t="shared" si="234"/>
        <v>11.7</v>
      </c>
      <c r="EB59" s="75">
        <f t="shared" si="235"/>
        <v>12.09</v>
      </c>
      <c r="EC59" s="76">
        <f t="shared" si="236"/>
        <v>117.78000000000002</v>
      </c>
      <c r="ED59" s="76">
        <f t="shared" si="237"/>
        <v>117.78</v>
      </c>
      <c r="EE59" s="75">
        <f t="shared" si="238"/>
        <v>12.09</v>
      </c>
      <c r="EF59" s="75">
        <f t="shared" si="239"/>
        <v>11.31</v>
      </c>
      <c r="EG59" s="75">
        <f t="shared" si="240"/>
        <v>12.09</v>
      </c>
      <c r="EH59" s="75">
        <f t="shared" si="241"/>
        <v>11.7</v>
      </c>
      <c r="EI59" s="75">
        <f t="shared" si="242"/>
        <v>12.09</v>
      </c>
      <c r="EJ59" s="75">
        <f t="shared" si="243"/>
        <v>11.7</v>
      </c>
      <c r="EK59" s="75">
        <f t="shared" si="244"/>
        <v>12.09</v>
      </c>
      <c r="EL59" s="75">
        <f t="shared" si="245"/>
        <v>12.09</v>
      </c>
      <c r="EM59" s="75">
        <f t="shared" si="246"/>
        <v>11.7</v>
      </c>
      <c r="EN59" s="75">
        <f t="shared" si="247"/>
        <v>12.09</v>
      </c>
      <c r="EO59" s="75">
        <f t="shared" si="248"/>
        <v>11.7</v>
      </c>
      <c r="EP59" s="75">
        <f t="shared" si="249"/>
        <v>12.09</v>
      </c>
      <c r="EQ59" s="76">
        <f t="shared" si="250"/>
        <v>142.74</v>
      </c>
      <c r="ER59" s="76">
        <f t="shared" si="251"/>
        <v>260.52</v>
      </c>
      <c r="ES59" s="75">
        <f t="shared" si="252"/>
        <v>12.09</v>
      </c>
      <c r="ET59" s="75">
        <f t="shared" si="253"/>
        <v>10.92</v>
      </c>
      <c r="EU59" s="75">
        <f t="shared" si="254"/>
        <v>12.09</v>
      </c>
      <c r="EV59" s="75">
        <f t="shared" si="255"/>
        <v>11.7</v>
      </c>
      <c r="EW59" s="78">
        <f t="shared" si="256"/>
        <v>12.09</v>
      </c>
      <c r="EX59" s="75">
        <f t="shared" si="257"/>
        <v>11.7</v>
      </c>
      <c r="EY59" s="75">
        <f t="shared" si="258"/>
        <v>12.09</v>
      </c>
      <c r="EZ59" s="75">
        <f t="shared" si="262"/>
        <v>12.09</v>
      </c>
      <c r="FA59" s="75">
        <f t="shared" si="263"/>
        <v>11.7</v>
      </c>
      <c r="FB59" s="76"/>
      <c r="FC59" s="76"/>
      <c r="FD59" s="76"/>
      <c r="FE59" s="75">
        <f t="shared" si="259"/>
        <v>106.47000000000001</v>
      </c>
      <c r="FF59" s="76">
        <f t="shared" si="260"/>
        <v>366.99</v>
      </c>
      <c r="FG59" s="79">
        <f t="shared" si="261"/>
        <v>424.01</v>
      </c>
      <c r="FN59" s="18"/>
    </row>
    <row r="60" spans="1:170" ht="41.25" x14ac:dyDescent="0.15">
      <c r="A60" s="99">
        <v>43710</v>
      </c>
      <c r="B60" s="10" t="s">
        <v>167</v>
      </c>
      <c r="C60" s="10" t="s">
        <v>235</v>
      </c>
      <c r="D60" s="12" t="s">
        <v>236</v>
      </c>
      <c r="E60" s="12" t="s">
        <v>237</v>
      </c>
      <c r="F60" s="8">
        <v>950</v>
      </c>
      <c r="G60" s="75">
        <f t="shared" si="192"/>
        <v>95</v>
      </c>
      <c r="H60" s="75">
        <f t="shared" si="193"/>
        <v>855</v>
      </c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75"/>
      <c r="AY60" s="100"/>
      <c r="AZ60" s="100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6"/>
      <c r="CO60" s="75"/>
      <c r="CP60" s="75"/>
      <c r="CQ60" s="75"/>
      <c r="CR60" s="75"/>
      <c r="CS60" s="77"/>
      <c r="CT60" s="75"/>
      <c r="CU60" s="75"/>
      <c r="CV60" s="75"/>
      <c r="CW60" s="75"/>
      <c r="CX60" s="75"/>
      <c r="CY60" s="75"/>
      <c r="CZ60" s="75"/>
      <c r="DA60" s="76"/>
      <c r="DB60" s="76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6"/>
      <c r="DP60" s="76"/>
      <c r="DQ60" s="75"/>
      <c r="DR60" s="75"/>
      <c r="DS60" s="75"/>
      <c r="DT60" s="75"/>
      <c r="DU60" s="75"/>
      <c r="DV60" s="75"/>
      <c r="DW60" s="75"/>
      <c r="DX60" s="75"/>
      <c r="DY60" s="75">
        <f>ROUND((H60/5/365*29),2)</f>
        <v>13.59</v>
      </c>
      <c r="DZ60" s="75">
        <f t="shared" si="233"/>
        <v>14.52</v>
      </c>
      <c r="EA60" s="75">
        <f t="shared" si="234"/>
        <v>14.05</v>
      </c>
      <c r="EB60" s="75">
        <f t="shared" si="235"/>
        <v>14.52</v>
      </c>
      <c r="EC60" s="76">
        <f t="shared" si="236"/>
        <v>56.679999999999993</v>
      </c>
      <c r="ED60" s="76">
        <f t="shared" si="237"/>
        <v>56.68</v>
      </c>
      <c r="EE60" s="75">
        <f t="shared" si="238"/>
        <v>14.52</v>
      </c>
      <c r="EF60" s="75">
        <f t="shared" si="239"/>
        <v>13.59</v>
      </c>
      <c r="EG60" s="75">
        <f t="shared" si="240"/>
        <v>14.52</v>
      </c>
      <c r="EH60" s="75">
        <f t="shared" si="241"/>
        <v>14.05</v>
      </c>
      <c r="EI60" s="75">
        <f t="shared" si="242"/>
        <v>14.52</v>
      </c>
      <c r="EJ60" s="75">
        <f t="shared" si="243"/>
        <v>14.05</v>
      </c>
      <c r="EK60" s="75">
        <f t="shared" si="244"/>
        <v>14.52</v>
      </c>
      <c r="EL60" s="75">
        <f t="shared" si="245"/>
        <v>14.52</v>
      </c>
      <c r="EM60" s="75">
        <f t="shared" si="246"/>
        <v>14.05</v>
      </c>
      <c r="EN60" s="75">
        <f t="shared" si="247"/>
        <v>14.52</v>
      </c>
      <c r="EO60" s="75">
        <f t="shared" si="248"/>
        <v>14.05</v>
      </c>
      <c r="EP60" s="75">
        <f t="shared" si="249"/>
        <v>14.52</v>
      </c>
      <c r="EQ60" s="76">
        <f t="shared" si="250"/>
        <v>171.43</v>
      </c>
      <c r="ER60" s="76">
        <f t="shared" si="251"/>
        <v>228.11</v>
      </c>
      <c r="ES60" s="75">
        <f t="shared" si="252"/>
        <v>14.52</v>
      </c>
      <c r="ET60" s="75">
        <f t="shared" si="253"/>
        <v>13.12</v>
      </c>
      <c r="EU60" s="75">
        <f t="shared" si="254"/>
        <v>14.52</v>
      </c>
      <c r="EV60" s="75">
        <f t="shared" si="255"/>
        <v>14.05</v>
      </c>
      <c r="EW60" s="78">
        <f t="shared" si="256"/>
        <v>14.52</v>
      </c>
      <c r="EX60" s="75">
        <f t="shared" si="257"/>
        <v>14.05</v>
      </c>
      <c r="EY60" s="75">
        <f t="shared" si="258"/>
        <v>14.52</v>
      </c>
      <c r="EZ60" s="75">
        <f t="shared" si="262"/>
        <v>14.52</v>
      </c>
      <c r="FA60" s="75">
        <f t="shared" si="263"/>
        <v>14.05</v>
      </c>
      <c r="FB60" s="76"/>
      <c r="FC60" s="76"/>
      <c r="FD60" s="76"/>
      <c r="FE60" s="75">
        <f t="shared" si="259"/>
        <v>127.86999999999998</v>
      </c>
      <c r="FF60" s="76">
        <f t="shared" si="260"/>
        <v>355.98</v>
      </c>
      <c r="FG60" s="79">
        <f t="shared" si="261"/>
        <v>594.02</v>
      </c>
      <c r="FN60" s="18"/>
    </row>
    <row r="61" spans="1:170" ht="41.25" x14ac:dyDescent="0.15">
      <c r="A61" s="99">
        <v>43710</v>
      </c>
      <c r="B61" s="10" t="s">
        <v>167</v>
      </c>
      <c r="C61" s="10" t="s">
        <v>238</v>
      </c>
      <c r="D61" s="12" t="s">
        <v>184</v>
      </c>
      <c r="E61" s="12" t="s">
        <v>239</v>
      </c>
      <c r="F61" s="8">
        <v>950</v>
      </c>
      <c r="G61" s="75">
        <f t="shared" si="192"/>
        <v>95</v>
      </c>
      <c r="H61" s="75">
        <f t="shared" si="193"/>
        <v>855</v>
      </c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75"/>
      <c r="AY61" s="100"/>
      <c r="AZ61" s="100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6"/>
      <c r="CO61" s="75"/>
      <c r="CP61" s="75"/>
      <c r="CQ61" s="75"/>
      <c r="CR61" s="75"/>
      <c r="CS61" s="77"/>
      <c r="CT61" s="75"/>
      <c r="CU61" s="75"/>
      <c r="CV61" s="75"/>
      <c r="CW61" s="75"/>
      <c r="CX61" s="75"/>
      <c r="CY61" s="75"/>
      <c r="CZ61" s="75"/>
      <c r="DA61" s="76"/>
      <c r="DB61" s="76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6"/>
      <c r="DP61" s="76"/>
      <c r="DQ61" s="75"/>
      <c r="DR61" s="75"/>
      <c r="DS61" s="75"/>
      <c r="DT61" s="75"/>
      <c r="DU61" s="75"/>
      <c r="DV61" s="75"/>
      <c r="DW61" s="75"/>
      <c r="DX61" s="75"/>
      <c r="DY61" s="75">
        <f>ROUND((H61/5/365*29),2)</f>
        <v>13.59</v>
      </c>
      <c r="DZ61" s="75">
        <f t="shared" si="233"/>
        <v>14.52</v>
      </c>
      <c r="EA61" s="75">
        <f t="shared" si="234"/>
        <v>14.05</v>
      </c>
      <c r="EB61" s="75">
        <f t="shared" si="235"/>
        <v>14.52</v>
      </c>
      <c r="EC61" s="76">
        <f t="shared" si="236"/>
        <v>56.679999999999993</v>
      </c>
      <c r="ED61" s="76">
        <f t="shared" si="237"/>
        <v>56.68</v>
      </c>
      <c r="EE61" s="75">
        <f t="shared" si="238"/>
        <v>14.52</v>
      </c>
      <c r="EF61" s="75">
        <f t="shared" si="239"/>
        <v>13.59</v>
      </c>
      <c r="EG61" s="75">
        <f t="shared" si="240"/>
        <v>14.52</v>
      </c>
      <c r="EH61" s="75">
        <f t="shared" si="241"/>
        <v>14.05</v>
      </c>
      <c r="EI61" s="75">
        <f t="shared" si="242"/>
        <v>14.52</v>
      </c>
      <c r="EJ61" s="75">
        <f t="shared" si="243"/>
        <v>14.05</v>
      </c>
      <c r="EK61" s="75">
        <f t="shared" si="244"/>
        <v>14.52</v>
      </c>
      <c r="EL61" s="75">
        <f t="shared" si="245"/>
        <v>14.52</v>
      </c>
      <c r="EM61" s="75">
        <f t="shared" si="246"/>
        <v>14.05</v>
      </c>
      <c r="EN61" s="75">
        <f t="shared" si="247"/>
        <v>14.52</v>
      </c>
      <c r="EO61" s="75">
        <f t="shared" si="248"/>
        <v>14.05</v>
      </c>
      <c r="EP61" s="75">
        <f t="shared" si="249"/>
        <v>14.52</v>
      </c>
      <c r="EQ61" s="76">
        <f t="shared" si="250"/>
        <v>171.43</v>
      </c>
      <c r="ER61" s="76">
        <f t="shared" si="251"/>
        <v>228.11</v>
      </c>
      <c r="ES61" s="75">
        <f t="shared" si="252"/>
        <v>14.52</v>
      </c>
      <c r="ET61" s="75">
        <f t="shared" si="253"/>
        <v>13.12</v>
      </c>
      <c r="EU61" s="75">
        <f t="shared" si="254"/>
        <v>14.52</v>
      </c>
      <c r="EV61" s="75">
        <f t="shared" si="255"/>
        <v>14.05</v>
      </c>
      <c r="EW61" s="78">
        <f t="shared" si="256"/>
        <v>14.52</v>
      </c>
      <c r="EX61" s="75">
        <f t="shared" si="257"/>
        <v>14.05</v>
      </c>
      <c r="EY61" s="75">
        <f t="shared" si="258"/>
        <v>14.52</v>
      </c>
      <c r="EZ61" s="75">
        <f t="shared" si="262"/>
        <v>14.52</v>
      </c>
      <c r="FA61" s="75">
        <f t="shared" si="263"/>
        <v>14.05</v>
      </c>
      <c r="FB61" s="76"/>
      <c r="FC61" s="76"/>
      <c r="FD61" s="76"/>
      <c r="FE61" s="75">
        <f t="shared" si="259"/>
        <v>127.86999999999998</v>
      </c>
      <c r="FF61" s="76">
        <f t="shared" si="260"/>
        <v>355.98</v>
      </c>
      <c r="FG61" s="79">
        <f t="shared" si="261"/>
        <v>594.02</v>
      </c>
      <c r="FN61" s="18"/>
    </row>
    <row r="62" spans="1:170" ht="57.75" x14ac:dyDescent="0.15">
      <c r="A62" s="99">
        <v>43872</v>
      </c>
      <c r="B62" s="10" t="s">
        <v>240</v>
      </c>
      <c r="C62" s="10" t="s">
        <v>241</v>
      </c>
      <c r="D62" s="12" t="s">
        <v>180</v>
      </c>
      <c r="E62" s="12" t="s">
        <v>242</v>
      </c>
      <c r="F62" s="8">
        <v>795</v>
      </c>
      <c r="G62" s="75">
        <f t="shared" si="192"/>
        <v>79.5</v>
      </c>
      <c r="H62" s="75">
        <f t="shared" si="193"/>
        <v>715.5</v>
      </c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75"/>
      <c r="AY62" s="100"/>
      <c r="AZ62" s="100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6"/>
      <c r="CO62" s="75"/>
      <c r="CP62" s="75"/>
      <c r="CQ62" s="75"/>
      <c r="CR62" s="75"/>
      <c r="CS62" s="77"/>
      <c r="CT62" s="75"/>
      <c r="CU62" s="75"/>
      <c r="CV62" s="75"/>
      <c r="CW62" s="75"/>
      <c r="CX62" s="75"/>
      <c r="CY62" s="75"/>
      <c r="CZ62" s="75"/>
      <c r="DA62" s="76"/>
      <c r="DB62" s="76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6"/>
      <c r="DP62" s="76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6"/>
      <c r="ED62" s="76"/>
      <c r="EE62" s="75"/>
      <c r="EF62" s="75">
        <f>ROUND((H62/5/365*18),2)</f>
        <v>7.06</v>
      </c>
      <c r="EG62" s="75">
        <f t="shared" si="240"/>
        <v>12.15</v>
      </c>
      <c r="EH62" s="75">
        <f t="shared" si="241"/>
        <v>11.76</v>
      </c>
      <c r="EI62" s="75">
        <f t="shared" si="242"/>
        <v>12.15</v>
      </c>
      <c r="EJ62" s="75">
        <f t="shared" si="243"/>
        <v>11.76</v>
      </c>
      <c r="EK62" s="75">
        <f t="shared" si="244"/>
        <v>12.15</v>
      </c>
      <c r="EL62" s="75">
        <f t="shared" si="245"/>
        <v>12.15</v>
      </c>
      <c r="EM62" s="75">
        <f t="shared" si="246"/>
        <v>11.76</v>
      </c>
      <c r="EN62" s="75">
        <f t="shared" si="247"/>
        <v>12.15</v>
      </c>
      <c r="EO62" s="75">
        <f t="shared" si="248"/>
        <v>11.76</v>
      </c>
      <c r="EP62" s="75">
        <f t="shared" si="249"/>
        <v>12.15</v>
      </c>
      <c r="EQ62" s="76">
        <f t="shared" si="250"/>
        <v>127.00000000000003</v>
      </c>
      <c r="ER62" s="76">
        <f t="shared" si="251"/>
        <v>127</v>
      </c>
      <c r="ES62" s="75">
        <f t="shared" si="252"/>
        <v>12.15</v>
      </c>
      <c r="ET62" s="75">
        <f t="shared" si="253"/>
        <v>10.98</v>
      </c>
      <c r="EU62" s="75">
        <f t="shared" si="254"/>
        <v>12.15</v>
      </c>
      <c r="EV62" s="75">
        <f t="shared" si="255"/>
        <v>11.76</v>
      </c>
      <c r="EW62" s="78">
        <f t="shared" si="256"/>
        <v>12.15</v>
      </c>
      <c r="EX62" s="75">
        <f t="shared" si="257"/>
        <v>11.76</v>
      </c>
      <c r="EY62" s="75">
        <f t="shared" si="258"/>
        <v>12.15</v>
      </c>
      <c r="EZ62" s="75">
        <f t="shared" si="262"/>
        <v>12.15</v>
      </c>
      <c r="FA62" s="75">
        <f t="shared" si="263"/>
        <v>11.76</v>
      </c>
      <c r="FB62" s="76"/>
      <c r="FC62" s="76"/>
      <c r="FD62" s="76"/>
      <c r="FE62" s="75">
        <f t="shared" si="259"/>
        <v>107.01000000000002</v>
      </c>
      <c r="FF62" s="76">
        <f t="shared" si="260"/>
        <v>234.01</v>
      </c>
      <c r="FG62" s="79">
        <f t="shared" si="261"/>
        <v>560.99</v>
      </c>
      <c r="FN62" s="18"/>
    </row>
    <row r="63" spans="1:170" ht="74.25" x14ac:dyDescent="0.15">
      <c r="A63" s="99">
        <v>43880</v>
      </c>
      <c r="B63" s="12" t="s">
        <v>243</v>
      </c>
      <c r="C63" s="12" t="s">
        <v>244</v>
      </c>
      <c r="D63" s="10" t="s">
        <v>245</v>
      </c>
      <c r="E63" s="11" t="s">
        <v>246</v>
      </c>
      <c r="F63" s="8">
        <v>3668.7</v>
      </c>
      <c r="G63" s="75">
        <f t="shared" si="192"/>
        <v>366.87</v>
      </c>
      <c r="H63" s="75">
        <f t="shared" si="193"/>
        <v>3301.83</v>
      </c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75"/>
      <c r="AY63" s="100"/>
      <c r="AZ63" s="100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6"/>
      <c r="CO63" s="75"/>
      <c r="CP63" s="75"/>
      <c r="CQ63" s="75"/>
      <c r="CR63" s="75"/>
      <c r="CS63" s="77"/>
      <c r="CT63" s="75"/>
      <c r="CU63" s="75"/>
      <c r="CV63" s="75"/>
      <c r="CW63" s="75"/>
      <c r="CX63" s="75"/>
      <c r="CY63" s="75"/>
      <c r="CZ63" s="75"/>
      <c r="DA63" s="76"/>
      <c r="DB63" s="76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6"/>
      <c r="DP63" s="76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6"/>
      <c r="ED63" s="76"/>
      <c r="EE63" s="75"/>
      <c r="EF63" s="75">
        <f>ROUND((H63/5/365*10),2)</f>
        <v>18.09</v>
      </c>
      <c r="EG63" s="75">
        <f t="shared" si="240"/>
        <v>56.09</v>
      </c>
      <c r="EH63" s="75">
        <f t="shared" si="241"/>
        <v>54.28</v>
      </c>
      <c r="EI63" s="75">
        <f t="shared" si="242"/>
        <v>56.09</v>
      </c>
      <c r="EJ63" s="75">
        <f t="shared" si="243"/>
        <v>54.28</v>
      </c>
      <c r="EK63" s="75">
        <f t="shared" si="244"/>
        <v>56.09</v>
      </c>
      <c r="EL63" s="75">
        <f t="shared" si="245"/>
        <v>56.09</v>
      </c>
      <c r="EM63" s="75">
        <f t="shared" si="246"/>
        <v>54.28</v>
      </c>
      <c r="EN63" s="75">
        <f t="shared" si="247"/>
        <v>56.09</v>
      </c>
      <c r="EO63" s="75">
        <f t="shared" si="248"/>
        <v>54.28</v>
      </c>
      <c r="EP63" s="75">
        <f t="shared" si="249"/>
        <v>56.09</v>
      </c>
      <c r="EQ63" s="76">
        <f t="shared" si="250"/>
        <v>571.75</v>
      </c>
      <c r="ER63" s="76">
        <f t="shared" si="251"/>
        <v>571.75</v>
      </c>
      <c r="ES63" s="75">
        <f t="shared" si="252"/>
        <v>56.09</v>
      </c>
      <c r="ET63" s="75">
        <f t="shared" si="253"/>
        <v>50.66</v>
      </c>
      <c r="EU63" s="75">
        <f t="shared" si="254"/>
        <v>56.09</v>
      </c>
      <c r="EV63" s="75">
        <f t="shared" si="255"/>
        <v>54.28</v>
      </c>
      <c r="EW63" s="78">
        <f t="shared" si="256"/>
        <v>56.09</v>
      </c>
      <c r="EX63" s="75">
        <f t="shared" si="257"/>
        <v>54.28</v>
      </c>
      <c r="EY63" s="75">
        <f t="shared" si="258"/>
        <v>56.09</v>
      </c>
      <c r="EZ63" s="75">
        <f t="shared" si="262"/>
        <v>56.09</v>
      </c>
      <c r="FA63" s="75">
        <f t="shared" si="263"/>
        <v>54.28</v>
      </c>
      <c r="FB63" s="76"/>
      <c r="FC63" s="76"/>
      <c r="FD63" s="76"/>
      <c r="FE63" s="75">
        <f t="shared" si="259"/>
        <v>493.95000000000005</v>
      </c>
      <c r="FF63" s="76">
        <f t="shared" si="260"/>
        <v>1065.7</v>
      </c>
      <c r="FG63" s="79">
        <f t="shared" si="261"/>
        <v>2603</v>
      </c>
      <c r="FN63" s="18"/>
    </row>
    <row r="64" spans="1:170" ht="74.25" x14ac:dyDescent="0.15">
      <c r="A64" s="99">
        <v>43880</v>
      </c>
      <c r="B64" s="12" t="s">
        <v>243</v>
      </c>
      <c r="C64" s="12" t="s">
        <v>244</v>
      </c>
      <c r="D64" s="10" t="s">
        <v>245</v>
      </c>
      <c r="E64" s="11" t="s">
        <v>247</v>
      </c>
      <c r="F64" s="8">
        <v>3668.7</v>
      </c>
      <c r="G64" s="75">
        <f t="shared" si="192"/>
        <v>366.87</v>
      </c>
      <c r="H64" s="75">
        <f t="shared" si="193"/>
        <v>3301.83</v>
      </c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75"/>
      <c r="AY64" s="100"/>
      <c r="AZ64" s="100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6"/>
      <c r="CO64" s="75"/>
      <c r="CP64" s="75"/>
      <c r="CQ64" s="75"/>
      <c r="CR64" s="75"/>
      <c r="CS64" s="77"/>
      <c r="CT64" s="75"/>
      <c r="CU64" s="75"/>
      <c r="CV64" s="75"/>
      <c r="CW64" s="75"/>
      <c r="CX64" s="75"/>
      <c r="CY64" s="75"/>
      <c r="CZ64" s="75"/>
      <c r="DA64" s="76"/>
      <c r="DB64" s="76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6"/>
      <c r="DP64" s="76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6"/>
      <c r="ED64" s="76"/>
      <c r="EE64" s="75"/>
      <c r="EF64" s="75">
        <f>ROUND((H64/5/365*10),2)</f>
        <v>18.09</v>
      </c>
      <c r="EG64" s="75">
        <f t="shared" si="240"/>
        <v>56.09</v>
      </c>
      <c r="EH64" s="75">
        <f t="shared" si="241"/>
        <v>54.28</v>
      </c>
      <c r="EI64" s="75">
        <f t="shared" si="242"/>
        <v>56.09</v>
      </c>
      <c r="EJ64" s="75">
        <f t="shared" si="243"/>
        <v>54.28</v>
      </c>
      <c r="EK64" s="75">
        <f t="shared" si="244"/>
        <v>56.09</v>
      </c>
      <c r="EL64" s="75">
        <f t="shared" si="245"/>
        <v>56.09</v>
      </c>
      <c r="EM64" s="75">
        <f t="shared" si="246"/>
        <v>54.28</v>
      </c>
      <c r="EN64" s="75">
        <f t="shared" si="247"/>
        <v>56.09</v>
      </c>
      <c r="EO64" s="75">
        <f t="shared" si="248"/>
        <v>54.28</v>
      </c>
      <c r="EP64" s="75">
        <f t="shared" si="249"/>
        <v>56.09</v>
      </c>
      <c r="EQ64" s="76">
        <f t="shared" si="250"/>
        <v>571.75</v>
      </c>
      <c r="ER64" s="76">
        <f t="shared" si="251"/>
        <v>571.75</v>
      </c>
      <c r="ES64" s="75">
        <f t="shared" si="252"/>
        <v>56.09</v>
      </c>
      <c r="ET64" s="75">
        <f t="shared" si="253"/>
        <v>50.66</v>
      </c>
      <c r="EU64" s="75">
        <f t="shared" si="254"/>
        <v>56.09</v>
      </c>
      <c r="EV64" s="75">
        <f t="shared" si="255"/>
        <v>54.28</v>
      </c>
      <c r="EW64" s="78">
        <f t="shared" si="256"/>
        <v>56.09</v>
      </c>
      <c r="EX64" s="75">
        <f t="shared" si="257"/>
        <v>54.28</v>
      </c>
      <c r="EY64" s="75">
        <f t="shared" si="258"/>
        <v>56.09</v>
      </c>
      <c r="EZ64" s="75">
        <f t="shared" si="262"/>
        <v>56.09</v>
      </c>
      <c r="FA64" s="75">
        <f t="shared" si="263"/>
        <v>54.28</v>
      </c>
      <c r="FB64" s="76"/>
      <c r="FC64" s="76"/>
      <c r="FD64" s="76"/>
      <c r="FE64" s="75">
        <f t="shared" si="259"/>
        <v>493.95000000000005</v>
      </c>
      <c r="FF64" s="76">
        <f t="shared" si="260"/>
        <v>1065.7</v>
      </c>
      <c r="FG64" s="79">
        <f t="shared" si="261"/>
        <v>2603</v>
      </c>
      <c r="FN64" s="18"/>
    </row>
    <row r="65" spans="1:170" ht="74.25" x14ac:dyDescent="0.15">
      <c r="A65" s="99">
        <v>43880</v>
      </c>
      <c r="B65" s="12" t="s">
        <v>243</v>
      </c>
      <c r="C65" s="12" t="s">
        <v>244</v>
      </c>
      <c r="D65" s="10" t="s">
        <v>245</v>
      </c>
      <c r="E65" s="11" t="s">
        <v>248</v>
      </c>
      <c r="F65" s="8">
        <v>3668.7</v>
      </c>
      <c r="G65" s="75">
        <f t="shared" si="192"/>
        <v>366.87</v>
      </c>
      <c r="H65" s="75">
        <f t="shared" si="193"/>
        <v>3301.83</v>
      </c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75"/>
      <c r="AY65" s="100"/>
      <c r="AZ65" s="100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6"/>
      <c r="CO65" s="75"/>
      <c r="CP65" s="75"/>
      <c r="CQ65" s="75"/>
      <c r="CR65" s="75"/>
      <c r="CS65" s="77"/>
      <c r="CT65" s="75"/>
      <c r="CU65" s="75"/>
      <c r="CV65" s="75"/>
      <c r="CW65" s="75"/>
      <c r="CX65" s="75"/>
      <c r="CY65" s="75"/>
      <c r="CZ65" s="75"/>
      <c r="DA65" s="76"/>
      <c r="DB65" s="76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6"/>
      <c r="DP65" s="76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6"/>
      <c r="ED65" s="76"/>
      <c r="EE65" s="75"/>
      <c r="EF65" s="75">
        <f>ROUND((H65/5/365*10),2)</f>
        <v>18.09</v>
      </c>
      <c r="EG65" s="75">
        <f t="shared" si="240"/>
        <v>56.09</v>
      </c>
      <c r="EH65" s="75">
        <f t="shared" si="241"/>
        <v>54.28</v>
      </c>
      <c r="EI65" s="75">
        <f t="shared" si="242"/>
        <v>56.09</v>
      </c>
      <c r="EJ65" s="75">
        <f t="shared" si="243"/>
        <v>54.28</v>
      </c>
      <c r="EK65" s="75">
        <f t="shared" si="244"/>
        <v>56.09</v>
      </c>
      <c r="EL65" s="75">
        <f t="shared" si="245"/>
        <v>56.09</v>
      </c>
      <c r="EM65" s="75">
        <f t="shared" si="246"/>
        <v>54.28</v>
      </c>
      <c r="EN65" s="75">
        <f t="shared" si="247"/>
        <v>56.09</v>
      </c>
      <c r="EO65" s="75">
        <f t="shared" si="248"/>
        <v>54.28</v>
      </c>
      <c r="EP65" s="75">
        <f t="shared" si="249"/>
        <v>56.09</v>
      </c>
      <c r="EQ65" s="76">
        <f t="shared" si="250"/>
        <v>571.75</v>
      </c>
      <c r="ER65" s="76">
        <f t="shared" si="251"/>
        <v>571.75</v>
      </c>
      <c r="ES65" s="75">
        <f t="shared" si="252"/>
        <v>56.09</v>
      </c>
      <c r="ET65" s="75">
        <f t="shared" si="253"/>
        <v>50.66</v>
      </c>
      <c r="EU65" s="75">
        <f t="shared" si="254"/>
        <v>56.09</v>
      </c>
      <c r="EV65" s="75">
        <f t="shared" si="255"/>
        <v>54.28</v>
      </c>
      <c r="EW65" s="78">
        <f t="shared" si="256"/>
        <v>56.09</v>
      </c>
      <c r="EX65" s="75">
        <f t="shared" si="257"/>
        <v>54.28</v>
      </c>
      <c r="EY65" s="75">
        <f t="shared" si="258"/>
        <v>56.09</v>
      </c>
      <c r="EZ65" s="75">
        <f t="shared" si="262"/>
        <v>56.09</v>
      </c>
      <c r="FA65" s="75">
        <f t="shared" si="263"/>
        <v>54.28</v>
      </c>
      <c r="FB65" s="76"/>
      <c r="FC65" s="76"/>
      <c r="FD65" s="76"/>
      <c r="FE65" s="75">
        <f t="shared" si="259"/>
        <v>493.95000000000005</v>
      </c>
      <c r="FF65" s="76">
        <f t="shared" si="260"/>
        <v>1065.7</v>
      </c>
      <c r="FG65" s="79">
        <f t="shared" si="261"/>
        <v>2603</v>
      </c>
      <c r="FN65" s="18"/>
    </row>
    <row r="66" spans="1:170" ht="33" x14ac:dyDescent="0.15">
      <c r="A66" s="99">
        <v>44313</v>
      </c>
      <c r="B66" s="12" t="s">
        <v>249</v>
      </c>
      <c r="C66" s="12" t="s">
        <v>250</v>
      </c>
      <c r="D66" s="12" t="s">
        <v>192</v>
      </c>
      <c r="E66" s="12" t="s">
        <v>251</v>
      </c>
      <c r="F66" s="8">
        <v>995</v>
      </c>
      <c r="G66" s="75">
        <f t="shared" si="192"/>
        <v>99.5</v>
      </c>
      <c r="H66" s="75">
        <f t="shared" si="193"/>
        <v>895.5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75">
        <f>ROUND((H66/5/365*3),2)</f>
        <v>1.47</v>
      </c>
      <c r="EW66" s="78">
        <f t="shared" si="256"/>
        <v>15.21</v>
      </c>
      <c r="EX66" s="75">
        <f t="shared" si="257"/>
        <v>14.72</v>
      </c>
      <c r="EY66" s="75">
        <f t="shared" si="258"/>
        <v>15.21</v>
      </c>
      <c r="EZ66" s="75">
        <f t="shared" si="262"/>
        <v>15.21</v>
      </c>
      <c r="FA66" s="75">
        <f t="shared" si="263"/>
        <v>14.72</v>
      </c>
      <c r="FB66" s="8"/>
      <c r="FC66" s="8"/>
      <c r="FD66" s="8"/>
      <c r="FE66" s="75">
        <f t="shared" si="259"/>
        <v>76.540000000000006</v>
      </c>
      <c r="FF66" s="76">
        <f t="shared" si="260"/>
        <v>76.540000000000006</v>
      </c>
      <c r="FG66" s="79">
        <f t="shared" si="261"/>
        <v>918.46</v>
      </c>
      <c r="FN66" s="18"/>
    </row>
    <row r="67" spans="1:170" ht="51" customHeight="1" x14ac:dyDescent="0.15">
      <c r="A67" s="99">
        <v>44365</v>
      </c>
      <c r="B67" s="12" t="s">
        <v>249</v>
      </c>
      <c r="C67" s="10" t="s">
        <v>252</v>
      </c>
      <c r="D67" s="12" t="s">
        <v>253</v>
      </c>
      <c r="E67" s="12" t="s">
        <v>254</v>
      </c>
      <c r="F67" s="8">
        <v>2100</v>
      </c>
      <c r="G67" s="75">
        <f t="shared" si="192"/>
        <v>210</v>
      </c>
      <c r="H67" s="75">
        <f t="shared" si="193"/>
        <v>1890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75"/>
      <c r="EW67" s="78"/>
      <c r="EX67" s="75">
        <f>ROUND((H67/5/365*12),2)</f>
        <v>12.43</v>
      </c>
      <c r="EY67" s="75">
        <f t="shared" si="258"/>
        <v>32.1</v>
      </c>
      <c r="EZ67" s="75">
        <f t="shared" si="262"/>
        <v>32.1</v>
      </c>
      <c r="FA67" s="75">
        <f t="shared" si="263"/>
        <v>31.07</v>
      </c>
      <c r="FB67" s="8"/>
      <c r="FC67" s="8"/>
      <c r="FD67" s="8"/>
      <c r="FE67" s="75">
        <f t="shared" ref="FE67:FE68" si="264">SUM(ES67:FD67)</f>
        <v>107.69999999999999</v>
      </c>
      <c r="FF67" s="76">
        <f t="shared" si="260"/>
        <v>107.7</v>
      </c>
      <c r="FG67" s="79">
        <f t="shared" si="261"/>
        <v>1992.3</v>
      </c>
      <c r="FN67" s="18"/>
    </row>
    <row r="68" spans="1:170" ht="54" customHeight="1" x14ac:dyDescent="0.15">
      <c r="A68" s="99">
        <v>44365</v>
      </c>
      <c r="B68" s="12" t="s">
        <v>249</v>
      </c>
      <c r="C68" s="10" t="s">
        <v>255</v>
      </c>
      <c r="D68" s="12" t="s">
        <v>256</v>
      </c>
      <c r="E68" s="12" t="s">
        <v>257</v>
      </c>
      <c r="F68" s="8">
        <v>2200</v>
      </c>
      <c r="G68" s="75">
        <f t="shared" si="192"/>
        <v>220</v>
      </c>
      <c r="H68" s="75">
        <f t="shared" si="193"/>
        <v>1980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120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121"/>
      <c r="EX68" s="75">
        <f>ROUND((H68/5/365*12),2)</f>
        <v>13.02</v>
      </c>
      <c r="EY68" s="75">
        <f t="shared" si="258"/>
        <v>33.630000000000003</v>
      </c>
      <c r="EZ68" s="75">
        <f t="shared" si="262"/>
        <v>33.630000000000003</v>
      </c>
      <c r="FA68" s="75">
        <f t="shared" si="263"/>
        <v>32.549999999999997</v>
      </c>
      <c r="FB68" s="81"/>
      <c r="FC68" s="81"/>
      <c r="FD68" s="81"/>
      <c r="FE68" s="75">
        <f t="shared" si="264"/>
        <v>112.83</v>
      </c>
      <c r="FF68" s="76">
        <f t="shared" si="260"/>
        <v>112.83</v>
      </c>
      <c r="FG68" s="79">
        <f t="shared" si="261"/>
        <v>2087.17</v>
      </c>
    </row>
    <row r="69" spans="1:170" s="111" customFormat="1" ht="11.25" x14ac:dyDescent="0.15">
      <c r="A69" s="107" t="s">
        <v>258</v>
      </c>
      <c r="B69" s="122"/>
      <c r="C69" s="122"/>
      <c r="D69" s="123"/>
      <c r="E69" s="123"/>
      <c r="F69" s="91">
        <f t="shared" ref="F69:AK69" si="265">SUM(F37:F68)</f>
        <v>43452.84</v>
      </c>
      <c r="G69" s="91">
        <f t="shared" si="265"/>
        <v>4345.2839999999997</v>
      </c>
      <c r="H69" s="91">
        <f t="shared" si="265"/>
        <v>39107.556000000004</v>
      </c>
      <c r="I69" s="91">
        <f t="shared" si="265"/>
        <v>0</v>
      </c>
      <c r="J69" s="91">
        <f t="shared" si="265"/>
        <v>0</v>
      </c>
      <c r="K69" s="91">
        <f t="shared" si="265"/>
        <v>0</v>
      </c>
      <c r="L69" s="91">
        <f t="shared" si="265"/>
        <v>0</v>
      </c>
      <c r="M69" s="91">
        <f t="shared" si="265"/>
        <v>0</v>
      </c>
      <c r="N69" s="91">
        <f t="shared" si="265"/>
        <v>0</v>
      </c>
      <c r="O69" s="91">
        <f t="shared" si="265"/>
        <v>0</v>
      </c>
      <c r="P69" s="91">
        <f t="shared" si="265"/>
        <v>0</v>
      </c>
      <c r="Q69" s="91">
        <f t="shared" si="265"/>
        <v>0</v>
      </c>
      <c r="R69" s="91">
        <f t="shared" si="265"/>
        <v>0</v>
      </c>
      <c r="S69" s="91">
        <f t="shared" si="265"/>
        <v>0</v>
      </c>
      <c r="T69" s="91">
        <f t="shared" si="265"/>
        <v>0</v>
      </c>
      <c r="U69" s="91">
        <f t="shared" si="265"/>
        <v>0</v>
      </c>
      <c r="V69" s="91">
        <f t="shared" si="265"/>
        <v>0</v>
      </c>
      <c r="W69" s="91">
        <f t="shared" si="265"/>
        <v>0</v>
      </c>
      <c r="X69" s="91">
        <f t="shared" si="265"/>
        <v>0</v>
      </c>
      <c r="Y69" s="91">
        <f t="shared" si="265"/>
        <v>0</v>
      </c>
      <c r="Z69" s="91">
        <f t="shared" si="265"/>
        <v>0</v>
      </c>
      <c r="AA69" s="91">
        <f t="shared" si="265"/>
        <v>0</v>
      </c>
      <c r="AB69" s="91">
        <f t="shared" si="265"/>
        <v>0</v>
      </c>
      <c r="AC69" s="91">
        <f t="shared" si="265"/>
        <v>0</v>
      </c>
      <c r="AD69" s="91">
        <f t="shared" si="265"/>
        <v>0</v>
      </c>
      <c r="AE69" s="91">
        <f t="shared" si="265"/>
        <v>0</v>
      </c>
      <c r="AF69" s="91">
        <f t="shared" si="265"/>
        <v>0</v>
      </c>
      <c r="AG69" s="91">
        <f t="shared" si="265"/>
        <v>0</v>
      </c>
      <c r="AH69" s="91">
        <f t="shared" si="265"/>
        <v>0</v>
      </c>
      <c r="AI69" s="91">
        <f t="shared" si="265"/>
        <v>0</v>
      </c>
      <c r="AJ69" s="91">
        <f t="shared" si="265"/>
        <v>0</v>
      </c>
      <c r="AK69" s="91">
        <f t="shared" si="265"/>
        <v>0</v>
      </c>
      <c r="AL69" s="91">
        <f t="shared" ref="AL69:BQ69" si="266">SUM(AL37:AL68)</f>
        <v>0</v>
      </c>
      <c r="AM69" s="91">
        <f t="shared" si="266"/>
        <v>0</v>
      </c>
      <c r="AN69" s="91">
        <f t="shared" si="266"/>
        <v>0</v>
      </c>
      <c r="AO69" s="91">
        <f t="shared" si="266"/>
        <v>0</v>
      </c>
      <c r="AP69" s="91">
        <f t="shared" si="266"/>
        <v>0</v>
      </c>
      <c r="AQ69" s="91">
        <f t="shared" si="266"/>
        <v>0</v>
      </c>
      <c r="AR69" s="91">
        <f t="shared" si="266"/>
        <v>0</v>
      </c>
      <c r="AS69" s="91">
        <f t="shared" si="266"/>
        <v>0</v>
      </c>
      <c r="AT69" s="91">
        <f t="shared" si="266"/>
        <v>0</v>
      </c>
      <c r="AU69" s="91">
        <f t="shared" si="266"/>
        <v>0</v>
      </c>
      <c r="AV69" s="91">
        <f t="shared" si="266"/>
        <v>0</v>
      </c>
      <c r="AW69" s="91">
        <f t="shared" si="266"/>
        <v>0</v>
      </c>
      <c r="AX69" s="91">
        <f t="shared" si="266"/>
        <v>0</v>
      </c>
      <c r="AY69" s="91">
        <f t="shared" si="266"/>
        <v>0</v>
      </c>
      <c r="AZ69" s="91">
        <f t="shared" si="266"/>
        <v>0</v>
      </c>
      <c r="BA69" s="91">
        <f t="shared" si="266"/>
        <v>0</v>
      </c>
      <c r="BB69" s="91">
        <f t="shared" si="266"/>
        <v>0</v>
      </c>
      <c r="BC69" s="91">
        <f t="shared" si="266"/>
        <v>0</v>
      </c>
      <c r="BD69" s="91">
        <f t="shared" si="266"/>
        <v>0</v>
      </c>
      <c r="BE69" s="91">
        <f t="shared" si="266"/>
        <v>0</v>
      </c>
      <c r="BF69" s="91">
        <f t="shared" si="266"/>
        <v>0</v>
      </c>
      <c r="BG69" s="91">
        <f t="shared" si="266"/>
        <v>0</v>
      </c>
      <c r="BH69" s="91">
        <f t="shared" si="266"/>
        <v>0</v>
      </c>
      <c r="BI69" s="91">
        <f t="shared" si="266"/>
        <v>0</v>
      </c>
      <c r="BJ69" s="91">
        <f t="shared" si="266"/>
        <v>0</v>
      </c>
      <c r="BK69" s="91">
        <f t="shared" si="266"/>
        <v>0</v>
      </c>
      <c r="BL69" s="91">
        <f t="shared" si="266"/>
        <v>0</v>
      </c>
      <c r="BM69" s="91">
        <f t="shared" si="266"/>
        <v>0</v>
      </c>
      <c r="BN69" s="91">
        <f t="shared" si="266"/>
        <v>0</v>
      </c>
      <c r="BO69" s="91">
        <f t="shared" si="266"/>
        <v>0</v>
      </c>
      <c r="BP69" s="91">
        <f t="shared" si="266"/>
        <v>0</v>
      </c>
      <c r="BQ69" s="91">
        <f t="shared" si="266"/>
        <v>0</v>
      </c>
      <c r="BR69" s="91">
        <f t="shared" ref="BR69:CW69" si="267">SUM(BR37:BR68)</f>
        <v>0</v>
      </c>
      <c r="BS69" s="91">
        <f t="shared" si="267"/>
        <v>0</v>
      </c>
      <c r="BT69" s="91">
        <f t="shared" si="267"/>
        <v>0</v>
      </c>
      <c r="BU69" s="91">
        <f t="shared" si="267"/>
        <v>0</v>
      </c>
      <c r="BV69" s="91">
        <f t="shared" si="267"/>
        <v>0</v>
      </c>
      <c r="BW69" s="91">
        <f t="shared" si="267"/>
        <v>0</v>
      </c>
      <c r="BX69" s="91">
        <f t="shared" si="267"/>
        <v>0</v>
      </c>
      <c r="BY69" s="91">
        <f t="shared" si="267"/>
        <v>0</v>
      </c>
      <c r="BZ69" s="91">
        <f t="shared" si="267"/>
        <v>0</v>
      </c>
      <c r="CA69" s="91">
        <f t="shared" si="267"/>
        <v>0</v>
      </c>
      <c r="CB69" s="91">
        <f t="shared" si="267"/>
        <v>0</v>
      </c>
      <c r="CC69" s="91">
        <f t="shared" si="267"/>
        <v>0</v>
      </c>
      <c r="CD69" s="91">
        <f t="shared" si="267"/>
        <v>0</v>
      </c>
      <c r="CE69" s="91">
        <f t="shared" si="267"/>
        <v>0</v>
      </c>
      <c r="CF69" s="91">
        <f t="shared" si="267"/>
        <v>0</v>
      </c>
      <c r="CG69" s="91">
        <f t="shared" si="267"/>
        <v>0</v>
      </c>
      <c r="CH69" s="91">
        <f t="shared" si="267"/>
        <v>0</v>
      </c>
      <c r="CI69" s="91">
        <f t="shared" si="267"/>
        <v>0</v>
      </c>
      <c r="CJ69" s="91">
        <f t="shared" si="267"/>
        <v>0</v>
      </c>
      <c r="CK69" s="91">
        <f t="shared" si="267"/>
        <v>0</v>
      </c>
      <c r="CL69" s="91">
        <f t="shared" si="267"/>
        <v>53.47</v>
      </c>
      <c r="CM69" s="91">
        <f t="shared" si="267"/>
        <v>53.47</v>
      </c>
      <c r="CN69" s="91">
        <f t="shared" si="267"/>
        <v>53.47</v>
      </c>
      <c r="CO69" s="91">
        <f t="shared" si="267"/>
        <v>100.94000000000001</v>
      </c>
      <c r="CP69" s="91">
        <f t="shared" si="267"/>
        <v>91.179999999999993</v>
      </c>
      <c r="CQ69" s="91">
        <f t="shared" si="267"/>
        <v>100.94000000000001</v>
      </c>
      <c r="CR69" s="91">
        <f t="shared" si="267"/>
        <v>97.69</v>
      </c>
      <c r="CS69" s="91">
        <f t="shared" si="267"/>
        <v>111.26000000000002</v>
      </c>
      <c r="CT69" s="91">
        <f t="shared" si="267"/>
        <v>109.6</v>
      </c>
      <c r="CU69" s="91">
        <f t="shared" si="267"/>
        <v>113.25000000000001</v>
      </c>
      <c r="CV69" s="91">
        <f t="shared" si="267"/>
        <v>118.72000000000001</v>
      </c>
      <c r="CW69" s="91">
        <f t="shared" si="267"/>
        <v>136.97</v>
      </c>
      <c r="CX69" s="91">
        <f t="shared" ref="CX69:EC69" si="268">SUM(CX37:CX68)</f>
        <v>156.72000000000003</v>
      </c>
      <c r="CY69" s="91">
        <f t="shared" si="268"/>
        <v>168.17</v>
      </c>
      <c r="CZ69" s="91">
        <f t="shared" si="268"/>
        <v>182.05</v>
      </c>
      <c r="DA69" s="91">
        <f t="shared" si="268"/>
        <v>1487.49</v>
      </c>
      <c r="DB69" s="91">
        <f t="shared" si="268"/>
        <v>1540.9599999999998</v>
      </c>
      <c r="DC69" s="91">
        <f t="shared" si="268"/>
        <v>182.05</v>
      </c>
      <c r="DD69" s="91">
        <f t="shared" si="268"/>
        <v>164.44999999999996</v>
      </c>
      <c r="DE69" s="91">
        <f t="shared" si="268"/>
        <v>194.39</v>
      </c>
      <c r="DF69" s="91">
        <f t="shared" si="268"/>
        <v>196.74</v>
      </c>
      <c r="DG69" s="91">
        <f t="shared" si="268"/>
        <v>203.29000000000002</v>
      </c>
      <c r="DH69" s="91">
        <f t="shared" si="268"/>
        <v>215.00000000000003</v>
      </c>
      <c r="DI69" s="91">
        <f t="shared" si="268"/>
        <v>241.05</v>
      </c>
      <c r="DJ69" s="91">
        <f t="shared" si="268"/>
        <v>241.05</v>
      </c>
      <c r="DK69" s="91">
        <f t="shared" si="268"/>
        <v>233.29</v>
      </c>
      <c r="DL69" s="91">
        <f t="shared" si="268"/>
        <v>241.05</v>
      </c>
      <c r="DM69" s="91">
        <f t="shared" si="268"/>
        <v>233.29</v>
      </c>
      <c r="DN69" s="91">
        <f t="shared" si="268"/>
        <v>241.05</v>
      </c>
      <c r="DO69" s="91">
        <f t="shared" si="268"/>
        <v>2586.7000000000007</v>
      </c>
      <c r="DP69" s="91">
        <f t="shared" si="268"/>
        <v>4127.6599999999989</v>
      </c>
      <c r="DQ69" s="91">
        <f t="shared" si="268"/>
        <v>241.05</v>
      </c>
      <c r="DR69" s="91">
        <f t="shared" si="268"/>
        <v>388.43</v>
      </c>
      <c r="DS69" s="91">
        <f t="shared" si="268"/>
        <v>372.34</v>
      </c>
      <c r="DT69" s="91">
        <f t="shared" si="268"/>
        <v>361.84999999999997</v>
      </c>
      <c r="DU69" s="91">
        <f t="shared" si="268"/>
        <v>373.9</v>
      </c>
      <c r="DV69" s="91">
        <f t="shared" si="268"/>
        <v>361.84999999999997</v>
      </c>
      <c r="DW69" s="91">
        <f t="shared" si="268"/>
        <v>373.9</v>
      </c>
      <c r="DX69" s="91">
        <f t="shared" si="268"/>
        <v>373.9</v>
      </c>
      <c r="DY69" s="91">
        <f t="shared" si="268"/>
        <v>389.02999999999992</v>
      </c>
      <c r="DZ69" s="91">
        <f t="shared" si="268"/>
        <v>402.93999999999994</v>
      </c>
      <c r="EA69" s="91">
        <f t="shared" si="268"/>
        <v>389.95</v>
      </c>
      <c r="EB69" s="91">
        <f t="shared" si="268"/>
        <v>402.93999999999994</v>
      </c>
      <c r="EC69" s="91">
        <f t="shared" si="268"/>
        <v>4432.0800000000008</v>
      </c>
      <c r="ED69" s="91">
        <f t="shared" ref="ED69:FG69" si="269">SUM(ED37:ED68)</f>
        <v>8559.74</v>
      </c>
      <c r="EE69" s="91">
        <f t="shared" si="269"/>
        <v>402.93999999999994</v>
      </c>
      <c r="EF69" s="91">
        <f t="shared" si="269"/>
        <v>438.25999999999993</v>
      </c>
      <c r="EG69" s="91">
        <f t="shared" si="269"/>
        <v>583.36</v>
      </c>
      <c r="EH69" s="91">
        <f t="shared" si="269"/>
        <v>564.54999999999995</v>
      </c>
      <c r="EI69" s="91">
        <f t="shared" si="269"/>
        <v>583.36</v>
      </c>
      <c r="EJ69" s="91">
        <f t="shared" si="269"/>
        <v>564.54999999999995</v>
      </c>
      <c r="EK69" s="91">
        <f t="shared" si="269"/>
        <v>583.36</v>
      </c>
      <c r="EL69" s="91">
        <f t="shared" si="269"/>
        <v>583.36</v>
      </c>
      <c r="EM69" s="91">
        <f t="shared" si="269"/>
        <v>564.54999999999995</v>
      </c>
      <c r="EN69" s="91">
        <f t="shared" si="269"/>
        <v>583.36</v>
      </c>
      <c r="EO69" s="91">
        <f t="shared" si="269"/>
        <v>564.54999999999995</v>
      </c>
      <c r="EP69" s="91">
        <f t="shared" si="269"/>
        <v>583.36</v>
      </c>
      <c r="EQ69" s="91">
        <f t="shared" si="269"/>
        <v>6599.5599999999995</v>
      </c>
      <c r="ER69" s="91">
        <f t="shared" si="269"/>
        <v>15159.300000000003</v>
      </c>
      <c r="ES69" s="91">
        <f t="shared" si="269"/>
        <v>583.36</v>
      </c>
      <c r="ET69" s="91">
        <f t="shared" si="269"/>
        <v>526.91999999999996</v>
      </c>
      <c r="EU69" s="91">
        <f t="shared" si="269"/>
        <v>583.36</v>
      </c>
      <c r="EV69" s="91">
        <f t="shared" si="269"/>
        <v>566.02</v>
      </c>
      <c r="EW69" s="91">
        <f t="shared" si="269"/>
        <v>598.57000000000005</v>
      </c>
      <c r="EX69" s="91">
        <f t="shared" si="269"/>
        <v>604.71999999999991</v>
      </c>
      <c r="EY69" s="91">
        <f t="shared" si="269"/>
        <v>664.30000000000007</v>
      </c>
      <c r="EZ69" s="91">
        <f t="shared" si="269"/>
        <v>664.30000000000007</v>
      </c>
      <c r="FA69" s="91">
        <f t="shared" si="269"/>
        <v>642.89</v>
      </c>
      <c r="FB69" s="91">
        <f t="shared" si="269"/>
        <v>0</v>
      </c>
      <c r="FC69" s="91">
        <f t="shared" si="269"/>
        <v>0</v>
      </c>
      <c r="FD69" s="91">
        <f t="shared" si="269"/>
        <v>0</v>
      </c>
      <c r="FE69" s="91">
        <f t="shared" si="269"/>
        <v>5434.4399999999987</v>
      </c>
      <c r="FF69" s="91">
        <f t="shared" si="269"/>
        <v>20593.740000000005</v>
      </c>
      <c r="FG69" s="93">
        <f t="shared" si="269"/>
        <v>22859.1</v>
      </c>
      <c r="FH69" s="110"/>
      <c r="FI69" s="110"/>
      <c r="FJ69" s="110"/>
      <c r="FK69" s="110"/>
      <c r="FL69" s="110"/>
      <c r="FM69" s="110"/>
      <c r="FN69" s="110"/>
    </row>
    <row r="70" spans="1:170" s="111" customFormat="1" ht="11.25" x14ac:dyDescent="0.15">
      <c r="A70" s="313" t="s">
        <v>259</v>
      </c>
      <c r="B70" s="314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4"/>
      <c r="BF70" s="314"/>
      <c r="BG70" s="314"/>
      <c r="BH70" s="314"/>
      <c r="BI70" s="314"/>
      <c r="BJ70" s="314"/>
      <c r="BK70" s="314"/>
      <c r="BL70" s="314"/>
      <c r="BM70" s="314"/>
      <c r="BN70" s="314"/>
      <c r="BO70" s="314"/>
      <c r="BP70" s="314"/>
      <c r="BQ70" s="314"/>
      <c r="BR70" s="314"/>
      <c r="BS70" s="314"/>
      <c r="BT70" s="314"/>
      <c r="BU70" s="314"/>
      <c r="BV70" s="314"/>
      <c r="BW70" s="314"/>
      <c r="BX70" s="314"/>
      <c r="BY70" s="314"/>
      <c r="BZ70" s="314"/>
      <c r="CA70" s="314"/>
      <c r="CB70" s="314"/>
      <c r="CC70" s="314"/>
      <c r="CD70" s="314"/>
      <c r="CE70" s="314"/>
      <c r="CF70" s="314"/>
      <c r="CG70" s="314"/>
      <c r="CH70" s="314"/>
      <c r="CI70" s="314"/>
      <c r="CJ70" s="314"/>
      <c r="CK70" s="314"/>
      <c r="CL70" s="314"/>
      <c r="CM70" s="314"/>
      <c r="CN70" s="314"/>
      <c r="CO70" s="314"/>
      <c r="CP70" s="314"/>
      <c r="CQ70" s="314"/>
      <c r="CR70" s="314"/>
      <c r="CS70" s="314"/>
      <c r="CT70" s="314"/>
      <c r="CU70" s="314"/>
      <c r="CV70" s="314"/>
      <c r="CW70" s="314"/>
      <c r="CX70" s="314"/>
      <c r="CY70" s="314"/>
      <c r="CZ70" s="314"/>
      <c r="DA70" s="314"/>
      <c r="DB70" s="314"/>
      <c r="DC70" s="314"/>
      <c r="DD70" s="314"/>
      <c r="DE70" s="314"/>
      <c r="DF70" s="314"/>
      <c r="DG70" s="314"/>
      <c r="DH70" s="314"/>
      <c r="DI70" s="314"/>
      <c r="DJ70" s="314"/>
      <c r="DK70" s="314"/>
      <c r="DL70" s="314"/>
      <c r="DM70" s="314"/>
      <c r="DN70" s="314"/>
      <c r="DO70" s="314"/>
      <c r="DP70" s="314"/>
      <c r="DQ70" s="314"/>
      <c r="DR70" s="314"/>
      <c r="DS70" s="314"/>
      <c r="DT70" s="314"/>
      <c r="DU70" s="314"/>
      <c r="DV70" s="314"/>
      <c r="DW70" s="314"/>
      <c r="DX70" s="314"/>
      <c r="DY70" s="314"/>
      <c r="DZ70" s="314"/>
      <c r="EA70" s="314"/>
      <c r="EB70" s="314"/>
      <c r="EC70" s="314"/>
      <c r="ED70" s="314"/>
      <c r="EE70" s="314"/>
      <c r="EF70" s="314"/>
      <c r="EG70" s="314"/>
      <c r="EH70" s="314"/>
      <c r="EI70" s="314"/>
      <c r="EJ70" s="314"/>
      <c r="EK70" s="314"/>
      <c r="EL70" s="314"/>
      <c r="EM70" s="314"/>
      <c r="EN70" s="314"/>
      <c r="EO70" s="314"/>
      <c r="EP70" s="314"/>
      <c r="EQ70" s="314"/>
      <c r="ER70" s="314"/>
      <c r="ES70" s="314"/>
      <c r="ET70" s="314"/>
      <c r="EU70" s="314"/>
      <c r="EV70" s="314"/>
      <c r="EW70" s="314"/>
      <c r="EX70" s="314"/>
      <c r="EY70" s="314"/>
      <c r="EZ70" s="314"/>
      <c r="FA70" s="314"/>
      <c r="FB70" s="314"/>
      <c r="FC70" s="314"/>
      <c r="FD70" s="314"/>
      <c r="FE70" s="314"/>
      <c r="FF70" s="314"/>
      <c r="FG70" s="315"/>
      <c r="FH70" s="110"/>
      <c r="FI70" s="110"/>
      <c r="FJ70" s="110"/>
      <c r="FK70" s="110"/>
      <c r="FL70" s="110"/>
      <c r="FM70" s="110"/>
      <c r="FN70" s="110"/>
    </row>
    <row r="71" spans="1:170" ht="41.25" x14ac:dyDescent="0.15">
      <c r="A71" s="99">
        <v>42690</v>
      </c>
      <c r="B71" s="12" t="s">
        <v>260</v>
      </c>
      <c r="C71" s="12" t="s">
        <v>261</v>
      </c>
      <c r="D71" s="98" t="s">
        <v>25</v>
      </c>
      <c r="E71" s="114" t="s">
        <v>262</v>
      </c>
      <c r="F71" s="100">
        <v>1197</v>
      </c>
      <c r="G71" s="75">
        <f t="shared" ref="G71:G134" si="270">(F71*0.1)</f>
        <v>119.7</v>
      </c>
      <c r="H71" s="75">
        <f t="shared" ref="H71:H134" si="271">(F71*0.9)</f>
        <v>1077.3</v>
      </c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75"/>
      <c r="AY71" s="100"/>
      <c r="AZ71" s="100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>
        <f>ROUND((H71/5/365*14),2)</f>
        <v>8.26</v>
      </c>
      <c r="CL71" s="75">
        <f>ROUND((H71/5/365*31),2)</f>
        <v>18.3</v>
      </c>
      <c r="CM71" s="75">
        <f t="shared" ref="CM71:CM76" si="272">SUM(CA71:CL71)</f>
        <v>26.560000000000002</v>
      </c>
      <c r="CN71" s="76">
        <f t="shared" ref="CN71:CN76" si="273">ROUND((BZ71+CM71),2)</f>
        <v>26.56</v>
      </c>
      <c r="CO71" s="75">
        <f t="shared" ref="CO71:CO76" si="274">ROUND((H71/5/365*31),2)</f>
        <v>18.3</v>
      </c>
      <c r="CP71" s="75">
        <f t="shared" ref="CP71:CP76" si="275">ROUND((H71/5/365*28),2)</f>
        <v>16.53</v>
      </c>
      <c r="CQ71" s="75">
        <f t="shared" ref="CQ71:CQ76" si="276">ROUND((H71/5/365*31),2)</f>
        <v>18.3</v>
      </c>
      <c r="CR71" s="75">
        <f t="shared" ref="CR71:CR76" si="277">ROUND((H71/5/365*30),2)</f>
        <v>17.71</v>
      </c>
      <c r="CS71" s="77">
        <f t="shared" ref="CS71:CS76" si="278">ROUND((H71/5/365*31),2)</f>
        <v>18.3</v>
      </c>
      <c r="CT71" s="75">
        <f t="shared" ref="CT71:CT76" si="279">ROUND((H71/5/365*30),2)</f>
        <v>17.71</v>
      </c>
      <c r="CU71" s="75">
        <f t="shared" ref="CU71:CU83" si="280">ROUND((H71/5/365*31),2)</f>
        <v>18.3</v>
      </c>
      <c r="CV71" s="75">
        <f t="shared" ref="CV71:CV102" si="281">ROUND((H71/5/365*31),2)</f>
        <v>18.3</v>
      </c>
      <c r="CW71" s="75">
        <f t="shared" ref="CW71:CW111" si="282">ROUND((H71/5/365*30),2)</f>
        <v>17.71</v>
      </c>
      <c r="CX71" s="75">
        <f t="shared" ref="CX71:CX113" si="283">ROUND((H71/5/365*31),2)</f>
        <v>18.3</v>
      </c>
      <c r="CY71" s="75">
        <f t="shared" ref="CY71:CY113" si="284">ROUND((H71/5/365*30),2)</f>
        <v>17.71</v>
      </c>
      <c r="CZ71" s="75">
        <f t="shared" ref="CZ71:CZ113" si="285">ROUND((H71/5/365*31),2)</f>
        <v>18.3</v>
      </c>
      <c r="DA71" s="76">
        <f t="shared" ref="DA71:DA114" si="286">SUM(CO71:CZ71)</f>
        <v>215.47000000000003</v>
      </c>
      <c r="DB71" s="76">
        <f t="shared" ref="DB71:DB114" si="287">ROUND((CN71+DA71),2)</f>
        <v>242.03</v>
      </c>
      <c r="DC71" s="75">
        <f t="shared" ref="DC71:DC114" si="288">ROUND((H71/5/365*31),2)</f>
        <v>18.3</v>
      </c>
      <c r="DD71" s="75">
        <f t="shared" ref="DD71:DD114" si="289">ROUND((H71/5/365*28),2)</f>
        <v>16.53</v>
      </c>
      <c r="DE71" s="75">
        <f t="shared" ref="DE71:DE114" si="290">ROUND((H71/5/365*31),2)</f>
        <v>18.3</v>
      </c>
      <c r="DF71" s="75">
        <f t="shared" ref="DF71:DF114" si="291">ROUND((H71/5/365*30),2)</f>
        <v>17.71</v>
      </c>
      <c r="DG71" s="75">
        <f t="shared" ref="DG71:DG114" si="292">ROUND((H71/5/365*31),2)</f>
        <v>18.3</v>
      </c>
      <c r="DH71" s="75">
        <f t="shared" ref="DH71:DH114" si="293">ROUND((H71/5/365*30),2)</f>
        <v>17.71</v>
      </c>
      <c r="DI71" s="75">
        <f t="shared" ref="DI71:DI114" si="294">ROUND((H71/5/365*31),2)</f>
        <v>18.3</v>
      </c>
      <c r="DJ71" s="75">
        <f t="shared" ref="DJ71:DJ124" si="295">ROUND((H71/5/365*31),2)</f>
        <v>18.3</v>
      </c>
      <c r="DK71" s="75">
        <f t="shared" ref="DK71:DK126" si="296">ROUND((H71/5/365*30),2)</f>
        <v>17.71</v>
      </c>
      <c r="DL71" s="75">
        <f t="shared" ref="DL71:DL130" si="297">ROUND((H71/5/365*31),2)</f>
        <v>18.3</v>
      </c>
      <c r="DM71" s="75">
        <f t="shared" ref="DM71:DM130" si="298">ROUND((H71/5/365*30),2)</f>
        <v>17.71</v>
      </c>
      <c r="DN71" s="75">
        <f t="shared" ref="DN71:DN130" si="299">ROUND((H71/5/365*31),2)</f>
        <v>18.3</v>
      </c>
      <c r="DO71" s="76">
        <f t="shared" ref="DO71:DO130" si="300">SUM(DC71:DN71)</f>
        <v>215.47000000000003</v>
      </c>
      <c r="DP71" s="76">
        <f t="shared" ref="DP71:DP130" si="301">ROUND((DB71+DO71),2)</f>
        <v>457.5</v>
      </c>
      <c r="DQ71" s="75">
        <f t="shared" ref="DQ71:DQ130" si="302">ROUND((H71/5/365*31),2)</f>
        <v>18.3</v>
      </c>
      <c r="DR71" s="75">
        <f t="shared" ref="DR71:DR130" si="303">ROUND((H71/5/365*28),2)</f>
        <v>16.53</v>
      </c>
      <c r="DS71" s="75">
        <f t="shared" ref="DS71:DS130" si="304">ROUND((H71/5/365*31),2)</f>
        <v>18.3</v>
      </c>
      <c r="DT71" s="75">
        <f t="shared" ref="DT71:DT130" si="305">ROUND((H71/5/365*30),2)</f>
        <v>17.71</v>
      </c>
      <c r="DU71" s="75">
        <f t="shared" ref="DU71:DU134" si="306">ROUND((H71/5/365*31),2)</f>
        <v>18.3</v>
      </c>
      <c r="DV71" s="75">
        <f t="shared" ref="DV71:DV134" si="307">ROUND((H71/5/365*30),2)</f>
        <v>17.71</v>
      </c>
      <c r="DW71" s="75">
        <f t="shared" ref="DW71:DW134" si="308">ROUND((H71/5/365*31),2)</f>
        <v>18.3</v>
      </c>
      <c r="DX71" s="75">
        <f t="shared" ref="DX71:DX134" si="309">ROUND((H71/5/365*31),2)</f>
        <v>18.3</v>
      </c>
      <c r="DY71" s="75">
        <f t="shared" ref="DY71:DY134" si="310">ROUND((H71/5/365*30),2)</f>
        <v>17.71</v>
      </c>
      <c r="DZ71" s="75">
        <f t="shared" ref="DZ71:DZ134" si="311">ROUND((H71/5/365*31),2)</f>
        <v>18.3</v>
      </c>
      <c r="EA71" s="75">
        <f t="shared" ref="EA71:EA134" si="312">ROUND((H71/5/365*30),2)</f>
        <v>17.71</v>
      </c>
      <c r="EB71" s="75">
        <f t="shared" ref="EB71:EB134" si="313">ROUND((H71/5/365*31),2)</f>
        <v>18.3</v>
      </c>
      <c r="EC71" s="76">
        <f t="shared" ref="EC71:EC134" si="314">SUM(DQ71:EB71)</f>
        <v>215.47000000000003</v>
      </c>
      <c r="ED71" s="76">
        <f t="shared" ref="ED71:ED134" si="315">ROUND((DP71+EC71),2)</f>
        <v>672.97</v>
      </c>
      <c r="EE71" s="75">
        <f t="shared" ref="EE71:EE134" si="316">ROUND((H71/5/365*31),2)</f>
        <v>18.3</v>
      </c>
      <c r="EF71" s="75">
        <f t="shared" ref="EF71:EF134" si="317">ROUND((H71/5/365*29),2)</f>
        <v>17.12</v>
      </c>
      <c r="EG71" s="75">
        <f t="shared" ref="EG71:EG134" si="318">ROUND((H71/5/365*31),2)</f>
        <v>18.3</v>
      </c>
      <c r="EH71" s="75">
        <f t="shared" ref="EH71:EH134" si="319">ROUND((H71/5/365*30),2)</f>
        <v>17.71</v>
      </c>
      <c r="EI71" s="75">
        <f t="shared" ref="EI71:EI134" si="320">ROUND((H71/5/365*31),2)</f>
        <v>18.3</v>
      </c>
      <c r="EJ71" s="75">
        <f t="shared" ref="EJ71:EJ134" si="321">ROUND((H71/5/365*30),2)</f>
        <v>17.71</v>
      </c>
      <c r="EK71" s="75">
        <f t="shared" ref="EK71:EK134" si="322">ROUND((H71/5/365*31),2)</f>
        <v>18.3</v>
      </c>
      <c r="EL71" s="75">
        <f t="shared" ref="EL71:EL134" si="323">ROUND((H71/5/365*31),2)</f>
        <v>18.3</v>
      </c>
      <c r="EM71" s="75">
        <f t="shared" ref="EM71:EM134" si="324">ROUND((H71/5/365*30),2)</f>
        <v>17.71</v>
      </c>
      <c r="EN71" s="75">
        <f t="shared" ref="EN71:EN134" si="325">ROUND((H71/5/365*31),2)</f>
        <v>18.3</v>
      </c>
      <c r="EO71" s="75">
        <f t="shared" ref="EO71:EO134" si="326">ROUND((H71/5/365*30),2)</f>
        <v>17.71</v>
      </c>
      <c r="EP71" s="75">
        <f t="shared" ref="EP71:EP134" si="327">ROUND((H71/5/365*31),2)</f>
        <v>18.3</v>
      </c>
      <c r="EQ71" s="76">
        <f t="shared" ref="EQ71:EQ134" si="328">SUM(EE71:EP71)</f>
        <v>216.06000000000003</v>
      </c>
      <c r="ER71" s="76">
        <f t="shared" ref="ER71:ER134" si="329">ROUND((ED71+EQ71),2)</f>
        <v>889.03</v>
      </c>
      <c r="ES71" s="75">
        <f t="shared" ref="ES71:ES134" si="330">ROUND((H71/5/365*31),2)</f>
        <v>18.3</v>
      </c>
      <c r="ET71" s="75">
        <f t="shared" ref="ET71:ET134" si="331">ROUND((H71/5/365*28),2)</f>
        <v>16.53</v>
      </c>
      <c r="EU71" s="75">
        <f t="shared" ref="EU71:EU134" si="332">ROUND((H71/5/365*31),2)</f>
        <v>18.3</v>
      </c>
      <c r="EV71" s="75">
        <f t="shared" ref="EV71:EV134" si="333">ROUND((H71/5/365*30),2)</f>
        <v>17.71</v>
      </c>
      <c r="EW71" s="78">
        <f t="shared" ref="EW71:EW134" si="334">ROUND((H71/5/365*31),2)</f>
        <v>18.3</v>
      </c>
      <c r="EX71" s="75">
        <f t="shared" ref="EX71:EX134" si="335">ROUND((H71/5/365*30),2)</f>
        <v>17.71</v>
      </c>
      <c r="EY71" s="75">
        <f>ROUND((H71/5/365*31),2)</f>
        <v>18.3</v>
      </c>
      <c r="EZ71" s="75">
        <f>ROUND((H71/5/365*31),2)</f>
        <v>18.3</v>
      </c>
      <c r="FA71" s="75">
        <f>ROUND((H71/5/365*30),2)</f>
        <v>17.71</v>
      </c>
      <c r="FB71" s="76"/>
      <c r="FC71" s="76"/>
      <c r="FD71" s="76"/>
      <c r="FE71" s="75">
        <f t="shared" ref="FE71:FE102" si="336">SUM(ES71:FD71)</f>
        <v>161.16</v>
      </c>
      <c r="FF71" s="76">
        <f t="shared" ref="FF71:FF134" si="337">ROUND((ER71+FE71),2)</f>
        <v>1050.19</v>
      </c>
      <c r="FG71" s="79">
        <f t="shared" ref="FG71:FG134" si="338">SUM(F71-FF71)</f>
        <v>146.80999999999995</v>
      </c>
    </row>
    <row r="72" spans="1:170" ht="41.25" x14ac:dyDescent="0.15">
      <c r="A72" s="99">
        <v>42690</v>
      </c>
      <c r="B72" s="12" t="s">
        <v>260</v>
      </c>
      <c r="C72" s="12" t="s">
        <v>263</v>
      </c>
      <c r="D72" s="98" t="s">
        <v>25</v>
      </c>
      <c r="E72" s="114" t="s">
        <v>264</v>
      </c>
      <c r="F72" s="100">
        <v>1197</v>
      </c>
      <c r="G72" s="75">
        <f t="shared" si="270"/>
        <v>119.7</v>
      </c>
      <c r="H72" s="75">
        <f t="shared" si="271"/>
        <v>1077.3</v>
      </c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75"/>
      <c r="AY72" s="100"/>
      <c r="AZ72" s="100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>
        <f>ROUND((H72/5/365*14),2)</f>
        <v>8.26</v>
      </c>
      <c r="CL72" s="75">
        <f>ROUND((H72/5/365*31),2)</f>
        <v>18.3</v>
      </c>
      <c r="CM72" s="75">
        <f t="shared" si="272"/>
        <v>26.560000000000002</v>
      </c>
      <c r="CN72" s="76">
        <f t="shared" si="273"/>
        <v>26.56</v>
      </c>
      <c r="CO72" s="75">
        <f t="shared" si="274"/>
        <v>18.3</v>
      </c>
      <c r="CP72" s="75">
        <f t="shared" si="275"/>
        <v>16.53</v>
      </c>
      <c r="CQ72" s="75">
        <f t="shared" si="276"/>
        <v>18.3</v>
      </c>
      <c r="CR72" s="75">
        <f t="shared" si="277"/>
        <v>17.71</v>
      </c>
      <c r="CS72" s="77">
        <f t="shared" si="278"/>
        <v>18.3</v>
      </c>
      <c r="CT72" s="75">
        <f t="shared" si="279"/>
        <v>17.71</v>
      </c>
      <c r="CU72" s="75">
        <f t="shared" si="280"/>
        <v>18.3</v>
      </c>
      <c r="CV72" s="75">
        <f t="shared" si="281"/>
        <v>18.3</v>
      </c>
      <c r="CW72" s="75">
        <f t="shared" si="282"/>
        <v>17.71</v>
      </c>
      <c r="CX72" s="75">
        <f t="shared" si="283"/>
        <v>18.3</v>
      </c>
      <c r="CY72" s="75">
        <f t="shared" si="284"/>
        <v>17.71</v>
      </c>
      <c r="CZ72" s="75">
        <f t="shared" si="285"/>
        <v>18.3</v>
      </c>
      <c r="DA72" s="76">
        <f t="shared" si="286"/>
        <v>215.47000000000003</v>
      </c>
      <c r="DB72" s="76">
        <f t="shared" si="287"/>
        <v>242.03</v>
      </c>
      <c r="DC72" s="75">
        <f t="shared" si="288"/>
        <v>18.3</v>
      </c>
      <c r="DD72" s="75">
        <f t="shared" si="289"/>
        <v>16.53</v>
      </c>
      <c r="DE72" s="75">
        <f t="shared" si="290"/>
        <v>18.3</v>
      </c>
      <c r="DF72" s="75">
        <f t="shared" si="291"/>
        <v>17.71</v>
      </c>
      <c r="DG72" s="75">
        <f t="shared" si="292"/>
        <v>18.3</v>
      </c>
      <c r="DH72" s="75">
        <f t="shared" si="293"/>
        <v>17.71</v>
      </c>
      <c r="DI72" s="75">
        <f t="shared" si="294"/>
        <v>18.3</v>
      </c>
      <c r="DJ72" s="75">
        <f t="shared" si="295"/>
        <v>18.3</v>
      </c>
      <c r="DK72" s="75">
        <f t="shared" si="296"/>
        <v>17.71</v>
      </c>
      <c r="DL72" s="75">
        <f t="shared" si="297"/>
        <v>18.3</v>
      </c>
      <c r="DM72" s="75">
        <f t="shared" si="298"/>
        <v>17.71</v>
      </c>
      <c r="DN72" s="75">
        <f t="shared" si="299"/>
        <v>18.3</v>
      </c>
      <c r="DO72" s="76">
        <f t="shared" si="300"/>
        <v>215.47000000000003</v>
      </c>
      <c r="DP72" s="76">
        <f t="shared" si="301"/>
        <v>457.5</v>
      </c>
      <c r="DQ72" s="75">
        <f t="shared" si="302"/>
        <v>18.3</v>
      </c>
      <c r="DR72" s="75">
        <f t="shared" si="303"/>
        <v>16.53</v>
      </c>
      <c r="DS72" s="75">
        <f t="shared" si="304"/>
        <v>18.3</v>
      </c>
      <c r="DT72" s="75">
        <f t="shared" si="305"/>
        <v>17.71</v>
      </c>
      <c r="DU72" s="75">
        <f t="shared" si="306"/>
        <v>18.3</v>
      </c>
      <c r="DV72" s="75">
        <f t="shared" si="307"/>
        <v>17.71</v>
      </c>
      <c r="DW72" s="75">
        <f t="shared" si="308"/>
        <v>18.3</v>
      </c>
      <c r="DX72" s="75">
        <f t="shared" si="309"/>
        <v>18.3</v>
      </c>
      <c r="DY72" s="75">
        <f t="shared" si="310"/>
        <v>17.71</v>
      </c>
      <c r="DZ72" s="75">
        <f t="shared" si="311"/>
        <v>18.3</v>
      </c>
      <c r="EA72" s="75">
        <f t="shared" si="312"/>
        <v>17.71</v>
      </c>
      <c r="EB72" s="75">
        <f t="shared" si="313"/>
        <v>18.3</v>
      </c>
      <c r="EC72" s="76">
        <f t="shared" si="314"/>
        <v>215.47000000000003</v>
      </c>
      <c r="ED72" s="76">
        <f t="shared" si="315"/>
        <v>672.97</v>
      </c>
      <c r="EE72" s="75">
        <f t="shared" si="316"/>
        <v>18.3</v>
      </c>
      <c r="EF72" s="75">
        <f t="shared" si="317"/>
        <v>17.12</v>
      </c>
      <c r="EG72" s="75">
        <f t="shared" si="318"/>
        <v>18.3</v>
      </c>
      <c r="EH72" s="75">
        <f t="shared" si="319"/>
        <v>17.71</v>
      </c>
      <c r="EI72" s="75">
        <f t="shared" si="320"/>
        <v>18.3</v>
      </c>
      <c r="EJ72" s="75">
        <f t="shared" si="321"/>
        <v>17.71</v>
      </c>
      <c r="EK72" s="75">
        <f t="shared" si="322"/>
        <v>18.3</v>
      </c>
      <c r="EL72" s="75">
        <f t="shared" si="323"/>
        <v>18.3</v>
      </c>
      <c r="EM72" s="75">
        <f t="shared" si="324"/>
        <v>17.71</v>
      </c>
      <c r="EN72" s="75">
        <f t="shared" si="325"/>
        <v>18.3</v>
      </c>
      <c r="EO72" s="75">
        <f t="shared" si="326"/>
        <v>17.71</v>
      </c>
      <c r="EP72" s="75">
        <f t="shared" si="327"/>
        <v>18.3</v>
      </c>
      <c r="EQ72" s="76">
        <f t="shared" si="328"/>
        <v>216.06000000000003</v>
      </c>
      <c r="ER72" s="76">
        <f t="shared" si="329"/>
        <v>889.03</v>
      </c>
      <c r="ES72" s="75">
        <f t="shared" si="330"/>
        <v>18.3</v>
      </c>
      <c r="ET72" s="75">
        <f t="shared" si="331"/>
        <v>16.53</v>
      </c>
      <c r="EU72" s="75">
        <f t="shared" si="332"/>
        <v>18.3</v>
      </c>
      <c r="EV72" s="75">
        <f t="shared" si="333"/>
        <v>17.71</v>
      </c>
      <c r="EW72" s="78">
        <f t="shared" si="334"/>
        <v>18.3</v>
      </c>
      <c r="EX72" s="75">
        <f t="shared" si="335"/>
        <v>17.71</v>
      </c>
      <c r="EY72" s="75">
        <f t="shared" ref="EY72:EY135" si="339">ROUND((H72/5/365*31),2)</f>
        <v>18.3</v>
      </c>
      <c r="EZ72" s="75">
        <f t="shared" ref="EZ72:EZ135" si="340">ROUND((H72/5/365*31),2)</f>
        <v>18.3</v>
      </c>
      <c r="FA72" s="75">
        <f t="shared" ref="FA72:FA135" si="341">ROUND((H72/5/365*30),2)</f>
        <v>17.71</v>
      </c>
      <c r="FB72" s="76"/>
      <c r="FC72" s="76"/>
      <c r="FD72" s="76"/>
      <c r="FE72" s="75">
        <f t="shared" si="336"/>
        <v>161.16</v>
      </c>
      <c r="FF72" s="76">
        <f t="shared" si="337"/>
        <v>1050.19</v>
      </c>
      <c r="FG72" s="79">
        <f t="shared" si="338"/>
        <v>146.80999999999995</v>
      </c>
    </row>
    <row r="73" spans="1:170" ht="16.5" x14ac:dyDescent="0.15">
      <c r="A73" s="99">
        <v>42690</v>
      </c>
      <c r="B73" s="12" t="s">
        <v>265</v>
      </c>
      <c r="C73" s="12" t="s">
        <v>266</v>
      </c>
      <c r="D73" s="98" t="s">
        <v>25</v>
      </c>
      <c r="E73" s="114" t="s">
        <v>267</v>
      </c>
      <c r="F73" s="100">
        <v>2220</v>
      </c>
      <c r="G73" s="75">
        <f t="shared" si="270"/>
        <v>222</v>
      </c>
      <c r="H73" s="75">
        <f t="shared" si="271"/>
        <v>1998</v>
      </c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75"/>
      <c r="AY73" s="100"/>
      <c r="AZ73" s="100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>
        <f>ROUND((H73/5/365*14),2)</f>
        <v>15.33</v>
      </c>
      <c r="CL73" s="75">
        <f>ROUND((H73/5/365*31),2)</f>
        <v>33.94</v>
      </c>
      <c r="CM73" s="75">
        <f t="shared" si="272"/>
        <v>49.269999999999996</v>
      </c>
      <c r="CN73" s="76">
        <f t="shared" si="273"/>
        <v>49.27</v>
      </c>
      <c r="CO73" s="75">
        <f t="shared" si="274"/>
        <v>33.94</v>
      </c>
      <c r="CP73" s="75">
        <f t="shared" si="275"/>
        <v>30.65</v>
      </c>
      <c r="CQ73" s="75">
        <f t="shared" si="276"/>
        <v>33.94</v>
      </c>
      <c r="CR73" s="75">
        <f t="shared" si="277"/>
        <v>32.840000000000003</v>
      </c>
      <c r="CS73" s="77">
        <f t="shared" si="278"/>
        <v>33.94</v>
      </c>
      <c r="CT73" s="75">
        <f t="shared" si="279"/>
        <v>32.840000000000003</v>
      </c>
      <c r="CU73" s="75">
        <f t="shared" si="280"/>
        <v>33.94</v>
      </c>
      <c r="CV73" s="75">
        <f t="shared" si="281"/>
        <v>33.94</v>
      </c>
      <c r="CW73" s="75">
        <f t="shared" si="282"/>
        <v>32.840000000000003</v>
      </c>
      <c r="CX73" s="75">
        <f t="shared" si="283"/>
        <v>33.94</v>
      </c>
      <c r="CY73" s="75">
        <f t="shared" si="284"/>
        <v>32.840000000000003</v>
      </c>
      <c r="CZ73" s="75">
        <f t="shared" si="285"/>
        <v>33.94</v>
      </c>
      <c r="DA73" s="76">
        <f t="shared" si="286"/>
        <v>399.59</v>
      </c>
      <c r="DB73" s="76">
        <f t="shared" si="287"/>
        <v>448.86</v>
      </c>
      <c r="DC73" s="75">
        <f t="shared" si="288"/>
        <v>33.94</v>
      </c>
      <c r="DD73" s="75">
        <f t="shared" si="289"/>
        <v>30.65</v>
      </c>
      <c r="DE73" s="75">
        <f t="shared" si="290"/>
        <v>33.94</v>
      </c>
      <c r="DF73" s="75">
        <f t="shared" si="291"/>
        <v>32.840000000000003</v>
      </c>
      <c r="DG73" s="75">
        <f t="shared" si="292"/>
        <v>33.94</v>
      </c>
      <c r="DH73" s="75">
        <f t="shared" si="293"/>
        <v>32.840000000000003</v>
      </c>
      <c r="DI73" s="75">
        <f t="shared" si="294"/>
        <v>33.94</v>
      </c>
      <c r="DJ73" s="75">
        <f t="shared" si="295"/>
        <v>33.94</v>
      </c>
      <c r="DK73" s="75">
        <f t="shared" si="296"/>
        <v>32.840000000000003</v>
      </c>
      <c r="DL73" s="75">
        <f t="shared" si="297"/>
        <v>33.94</v>
      </c>
      <c r="DM73" s="75">
        <f t="shared" si="298"/>
        <v>32.840000000000003</v>
      </c>
      <c r="DN73" s="75">
        <f t="shared" si="299"/>
        <v>33.94</v>
      </c>
      <c r="DO73" s="76">
        <f t="shared" si="300"/>
        <v>399.59</v>
      </c>
      <c r="DP73" s="76">
        <f t="shared" si="301"/>
        <v>848.45</v>
      </c>
      <c r="DQ73" s="75">
        <f t="shared" si="302"/>
        <v>33.94</v>
      </c>
      <c r="DR73" s="75">
        <f t="shared" si="303"/>
        <v>30.65</v>
      </c>
      <c r="DS73" s="75">
        <f t="shared" si="304"/>
        <v>33.94</v>
      </c>
      <c r="DT73" s="75">
        <f t="shared" si="305"/>
        <v>32.840000000000003</v>
      </c>
      <c r="DU73" s="75">
        <f t="shared" si="306"/>
        <v>33.94</v>
      </c>
      <c r="DV73" s="75">
        <f t="shared" si="307"/>
        <v>32.840000000000003</v>
      </c>
      <c r="DW73" s="75">
        <f t="shared" si="308"/>
        <v>33.94</v>
      </c>
      <c r="DX73" s="75">
        <f t="shared" si="309"/>
        <v>33.94</v>
      </c>
      <c r="DY73" s="75">
        <f t="shared" si="310"/>
        <v>32.840000000000003</v>
      </c>
      <c r="DZ73" s="75">
        <f t="shared" si="311"/>
        <v>33.94</v>
      </c>
      <c r="EA73" s="75">
        <f t="shared" si="312"/>
        <v>32.840000000000003</v>
      </c>
      <c r="EB73" s="75">
        <f t="shared" si="313"/>
        <v>33.94</v>
      </c>
      <c r="EC73" s="76">
        <f t="shared" si="314"/>
        <v>399.59</v>
      </c>
      <c r="ED73" s="76">
        <f t="shared" si="315"/>
        <v>1248.04</v>
      </c>
      <c r="EE73" s="75">
        <f t="shared" si="316"/>
        <v>33.94</v>
      </c>
      <c r="EF73" s="75">
        <f t="shared" si="317"/>
        <v>31.75</v>
      </c>
      <c r="EG73" s="75">
        <f t="shared" si="318"/>
        <v>33.94</v>
      </c>
      <c r="EH73" s="75">
        <f t="shared" si="319"/>
        <v>32.840000000000003</v>
      </c>
      <c r="EI73" s="75">
        <f t="shared" si="320"/>
        <v>33.94</v>
      </c>
      <c r="EJ73" s="75">
        <f t="shared" si="321"/>
        <v>32.840000000000003</v>
      </c>
      <c r="EK73" s="75">
        <f t="shared" si="322"/>
        <v>33.94</v>
      </c>
      <c r="EL73" s="75">
        <f t="shared" si="323"/>
        <v>33.94</v>
      </c>
      <c r="EM73" s="75">
        <f t="shared" si="324"/>
        <v>32.840000000000003</v>
      </c>
      <c r="EN73" s="75">
        <f t="shared" si="325"/>
        <v>33.94</v>
      </c>
      <c r="EO73" s="75">
        <f t="shared" si="326"/>
        <v>32.840000000000003</v>
      </c>
      <c r="EP73" s="75">
        <f t="shared" si="327"/>
        <v>33.94</v>
      </c>
      <c r="EQ73" s="76">
        <f t="shared" si="328"/>
        <v>400.69</v>
      </c>
      <c r="ER73" s="76">
        <f t="shared" si="329"/>
        <v>1648.73</v>
      </c>
      <c r="ES73" s="75">
        <f t="shared" si="330"/>
        <v>33.94</v>
      </c>
      <c r="ET73" s="75">
        <f t="shared" si="331"/>
        <v>30.65</v>
      </c>
      <c r="EU73" s="75">
        <f t="shared" si="332"/>
        <v>33.94</v>
      </c>
      <c r="EV73" s="75">
        <f t="shared" si="333"/>
        <v>32.840000000000003</v>
      </c>
      <c r="EW73" s="78">
        <f t="shared" si="334"/>
        <v>33.94</v>
      </c>
      <c r="EX73" s="75">
        <f t="shared" si="335"/>
        <v>32.840000000000003</v>
      </c>
      <c r="EY73" s="75">
        <f t="shared" si="339"/>
        <v>33.94</v>
      </c>
      <c r="EZ73" s="75">
        <f t="shared" si="340"/>
        <v>33.94</v>
      </c>
      <c r="FA73" s="75">
        <f t="shared" si="341"/>
        <v>32.840000000000003</v>
      </c>
      <c r="FB73" s="76"/>
      <c r="FC73" s="76"/>
      <c r="FD73" s="76"/>
      <c r="FE73" s="75">
        <f t="shared" si="336"/>
        <v>298.87</v>
      </c>
      <c r="FF73" s="76">
        <f t="shared" si="337"/>
        <v>1947.6</v>
      </c>
      <c r="FG73" s="79">
        <f t="shared" si="338"/>
        <v>272.40000000000009</v>
      </c>
    </row>
    <row r="74" spans="1:170" ht="24.75" x14ac:dyDescent="0.15">
      <c r="A74" s="99">
        <v>42723</v>
      </c>
      <c r="B74" s="19" t="s">
        <v>268</v>
      </c>
      <c r="C74" s="19" t="s">
        <v>269</v>
      </c>
      <c r="D74" s="12" t="s">
        <v>270</v>
      </c>
      <c r="E74" s="12" t="s">
        <v>271</v>
      </c>
      <c r="F74" s="8">
        <v>785</v>
      </c>
      <c r="G74" s="75">
        <f t="shared" si="270"/>
        <v>78.5</v>
      </c>
      <c r="H74" s="75">
        <f t="shared" si="271"/>
        <v>706.5</v>
      </c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75"/>
      <c r="AY74" s="100"/>
      <c r="AZ74" s="100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>
        <f>ROUND((H74/5/365*12),2)</f>
        <v>4.6500000000000004</v>
      </c>
      <c r="CM74" s="75">
        <f t="shared" si="272"/>
        <v>4.6500000000000004</v>
      </c>
      <c r="CN74" s="76">
        <f t="shared" si="273"/>
        <v>4.6500000000000004</v>
      </c>
      <c r="CO74" s="75">
        <f t="shared" si="274"/>
        <v>12</v>
      </c>
      <c r="CP74" s="75">
        <f t="shared" si="275"/>
        <v>10.84</v>
      </c>
      <c r="CQ74" s="75">
        <f t="shared" si="276"/>
        <v>12</v>
      </c>
      <c r="CR74" s="75">
        <f t="shared" si="277"/>
        <v>11.61</v>
      </c>
      <c r="CS74" s="77">
        <f t="shared" si="278"/>
        <v>12</v>
      </c>
      <c r="CT74" s="75">
        <f t="shared" si="279"/>
        <v>11.61</v>
      </c>
      <c r="CU74" s="75">
        <f t="shared" si="280"/>
        <v>12</v>
      </c>
      <c r="CV74" s="75">
        <f t="shared" si="281"/>
        <v>12</v>
      </c>
      <c r="CW74" s="75">
        <f t="shared" si="282"/>
        <v>11.61</v>
      </c>
      <c r="CX74" s="75">
        <f t="shared" si="283"/>
        <v>12</v>
      </c>
      <c r="CY74" s="75">
        <f t="shared" si="284"/>
        <v>11.61</v>
      </c>
      <c r="CZ74" s="75">
        <f t="shared" si="285"/>
        <v>12</v>
      </c>
      <c r="DA74" s="76">
        <f t="shared" si="286"/>
        <v>141.28</v>
      </c>
      <c r="DB74" s="76">
        <f t="shared" si="287"/>
        <v>145.93</v>
      </c>
      <c r="DC74" s="75">
        <f t="shared" si="288"/>
        <v>12</v>
      </c>
      <c r="DD74" s="75">
        <f t="shared" si="289"/>
        <v>10.84</v>
      </c>
      <c r="DE74" s="75">
        <f t="shared" si="290"/>
        <v>12</v>
      </c>
      <c r="DF74" s="75">
        <f t="shared" si="291"/>
        <v>11.61</v>
      </c>
      <c r="DG74" s="75">
        <f t="shared" si="292"/>
        <v>12</v>
      </c>
      <c r="DH74" s="75">
        <f t="shared" si="293"/>
        <v>11.61</v>
      </c>
      <c r="DI74" s="75">
        <f t="shared" si="294"/>
        <v>12</v>
      </c>
      <c r="DJ74" s="75">
        <f t="shared" si="295"/>
        <v>12</v>
      </c>
      <c r="DK74" s="75">
        <f t="shared" si="296"/>
        <v>11.61</v>
      </c>
      <c r="DL74" s="75">
        <f t="shared" si="297"/>
        <v>12</v>
      </c>
      <c r="DM74" s="75">
        <f t="shared" si="298"/>
        <v>11.61</v>
      </c>
      <c r="DN74" s="75">
        <f t="shared" si="299"/>
        <v>12</v>
      </c>
      <c r="DO74" s="76">
        <f t="shared" si="300"/>
        <v>141.28</v>
      </c>
      <c r="DP74" s="76">
        <f t="shared" si="301"/>
        <v>287.20999999999998</v>
      </c>
      <c r="DQ74" s="75">
        <f t="shared" si="302"/>
        <v>12</v>
      </c>
      <c r="DR74" s="75">
        <f t="shared" si="303"/>
        <v>10.84</v>
      </c>
      <c r="DS74" s="75">
        <f t="shared" si="304"/>
        <v>12</v>
      </c>
      <c r="DT74" s="75">
        <f t="shared" si="305"/>
        <v>11.61</v>
      </c>
      <c r="DU74" s="75">
        <f t="shared" si="306"/>
        <v>12</v>
      </c>
      <c r="DV74" s="75">
        <f t="shared" si="307"/>
        <v>11.61</v>
      </c>
      <c r="DW74" s="75">
        <f t="shared" si="308"/>
        <v>12</v>
      </c>
      <c r="DX74" s="75">
        <f t="shared" si="309"/>
        <v>12</v>
      </c>
      <c r="DY74" s="75">
        <f t="shared" si="310"/>
        <v>11.61</v>
      </c>
      <c r="DZ74" s="75">
        <f t="shared" si="311"/>
        <v>12</v>
      </c>
      <c r="EA74" s="75">
        <f t="shared" si="312"/>
        <v>11.61</v>
      </c>
      <c r="EB74" s="75">
        <f t="shared" si="313"/>
        <v>12</v>
      </c>
      <c r="EC74" s="76">
        <f t="shared" si="314"/>
        <v>141.28</v>
      </c>
      <c r="ED74" s="76">
        <f t="shared" si="315"/>
        <v>428.49</v>
      </c>
      <c r="EE74" s="75">
        <f t="shared" si="316"/>
        <v>12</v>
      </c>
      <c r="EF74" s="75">
        <f t="shared" si="317"/>
        <v>11.23</v>
      </c>
      <c r="EG74" s="75">
        <f t="shared" si="318"/>
        <v>12</v>
      </c>
      <c r="EH74" s="75">
        <f t="shared" si="319"/>
        <v>11.61</v>
      </c>
      <c r="EI74" s="75">
        <f t="shared" si="320"/>
        <v>12</v>
      </c>
      <c r="EJ74" s="75">
        <f t="shared" si="321"/>
        <v>11.61</v>
      </c>
      <c r="EK74" s="75">
        <f t="shared" si="322"/>
        <v>12</v>
      </c>
      <c r="EL74" s="75">
        <f t="shared" si="323"/>
        <v>12</v>
      </c>
      <c r="EM74" s="75">
        <f t="shared" si="324"/>
        <v>11.61</v>
      </c>
      <c r="EN74" s="75">
        <f t="shared" si="325"/>
        <v>12</v>
      </c>
      <c r="EO74" s="75">
        <f t="shared" si="326"/>
        <v>11.61</v>
      </c>
      <c r="EP74" s="75">
        <f t="shared" si="327"/>
        <v>12</v>
      </c>
      <c r="EQ74" s="76">
        <f t="shared" si="328"/>
        <v>141.67000000000002</v>
      </c>
      <c r="ER74" s="76">
        <f t="shared" si="329"/>
        <v>570.16</v>
      </c>
      <c r="ES74" s="75">
        <f t="shared" si="330"/>
        <v>12</v>
      </c>
      <c r="ET74" s="75">
        <f t="shared" si="331"/>
        <v>10.84</v>
      </c>
      <c r="EU74" s="75">
        <f t="shared" si="332"/>
        <v>12</v>
      </c>
      <c r="EV74" s="75">
        <f t="shared" si="333"/>
        <v>11.61</v>
      </c>
      <c r="EW74" s="78">
        <f t="shared" si="334"/>
        <v>12</v>
      </c>
      <c r="EX74" s="75">
        <f t="shared" si="335"/>
        <v>11.61</v>
      </c>
      <c r="EY74" s="75">
        <f t="shared" si="339"/>
        <v>12</v>
      </c>
      <c r="EZ74" s="75">
        <f t="shared" si="340"/>
        <v>12</v>
      </c>
      <c r="FA74" s="75">
        <f t="shared" si="341"/>
        <v>11.61</v>
      </c>
      <c r="FB74" s="76"/>
      <c r="FC74" s="76"/>
      <c r="FD74" s="76"/>
      <c r="FE74" s="75">
        <f t="shared" si="336"/>
        <v>105.67</v>
      </c>
      <c r="FF74" s="76">
        <f t="shared" si="337"/>
        <v>675.83</v>
      </c>
      <c r="FG74" s="79">
        <f t="shared" si="338"/>
        <v>109.16999999999996</v>
      </c>
    </row>
    <row r="75" spans="1:170" ht="24.75" x14ac:dyDescent="0.15">
      <c r="A75" s="99">
        <v>42723</v>
      </c>
      <c r="B75" s="19" t="s">
        <v>268</v>
      </c>
      <c r="C75" s="19" t="s">
        <v>269</v>
      </c>
      <c r="D75" s="12" t="s">
        <v>272</v>
      </c>
      <c r="E75" s="12" t="s">
        <v>273</v>
      </c>
      <c r="F75" s="8">
        <v>785</v>
      </c>
      <c r="G75" s="75">
        <f t="shared" si="270"/>
        <v>78.5</v>
      </c>
      <c r="H75" s="75">
        <f t="shared" si="271"/>
        <v>706.5</v>
      </c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75"/>
      <c r="AY75" s="100"/>
      <c r="AZ75" s="100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>
        <f>ROUND((H75/5/365*12),2)</f>
        <v>4.6500000000000004</v>
      </c>
      <c r="CM75" s="75">
        <f t="shared" si="272"/>
        <v>4.6500000000000004</v>
      </c>
      <c r="CN75" s="76">
        <f t="shared" si="273"/>
        <v>4.6500000000000004</v>
      </c>
      <c r="CO75" s="75">
        <f t="shared" si="274"/>
        <v>12</v>
      </c>
      <c r="CP75" s="75">
        <f t="shared" si="275"/>
        <v>10.84</v>
      </c>
      <c r="CQ75" s="75">
        <f t="shared" si="276"/>
        <v>12</v>
      </c>
      <c r="CR75" s="75">
        <f t="shared" si="277"/>
        <v>11.61</v>
      </c>
      <c r="CS75" s="77">
        <f t="shared" si="278"/>
        <v>12</v>
      </c>
      <c r="CT75" s="75">
        <f t="shared" si="279"/>
        <v>11.61</v>
      </c>
      <c r="CU75" s="75">
        <f t="shared" si="280"/>
        <v>12</v>
      </c>
      <c r="CV75" s="75">
        <f t="shared" si="281"/>
        <v>12</v>
      </c>
      <c r="CW75" s="75">
        <f t="shared" si="282"/>
        <v>11.61</v>
      </c>
      <c r="CX75" s="75">
        <f t="shared" si="283"/>
        <v>12</v>
      </c>
      <c r="CY75" s="75">
        <f t="shared" si="284"/>
        <v>11.61</v>
      </c>
      <c r="CZ75" s="75">
        <f t="shared" si="285"/>
        <v>12</v>
      </c>
      <c r="DA75" s="76">
        <f t="shared" si="286"/>
        <v>141.28</v>
      </c>
      <c r="DB75" s="76">
        <f t="shared" si="287"/>
        <v>145.93</v>
      </c>
      <c r="DC75" s="75">
        <f t="shared" si="288"/>
        <v>12</v>
      </c>
      <c r="DD75" s="75">
        <f t="shared" si="289"/>
        <v>10.84</v>
      </c>
      <c r="DE75" s="75">
        <f t="shared" si="290"/>
        <v>12</v>
      </c>
      <c r="DF75" s="75">
        <f t="shared" si="291"/>
        <v>11.61</v>
      </c>
      <c r="DG75" s="75">
        <f t="shared" si="292"/>
        <v>12</v>
      </c>
      <c r="DH75" s="75">
        <f t="shared" si="293"/>
        <v>11.61</v>
      </c>
      <c r="DI75" s="75">
        <f t="shared" si="294"/>
        <v>12</v>
      </c>
      <c r="DJ75" s="75">
        <f t="shared" si="295"/>
        <v>12</v>
      </c>
      <c r="DK75" s="75">
        <f t="shared" si="296"/>
        <v>11.61</v>
      </c>
      <c r="DL75" s="75">
        <f t="shared" si="297"/>
        <v>12</v>
      </c>
      <c r="DM75" s="75">
        <f t="shared" si="298"/>
        <v>11.61</v>
      </c>
      <c r="DN75" s="75">
        <f t="shared" si="299"/>
        <v>12</v>
      </c>
      <c r="DO75" s="76">
        <f t="shared" si="300"/>
        <v>141.28</v>
      </c>
      <c r="DP75" s="76">
        <f t="shared" si="301"/>
        <v>287.20999999999998</v>
      </c>
      <c r="DQ75" s="75">
        <f t="shared" si="302"/>
        <v>12</v>
      </c>
      <c r="DR75" s="75">
        <f t="shared" si="303"/>
        <v>10.84</v>
      </c>
      <c r="DS75" s="75">
        <f t="shared" si="304"/>
        <v>12</v>
      </c>
      <c r="DT75" s="75">
        <f t="shared" si="305"/>
        <v>11.61</v>
      </c>
      <c r="DU75" s="75">
        <f t="shared" si="306"/>
        <v>12</v>
      </c>
      <c r="DV75" s="75">
        <f t="shared" si="307"/>
        <v>11.61</v>
      </c>
      <c r="DW75" s="75">
        <f t="shared" si="308"/>
        <v>12</v>
      </c>
      <c r="DX75" s="75">
        <f t="shared" si="309"/>
        <v>12</v>
      </c>
      <c r="DY75" s="75">
        <f t="shared" si="310"/>
        <v>11.61</v>
      </c>
      <c r="DZ75" s="75">
        <f t="shared" si="311"/>
        <v>12</v>
      </c>
      <c r="EA75" s="75">
        <f t="shared" si="312"/>
        <v>11.61</v>
      </c>
      <c r="EB75" s="75">
        <f t="shared" si="313"/>
        <v>12</v>
      </c>
      <c r="EC75" s="76">
        <f t="shared" si="314"/>
        <v>141.28</v>
      </c>
      <c r="ED75" s="76">
        <f t="shared" si="315"/>
        <v>428.49</v>
      </c>
      <c r="EE75" s="75">
        <f t="shared" si="316"/>
        <v>12</v>
      </c>
      <c r="EF75" s="75">
        <f t="shared" si="317"/>
        <v>11.23</v>
      </c>
      <c r="EG75" s="75">
        <f t="shared" si="318"/>
        <v>12</v>
      </c>
      <c r="EH75" s="75">
        <f t="shared" si="319"/>
        <v>11.61</v>
      </c>
      <c r="EI75" s="75">
        <f t="shared" si="320"/>
        <v>12</v>
      </c>
      <c r="EJ75" s="75">
        <f t="shared" si="321"/>
        <v>11.61</v>
      </c>
      <c r="EK75" s="75">
        <f t="shared" si="322"/>
        <v>12</v>
      </c>
      <c r="EL75" s="75">
        <f t="shared" si="323"/>
        <v>12</v>
      </c>
      <c r="EM75" s="75">
        <f t="shared" si="324"/>
        <v>11.61</v>
      </c>
      <c r="EN75" s="75">
        <f t="shared" si="325"/>
        <v>12</v>
      </c>
      <c r="EO75" s="75">
        <f t="shared" si="326"/>
        <v>11.61</v>
      </c>
      <c r="EP75" s="75">
        <f t="shared" si="327"/>
        <v>12</v>
      </c>
      <c r="EQ75" s="76">
        <f t="shared" si="328"/>
        <v>141.67000000000002</v>
      </c>
      <c r="ER75" s="76">
        <f t="shared" si="329"/>
        <v>570.16</v>
      </c>
      <c r="ES75" s="75">
        <f t="shared" si="330"/>
        <v>12</v>
      </c>
      <c r="ET75" s="75">
        <f t="shared" si="331"/>
        <v>10.84</v>
      </c>
      <c r="EU75" s="75">
        <f t="shared" si="332"/>
        <v>12</v>
      </c>
      <c r="EV75" s="75">
        <f t="shared" si="333"/>
        <v>11.61</v>
      </c>
      <c r="EW75" s="78">
        <f t="shared" si="334"/>
        <v>12</v>
      </c>
      <c r="EX75" s="75">
        <f t="shared" si="335"/>
        <v>11.61</v>
      </c>
      <c r="EY75" s="75">
        <f t="shared" si="339"/>
        <v>12</v>
      </c>
      <c r="EZ75" s="75">
        <f t="shared" si="340"/>
        <v>12</v>
      </c>
      <c r="FA75" s="75">
        <f t="shared" si="341"/>
        <v>11.61</v>
      </c>
      <c r="FB75" s="76"/>
      <c r="FC75" s="76"/>
      <c r="FD75" s="76"/>
      <c r="FE75" s="75">
        <f t="shared" si="336"/>
        <v>105.67</v>
      </c>
      <c r="FF75" s="76">
        <f t="shared" si="337"/>
        <v>675.83</v>
      </c>
      <c r="FG75" s="79">
        <f t="shared" si="338"/>
        <v>109.16999999999996</v>
      </c>
    </row>
    <row r="76" spans="1:170" ht="33" x14ac:dyDescent="0.15">
      <c r="A76" s="99">
        <v>42726</v>
      </c>
      <c r="B76" s="10" t="s">
        <v>274</v>
      </c>
      <c r="C76" s="10" t="s">
        <v>275</v>
      </c>
      <c r="D76" s="12" t="s">
        <v>276</v>
      </c>
      <c r="E76" s="12" t="s">
        <v>277</v>
      </c>
      <c r="F76" s="100">
        <v>1699.52</v>
      </c>
      <c r="G76" s="75">
        <f t="shared" si="270"/>
        <v>169.952</v>
      </c>
      <c r="H76" s="75">
        <f t="shared" si="271"/>
        <v>1529.568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75"/>
      <c r="CL76" s="75">
        <f>ROUND((H76/5/365*9),2)</f>
        <v>7.54</v>
      </c>
      <c r="CM76" s="75">
        <f t="shared" si="272"/>
        <v>7.54</v>
      </c>
      <c r="CN76" s="76">
        <f t="shared" si="273"/>
        <v>7.54</v>
      </c>
      <c r="CO76" s="75">
        <f t="shared" si="274"/>
        <v>25.98</v>
      </c>
      <c r="CP76" s="75">
        <f t="shared" si="275"/>
        <v>23.47</v>
      </c>
      <c r="CQ76" s="75">
        <f t="shared" si="276"/>
        <v>25.98</v>
      </c>
      <c r="CR76" s="75">
        <f t="shared" si="277"/>
        <v>25.14</v>
      </c>
      <c r="CS76" s="77">
        <f t="shared" si="278"/>
        <v>25.98</v>
      </c>
      <c r="CT76" s="75">
        <f t="shared" si="279"/>
        <v>25.14</v>
      </c>
      <c r="CU76" s="75">
        <f t="shared" si="280"/>
        <v>25.98</v>
      </c>
      <c r="CV76" s="75">
        <f t="shared" si="281"/>
        <v>25.98</v>
      </c>
      <c r="CW76" s="75">
        <f t="shared" si="282"/>
        <v>25.14</v>
      </c>
      <c r="CX76" s="75">
        <f t="shared" si="283"/>
        <v>25.98</v>
      </c>
      <c r="CY76" s="75">
        <f t="shared" si="284"/>
        <v>25.14</v>
      </c>
      <c r="CZ76" s="75">
        <f t="shared" si="285"/>
        <v>25.98</v>
      </c>
      <c r="DA76" s="76">
        <f t="shared" si="286"/>
        <v>305.89</v>
      </c>
      <c r="DB76" s="76">
        <f t="shared" si="287"/>
        <v>313.43</v>
      </c>
      <c r="DC76" s="75">
        <f t="shared" si="288"/>
        <v>25.98</v>
      </c>
      <c r="DD76" s="75">
        <f t="shared" si="289"/>
        <v>23.47</v>
      </c>
      <c r="DE76" s="75">
        <f t="shared" si="290"/>
        <v>25.98</v>
      </c>
      <c r="DF76" s="75">
        <f t="shared" si="291"/>
        <v>25.14</v>
      </c>
      <c r="DG76" s="75">
        <f t="shared" si="292"/>
        <v>25.98</v>
      </c>
      <c r="DH76" s="75">
        <f t="shared" si="293"/>
        <v>25.14</v>
      </c>
      <c r="DI76" s="75">
        <f t="shared" si="294"/>
        <v>25.98</v>
      </c>
      <c r="DJ76" s="75">
        <f t="shared" si="295"/>
        <v>25.98</v>
      </c>
      <c r="DK76" s="75">
        <f t="shared" si="296"/>
        <v>25.14</v>
      </c>
      <c r="DL76" s="75">
        <f t="shared" si="297"/>
        <v>25.98</v>
      </c>
      <c r="DM76" s="75">
        <f t="shared" si="298"/>
        <v>25.14</v>
      </c>
      <c r="DN76" s="75">
        <f t="shared" si="299"/>
        <v>25.98</v>
      </c>
      <c r="DO76" s="76">
        <f t="shared" si="300"/>
        <v>305.89</v>
      </c>
      <c r="DP76" s="76">
        <f t="shared" si="301"/>
        <v>619.32000000000005</v>
      </c>
      <c r="DQ76" s="75">
        <f t="shared" si="302"/>
        <v>25.98</v>
      </c>
      <c r="DR76" s="75">
        <f t="shared" si="303"/>
        <v>23.47</v>
      </c>
      <c r="DS76" s="75">
        <f t="shared" si="304"/>
        <v>25.98</v>
      </c>
      <c r="DT76" s="75">
        <f t="shared" si="305"/>
        <v>25.14</v>
      </c>
      <c r="DU76" s="75">
        <f t="shared" si="306"/>
        <v>25.98</v>
      </c>
      <c r="DV76" s="75">
        <f t="shared" si="307"/>
        <v>25.14</v>
      </c>
      <c r="DW76" s="75">
        <f t="shared" si="308"/>
        <v>25.98</v>
      </c>
      <c r="DX76" s="75">
        <f t="shared" si="309"/>
        <v>25.98</v>
      </c>
      <c r="DY76" s="75">
        <f t="shared" si="310"/>
        <v>25.14</v>
      </c>
      <c r="DZ76" s="75">
        <f t="shared" si="311"/>
        <v>25.98</v>
      </c>
      <c r="EA76" s="75">
        <f t="shared" si="312"/>
        <v>25.14</v>
      </c>
      <c r="EB76" s="75">
        <f t="shared" si="313"/>
        <v>25.98</v>
      </c>
      <c r="EC76" s="76">
        <f t="shared" si="314"/>
        <v>305.89</v>
      </c>
      <c r="ED76" s="76">
        <f t="shared" si="315"/>
        <v>925.21</v>
      </c>
      <c r="EE76" s="75">
        <f t="shared" si="316"/>
        <v>25.98</v>
      </c>
      <c r="EF76" s="75">
        <f t="shared" si="317"/>
        <v>24.31</v>
      </c>
      <c r="EG76" s="75">
        <f t="shared" si="318"/>
        <v>25.98</v>
      </c>
      <c r="EH76" s="75">
        <f t="shared" si="319"/>
        <v>25.14</v>
      </c>
      <c r="EI76" s="75">
        <f t="shared" si="320"/>
        <v>25.98</v>
      </c>
      <c r="EJ76" s="75">
        <f t="shared" si="321"/>
        <v>25.14</v>
      </c>
      <c r="EK76" s="75">
        <f t="shared" si="322"/>
        <v>25.98</v>
      </c>
      <c r="EL76" s="75">
        <f t="shared" si="323"/>
        <v>25.98</v>
      </c>
      <c r="EM76" s="75">
        <f t="shared" si="324"/>
        <v>25.14</v>
      </c>
      <c r="EN76" s="75">
        <f t="shared" si="325"/>
        <v>25.98</v>
      </c>
      <c r="EO76" s="75">
        <f t="shared" si="326"/>
        <v>25.14</v>
      </c>
      <c r="EP76" s="75">
        <f t="shared" si="327"/>
        <v>25.98</v>
      </c>
      <c r="EQ76" s="76">
        <f t="shared" si="328"/>
        <v>306.73</v>
      </c>
      <c r="ER76" s="76">
        <f t="shared" si="329"/>
        <v>1231.94</v>
      </c>
      <c r="ES76" s="75">
        <f t="shared" si="330"/>
        <v>25.98</v>
      </c>
      <c r="ET76" s="75">
        <f t="shared" si="331"/>
        <v>23.47</v>
      </c>
      <c r="EU76" s="75">
        <f t="shared" si="332"/>
        <v>25.98</v>
      </c>
      <c r="EV76" s="75">
        <f t="shared" si="333"/>
        <v>25.14</v>
      </c>
      <c r="EW76" s="78">
        <f t="shared" si="334"/>
        <v>25.98</v>
      </c>
      <c r="EX76" s="75">
        <f>ROUND((H76/5/365*30),2)</f>
        <v>25.14</v>
      </c>
      <c r="EY76" s="75">
        <f t="shared" si="339"/>
        <v>25.98</v>
      </c>
      <c r="EZ76" s="75">
        <f t="shared" si="340"/>
        <v>25.98</v>
      </c>
      <c r="FA76" s="75">
        <f t="shared" si="341"/>
        <v>25.14</v>
      </c>
      <c r="FB76" s="76"/>
      <c r="FC76" s="76"/>
      <c r="FD76" s="76"/>
      <c r="FE76" s="75">
        <f t="shared" si="336"/>
        <v>228.78999999999996</v>
      </c>
      <c r="FF76" s="76">
        <f t="shared" si="337"/>
        <v>1460.73</v>
      </c>
      <c r="FG76" s="79">
        <f t="shared" si="338"/>
        <v>238.78999999999996</v>
      </c>
    </row>
    <row r="77" spans="1:170" ht="16.5" x14ac:dyDescent="0.15">
      <c r="A77" s="99">
        <v>42899</v>
      </c>
      <c r="B77" s="10" t="s">
        <v>278</v>
      </c>
      <c r="C77" s="10" t="s">
        <v>279</v>
      </c>
      <c r="D77" s="10" t="s">
        <v>245</v>
      </c>
      <c r="E77" s="12" t="s">
        <v>280</v>
      </c>
      <c r="F77" s="8">
        <v>1977.5</v>
      </c>
      <c r="G77" s="75">
        <f t="shared" si="270"/>
        <v>197.75</v>
      </c>
      <c r="H77" s="75">
        <f t="shared" si="271"/>
        <v>1779.75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75"/>
      <c r="CL77" s="75"/>
      <c r="CM77" s="75"/>
      <c r="CN77" s="76"/>
      <c r="CO77" s="75"/>
      <c r="CP77" s="75"/>
      <c r="CQ77" s="75"/>
      <c r="CR77" s="75"/>
      <c r="CS77" s="77"/>
      <c r="CT77" s="75">
        <f>ROUND((H77/5/365*17),2)</f>
        <v>16.579999999999998</v>
      </c>
      <c r="CU77" s="75">
        <f t="shared" si="280"/>
        <v>30.23</v>
      </c>
      <c r="CV77" s="75">
        <f t="shared" si="281"/>
        <v>30.23</v>
      </c>
      <c r="CW77" s="75">
        <f t="shared" si="282"/>
        <v>29.26</v>
      </c>
      <c r="CX77" s="75">
        <f t="shared" si="283"/>
        <v>30.23</v>
      </c>
      <c r="CY77" s="75">
        <f t="shared" si="284"/>
        <v>29.26</v>
      </c>
      <c r="CZ77" s="75">
        <f t="shared" si="285"/>
        <v>30.23</v>
      </c>
      <c r="DA77" s="76">
        <f t="shared" si="286"/>
        <v>196.01999999999998</v>
      </c>
      <c r="DB77" s="76">
        <f t="shared" si="287"/>
        <v>196.02</v>
      </c>
      <c r="DC77" s="75">
        <f t="shared" si="288"/>
        <v>30.23</v>
      </c>
      <c r="DD77" s="75">
        <f t="shared" si="289"/>
        <v>27.31</v>
      </c>
      <c r="DE77" s="75">
        <f t="shared" si="290"/>
        <v>30.23</v>
      </c>
      <c r="DF77" s="75">
        <f t="shared" si="291"/>
        <v>29.26</v>
      </c>
      <c r="DG77" s="75">
        <f t="shared" si="292"/>
        <v>30.23</v>
      </c>
      <c r="DH77" s="75">
        <f t="shared" si="293"/>
        <v>29.26</v>
      </c>
      <c r="DI77" s="75">
        <f t="shared" si="294"/>
        <v>30.23</v>
      </c>
      <c r="DJ77" s="75">
        <f t="shared" si="295"/>
        <v>30.23</v>
      </c>
      <c r="DK77" s="75">
        <f t="shared" si="296"/>
        <v>29.26</v>
      </c>
      <c r="DL77" s="75">
        <f t="shared" si="297"/>
        <v>30.23</v>
      </c>
      <c r="DM77" s="75">
        <f t="shared" si="298"/>
        <v>29.26</v>
      </c>
      <c r="DN77" s="75">
        <f t="shared" si="299"/>
        <v>30.23</v>
      </c>
      <c r="DO77" s="76">
        <f t="shared" si="300"/>
        <v>355.96</v>
      </c>
      <c r="DP77" s="76">
        <f t="shared" si="301"/>
        <v>551.98</v>
      </c>
      <c r="DQ77" s="75">
        <f t="shared" si="302"/>
        <v>30.23</v>
      </c>
      <c r="DR77" s="75">
        <f t="shared" si="303"/>
        <v>27.31</v>
      </c>
      <c r="DS77" s="75">
        <f t="shared" si="304"/>
        <v>30.23</v>
      </c>
      <c r="DT77" s="75">
        <f t="shared" si="305"/>
        <v>29.26</v>
      </c>
      <c r="DU77" s="75">
        <f t="shared" si="306"/>
        <v>30.23</v>
      </c>
      <c r="DV77" s="75">
        <f t="shared" si="307"/>
        <v>29.26</v>
      </c>
      <c r="DW77" s="75">
        <f t="shared" si="308"/>
        <v>30.23</v>
      </c>
      <c r="DX77" s="75">
        <f t="shared" si="309"/>
        <v>30.23</v>
      </c>
      <c r="DY77" s="75">
        <f t="shared" si="310"/>
        <v>29.26</v>
      </c>
      <c r="DZ77" s="75">
        <f t="shared" si="311"/>
        <v>30.23</v>
      </c>
      <c r="EA77" s="75">
        <f t="shared" si="312"/>
        <v>29.26</v>
      </c>
      <c r="EB77" s="75">
        <f t="shared" si="313"/>
        <v>30.23</v>
      </c>
      <c r="EC77" s="76">
        <f t="shared" si="314"/>
        <v>355.96</v>
      </c>
      <c r="ED77" s="76">
        <f t="shared" si="315"/>
        <v>907.94</v>
      </c>
      <c r="EE77" s="75">
        <f t="shared" si="316"/>
        <v>30.23</v>
      </c>
      <c r="EF77" s="75">
        <f t="shared" si="317"/>
        <v>28.28</v>
      </c>
      <c r="EG77" s="75">
        <f t="shared" si="318"/>
        <v>30.23</v>
      </c>
      <c r="EH77" s="75">
        <f t="shared" si="319"/>
        <v>29.26</v>
      </c>
      <c r="EI77" s="75">
        <f t="shared" si="320"/>
        <v>30.23</v>
      </c>
      <c r="EJ77" s="75">
        <f t="shared" si="321"/>
        <v>29.26</v>
      </c>
      <c r="EK77" s="75">
        <f t="shared" si="322"/>
        <v>30.23</v>
      </c>
      <c r="EL77" s="75">
        <f t="shared" si="323"/>
        <v>30.23</v>
      </c>
      <c r="EM77" s="75">
        <f t="shared" si="324"/>
        <v>29.26</v>
      </c>
      <c r="EN77" s="75">
        <f t="shared" si="325"/>
        <v>30.23</v>
      </c>
      <c r="EO77" s="75">
        <f t="shared" si="326"/>
        <v>29.26</v>
      </c>
      <c r="EP77" s="75">
        <f t="shared" si="327"/>
        <v>30.23</v>
      </c>
      <c r="EQ77" s="76">
        <f t="shared" si="328"/>
        <v>356.93</v>
      </c>
      <c r="ER77" s="76">
        <f t="shared" si="329"/>
        <v>1264.8699999999999</v>
      </c>
      <c r="ES77" s="75">
        <f t="shared" si="330"/>
        <v>30.23</v>
      </c>
      <c r="ET77" s="75">
        <f t="shared" si="331"/>
        <v>27.31</v>
      </c>
      <c r="EU77" s="75">
        <f t="shared" si="332"/>
        <v>30.23</v>
      </c>
      <c r="EV77" s="75">
        <f t="shared" si="333"/>
        <v>29.26</v>
      </c>
      <c r="EW77" s="78">
        <f t="shared" si="334"/>
        <v>30.23</v>
      </c>
      <c r="EX77" s="75">
        <f t="shared" si="335"/>
        <v>29.26</v>
      </c>
      <c r="EY77" s="75">
        <f t="shared" si="339"/>
        <v>30.23</v>
      </c>
      <c r="EZ77" s="75">
        <f t="shared" si="340"/>
        <v>30.23</v>
      </c>
      <c r="FA77" s="75">
        <f t="shared" si="341"/>
        <v>29.26</v>
      </c>
      <c r="FB77" s="76"/>
      <c r="FC77" s="76"/>
      <c r="FD77" s="76"/>
      <c r="FE77" s="75">
        <f t="shared" si="336"/>
        <v>266.23999999999995</v>
      </c>
      <c r="FF77" s="76">
        <f t="shared" si="337"/>
        <v>1531.11</v>
      </c>
      <c r="FG77" s="79">
        <f t="shared" si="338"/>
        <v>446.3900000000001</v>
      </c>
    </row>
    <row r="78" spans="1:170" ht="24.75" x14ac:dyDescent="0.15">
      <c r="A78" s="99">
        <v>42900</v>
      </c>
      <c r="B78" s="10" t="s">
        <v>260</v>
      </c>
      <c r="C78" s="10" t="s">
        <v>281</v>
      </c>
      <c r="D78" s="10" t="s">
        <v>282</v>
      </c>
      <c r="E78" s="12" t="s">
        <v>283</v>
      </c>
      <c r="F78" s="8">
        <v>1050</v>
      </c>
      <c r="G78" s="75">
        <f t="shared" si="270"/>
        <v>105</v>
      </c>
      <c r="H78" s="75">
        <f t="shared" si="271"/>
        <v>945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75"/>
      <c r="CL78" s="75"/>
      <c r="CM78" s="75"/>
      <c r="CN78" s="76"/>
      <c r="CO78" s="75"/>
      <c r="CP78" s="75"/>
      <c r="CQ78" s="75"/>
      <c r="CR78" s="75"/>
      <c r="CS78" s="77"/>
      <c r="CT78" s="75">
        <f>ROUND((H78/5/365*16),2)</f>
        <v>8.2799999999999994</v>
      </c>
      <c r="CU78" s="75">
        <f t="shared" si="280"/>
        <v>16.05</v>
      </c>
      <c r="CV78" s="75">
        <f t="shared" si="281"/>
        <v>16.05</v>
      </c>
      <c r="CW78" s="75">
        <f t="shared" si="282"/>
        <v>15.53</v>
      </c>
      <c r="CX78" s="75">
        <f t="shared" si="283"/>
        <v>16.05</v>
      </c>
      <c r="CY78" s="75">
        <f t="shared" si="284"/>
        <v>15.53</v>
      </c>
      <c r="CZ78" s="75">
        <f t="shared" si="285"/>
        <v>16.05</v>
      </c>
      <c r="DA78" s="76">
        <f t="shared" si="286"/>
        <v>103.53999999999999</v>
      </c>
      <c r="DB78" s="76">
        <f t="shared" si="287"/>
        <v>103.54</v>
      </c>
      <c r="DC78" s="75">
        <f t="shared" si="288"/>
        <v>16.05</v>
      </c>
      <c r="DD78" s="75">
        <f t="shared" si="289"/>
        <v>14.5</v>
      </c>
      <c r="DE78" s="75">
        <f t="shared" si="290"/>
        <v>16.05</v>
      </c>
      <c r="DF78" s="75">
        <f t="shared" si="291"/>
        <v>15.53</v>
      </c>
      <c r="DG78" s="75">
        <f t="shared" si="292"/>
        <v>16.05</v>
      </c>
      <c r="DH78" s="75">
        <f t="shared" si="293"/>
        <v>15.53</v>
      </c>
      <c r="DI78" s="75">
        <f t="shared" si="294"/>
        <v>16.05</v>
      </c>
      <c r="DJ78" s="75">
        <f t="shared" si="295"/>
        <v>16.05</v>
      </c>
      <c r="DK78" s="75">
        <f t="shared" si="296"/>
        <v>15.53</v>
      </c>
      <c r="DL78" s="75">
        <f t="shared" si="297"/>
        <v>16.05</v>
      </c>
      <c r="DM78" s="75">
        <f t="shared" si="298"/>
        <v>15.53</v>
      </c>
      <c r="DN78" s="75">
        <f t="shared" si="299"/>
        <v>16.05</v>
      </c>
      <c r="DO78" s="76">
        <f t="shared" si="300"/>
        <v>188.97000000000003</v>
      </c>
      <c r="DP78" s="76">
        <f t="shared" si="301"/>
        <v>292.51</v>
      </c>
      <c r="DQ78" s="75">
        <f t="shared" si="302"/>
        <v>16.05</v>
      </c>
      <c r="DR78" s="75">
        <f t="shared" si="303"/>
        <v>14.5</v>
      </c>
      <c r="DS78" s="75">
        <f t="shared" si="304"/>
        <v>16.05</v>
      </c>
      <c r="DT78" s="75">
        <f t="shared" si="305"/>
        <v>15.53</v>
      </c>
      <c r="DU78" s="75">
        <f t="shared" si="306"/>
        <v>16.05</v>
      </c>
      <c r="DV78" s="75">
        <f t="shared" si="307"/>
        <v>15.53</v>
      </c>
      <c r="DW78" s="75">
        <f t="shared" si="308"/>
        <v>16.05</v>
      </c>
      <c r="DX78" s="75">
        <f t="shared" si="309"/>
        <v>16.05</v>
      </c>
      <c r="DY78" s="75">
        <f t="shared" si="310"/>
        <v>15.53</v>
      </c>
      <c r="DZ78" s="75">
        <f t="shared" si="311"/>
        <v>16.05</v>
      </c>
      <c r="EA78" s="75">
        <f t="shared" si="312"/>
        <v>15.53</v>
      </c>
      <c r="EB78" s="75">
        <f t="shared" si="313"/>
        <v>16.05</v>
      </c>
      <c r="EC78" s="76">
        <f t="shared" si="314"/>
        <v>188.97000000000003</v>
      </c>
      <c r="ED78" s="76">
        <f t="shared" si="315"/>
        <v>481.48</v>
      </c>
      <c r="EE78" s="75">
        <f t="shared" si="316"/>
        <v>16.05</v>
      </c>
      <c r="EF78" s="75">
        <f t="shared" si="317"/>
        <v>15.02</v>
      </c>
      <c r="EG78" s="75">
        <f t="shared" si="318"/>
        <v>16.05</v>
      </c>
      <c r="EH78" s="75">
        <f t="shared" si="319"/>
        <v>15.53</v>
      </c>
      <c r="EI78" s="75">
        <f t="shared" si="320"/>
        <v>16.05</v>
      </c>
      <c r="EJ78" s="75">
        <f t="shared" si="321"/>
        <v>15.53</v>
      </c>
      <c r="EK78" s="75">
        <f t="shared" si="322"/>
        <v>16.05</v>
      </c>
      <c r="EL78" s="75">
        <f t="shared" si="323"/>
        <v>16.05</v>
      </c>
      <c r="EM78" s="75">
        <f t="shared" si="324"/>
        <v>15.53</v>
      </c>
      <c r="EN78" s="75">
        <f t="shared" si="325"/>
        <v>16.05</v>
      </c>
      <c r="EO78" s="75">
        <f t="shared" si="326"/>
        <v>15.53</v>
      </c>
      <c r="EP78" s="75">
        <f t="shared" si="327"/>
        <v>16.05</v>
      </c>
      <c r="EQ78" s="76">
        <f t="shared" si="328"/>
        <v>189.49</v>
      </c>
      <c r="ER78" s="76">
        <f t="shared" si="329"/>
        <v>670.97</v>
      </c>
      <c r="ES78" s="75">
        <f t="shared" si="330"/>
        <v>16.05</v>
      </c>
      <c r="ET78" s="75">
        <f t="shared" si="331"/>
        <v>14.5</v>
      </c>
      <c r="EU78" s="75">
        <f t="shared" si="332"/>
        <v>16.05</v>
      </c>
      <c r="EV78" s="75">
        <f t="shared" si="333"/>
        <v>15.53</v>
      </c>
      <c r="EW78" s="78">
        <f t="shared" si="334"/>
        <v>16.05</v>
      </c>
      <c r="EX78" s="75">
        <f t="shared" si="335"/>
        <v>15.53</v>
      </c>
      <c r="EY78" s="75">
        <f t="shared" si="339"/>
        <v>16.05</v>
      </c>
      <c r="EZ78" s="75">
        <f t="shared" si="340"/>
        <v>16.05</v>
      </c>
      <c r="FA78" s="75">
        <f t="shared" si="341"/>
        <v>15.53</v>
      </c>
      <c r="FB78" s="76"/>
      <c r="FC78" s="76"/>
      <c r="FD78" s="76"/>
      <c r="FE78" s="75">
        <f t="shared" si="336"/>
        <v>141.34</v>
      </c>
      <c r="FF78" s="76">
        <f t="shared" si="337"/>
        <v>812.31</v>
      </c>
      <c r="FG78" s="79">
        <f t="shared" si="338"/>
        <v>237.69000000000005</v>
      </c>
    </row>
    <row r="79" spans="1:170" ht="24.75" x14ac:dyDescent="0.15">
      <c r="A79" s="99">
        <v>42900</v>
      </c>
      <c r="B79" s="10" t="s">
        <v>260</v>
      </c>
      <c r="C79" s="10" t="s">
        <v>284</v>
      </c>
      <c r="D79" s="10" t="s">
        <v>270</v>
      </c>
      <c r="E79" s="12" t="s">
        <v>285</v>
      </c>
      <c r="F79" s="8">
        <v>1050</v>
      </c>
      <c r="G79" s="75">
        <f t="shared" si="270"/>
        <v>105</v>
      </c>
      <c r="H79" s="75">
        <f t="shared" si="271"/>
        <v>945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75"/>
      <c r="CL79" s="75"/>
      <c r="CM79" s="75"/>
      <c r="CN79" s="76"/>
      <c r="CO79" s="75"/>
      <c r="CP79" s="75"/>
      <c r="CQ79" s="75"/>
      <c r="CR79" s="75"/>
      <c r="CS79" s="77"/>
      <c r="CT79" s="75">
        <f>ROUND((H79/5/365*16),2)</f>
        <v>8.2799999999999994</v>
      </c>
      <c r="CU79" s="75">
        <f t="shared" si="280"/>
        <v>16.05</v>
      </c>
      <c r="CV79" s="75">
        <f t="shared" si="281"/>
        <v>16.05</v>
      </c>
      <c r="CW79" s="75">
        <f t="shared" si="282"/>
        <v>15.53</v>
      </c>
      <c r="CX79" s="75">
        <f t="shared" si="283"/>
        <v>16.05</v>
      </c>
      <c r="CY79" s="75">
        <f t="shared" si="284"/>
        <v>15.53</v>
      </c>
      <c r="CZ79" s="75">
        <f t="shared" si="285"/>
        <v>16.05</v>
      </c>
      <c r="DA79" s="76">
        <f t="shared" si="286"/>
        <v>103.53999999999999</v>
      </c>
      <c r="DB79" s="76">
        <f t="shared" si="287"/>
        <v>103.54</v>
      </c>
      <c r="DC79" s="75">
        <f t="shared" si="288"/>
        <v>16.05</v>
      </c>
      <c r="DD79" s="75">
        <f t="shared" si="289"/>
        <v>14.5</v>
      </c>
      <c r="DE79" s="75">
        <f t="shared" si="290"/>
        <v>16.05</v>
      </c>
      <c r="DF79" s="75">
        <f t="shared" si="291"/>
        <v>15.53</v>
      </c>
      <c r="DG79" s="75">
        <f t="shared" si="292"/>
        <v>16.05</v>
      </c>
      <c r="DH79" s="75">
        <f t="shared" si="293"/>
        <v>15.53</v>
      </c>
      <c r="DI79" s="75">
        <f t="shared" si="294"/>
        <v>16.05</v>
      </c>
      <c r="DJ79" s="75">
        <f t="shared" si="295"/>
        <v>16.05</v>
      </c>
      <c r="DK79" s="75">
        <f t="shared" si="296"/>
        <v>15.53</v>
      </c>
      <c r="DL79" s="75">
        <f t="shared" si="297"/>
        <v>16.05</v>
      </c>
      <c r="DM79" s="75">
        <f t="shared" si="298"/>
        <v>15.53</v>
      </c>
      <c r="DN79" s="75">
        <f t="shared" si="299"/>
        <v>16.05</v>
      </c>
      <c r="DO79" s="76">
        <f t="shared" si="300"/>
        <v>188.97000000000003</v>
      </c>
      <c r="DP79" s="76">
        <f t="shared" si="301"/>
        <v>292.51</v>
      </c>
      <c r="DQ79" s="75">
        <f t="shared" si="302"/>
        <v>16.05</v>
      </c>
      <c r="DR79" s="75">
        <f t="shared" si="303"/>
        <v>14.5</v>
      </c>
      <c r="DS79" s="75">
        <f t="shared" si="304"/>
        <v>16.05</v>
      </c>
      <c r="DT79" s="75">
        <f t="shared" si="305"/>
        <v>15.53</v>
      </c>
      <c r="DU79" s="75">
        <f t="shared" si="306"/>
        <v>16.05</v>
      </c>
      <c r="DV79" s="75">
        <f t="shared" si="307"/>
        <v>15.53</v>
      </c>
      <c r="DW79" s="75">
        <f t="shared" si="308"/>
        <v>16.05</v>
      </c>
      <c r="DX79" s="75">
        <f t="shared" si="309"/>
        <v>16.05</v>
      </c>
      <c r="DY79" s="75">
        <f t="shared" si="310"/>
        <v>15.53</v>
      </c>
      <c r="DZ79" s="75">
        <f t="shared" si="311"/>
        <v>16.05</v>
      </c>
      <c r="EA79" s="75">
        <f t="shared" si="312"/>
        <v>15.53</v>
      </c>
      <c r="EB79" s="75">
        <f t="shared" si="313"/>
        <v>16.05</v>
      </c>
      <c r="EC79" s="76">
        <f t="shared" si="314"/>
        <v>188.97000000000003</v>
      </c>
      <c r="ED79" s="76">
        <f t="shared" si="315"/>
        <v>481.48</v>
      </c>
      <c r="EE79" s="75">
        <f t="shared" si="316"/>
        <v>16.05</v>
      </c>
      <c r="EF79" s="75">
        <f t="shared" si="317"/>
        <v>15.02</v>
      </c>
      <c r="EG79" s="75">
        <f t="shared" si="318"/>
        <v>16.05</v>
      </c>
      <c r="EH79" s="75">
        <f t="shared" si="319"/>
        <v>15.53</v>
      </c>
      <c r="EI79" s="75">
        <f t="shared" si="320"/>
        <v>16.05</v>
      </c>
      <c r="EJ79" s="75">
        <f t="shared" si="321"/>
        <v>15.53</v>
      </c>
      <c r="EK79" s="75">
        <f t="shared" si="322"/>
        <v>16.05</v>
      </c>
      <c r="EL79" s="75">
        <f t="shared" si="323"/>
        <v>16.05</v>
      </c>
      <c r="EM79" s="75">
        <f t="shared" si="324"/>
        <v>15.53</v>
      </c>
      <c r="EN79" s="75">
        <f t="shared" si="325"/>
        <v>16.05</v>
      </c>
      <c r="EO79" s="75">
        <f t="shared" si="326"/>
        <v>15.53</v>
      </c>
      <c r="EP79" s="75">
        <f t="shared" si="327"/>
        <v>16.05</v>
      </c>
      <c r="EQ79" s="76">
        <f t="shared" si="328"/>
        <v>189.49</v>
      </c>
      <c r="ER79" s="76">
        <f t="shared" si="329"/>
        <v>670.97</v>
      </c>
      <c r="ES79" s="75">
        <f t="shared" si="330"/>
        <v>16.05</v>
      </c>
      <c r="ET79" s="75">
        <f t="shared" si="331"/>
        <v>14.5</v>
      </c>
      <c r="EU79" s="75">
        <f t="shared" si="332"/>
        <v>16.05</v>
      </c>
      <c r="EV79" s="75">
        <f t="shared" si="333"/>
        <v>15.53</v>
      </c>
      <c r="EW79" s="78">
        <f t="shared" si="334"/>
        <v>16.05</v>
      </c>
      <c r="EX79" s="75">
        <f t="shared" si="335"/>
        <v>15.53</v>
      </c>
      <c r="EY79" s="75">
        <f t="shared" si="339"/>
        <v>16.05</v>
      </c>
      <c r="EZ79" s="75">
        <f t="shared" si="340"/>
        <v>16.05</v>
      </c>
      <c r="FA79" s="75">
        <f t="shared" si="341"/>
        <v>15.53</v>
      </c>
      <c r="FB79" s="76"/>
      <c r="FC79" s="76"/>
      <c r="FD79" s="76"/>
      <c r="FE79" s="75">
        <f t="shared" si="336"/>
        <v>141.34</v>
      </c>
      <c r="FF79" s="76">
        <f t="shared" si="337"/>
        <v>812.31</v>
      </c>
      <c r="FG79" s="79">
        <f t="shared" si="338"/>
        <v>237.69000000000005</v>
      </c>
    </row>
    <row r="80" spans="1:170" ht="24.75" x14ac:dyDescent="0.15">
      <c r="A80" s="99">
        <v>42900</v>
      </c>
      <c r="B80" s="10" t="s">
        <v>260</v>
      </c>
      <c r="C80" s="10" t="s">
        <v>286</v>
      </c>
      <c r="D80" s="10" t="s">
        <v>287</v>
      </c>
      <c r="E80" s="12" t="s">
        <v>288</v>
      </c>
      <c r="F80" s="8">
        <v>1050</v>
      </c>
      <c r="G80" s="75">
        <f t="shared" si="270"/>
        <v>105</v>
      </c>
      <c r="H80" s="75">
        <f t="shared" si="271"/>
        <v>945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75"/>
      <c r="CL80" s="75"/>
      <c r="CM80" s="75"/>
      <c r="CN80" s="76"/>
      <c r="CO80" s="75"/>
      <c r="CP80" s="75"/>
      <c r="CQ80" s="75"/>
      <c r="CR80" s="75"/>
      <c r="CS80" s="77"/>
      <c r="CT80" s="75">
        <f>ROUND((H80/5/365*16),2)</f>
        <v>8.2799999999999994</v>
      </c>
      <c r="CU80" s="75">
        <f t="shared" si="280"/>
        <v>16.05</v>
      </c>
      <c r="CV80" s="75">
        <f t="shared" si="281"/>
        <v>16.05</v>
      </c>
      <c r="CW80" s="75">
        <f t="shared" si="282"/>
        <v>15.53</v>
      </c>
      <c r="CX80" s="75">
        <f t="shared" si="283"/>
        <v>16.05</v>
      </c>
      <c r="CY80" s="75">
        <f t="shared" si="284"/>
        <v>15.53</v>
      </c>
      <c r="CZ80" s="75">
        <f t="shared" si="285"/>
        <v>16.05</v>
      </c>
      <c r="DA80" s="76">
        <f t="shared" si="286"/>
        <v>103.53999999999999</v>
      </c>
      <c r="DB80" s="76">
        <f t="shared" si="287"/>
        <v>103.54</v>
      </c>
      <c r="DC80" s="75">
        <f t="shared" si="288"/>
        <v>16.05</v>
      </c>
      <c r="DD80" s="75">
        <f t="shared" si="289"/>
        <v>14.5</v>
      </c>
      <c r="DE80" s="75">
        <f t="shared" si="290"/>
        <v>16.05</v>
      </c>
      <c r="DF80" s="75">
        <f t="shared" si="291"/>
        <v>15.53</v>
      </c>
      <c r="DG80" s="75">
        <f t="shared" si="292"/>
        <v>16.05</v>
      </c>
      <c r="DH80" s="75">
        <f t="shared" si="293"/>
        <v>15.53</v>
      </c>
      <c r="DI80" s="75">
        <f t="shared" si="294"/>
        <v>16.05</v>
      </c>
      <c r="DJ80" s="75">
        <f t="shared" si="295"/>
        <v>16.05</v>
      </c>
      <c r="DK80" s="75">
        <f t="shared" si="296"/>
        <v>15.53</v>
      </c>
      <c r="DL80" s="75">
        <f t="shared" si="297"/>
        <v>16.05</v>
      </c>
      <c r="DM80" s="75">
        <f t="shared" si="298"/>
        <v>15.53</v>
      </c>
      <c r="DN80" s="75">
        <f t="shared" si="299"/>
        <v>16.05</v>
      </c>
      <c r="DO80" s="76">
        <f t="shared" si="300"/>
        <v>188.97000000000003</v>
      </c>
      <c r="DP80" s="76">
        <f t="shared" si="301"/>
        <v>292.51</v>
      </c>
      <c r="DQ80" s="75">
        <f t="shared" si="302"/>
        <v>16.05</v>
      </c>
      <c r="DR80" s="75">
        <f t="shared" si="303"/>
        <v>14.5</v>
      </c>
      <c r="DS80" s="75">
        <f t="shared" si="304"/>
        <v>16.05</v>
      </c>
      <c r="DT80" s="75">
        <f t="shared" si="305"/>
        <v>15.53</v>
      </c>
      <c r="DU80" s="75">
        <f t="shared" si="306"/>
        <v>16.05</v>
      </c>
      <c r="DV80" s="75">
        <f t="shared" si="307"/>
        <v>15.53</v>
      </c>
      <c r="DW80" s="75">
        <f t="shared" si="308"/>
        <v>16.05</v>
      </c>
      <c r="DX80" s="75">
        <f t="shared" si="309"/>
        <v>16.05</v>
      </c>
      <c r="DY80" s="75">
        <f t="shared" si="310"/>
        <v>15.53</v>
      </c>
      <c r="DZ80" s="75">
        <f t="shared" si="311"/>
        <v>16.05</v>
      </c>
      <c r="EA80" s="75">
        <f t="shared" si="312"/>
        <v>15.53</v>
      </c>
      <c r="EB80" s="75">
        <f t="shared" si="313"/>
        <v>16.05</v>
      </c>
      <c r="EC80" s="76">
        <f t="shared" si="314"/>
        <v>188.97000000000003</v>
      </c>
      <c r="ED80" s="76">
        <f t="shared" si="315"/>
        <v>481.48</v>
      </c>
      <c r="EE80" s="75">
        <f t="shared" si="316"/>
        <v>16.05</v>
      </c>
      <c r="EF80" s="75">
        <f t="shared" si="317"/>
        <v>15.02</v>
      </c>
      <c r="EG80" s="75">
        <f t="shared" si="318"/>
        <v>16.05</v>
      </c>
      <c r="EH80" s="75">
        <f t="shared" si="319"/>
        <v>15.53</v>
      </c>
      <c r="EI80" s="75">
        <f t="shared" si="320"/>
        <v>16.05</v>
      </c>
      <c r="EJ80" s="75">
        <f t="shared" si="321"/>
        <v>15.53</v>
      </c>
      <c r="EK80" s="75">
        <f t="shared" si="322"/>
        <v>16.05</v>
      </c>
      <c r="EL80" s="75">
        <f t="shared" si="323"/>
        <v>16.05</v>
      </c>
      <c r="EM80" s="75">
        <f t="shared" si="324"/>
        <v>15.53</v>
      </c>
      <c r="EN80" s="75">
        <f t="shared" si="325"/>
        <v>16.05</v>
      </c>
      <c r="EO80" s="75">
        <f t="shared" si="326"/>
        <v>15.53</v>
      </c>
      <c r="EP80" s="75">
        <f t="shared" si="327"/>
        <v>16.05</v>
      </c>
      <c r="EQ80" s="76">
        <f t="shared" si="328"/>
        <v>189.49</v>
      </c>
      <c r="ER80" s="76">
        <f t="shared" si="329"/>
        <v>670.97</v>
      </c>
      <c r="ES80" s="75">
        <f t="shared" si="330"/>
        <v>16.05</v>
      </c>
      <c r="ET80" s="75">
        <f t="shared" si="331"/>
        <v>14.5</v>
      </c>
      <c r="EU80" s="75">
        <f t="shared" si="332"/>
        <v>16.05</v>
      </c>
      <c r="EV80" s="75">
        <f t="shared" si="333"/>
        <v>15.53</v>
      </c>
      <c r="EW80" s="78">
        <f t="shared" si="334"/>
        <v>16.05</v>
      </c>
      <c r="EX80" s="75">
        <f t="shared" si="335"/>
        <v>15.53</v>
      </c>
      <c r="EY80" s="75">
        <f t="shared" si="339"/>
        <v>16.05</v>
      </c>
      <c r="EZ80" s="75">
        <f t="shared" si="340"/>
        <v>16.05</v>
      </c>
      <c r="FA80" s="75">
        <f t="shared" si="341"/>
        <v>15.53</v>
      </c>
      <c r="FB80" s="76"/>
      <c r="FC80" s="76"/>
      <c r="FD80" s="76"/>
      <c r="FE80" s="75">
        <f t="shared" si="336"/>
        <v>141.34</v>
      </c>
      <c r="FF80" s="76">
        <f t="shared" si="337"/>
        <v>812.31</v>
      </c>
      <c r="FG80" s="79">
        <f t="shared" si="338"/>
        <v>237.69000000000005</v>
      </c>
    </row>
    <row r="81" spans="1:163" ht="24.75" x14ac:dyDescent="0.15">
      <c r="A81" s="99">
        <v>42905</v>
      </c>
      <c r="B81" s="10" t="s">
        <v>289</v>
      </c>
      <c r="C81" s="10" t="s">
        <v>290</v>
      </c>
      <c r="D81" s="10" t="s">
        <v>11</v>
      </c>
      <c r="E81" s="12" t="s">
        <v>291</v>
      </c>
      <c r="F81" s="8">
        <v>1370</v>
      </c>
      <c r="G81" s="75">
        <f t="shared" si="270"/>
        <v>137</v>
      </c>
      <c r="H81" s="75">
        <f t="shared" si="271"/>
        <v>1233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75"/>
      <c r="CL81" s="75"/>
      <c r="CM81" s="75"/>
      <c r="CN81" s="76"/>
      <c r="CO81" s="75"/>
      <c r="CP81" s="75"/>
      <c r="CQ81" s="75"/>
      <c r="CR81" s="75"/>
      <c r="CS81" s="77"/>
      <c r="CT81" s="75">
        <f>ROUND((H81/5/365*11),2)</f>
        <v>7.43</v>
      </c>
      <c r="CU81" s="75">
        <f t="shared" si="280"/>
        <v>20.94</v>
      </c>
      <c r="CV81" s="75">
        <f t="shared" si="281"/>
        <v>20.94</v>
      </c>
      <c r="CW81" s="75">
        <f t="shared" si="282"/>
        <v>20.27</v>
      </c>
      <c r="CX81" s="75">
        <f t="shared" si="283"/>
        <v>20.94</v>
      </c>
      <c r="CY81" s="75">
        <f t="shared" si="284"/>
        <v>20.27</v>
      </c>
      <c r="CZ81" s="75">
        <f t="shared" si="285"/>
        <v>20.94</v>
      </c>
      <c r="DA81" s="76">
        <f t="shared" si="286"/>
        <v>131.72999999999999</v>
      </c>
      <c r="DB81" s="76">
        <f t="shared" si="287"/>
        <v>131.72999999999999</v>
      </c>
      <c r="DC81" s="75">
        <f t="shared" si="288"/>
        <v>20.94</v>
      </c>
      <c r="DD81" s="75">
        <f t="shared" si="289"/>
        <v>18.920000000000002</v>
      </c>
      <c r="DE81" s="75">
        <f t="shared" si="290"/>
        <v>20.94</v>
      </c>
      <c r="DF81" s="75">
        <f t="shared" si="291"/>
        <v>20.27</v>
      </c>
      <c r="DG81" s="75">
        <f t="shared" si="292"/>
        <v>20.94</v>
      </c>
      <c r="DH81" s="75">
        <f t="shared" si="293"/>
        <v>20.27</v>
      </c>
      <c r="DI81" s="75">
        <f t="shared" si="294"/>
        <v>20.94</v>
      </c>
      <c r="DJ81" s="75">
        <f t="shared" si="295"/>
        <v>20.94</v>
      </c>
      <c r="DK81" s="75">
        <f t="shared" si="296"/>
        <v>20.27</v>
      </c>
      <c r="DL81" s="75">
        <f t="shared" si="297"/>
        <v>20.94</v>
      </c>
      <c r="DM81" s="75">
        <f t="shared" si="298"/>
        <v>20.27</v>
      </c>
      <c r="DN81" s="75">
        <f t="shared" si="299"/>
        <v>20.94</v>
      </c>
      <c r="DO81" s="76">
        <f t="shared" si="300"/>
        <v>246.58</v>
      </c>
      <c r="DP81" s="76">
        <f t="shared" si="301"/>
        <v>378.31</v>
      </c>
      <c r="DQ81" s="75">
        <f t="shared" si="302"/>
        <v>20.94</v>
      </c>
      <c r="DR81" s="75">
        <f t="shared" si="303"/>
        <v>18.920000000000002</v>
      </c>
      <c r="DS81" s="75">
        <f t="shared" si="304"/>
        <v>20.94</v>
      </c>
      <c r="DT81" s="75">
        <f t="shared" si="305"/>
        <v>20.27</v>
      </c>
      <c r="DU81" s="75">
        <f t="shared" si="306"/>
        <v>20.94</v>
      </c>
      <c r="DV81" s="75">
        <f t="shared" si="307"/>
        <v>20.27</v>
      </c>
      <c r="DW81" s="75">
        <f t="shared" si="308"/>
        <v>20.94</v>
      </c>
      <c r="DX81" s="75">
        <f t="shared" si="309"/>
        <v>20.94</v>
      </c>
      <c r="DY81" s="75">
        <f t="shared" si="310"/>
        <v>20.27</v>
      </c>
      <c r="DZ81" s="75">
        <f t="shared" si="311"/>
        <v>20.94</v>
      </c>
      <c r="EA81" s="75">
        <f t="shared" si="312"/>
        <v>20.27</v>
      </c>
      <c r="EB81" s="75">
        <f t="shared" si="313"/>
        <v>20.94</v>
      </c>
      <c r="EC81" s="76">
        <f t="shared" si="314"/>
        <v>246.58</v>
      </c>
      <c r="ED81" s="76">
        <f t="shared" si="315"/>
        <v>624.89</v>
      </c>
      <c r="EE81" s="75">
        <f t="shared" si="316"/>
        <v>20.94</v>
      </c>
      <c r="EF81" s="75">
        <f t="shared" si="317"/>
        <v>19.59</v>
      </c>
      <c r="EG81" s="75">
        <f t="shared" si="318"/>
        <v>20.94</v>
      </c>
      <c r="EH81" s="75">
        <f t="shared" si="319"/>
        <v>20.27</v>
      </c>
      <c r="EI81" s="75">
        <f t="shared" si="320"/>
        <v>20.94</v>
      </c>
      <c r="EJ81" s="75">
        <f t="shared" si="321"/>
        <v>20.27</v>
      </c>
      <c r="EK81" s="75">
        <f t="shared" si="322"/>
        <v>20.94</v>
      </c>
      <c r="EL81" s="75">
        <f t="shared" si="323"/>
        <v>20.94</v>
      </c>
      <c r="EM81" s="75">
        <f t="shared" si="324"/>
        <v>20.27</v>
      </c>
      <c r="EN81" s="75">
        <f t="shared" si="325"/>
        <v>20.94</v>
      </c>
      <c r="EO81" s="75">
        <f t="shared" si="326"/>
        <v>20.27</v>
      </c>
      <c r="EP81" s="75">
        <f t="shared" si="327"/>
        <v>20.94</v>
      </c>
      <c r="EQ81" s="76">
        <f t="shared" si="328"/>
        <v>247.25</v>
      </c>
      <c r="ER81" s="76">
        <f t="shared" si="329"/>
        <v>872.14</v>
      </c>
      <c r="ES81" s="75">
        <f t="shared" si="330"/>
        <v>20.94</v>
      </c>
      <c r="ET81" s="75">
        <f t="shared" si="331"/>
        <v>18.920000000000002</v>
      </c>
      <c r="EU81" s="75">
        <f t="shared" si="332"/>
        <v>20.94</v>
      </c>
      <c r="EV81" s="75">
        <f t="shared" si="333"/>
        <v>20.27</v>
      </c>
      <c r="EW81" s="78">
        <f t="shared" si="334"/>
        <v>20.94</v>
      </c>
      <c r="EX81" s="75">
        <f t="shared" si="335"/>
        <v>20.27</v>
      </c>
      <c r="EY81" s="75">
        <f t="shared" si="339"/>
        <v>20.94</v>
      </c>
      <c r="EZ81" s="75">
        <f t="shared" si="340"/>
        <v>20.94</v>
      </c>
      <c r="FA81" s="75">
        <f t="shared" si="341"/>
        <v>20.27</v>
      </c>
      <c r="FB81" s="76"/>
      <c r="FC81" s="76"/>
      <c r="FD81" s="76"/>
      <c r="FE81" s="75">
        <f t="shared" si="336"/>
        <v>184.43</v>
      </c>
      <c r="FF81" s="76">
        <f t="shared" si="337"/>
        <v>1056.57</v>
      </c>
      <c r="FG81" s="79">
        <f t="shared" si="338"/>
        <v>313.43000000000006</v>
      </c>
    </row>
    <row r="82" spans="1:163" ht="24.75" x14ac:dyDescent="0.15">
      <c r="A82" s="99">
        <v>42905</v>
      </c>
      <c r="B82" s="10" t="s">
        <v>289</v>
      </c>
      <c r="C82" s="10" t="s">
        <v>292</v>
      </c>
      <c r="D82" s="10" t="s">
        <v>11</v>
      </c>
      <c r="E82" s="12" t="s">
        <v>293</v>
      </c>
      <c r="F82" s="8">
        <v>1370</v>
      </c>
      <c r="G82" s="75">
        <f t="shared" si="270"/>
        <v>137</v>
      </c>
      <c r="H82" s="75">
        <f t="shared" si="271"/>
        <v>1233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75"/>
      <c r="CL82" s="75"/>
      <c r="CM82" s="75"/>
      <c r="CN82" s="76"/>
      <c r="CO82" s="75"/>
      <c r="CP82" s="75"/>
      <c r="CQ82" s="75"/>
      <c r="CR82" s="75"/>
      <c r="CS82" s="77"/>
      <c r="CT82" s="75">
        <f>ROUND((H82/5/365*11),2)</f>
        <v>7.43</v>
      </c>
      <c r="CU82" s="75">
        <f t="shared" si="280"/>
        <v>20.94</v>
      </c>
      <c r="CV82" s="75">
        <f t="shared" si="281"/>
        <v>20.94</v>
      </c>
      <c r="CW82" s="75">
        <f t="shared" si="282"/>
        <v>20.27</v>
      </c>
      <c r="CX82" s="75">
        <f t="shared" si="283"/>
        <v>20.94</v>
      </c>
      <c r="CY82" s="75">
        <f t="shared" si="284"/>
        <v>20.27</v>
      </c>
      <c r="CZ82" s="75">
        <f t="shared" si="285"/>
        <v>20.94</v>
      </c>
      <c r="DA82" s="76">
        <f t="shared" si="286"/>
        <v>131.72999999999999</v>
      </c>
      <c r="DB82" s="76">
        <f t="shared" si="287"/>
        <v>131.72999999999999</v>
      </c>
      <c r="DC82" s="75">
        <f t="shared" si="288"/>
        <v>20.94</v>
      </c>
      <c r="DD82" s="75">
        <f t="shared" si="289"/>
        <v>18.920000000000002</v>
      </c>
      <c r="DE82" s="75">
        <f t="shared" si="290"/>
        <v>20.94</v>
      </c>
      <c r="DF82" s="75">
        <f t="shared" si="291"/>
        <v>20.27</v>
      </c>
      <c r="DG82" s="75">
        <f t="shared" si="292"/>
        <v>20.94</v>
      </c>
      <c r="DH82" s="75">
        <f t="shared" si="293"/>
        <v>20.27</v>
      </c>
      <c r="DI82" s="75">
        <f t="shared" si="294"/>
        <v>20.94</v>
      </c>
      <c r="DJ82" s="75">
        <f t="shared" si="295"/>
        <v>20.94</v>
      </c>
      <c r="DK82" s="75">
        <f t="shared" si="296"/>
        <v>20.27</v>
      </c>
      <c r="DL82" s="75">
        <f t="shared" si="297"/>
        <v>20.94</v>
      </c>
      <c r="DM82" s="75">
        <f t="shared" si="298"/>
        <v>20.27</v>
      </c>
      <c r="DN82" s="75">
        <f t="shared" si="299"/>
        <v>20.94</v>
      </c>
      <c r="DO82" s="76">
        <f t="shared" si="300"/>
        <v>246.58</v>
      </c>
      <c r="DP82" s="76">
        <f t="shared" si="301"/>
        <v>378.31</v>
      </c>
      <c r="DQ82" s="75">
        <f t="shared" si="302"/>
        <v>20.94</v>
      </c>
      <c r="DR82" s="75">
        <f t="shared" si="303"/>
        <v>18.920000000000002</v>
      </c>
      <c r="DS82" s="75">
        <f t="shared" si="304"/>
        <v>20.94</v>
      </c>
      <c r="DT82" s="75">
        <f t="shared" si="305"/>
        <v>20.27</v>
      </c>
      <c r="DU82" s="75">
        <f t="shared" si="306"/>
        <v>20.94</v>
      </c>
      <c r="DV82" s="75">
        <f t="shared" si="307"/>
        <v>20.27</v>
      </c>
      <c r="DW82" s="75">
        <f t="shared" si="308"/>
        <v>20.94</v>
      </c>
      <c r="DX82" s="75">
        <f t="shared" si="309"/>
        <v>20.94</v>
      </c>
      <c r="DY82" s="75">
        <f t="shared" si="310"/>
        <v>20.27</v>
      </c>
      <c r="DZ82" s="75">
        <f t="shared" si="311"/>
        <v>20.94</v>
      </c>
      <c r="EA82" s="75">
        <f t="shared" si="312"/>
        <v>20.27</v>
      </c>
      <c r="EB82" s="75">
        <f t="shared" si="313"/>
        <v>20.94</v>
      </c>
      <c r="EC82" s="76">
        <f t="shared" si="314"/>
        <v>246.58</v>
      </c>
      <c r="ED82" s="76">
        <f t="shared" si="315"/>
        <v>624.89</v>
      </c>
      <c r="EE82" s="75">
        <f t="shared" si="316"/>
        <v>20.94</v>
      </c>
      <c r="EF82" s="75">
        <f t="shared" si="317"/>
        <v>19.59</v>
      </c>
      <c r="EG82" s="75">
        <f t="shared" si="318"/>
        <v>20.94</v>
      </c>
      <c r="EH82" s="75">
        <f t="shared" si="319"/>
        <v>20.27</v>
      </c>
      <c r="EI82" s="75">
        <f t="shared" si="320"/>
        <v>20.94</v>
      </c>
      <c r="EJ82" s="75">
        <f t="shared" si="321"/>
        <v>20.27</v>
      </c>
      <c r="EK82" s="75">
        <f t="shared" si="322"/>
        <v>20.94</v>
      </c>
      <c r="EL82" s="75">
        <f t="shared" si="323"/>
        <v>20.94</v>
      </c>
      <c r="EM82" s="75">
        <f t="shared" si="324"/>
        <v>20.27</v>
      </c>
      <c r="EN82" s="75">
        <f t="shared" si="325"/>
        <v>20.94</v>
      </c>
      <c r="EO82" s="75">
        <f t="shared" si="326"/>
        <v>20.27</v>
      </c>
      <c r="EP82" s="75">
        <f t="shared" si="327"/>
        <v>20.94</v>
      </c>
      <c r="EQ82" s="76">
        <f t="shared" si="328"/>
        <v>247.25</v>
      </c>
      <c r="ER82" s="76">
        <f t="shared" si="329"/>
        <v>872.14</v>
      </c>
      <c r="ES82" s="75">
        <f t="shared" si="330"/>
        <v>20.94</v>
      </c>
      <c r="ET82" s="75">
        <f t="shared" si="331"/>
        <v>18.920000000000002</v>
      </c>
      <c r="EU82" s="75">
        <f t="shared" si="332"/>
        <v>20.94</v>
      </c>
      <c r="EV82" s="75">
        <f t="shared" si="333"/>
        <v>20.27</v>
      </c>
      <c r="EW82" s="78">
        <f t="shared" si="334"/>
        <v>20.94</v>
      </c>
      <c r="EX82" s="75">
        <f t="shared" si="335"/>
        <v>20.27</v>
      </c>
      <c r="EY82" s="75">
        <f t="shared" si="339"/>
        <v>20.94</v>
      </c>
      <c r="EZ82" s="75">
        <f t="shared" si="340"/>
        <v>20.94</v>
      </c>
      <c r="FA82" s="75">
        <f t="shared" si="341"/>
        <v>20.27</v>
      </c>
      <c r="FB82" s="76"/>
      <c r="FC82" s="76"/>
      <c r="FD82" s="76"/>
      <c r="FE82" s="75">
        <f t="shared" si="336"/>
        <v>184.43</v>
      </c>
      <c r="FF82" s="76">
        <f t="shared" si="337"/>
        <v>1056.57</v>
      </c>
      <c r="FG82" s="79">
        <f t="shared" si="338"/>
        <v>313.43000000000006</v>
      </c>
    </row>
    <row r="83" spans="1:163" ht="24.75" x14ac:dyDescent="0.15">
      <c r="A83" s="99">
        <v>42905</v>
      </c>
      <c r="B83" s="10" t="s">
        <v>289</v>
      </c>
      <c r="C83" s="10" t="s">
        <v>294</v>
      </c>
      <c r="D83" s="10" t="s">
        <v>184</v>
      </c>
      <c r="E83" s="12" t="s">
        <v>295</v>
      </c>
      <c r="F83" s="8">
        <v>1370</v>
      </c>
      <c r="G83" s="75">
        <f t="shared" si="270"/>
        <v>137</v>
      </c>
      <c r="H83" s="75">
        <f t="shared" si="271"/>
        <v>1233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75"/>
      <c r="CL83" s="75"/>
      <c r="CM83" s="75"/>
      <c r="CN83" s="76"/>
      <c r="CO83" s="75"/>
      <c r="CP83" s="75"/>
      <c r="CQ83" s="75"/>
      <c r="CR83" s="75"/>
      <c r="CS83" s="77"/>
      <c r="CT83" s="75">
        <f>ROUND((H83/5/365*11),2)</f>
        <v>7.43</v>
      </c>
      <c r="CU83" s="75">
        <f t="shared" si="280"/>
        <v>20.94</v>
      </c>
      <c r="CV83" s="75">
        <f t="shared" si="281"/>
        <v>20.94</v>
      </c>
      <c r="CW83" s="75">
        <f t="shared" si="282"/>
        <v>20.27</v>
      </c>
      <c r="CX83" s="75">
        <f t="shared" si="283"/>
        <v>20.94</v>
      </c>
      <c r="CY83" s="75">
        <f t="shared" si="284"/>
        <v>20.27</v>
      </c>
      <c r="CZ83" s="75">
        <f t="shared" si="285"/>
        <v>20.94</v>
      </c>
      <c r="DA83" s="76">
        <f t="shared" si="286"/>
        <v>131.72999999999999</v>
      </c>
      <c r="DB83" s="76">
        <f t="shared" si="287"/>
        <v>131.72999999999999</v>
      </c>
      <c r="DC83" s="75">
        <f t="shared" si="288"/>
        <v>20.94</v>
      </c>
      <c r="DD83" s="75">
        <f t="shared" si="289"/>
        <v>18.920000000000002</v>
      </c>
      <c r="DE83" s="75">
        <f t="shared" si="290"/>
        <v>20.94</v>
      </c>
      <c r="DF83" s="75">
        <f t="shared" si="291"/>
        <v>20.27</v>
      </c>
      <c r="DG83" s="75">
        <f t="shared" si="292"/>
        <v>20.94</v>
      </c>
      <c r="DH83" s="75">
        <f t="shared" si="293"/>
        <v>20.27</v>
      </c>
      <c r="DI83" s="75">
        <f t="shared" si="294"/>
        <v>20.94</v>
      </c>
      <c r="DJ83" s="75">
        <f t="shared" si="295"/>
        <v>20.94</v>
      </c>
      <c r="DK83" s="75">
        <f t="shared" si="296"/>
        <v>20.27</v>
      </c>
      <c r="DL83" s="75">
        <f t="shared" si="297"/>
        <v>20.94</v>
      </c>
      <c r="DM83" s="75">
        <f t="shared" si="298"/>
        <v>20.27</v>
      </c>
      <c r="DN83" s="75">
        <f t="shared" si="299"/>
        <v>20.94</v>
      </c>
      <c r="DO83" s="76">
        <f t="shared" si="300"/>
        <v>246.58</v>
      </c>
      <c r="DP83" s="76">
        <f t="shared" si="301"/>
        <v>378.31</v>
      </c>
      <c r="DQ83" s="75">
        <f t="shared" si="302"/>
        <v>20.94</v>
      </c>
      <c r="DR83" s="75">
        <f t="shared" si="303"/>
        <v>18.920000000000002</v>
      </c>
      <c r="DS83" s="75">
        <f t="shared" si="304"/>
        <v>20.94</v>
      </c>
      <c r="DT83" s="75">
        <f t="shared" si="305"/>
        <v>20.27</v>
      </c>
      <c r="DU83" s="75">
        <f t="shared" si="306"/>
        <v>20.94</v>
      </c>
      <c r="DV83" s="75">
        <f t="shared" si="307"/>
        <v>20.27</v>
      </c>
      <c r="DW83" s="75">
        <f t="shared" si="308"/>
        <v>20.94</v>
      </c>
      <c r="DX83" s="75">
        <f t="shared" si="309"/>
        <v>20.94</v>
      </c>
      <c r="DY83" s="75">
        <f t="shared" si="310"/>
        <v>20.27</v>
      </c>
      <c r="DZ83" s="75">
        <f t="shared" si="311"/>
        <v>20.94</v>
      </c>
      <c r="EA83" s="75">
        <f t="shared" si="312"/>
        <v>20.27</v>
      </c>
      <c r="EB83" s="75">
        <f t="shared" si="313"/>
        <v>20.94</v>
      </c>
      <c r="EC83" s="76">
        <f t="shared" si="314"/>
        <v>246.58</v>
      </c>
      <c r="ED83" s="76">
        <f t="shared" si="315"/>
        <v>624.89</v>
      </c>
      <c r="EE83" s="75">
        <f t="shared" si="316"/>
        <v>20.94</v>
      </c>
      <c r="EF83" s="75">
        <f t="shared" si="317"/>
        <v>19.59</v>
      </c>
      <c r="EG83" s="75">
        <f t="shared" si="318"/>
        <v>20.94</v>
      </c>
      <c r="EH83" s="75">
        <f t="shared" si="319"/>
        <v>20.27</v>
      </c>
      <c r="EI83" s="75">
        <f t="shared" si="320"/>
        <v>20.94</v>
      </c>
      <c r="EJ83" s="75">
        <f t="shared" si="321"/>
        <v>20.27</v>
      </c>
      <c r="EK83" s="75">
        <f t="shared" si="322"/>
        <v>20.94</v>
      </c>
      <c r="EL83" s="75">
        <f t="shared" si="323"/>
        <v>20.94</v>
      </c>
      <c r="EM83" s="75">
        <f t="shared" si="324"/>
        <v>20.27</v>
      </c>
      <c r="EN83" s="75">
        <f t="shared" si="325"/>
        <v>20.94</v>
      </c>
      <c r="EO83" s="75">
        <f t="shared" si="326"/>
        <v>20.27</v>
      </c>
      <c r="EP83" s="75">
        <f t="shared" si="327"/>
        <v>20.94</v>
      </c>
      <c r="EQ83" s="76">
        <f t="shared" si="328"/>
        <v>247.25</v>
      </c>
      <c r="ER83" s="76">
        <f t="shared" si="329"/>
        <v>872.14</v>
      </c>
      <c r="ES83" s="75">
        <f t="shared" si="330"/>
        <v>20.94</v>
      </c>
      <c r="ET83" s="75">
        <f t="shared" si="331"/>
        <v>18.920000000000002</v>
      </c>
      <c r="EU83" s="75">
        <f t="shared" si="332"/>
        <v>20.94</v>
      </c>
      <c r="EV83" s="75">
        <f t="shared" si="333"/>
        <v>20.27</v>
      </c>
      <c r="EW83" s="78">
        <f t="shared" si="334"/>
        <v>20.94</v>
      </c>
      <c r="EX83" s="75">
        <f t="shared" si="335"/>
        <v>20.27</v>
      </c>
      <c r="EY83" s="75">
        <f t="shared" si="339"/>
        <v>20.94</v>
      </c>
      <c r="EZ83" s="75">
        <f t="shared" si="340"/>
        <v>20.94</v>
      </c>
      <c r="FA83" s="75">
        <f t="shared" si="341"/>
        <v>20.27</v>
      </c>
      <c r="FB83" s="76"/>
      <c r="FC83" s="76"/>
      <c r="FD83" s="76"/>
      <c r="FE83" s="75">
        <f t="shared" si="336"/>
        <v>184.43</v>
      </c>
      <c r="FF83" s="76">
        <f t="shared" si="337"/>
        <v>1056.57</v>
      </c>
      <c r="FG83" s="79">
        <f t="shared" si="338"/>
        <v>313.43000000000006</v>
      </c>
    </row>
    <row r="84" spans="1:163" ht="24.75" x14ac:dyDescent="0.15">
      <c r="A84" s="99">
        <v>42921</v>
      </c>
      <c r="B84" s="19" t="s">
        <v>296</v>
      </c>
      <c r="C84" s="19" t="s">
        <v>297</v>
      </c>
      <c r="D84" s="10" t="s">
        <v>221</v>
      </c>
      <c r="E84" s="12" t="s">
        <v>298</v>
      </c>
      <c r="F84" s="8">
        <v>1666.75</v>
      </c>
      <c r="G84" s="75">
        <f t="shared" si="270"/>
        <v>166.67500000000001</v>
      </c>
      <c r="H84" s="75">
        <f t="shared" si="271"/>
        <v>1500.075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75"/>
      <c r="CL84" s="75"/>
      <c r="CM84" s="75"/>
      <c r="CN84" s="76"/>
      <c r="CO84" s="75"/>
      <c r="CP84" s="75"/>
      <c r="CQ84" s="75"/>
      <c r="CR84" s="75"/>
      <c r="CS84" s="77"/>
      <c r="CT84" s="75"/>
      <c r="CU84" s="75">
        <f>ROUND((H84/5/365*26),2)</f>
        <v>21.37</v>
      </c>
      <c r="CV84" s="75">
        <f t="shared" si="281"/>
        <v>25.48</v>
      </c>
      <c r="CW84" s="75">
        <f t="shared" si="282"/>
        <v>24.66</v>
      </c>
      <c r="CX84" s="75">
        <f t="shared" si="283"/>
        <v>25.48</v>
      </c>
      <c r="CY84" s="75">
        <f t="shared" si="284"/>
        <v>24.66</v>
      </c>
      <c r="CZ84" s="75">
        <f t="shared" si="285"/>
        <v>25.48</v>
      </c>
      <c r="DA84" s="76">
        <f t="shared" si="286"/>
        <v>147.13</v>
      </c>
      <c r="DB84" s="76">
        <f t="shared" si="287"/>
        <v>147.13</v>
      </c>
      <c r="DC84" s="75">
        <f t="shared" si="288"/>
        <v>25.48</v>
      </c>
      <c r="DD84" s="75">
        <f t="shared" si="289"/>
        <v>23.01</v>
      </c>
      <c r="DE84" s="75">
        <f t="shared" si="290"/>
        <v>25.48</v>
      </c>
      <c r="DF84" s="75">
        <f t="shared" si="291"/>
        <v>24.66</v>
      </c>
      <c r="DG84" s="75">
        <f t="shared" si="292"/>
        <v>25.48</v>
      </c>
      <c r="DH84" s="75">
        <f t="shared" si="293"/>
        <v>24.66</v>
      </c>
      <c r="DI84" s="75">
        <f t="shared" si="294"/>
        <v>25.48</v>
      </c>
      <c r="DJ84" s="75">
        <f t="shared" si="295"/>
        <v>25.48</v>
      </c>
      <c r="DK84" s="75">
        <f t="shared" si="296"/>
        <v>24.66</v>
      </c>
      <c r="DL84" s="75">
        <f t="shared" si="297"/>
        <v>25.48</v>
      </c>
      <c r="DM84" s="75">
        <f t="shared" si="298"/>
        <v>24.66</v>
      </c>
      <c r="DN84" s="75">
        <f t="shared" si="299"/>
        <v>25.48</v>
      </c>
      <c r="DO84" s="76">
        <f t="shared" si="300"/>
        <v>300.01</v>
      </c>
      <c r="DP84" s="76">
        <f t="shared" si="301"/>
        <v>447.14</v>
      </c>
      <c r="DQ84" s="75">
        <f t="shared" si="302"/>
        <v>25.48</v>
      </c>
      <c r="DR84" s="75">
        <f t="shared" si="303"/>
        <v>23.01</v>
      </c>
      <c r="DS84" s="75">
        <f t="shared" si="304"/>
        <v>25.48</v>
      </c>
      <c r="DT84" s="75">
        <f t="shared" si="305"/>
        <v>24.66</v>
      </c>
      <c r="DU84" s="75">
        <f t="shared" si="306"/>
        <v>25.48</v>
      </c>
      <c r="DV84" s="75">
        <f t="shared" si="307"/>
        <v>24.66</v>
      </c>
      <c r="DW84" s="75">
        <f t="shared" si="308"/>
        <v>25.48</v>
      </c>
      <c r="DX84" s="75">
        <f t="shared" si="309"/>
        <v>25.48</v>
      </c>
      <c r="DY84" s="75">
        <f t="shared" si="310"/>
        <v>24.66</v>
      </c>
      <c r="DZ84" s="75">
        <f t="shared" si="311"/>
        <v>25.48</v>
      </c>
      <c r="EA84" s="75">
        <f t="shared" si="312"/>
        <v>24.66</v>
      </c>
      <c r="EB84" s="75">
        <f t="shared" si="313"/>
        <v>25.48</v>
      </c>
      <c r="EC84" s="76">
        <f t="shared" si="314"/>
        <v>300.01</v>
      </c>
      <c r="ED84" s="76">
        <f t="shared" si="315"/>
        <v>747.15</v>
      </c>
      <c r="EE84" s="75">
        <f t="shared" si="316"/>
        <v>25.48</v>
      </c>
      <c r="EF84" s="75">
        <f t="shared" si="317"/>
        <v>23.84</v>
      </c>
      <c r="EG84" s="75">
        <f t="shared" si="318"/>
        <v>25.48</v>
      </c>
      <c r="EH84" s="75">
        <f t="shared" si="319"/>
        <v>24.66</v>
      </c>
      <c r="EI84" s="75">
        <f t="shared" si="320"/>
        <v>25.48</v>
      </c>
      <c r="EJ84" s="75">
        <f t="shared" si="321"/>
        <v>24.66</v>
      </c>
      <c r="EK84" s="75">
        <f t="shared" si="322"/>
        <v>25.48</v>
      </c>
      <c r="EL84" s="75">
        <f t="shared" si="323"/>
        <v>25.48</v>
      </c>
      <c r="EM84" s="75">
        <f t="shared" si="324"/>
        <v>24.66</v>
      </c>
      <c r="EN84" s="75">
        <f t="shared" si="325"/>
        <v>25.48</v>
      </c>
      <c r="EO84" s="75">
        <f t="shared" si="326"/>
        <v>24.66</v>
      </c>
      <c r="EP84" s="75">
        <f t="shared" si="327"/>
        <v>25.48</v>
      </c>
      <c r="EQ84" s="76">
        <f t="shared" si="328"/>
        <v>300.83999999999997</v>
      </c>
      <c r="ER84" s="76">
        <f t="shared" si="329"/>
        <v>1047.99</v>
      </c>
      <c r="ES84" s="75">
        <f t="shared" si="330"/>
        <v>25.48</v>
      </c>
      <c r="ET84" s="75">
        <f t="shared" si="331"/>
        <v>23.01</v>
      </c>
      <c r="EU84" s="75">
        <f t="shared" si="332"/>
        <v>25.48</v>
      </c>
      <c r="EV84" s="75">
        <f t="shared" si="333"/>
        <v>24.66</v>
      </c>
      <c r="EW84" s="78">
        <f t="shared" si="334"/>
        <v>25.48</v>
      </c>
      <c r="EX84" s="75">
        <f t="shared" si="335"/>
        <v>24.66</v>
      </c>
      <c r="EY84" s="75">
        <f t="shared" si="339"/>
        <v>25.48</v>
      </c>
      <c r="EZ84" s="75">
        <f t="shared" si="340"/>
        <v>25.48</v>
      </c>
      <c r="FA84" s="75">
        <f t="shared" si="341"/>
        <v>24.66</v>
      </c>
      <c r="FB84" s="76"/>
      <c r="FC84" s="76"/>
      <c r="FD84" s="76"/>
      <c r="FE84" s="75">
        <f t="shared" si="336"/>
        <v>224.39</v>
      </c>
      <c r="FF84" s="76">
        <f t="shared" si="337"/>
        <v>1272.3800000000001</v>
      </c>
      <c r="FG84" s="79">
        <f t="shared" si="338"/>
        <v>394.36999999999989</v>
      </c>
    </row>
    <row r="85" spans="1:163" ht="24.75" x14ac:dyDescent="0.15">
      <c r="A85" s="99">
        <v>42921</v>
      </c>
      <c r="B85" s="19" t="s">
        <v>299</v>
      </c>
      <c r="C85" s="19" t="s">
        <v>300</v>
      </c>
      <c r="D85" s="10" t="s">
        <v>221</v>
      </c>
      <c r="E85" s="12" t="s">
        <v>301</v>
      </c>
      <c r="F85" s="8">
        <v>760.49</v>
      </c>
      <c r="G85" s="75">
        <f t="shared" si="270"/>
        <v>76.049000000000007</v>
      </c>
      <c r="H85" s="75">
        <f t="shared" si="271"/>
        <v>684.44100000000003</v>
      </c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75"/>
      <c r="CL85" s="75"/>
      <c r="CM85" s="75"/>
      <c r="CN85" s="76"/>
      <c r="CO85" s="75"/>
      <c r="CP85" s="75"/>
      <c r="CQ85" s="75"/>
      <c r="CR85" s="75"/>
      <c r="CS85" s="77"/>
      <c r="CT85" s="75"/>
      <c r="CU85" s="75">
        <f>ROUND((H85/5/365*26),2)</f>
        <v>9.75</v>
      </c>
      <c r="CV85" s="75">
        <f t="shared" si="281"/>
        <v>11.63</v>
      </c>
      <c r="CW85" s="75">
        <f t="shared" si="282"/>
        <v>11.25</v>
      </c>
      <c r="CX85" s="75">
        <f t="shared" si="283"/>
        <v>11.63</v>
      </c>
      <c r="CY85" s="75">
        <f t="shared" si="284"/>
        <v>11.25</v>
      </c>
      <c r="CZ85" s="75">
        <f t="shared" si="285"/>
        <v>11.63</v>
      </c>
      <c r="DA85" s="76">
        <f t="shared" si="286"/>
        <v>67.14</v>
      </c>
      <c r="DB85" s="76">
        <f t="shared" si="287"/>
        <v>67.14</v>
      </c>
      <c r="DC85" s="75">
        <f t="shared" si="288"/>
        <v>11.63</v>
      </c>
      <c r="DD85" s="75">
        <f t="shared" si="289"/>
        <v>10.5</v>
      </c>
      <c r="DE85" s="75">
        <f t="shared" si="290"/>
        <v>11.63</v>
      </c>
      <c r="DF85" s="75">
        <f t="shared" si="291"/>
        <v>11.25</v>
      </c>
      <c r="DG85" s="75">
        <f t="shared" si="292"/>
        <v>11.63</v>
      </c>
      <c r="DH85" s="75">
        <f t="shared" si="293"/>
        <v>11.25</v>
      </c>
      <c r="DI85" s="75">
        <f t="shared" si="294"/>
        <v>11.63</v>
      </c>
      <c r="DJ85" s="75">
        <f t="shared" si="295"/>
        <v>11.63</v>
      </c>
      <c r="DK85" s="75">
        <f t="shared" si="296"/>
        <v>11.25</v>
      </c>
      <c r="DL85" s="75">
        <f t="shared" si="297"/>
        <v>11.63</v>
      </c>
      <c r="DM85" s="75">
        <f t="shared" si="298"/>
        <v>11.25</v>
      </c>
      <c r="DN85" s="75">
        <f t="shared" si="299"/>
        <v>11.63</v>
      </c>
      <c r="DO85" s="76">
        <f t="shared" si="300"/>
        <v>136.91</v>
      </c>
      <c r="DP85" s="76">
        <f t="shared" si="301"/>
        <v>204.05</v>
      </c>
      <c r="DQ85" s="75">
        <f t="shared" si="302"/>
        <v>11.63</v>
      </c>
      <c r="DR85" s="75">
        <f t="shared" si="303"/>
        <v>10.5</v>
      </c>
      <c r="DS85" s="75">
        <f t="shared" si="304"/>
        <v>11.63</v>
      </c>
      <c r="DT85" s="75">
        <f t="shared" si="305"/>
        <v>11.25</v>
      </c>
      <c r="DU85" s="75">
        <f t="shared" si="306"/>
        <v>11.63</v>
      </c>
      <c r="DV85" s="75">
        <f t="shared" si="307"/>
        <v>11.25</v>
      </c>
      <c r="DW85" s="75">
        <f t="shared" si="308"/>
        <v>11.63</v>
      </c>
      <c r="DX85" s="75">
        <f t="shared" si="309"/>
        <v>11.63</v>
      </c>
      <c r="DY85" s="75">
        <f t="shared" si="310"/>
        <v>11.25</v>
      </c>
      <c r="DZ85" s="75">
        <f t="shared" si="311"/>
        <v>11.63</v>
      </c>
      <c r="EA85" s="75">
        <f t="shared" si="312"/>
        <v>11.25</v>
      </c>
      <c r="EB85" s="75">
        <f t="shared" si="313"/>
        <v>11.63</v>
      </c>
      <c r="EC85" s="76">
        <f t="shared" si="314"/>
        <v>136.91</v>
      </c>
      <c r="ED85" s="76">
        <f t="shared" si="315"/>
        <v>340.96</v>
      </c>
      <c r="EE85" s="75">
        <f t="shared" si="316"/>
        <v>11.63</v>
      </c>
      <c r="EF85" s="75">
        <f t="shared" si="317"/>
        <v>10.88</v>
      </c>
      <c r="EG85" s="75">
        <f t="shared" si="318"/>
        <v>11.63</v>
      </c>
      <c r="EH85" s="75">
        <f t="shared" si="319"/>
        <v>11.25</v>
      </c>
      <c r="EI85" s="75">
        <f t="shared" si="320"/>
        <v>11.63</v>
      </c>
      <c r="EJ85" s="75">
        <f t="shared" si="321"/>
        <v>11.25</v>
      </c>
      <c r="EK85" s="75">
        <f t="shared" si="322"/>
        <v>11.63</v>
      </c>
      <c r="EL85" s="75">
        <f t="shared" si="323"/>
        <v>11.63</v>
      </c>
      <c r="EM85" s="75">
        <f t="shared" si="324"/>
        <v>11.25</v>
      </c>
      <c r="EN85" s="75">
        <f t="shared" si="325"/>
        <v>11.63</v>
      </c>
      <c r="EO85" s="75">
        <f t="shared" si="326"/>
        <v>11.25</v>
      </c>
      <c r="EP85" s="75">
        <f t="shared" si="327"/>
        <v>11.63</v>
      </c>
      <c r="EQ85" s="76">
        <f t="shared" si="328"/>
        <v>137.29</v>
      </c>
      <c r="ER85" s="76">
        <f t="shared" si="329"/>
        <v>478.25</v>
      </c>
      <c r="ES85" s="75">
        <f t="shared" si="330"/>
        <v>11.63</v>
      </c>
      <c r="ET85" s="75">
        <f t="shared" si="331"/>
        <v>10.5</v>
      </c>
      <c r="EU85" s="75">
        <f t="shared" si="332"/>
        <v>11.63</v>
      </c>
      <c r="EV85" s="75">
        <f t="shared" si="333"/>
        <v>11.25</v>
      </c>
      <c r="EW85" s="78">
        <f t="shared" si="334"/>
        <v>11.63</v>
      </c>
      <c r="EX85" s="75">
        <f t="shared" si="335"/>
        <v>11.25</v>
      </c>
      <c r="EY85" s="75">
        <f t="shared" si="339"/>
        <v>11.63</v>
      </c>
      <c r="EZ85" s="75">
        <f t="shared" si="340"/>
        <v>11.63</v>
      </c>
      <c r="FA85" s="75">
        <f t="shared" si="341"/>
        <v>11.25</v>
      </c>
      <c r="FB85" s="76"/>
      <c r="FC85" s="76"/>
      <c r="FD85" s="76"/>
      <c r="FE85" s="75">
        <f t="shared" si="336"/>
        <v>102.4</v>
      </c>
      <c r="FF85" s="76">
        <f t="shared" si="337"/>
        <v>580.65</v>
      </c>
      <c r="FG85" s="79">
        <f t="shared" si="338"/>
        <v>179.84000000000003</v>
      </c>
    </row>
    <row r="86" spans="1:163" ht="24.75" x14ac:dyDescent="0.15">
      <c r="A86" s="99">
        <v>42921</v>
      </c>
      <c r="B86" s="12" t="s">
        <v>302</v>
      </c>
      <c r="C86" s="19" t="s">
        <v>303</v>
      </c>
      <c r="D86" s="10" t="s">
        <v>221</v>
      </c>
      <c r="E86" s="12" t="s">
        <v>304</v>
      </c>
      <c r="F86" s="8">
        <v>760.49</v>
      </c>
      <c r="G86" s="75">
        <f t="shared" si="270"/>
        <v>76.049000000000007</v>
      </c>
      <c r="H86" s="75">
        <f t="shared" si="271"/>
        <v>684.44100000000003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75"/>
      <c r="CL86" s="75"/>
      <c r="CM86" s="75"/>
      <c r="CN86" s="76"/>
      <c r="CO86" s="75"/>
      <c r="CP86" s="75"/>
      <c r="CQ86" s="75"/>
      <c r="CR86" s="75"/>
      <c r="CS86" s="77"/>
      <c r="CT86" s="75"/>
      <c r="CU86" s="75">
        <f>ROUND((H86/5/365*26),2)</f>
        <v>9.75</v>
      </c>
      <c r="CV86" s="75">
        <f t="shared" si="281"/>
        <v>11.63</v>
      </c>
      <c r="CW86" s="75">
        <f t="shared" si="282"/>
        <v>11.25</v>
      </c>
      <c r="CX86" s="75">
        <f t="shared" si="283"/>
        <v>11.63</v>
      </c>
      <c r="CY86" s="75">
        <f t="shared" si="284"/>
        <v>11.25</v>
      </c>
      <c r="CZ86" s="75">
        <f t="shared" si="285"/>
        <v>11.63</v>
      </c>
      <c r="DA86" s="76">
        <f t="shared" si="286"/>
        <v>67.14</v>
      </c>
      <c r="DB86" s="76">
        <f t="shared" si="287"/>
        <v>67.14</v>
      </c>
      <c r="DC86" s="75">
        <f t="shared" si="288"/>
        <v>11.63</v>
      </c>
      <c r="DD86" s="75">
        <f t="shared" si="289"/>
        <v>10.5</v>
      </c>
      <c r="DE86" s="75">
        <f t="shared" si="290"/>
        <v>11.63</v>
      </c>
      <c r="DF86" s="75">
        <f t="shared" si="291"/>
        <v>11.25</v>
      </c>
      <c r="DG86" s="75">
        <f t="shared" si="292"/>
        <v>11.63</v>
      </c>
      <c r="DH86" s="75">
        <f t="shared" si="293"/>
        <v>11.25</v>
      </c>
      <c r="DI86" s="75">
        <f t="shared" si="294"/>
        <v>11.63</v>
      </c>
      <c r="DJ86" s="75">
        <f t="shared" si="295"/>
        <v>11.63</v>
      </c>
      <c r="DK86" s="75">
        <f t="shared" si="296"/>
        <v>11.25</v>
      </c>
      <c r="DL86" s="75">
        <f t="shared" si="297"/>
        <v>11.63</v>
      </c>
      <c r="DM86" s="75">
        <f t="shared" si="298"/>
        <v>11.25</v>
      </c>
      <c r="DN86" s="75">
        <f t="shared" si="299"/>
        <v>11.63</v>
      </c>
      <c r="DO86" s="76">
        <f t="shared" si="300"/>
        <v>136.91</v>
      </c>
      <c r="DP86" s="76">
        <f t="shared" si="301"/>
        <v>204.05</v>
      </c>
      <c r="DQ86" s="75">
        <f t="shared" si="302"/>
        <v>11.63</v>
      </c>
      <c r="DR86" s="75">
        <f t="shared" si="303"/>
        <v>10.5</v>
      </c>
      <c r="DS86" s="75">
        <f t="shared" si="304"/>
        <v>11.63</v>
      </c>
      <c r="DT86" s="75">
        <f t="shared" si="305"/>
        <v>11.25</v>
      </c>
      <c r="DU86" s="75">
        <f t="shared" si="306"/>
        <v>11.63</v>
      </c>
      <c r="DV86" s="75">
        <f t="shared" si="307"/>
        <v>11.25</v>
      </c>
      <c r="DW86" s="75">
        <f t="shared" si="308"/>
        <v>11.63</v>
      </c>
      <c r="DX86" s="75">
        <f t="shared" si="309"/>
        <v>11.63</v>
      </c>
      <c r="DY86" s="75">
        <f t="shared" si="310"/>
        <v>11.25</v>
      </c>
      <c r="DZ86" s="75">
        <f t="shared" si="311"/>
        <v>11.63</v>
      </c>
      <c r="EA86" s="75">
        <f t="shared" si="312"/>
        <v>11.25</v>
      </c>
      <c r="EB86" s="75">
        <f t="shared" si="313"/>
        <v>11.63</v>
      </c>
      <c r="EC86" s="76">
        <f t="shared" si="314"/>
        <v>136.91</v>
      </c>
      <c r="ED86" s="76">
        <f t="shared" si="315"/>
        <v>340.96</v>
      </c>
      <c r="EE86" s="75">
        <f t="shared" si="316"/>
        <v>11.63</v>
      </c>
      <c r="EF86" s="75">
        <f t="shared" si="317"/>
        <v>10.88</v>
      </c>
      <c r="EG86" s="75">
        <f t="shared" si="318"/>
        <v>11.63</v>
      </c>
      <c r="EH86" s="75">
        <f t="shared" si="319"/>
        <v>11.25</v>
      </c>
      <c r="EI86" s="75">
        <f t="shared" si="320"/>
        <v>11.63</v>
      </c>
      <c r="EJ86" s="75">
        <f t="shared" si="321"/>
        <v>11.25</v>
      </c>
      <c r="EK86" s="75">
        <f t="shared" si="322"/>
        <v>11.63</v>
      </c>
      <c r="EL86" s="75">
        <f t="shared" si="323"/>
        <v>11.63</v>
      </c>
      <c r="EM86" s="75">
        <f t="shared" si="324"/>
        <v>11.25</v>
      </c>
      <c r="EN86" s="75">
        <f t="shared" si="325"/>
        <v>11.63</v>
      </c>
      <c r="EO86" s="75">
        <f t="shared" si="326"/>
        <v>11.25</v>
      </c>
      <c r="EP86" s="75">
        <f t="shared" si="327"/>
        <v>11.63</v>
      </c>
      <c r="EQ86" s="76">
        <f t="shared" si="328"/>
        <v>137.29</v>
      </c>
      <c r="ER86" s="76">
        <f t="shared" si="329"/>
        <v>478.25</v>
      </c>
      <c r="ES86" s="75">
        <f t="shared" si="330"/>
        <v>11.63</v>
      </c>
      <c r="ET86" s="75">
        <f t="shared" si="331"/>
        <v>10.5</v>
      </c>
      <c r="EU86" s="75">
        <f t="shared" si="332"/>
        <v>11.63</v>
      </c>
      <c r="EV86" s="75">
        <f t="shared" si="333"/>
        <v>11.25</v>
      </c>
      <c r="EW86" s="78">
        <f t="shared" si="334"/>
        <v>11.63</v>
      </c>
      <c r="EX86" s="75">
        <f t="shared" si="335"/>
        <v>11.25</v>
      </c>
      <c r="EY86" s="75">
        <f t="shared" si="339"/>
        <v>11.63</v>
      </c>
      <c r="EZ86" s="75">
        <f t="shared" si="340"/>
        <v>11.63</v>
      </c>
      <c r="FA86" s="75">
        <f t="shared" si="341"/>
        <v>11.25</v>
      </c>
      <c r="FB86" s="76"/>
      <c r="FC86" s="76"/>
      <c r="FD86" s="76"/>
      <c r="FE86" s="75">
        <f t="shared" si="336"/>
        <v>102.4</v>
      </c>
      <c r="FF86" s="76">
        <f t="shared" si="337"/>
        <v>580.65</v>
      </c>
      <c r="FG86" s="79">
        <f t="shared" si="338"/>
        <v>179.84000000000003</v>
      </c>
    </row>
    <row r="87" spans="1:163" ht="24.75" x14ac:dyDescent="0.15">
      <c r="A87" s="99">
        <v>42921</v>
      </c>
      <c r="B87" s="12" t="s">
        <v>302</v>
      </c>
      <c r="C87" s="19" t="s">
        <v>305</v>
      </c>
      <c r="D87" s="10" t="s">
        <v>221</v>
      </c>
      <c r="E87" s="12" t="s">
        <v>306</v>
      </c>
      <c r="F87" s="8">
        <v>760.49</v>
      </c>
      <c r="G87" s="75">
        <f t="shared" si="270"/>
        <v>76.049000000000007</v>
      </c>
      <c r="H87" s="75">
        <f t="shared" si="271"/>
        <v>684.44100000000003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75"/>
      <c r="CL87" s="75"/>
      <c r="CM87" s="75"/>
      <c r="CN87" s="76"/>
      <c r="CO87" s="75"/>
      <c r="CP87" s="75"/>
      <c r="CQ87" s="75"/>
      <c r="CR87" s="75"/>
      <c r="CS87" s="77"/>
      <c r="CT87" s="75"/>
      <c r="CU87" s="75">
        <f>ROUND((H87/5/365*26),2)</f>
        <v>9.75</v>
      </c>
      <c r="CV87" s="75">
        <f t="shared" si="281"/>
        <v>11.63</v>
      </c>
      <c r="CW87" s="75">
        <f t="shared" si="282"/>
        <v>11.25</v>
      </c>
      <c r="CX87" s="75">
        <f t="shared" si="283"/>
        <v>11.63</v>
      </c>
      <c r="CY87" s="75">
        <f t="shared" si="284"/>
        <v>11.25</v>
      </c>
      <c r="CZ87" s="75">
        <f t="shared" si="285"/>
        <v>11.63</v>
      </c>
      <c r="DA87" s="76">
        <f t="shared" si="286"/>
        <v>67.14</v>
      </c>
      <c r="DB87" s="76">
        <f t="shared" si="287"/>
        <v>67.14</v>
      </c>
      <c r="DC87" s="75">
        <f t="shared" si="288"/>
        <v>11.63</v>
      </c>
      <c r="DD87" s="75">
        <f t="shared" si="289"/>
        <v>10.5</v>
      </c>
      <c r="DE87" s="75">
        <f t="shared" si="290"/>
        <v>11.63</v>
      </c>
      <c r="DF87" s="75">
        <f t="shared" si="291"/>
        <v>11.25</v>
      </c>
      <c r="DG87" s="75">
        <f t="shared" si="292"/>
        <v>11.63</v>
      </c>
      <c r="DH87" s="75">
        <f t="shared" si="293"/>
        <v>11.25</v>
      </c>
      <c r="DI87" s="75">
        <f t="shared" si="294"/>
        <v>11.63</v>
      </c>
      <c r="DJ87" s="75">
        <f t="shared" si="295"/>
        <v>11.63</v>
      </c>
      <c r="DK87" s="75">
        <f t="shared" si="296"/>
        <v>11.25</v>
      </c>
      <c r="DL87" s="75">
        <f t="shared" si="297"/>
        <v>11.63</v>
      </c>
      <c r="DM87" s="75">
        <f t="shared" si="298"/>
        <v>11.25</v>
      </c>
      <c r="DN87" s="75">
        <f t="shared" si="299"/>
        <v>11.63</v>
      </c>
      <c r="DO87" s="76">
        <f t="shared" si="300"/>
        <v>136.91</v>
      </c>
      <c r="DP87" s="76">
        <f t="shared" si="301"/>
        <v>204.05</v>
      </c>
      <c r="DQ87" s="75">
        <f t="shared" si="302"/>
        <v>11.63</v>
      </c>
      <c r="DR87" s="75">
        <f t="shared" si="303"/>
        <v>10.5</v>
      </c>
      <c r="DS87" s="75">
        <f t="shared" si="304"/>
        <v>11.63</v>
      </c>
      <c r="DT87" s="75">
        <f t="shared" si="305"/>
        <v>11.25</v>
      </c>
      <c r="DU87" s="75">
        <f t="shared" si="306"/>
        <v>11.63</v>
      </c>
      <c r="DV87" s="75">
        <f t="shared" si="307"/>
        <v>11.25</v>
      </c>
      <c r="DW87" s="75">
        <f t="shared" si="308"/>
        <v>11.63</v>
      </c>
      <c r="DX87" s="75">
        <f t="shared" si="309"/>
        <v>11.63</v>
      </c>
      <c r="DY87" s="75">
        <f t="shared" si="310"/>
        <v>11.25</v>
      </c>
      <c r="DZ87" s="75">
        <f t="shared" si="311"/>
        <v>11.63</v>
      </c>
      <c r="EA87" s="75">
        <f t="shared" si="312"/>
        <v>11.25</v>
      </c>
      <c r="EB87" s="75">
        <f t="shared" si="313"/>
        <v>11.63</v>
      </c>
      <c r="EC87" s="76">
        <f t="shared" si="314"/>
        <v>136.91</v>
      </c>
      <c r="ED87" s="76">
        <f t="shared" si="315"/>
        <v>340.96</v>
      </c>
      <c r="EE87" s="75">
        <f t="shared" si="316"/>
        <v>11.63</v>
      </c>
      <c r="EF87" s="75">
        <f t="shared" si="317"/>
        <v>10.88</v>
      </c>
      <c r="EG87" s="75">
        <f t="shared" si="318"/>
        <v>11.63</v>
      </c>
      <c r="EH87" s="75">
        <f t="shared" si="319"/>
        <v>11.25</v>
      </c>
      <c r="EI87" s="75">
        <f t="shared" si="320"/>
        <v>11.63</v>
      </c>
      <c r="EJ87" s="75">
        <f t="shared" si="321"/>
        <v>11.25</v>
      </c>
      <c r="EK87" s="75">
        <f t="shared" si="322"/>
        <v>11.63</v>
      </c>
      <c r="EL87" s="75">
        <f t="shared" si="323"/>
        <v>11.63</v>
      </c>
      <c r="EM87" s="75">
        <f t="shared" si="324"/>
        <v>11.25</v>
      </c>
      <c r="EN87" s="75">
        <f t="shared" si="325"/>
        <v>11.63</v>
      </c>
      <c r="EO87" s="75">
        <f t="shared" si="326"/>
        <v>11.25</v>
      </c>
      <c r="EP87" s="75">
        <f t="shared" si="327"/>
        <v>11.63</v>
      </c>
      <c r="EQ87" s="76">
        <f t="shared" si="328"/>
        <v>137.29</v>
      </c>
      <c r="ER87" s="76">
        <f t="shared" si="329"/>
        <v>478.25</v>
      </c>
      <c r="ES87" s="75">
        <f t="shared" si="330"/>
        <v>11.63</v>
      </c>
      <c r="ET87" s="75">
        <f t="shared" si="331"/>
        <v>10.5</v>
      </c>
      <c r="EU87" s="75">
        <f t="shared" si="332"/>
        <v>11.63</v>
      </c>
      <c r="EV87" s="75">
        <f t="shared" si="333"/>
        <v>11.25</v>
      </c>
      <c r="EW87" s="78">
        <f t="shared" si="334"/>
        <v>11.63</v>
      </c>
      <c r="EX87" s="75">
        <f t="shared" si="335"/>
        <v>11.25</v>
      </c>
      <c r="EY87" s="75">
        <f t="shared" si="339"/>
        <v>11.63</v>
      </c>
      <c r="EZ87" s="75">
        <f t="shared" si="340"/>
        <v>11.63</v>
      </c>
      <c r="FA87" s="75">
        <f t="shared" si="341"/>
        <v>11.25</v>
      </c>
      <c r="FB87" s="76"/>
      <c r="FC87" s="76"/>
      <c r="FD87" s="76"/>
      <c r="FE87" s="75">
        <f t="shared" si="336"/>
        <v>102.4</v>
      </c>
      <c r="FF87" s="76">
        <f t="shared" si="337"/>
        <v>580.65</v>
      </c>
      <c r="FG87" s="79">
        <f t="shared" si="338"/>
        <v>179.84000000000003</v>
      </c>
    </row>
    <row r="88" spans="1:163" ht="24.75" x14ac:dyDescent="0.15">
      <c r="A88" s="99">
        <v>42930</v>
      </c>
      <c r="B88" s="124" t="s">
        <v>307</v>
      </c>
      <c r="C88" s="124" t="s">
        <v>308</v>
      </c>
      <c r="D88" s="12" t="s">
        <v>309</v>
      </c>
      <c r="E88" s="98" t="s">
        <v>310</v>
      </c>
      <c r="F88" s="100">
        <v>859.27</v>
      </c>
      <c r="G88" s="75">
        <f t="shared" si="270"/>
        <v>85.927000000000007</v>
      </c>
      <c r="H88" s="75">
        <f t="shared" si="271"/>
        <v>773.34299999999996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75"/>
      <c r="CL88" s="75"/>
      <c r="CM88" s="75"/>
      <c r="CN88" s="76"/>
      <c r="CO88" s="75"/>
      <c r="CP88" s="75"/>
      <c r="CQ88" s="75"/>
      <c r="CR88" s="75"/>
      <c r="CS88" s="77"/>
      <c r="CT88" s="75"/>
      <c r="CU88" s="75">
        <f t="shared" ref="CU88:CU102" si="342">ROUND((H88/5/365*17),2)</f>
        <v>7.2</v>
      </c>
      <c r="CV88" s="75">
        <f t="shared" si="281"/>
        <v>13.14</v>
      </c>
      <c r="CW88" s="75">
        <f t="shared" si="282"/>
        <v>12.71</v>
      </c>
      <c r="CX88" s="75">
        <f t="shared" si="283"/>
        <v>13.14</v>
      </c>
      <c r="CY88" s="75">
        <f t="shared" si="284"/>
        <v>12.71</v>
      </c>
      <c r="CZ88" s="75">
        <f t="shared" si="285"/>
        <v>13.14</v>
      </c>
      <c r="DA88" s="76">
        <f t="shared" si="286"/>
        <v>72.039999999999992</v>
      </c>
      <c r="DB88" s="76">
        <f t="shared" si="287"/>
        <v>72.040000000000006</v>
      </c>
      <c r="DC88" s="75">
        <f t="shared" si="288"/>
        <v>13.14</v>
      </c>
      <c r="DD88" s="75">
        <f t="shared" si="289"/>
        <v>11.86</v>
      </c>
      <c r="DE88" s="75">
        <f t="shared" si="290"/>
        <v>13.14</v>
      </c>
      <c r="DF88" s="75">
        <f t="shared" si="291"/>
        <v>12.71</v>
      </c>
      <c r="DG88" s="75">
        <f t="shared" si="292"/>
        <v>13.14</v>
      </c>
      <c r="DH88" s="75">
        <f t="shared" si="293"/>
        <v>12.71</v>
      </c>
      <c r="DI88" s="75">
        <f t="shared" si="294"/>
        <v>13.14</v>
      </c>
      <c r="DJ88" s="75">
        <f t="shared" si="295"/>
        <v>13.14</v>
      </c>
      <c r="DK88" s="75">
        <f t="shared" si="296"/>
        <v>12.71</v>
      </c>
      <c r="DL88" s="75">
        <f t="shared" si="297"/>
        <v>13.14</v>
      </c>
      <c r="DM88" s="75">
        <f t="shared" si="298"/>
        <v>12.71</v>
      </c>
      <c r="DN88" s="75">
        <f t="shared" si="299"/>
        <v>13.14</v>
      </c>
      <c r="DO88" s="76">
        <f t="shared" si="300"/>
        <v>154.68</v>
      </c>
      <c r="DP88" s="76">
        <f t="shared" si="301"/>
        <v>226.72</v>
      </c>
      <c r="DQ88" s="75">
        <f t="shared" si="302"/>
        <v>13.14</v>
      </c>
      <c r="DR88" s="75">
        <f t="shared" si="303"/>
        <v>11.86</v>
      </c>
      <c r="DS88" s="75">
        <f t="shared" si="304"/>
        <v>13.14</v>
      </c>
      <c r="DT88" s="75">
        <f t="shared" si="305"/>
        <v>12.71</v>
      </c>
      <c r="DU88" s="75">
        <f t="shared" si="306"/>
        <v>13.14</v>
      </c>
      <c r="DV88" s="75">
        <f t="shared" si="307"/>
        <v>12.71</v>
      </c>
      <c r="DW88" s="75">
        <f t="shared" si="308"/>
        <v>13.14</v>
      </c>
      <c r="DX88" s="75">
        <f t="shared" si="309"/>
        <v>13.14</v>
      </c>
      <c r="DY88" s="75">
        <f t="shared" si="310"/>
        <v>12.71</v>
      </c>
      <c r="DZ88" s="75">
        <f t="shared" si="311"/>
        <v>13.14</v>
      </c>
      <c r="EA88" s="75">
        <f t="shared" si="312"/>
        <v>12.71</v>
      </c>
      <c r="EB88" s="75">
        <f t="shared" si="313"/>
        <v>13.14</v>
      </c>
      <c r="EC88" s="76">
        <f t="shared" si="314"/>
        <v>154.68</v>
      </c>
      <c r="ED88" s="76">
        <f t="shared" si="315"/>
        <v>381.4</v>
      </c>
      <c r="EE88" s="75">
        <f t="shared" si="316"/>
        <v>13.14</v>
      </c>
      <c r="EF88" s="75">
        <f t="shared" si="317"/>
        <v>12.29</v>
      </c>
      <c r="EG88" s="75">
        <f t="shared" si="318"/>
        <v>13.14</v>
      </c>
      <c r="EH88" s="75">
        <f t="shared" si="319"/>
        <v>12.71</v>
      </c>
      <c r="EI88" s="75">
        <f t="shared" si="320"/>
        <v>13.14</v>
      </c>
      <c r="EJ88" s="75">
        <f t="shared" si="321"/>
        <v>12.71</v>
      </c>
      <c r="EK88" s="75">
        <f t="shared" si="322"/>
        <v>13.14</v>
      </c>
      <c r="EL88" s="75">
        <f t="shared" si="323"/>
        <v>13.14</v>
      </c>
      <c r="EM88" s="75">
        <f t="shared" si="324"/>
        <v>12.71</v>
      </c>
      <c r="EN88" s="75">
        <f t="shared" si="325"/>
        <v>13.14</v>
      </c>
      <c r="EO88" s="75">
        <f t="shared" si="326"/>
        <v>12.71</v>
      </c>
      <c r="EP88" s="75">
        <f t="shared" si="327"/>
        <v>13.14</v>
      </c>
      <c r="EQ88" s="76">
        <f t="shared" si="328"/>
        <v>155.11000000000001</v>
      </c>
      <c r="ER88" s="76">
        <f t="shared" si="329"/>
        <v>536.51</v>
      </c>
      <c r="ES88" s="75">
        <f t="shared" si="330"/>
        <v>13.14</v>
      </c>
      <c r="ET88" s="75">
        <f t="shared" si="331"/>
        <v>11.86</v>
      </c>
      <c r="EU88" s="75">
        <f t="shared" si="332"/>
        <v>13.14</v>
      </c>
      <c r="EV88" s="75">
        <f t="shared" si="333"/>
        <v>12.71</v>
      </c>
      <c r="EW88" s="78">
        <f t="shared" si="334"/>
        <v>13.14</v>
      </c>
      <c r="EX88" s="75">
        <f t="shared" si="335"/>
        <v>12.71</v>
      </c>
      <c r="EY88" s="75">
        <f t="shared" si="339"/>
        <v>13.14</v>
      </c>
      <c r="EZ88" s="75">
        <f t="shared" si="340"/>
        <v>13.14</v>
      </c>
      <c r="FA88" s="75">
        <f t="shared" si="341"/>
        <v>12.71</v>
      </c>
      <c r="FB88" s="76"/>
      <c r="FC88" s="76"/>
      <c r="FD88" s="76"/>
      <c r="FE88" s="75">
        <f t="shared" si="336"/>
        <v>115.69</v>
      </c>
      <c r="FF88" s="76">
        <f t="shared" si="337"/>
        <v>652.20000000000005</v>
      </c>
      <c r="FG88" s="79">
        <f t="shared" si="338"/>
        <v>207.06999999999994</v>
      </c>
    </row>
    <row r="89" spans="1:163" ht="24.75" x14ac:dyDescent="0.15">
      <c r="A89" s="99">
        <v>42930</v>
      </c>
      <c r="B89" s="124" t="s">
        <v>307</v>
      </c>
      <c r="C89" s="124" t="s">
        <v>311</v>
      </c>
      <c r="D89" s="12" t="s">
        <v>312</v>
      </c>
      <c r="E89" s="98" t="s">
        <v>313</v>
      </c>
      <c r="F89" s="100">
        <v>859.27</v>
      </c>
      <c r="G89" s="75">
        <f t="shared" si="270"/>
        <v>85.927000000000007</v>
      </c>
      <c r="H89" s="75">
        <f t="shared" si="271"/>
        <v>773.34299999999996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75"/>
      <c r="CL89" s="75"/>
      <c r="CM89" s="75"/>
      <c r="CN89" s="76"/>
      <c r="CO89" s="75"/>
      <c r="CP89" s="75"/>
      <c r="CQ89" s="75"/>
      <c r="CR89" s="75"/>
      <c r="CS89" s="77"/>
      <c r="CT89" s="75"/>
      <c r="CU89" s="75">
        <f t="shared" si="342"/>
        <v>7.2</v>
      </c>
      <c r="CV89" s="75">
        <f t="shared" si="281"/>
        <v>13.14</v>
      </c>
      <c r="CW89" s="75">
        <f t="shared" si="282"/>
        <v>12.71</v>
      </c>
      <c r="CX89" s="75">
        <f t="shared" si="283"/>
        <v>13.14</v>
      </c>
      <c r="CY89" s="75">
        <f t="shared" si="284"/>
        <v>12.71</v>
      </c>
      <c r="CZ89" s="75">
        <f t="shared" si="285"/>
        <v>13.14</v>
      </c>
      <c r="DA89" s="76">
        <f t="shared" si="286"/>
        <v>72.039999999999992</v>
      </c>
      <c r="DB89" s="76">
        <f t="shared" si="287"/>
        <v>72.040000000000006</v>
      </c>
      <c r="DC89" s="75">
        <f t="shared" si="288"/>
        <v>13.14</v>
      </c>
      <c r="DD89" s="75">
        <f t="shared" si="289"/>
        <v>11.86</v>
      </c>
      <c r="DE89" s="75">
        <f t="shared" si="290"/>
        <v>13.14</v>
      </c>
      <c r="DF89" s="75">
        <f t="shared" si="291"/>
        <v>12.71</v>
      </c>
      <c r="DG89" s="75">
        <f t="shared" si="292"/>
        <v>13.14</v>
      </c>
      <c r="DH89" s="75">
        <f t="shared" si="293"/>
        <v>12.71</v>
      </c>
      <c r="DI89" s="75">
        <f t="shared" si="294"/>
        <v>13.14</v>
      </c>
      <c r="DJ89" s="75">
        <f t="shared" si="295"/>
        <v>13.14</v>
      </c>
      <c r="DK89" s="75">
        <f t="shared" si="296"/>
        <v>12.71</v>
      </c>
      <c r="DL89" s="75">
        <f t="shared" si="297"/>
        <v>13.14</v>
      </c>
      <c r="DM89" s="75">
        <f t="shared" si="298"/>
        <v>12.71</v>
      </c>
      <c r="DN89" s="75">
        <f t="shared" si="299"/>
        <v>13.14</v>
      </c>
      <c r="DO89" s="76">
        <f t="shared" si="300"/>
        <v>154.68</v>
      </c>
      <c r="DP89" s="76">
        <f t="shared" si="301"/>
        <v>226.72</v>
      </c>
      <c r="DQ89" s="75">
        <f t="shared" si="302"/>
        <v>13.14</v>
      </c>
      <c r="DR89" s="75">
        <f t="shared" si="303"/>
        <v>11.86</v>
      </c>
      <c r="DS89" s="75">
        <f t="shared" si="304"/>
        <v>13.14</v>
      </c>
      <c r="DT89" s="75">
        <f t="shared" si="305"/>
        <v>12.71</v>
      </c>
      <c r="DU89" s="75">
        <f t="shared" si="306"/>
        <v>13.14</v>
      </c>
      <c r="DV89" s="75">
        <f t="shared" si="307"/>
        <v>12.71</v>
      </c>
      <c r="DW89" s="75">
        <f t="shared" si="308"/>
        <v>13.14</v>
      </c>
      <c r="DX89" s="75">
        <f t="shared" si="309"/>
        <v>13.14</v>
      </c>
      <c r="DY89" s="75">
        <f t="shared" si="310"/>
        <v>12.71</v>
      </c>
      <c r="DZ89" s="75">
        <f t="shared" si="311"/>
        <v>13.14</v>
      </c>
      <c r="EA89" s="75">
        <f t="shared" si="312"/>
        <v>12.71</v>
      </c>
      <c r="EB89" s="75">
        <f t="shared" si="313"/>
        <v>13.14</v>
      </c>
      <c r="EC89" s="76">
        <f t="shared" si="314"/>
        <v>154.68</v>
      </c>
      <c r="ED89" s="76">
        <f t="shared" si="315"/>
        <v>381.4</v>
      </c>
      <c r="EE89" s="75">
        <f t="shared" si="316"/>
        <v>13.14</v>
      </c>
      <c r="EF89" s="75">
        <f t="shared" si="317"/>
        <v>12.29</v>
      </c>
      <c r="EG89" s="75">
        <f t="shared" si="318"/>
        <v>13.14</v>
      </c>
      <c r="EH89" s="75">
        <f t="shared" si="319"/>
        <v>12.71</v>
      </c>
      <c r="EI89" s="75">
        <f t="shared" si="320"/>
        <v>13.14</v>
      </c>
      <c r="EJ89" s="75">
        <f t="shared" si="321"/>
        <v>12.71</v>
      </c>
      <c r="EK89" s="75">
        <f t="shared" si="322"/>
        <v>13.14</v>
      </c>
      <c r="EL89" s="75">
        <f t="shared" si="323"/>
        <v>13.14</v>
      </c>
      <c r="EM89" s="75">
        <f t="shared" si="324"/>
        <v>12.71</v>
      </c>
      <c r="EN89" s="75">
        <f t="shared" si="325"/>
        <v>13.14</v>
      </c>
      <c r="EO89" s="75">
        <f t="shared" si="326"/>
        <v>12.71</v>
      </c>
      <c r="EP89" s="75">
        <f t="shared" si="327"/>
        <v>13.14</v>
      </c>
      <c r="EQ89" s="76">
        <f t="shared" si="328"/>
        <v>155.11000000000001</v>
      </c>
      <c r="ER89" s="76">
        <f t="shared" si="329"/>
        <v>536.51</v>
      </c>
      <c r="ES89" s="75">
        <f t="shared" si="330"/>
        <v>13.14</v>
      </c>
      <c r="ET89" s="75">
        <f t="shared" si="331"/>
        <v>11.86</v>
      </c>
      <c r="EU89" s="75">
        <f t="shared" si="332"/>
        <v>13.14</v>
      </c>
      <c r="EV89" s="75">
        <f t="shared" si="333"/>
        <v>12.71</v>
      </c>
      <c r="EW89" s="78">
        <f t="shared" si="334"/>
        <v>13.14</v>
      </c>
      <c r="EX89" s="75">
        <f t="shared" si="335"/>
        <v>12.71</v>
      </c>
      <c r="EY89" s="75">
        <f t="shared" si="339"/>
        <v>13.14</v>
      </c>
      <c r="EZ89" s="75">
        <f t="shared" si="340"/>
        <v>13.14</v>
      </c>
      <c r="FA89" s="75">
        <f t="shared" si="341"/>
        <v>12.71</v>
      </c>
      <c r="FB89" s="76"/>
      <c r="FC89" s="76"/>
      <c r="FD89" s="76"/>
      <c r="FE89" s="75">
        <f t="shared" si="336"/>
        <v>115.69</v>
      </c>
      <c r="FF89" s="76">
        <f t="shared" si="337"/>
        <v>652.20000000000005</v>
      </c>
      <c r="FG89" s="79">
        <f t="shared" si="338"/>
        <v>207.06999999999994</v>
      </c>
    </row>
    <row r="90" spans="1:163" ht="24.75" x14ac:dyDescent="0.15">
      <c r="A90" s="99">
        <v>42930</v>
      </c>
      <c r="B90" s="124" t="s">
        <v>307</v>
      </c>
      <c r="C90" s="124" t="s">
        <v>314</v>
      </c>
      <c r="D90" s="12" t="s">
        <v>256</v>
      </c>
      <c r="E90" s="98" t="s">
        <v>315</v>
      </c>
      <c r="F90" s="100">
        <v>859.27</v>
      </c>
      <c r="G90" s="75">
        <f t="shared" si="270"/>
        <v>85.927000000000007</v>
      </c>
      <c r="H90" s="75">
        <f t="shared" si="271"/>
        <v>773.34299999999996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75"/>
      <c r="CL90" s="75"/>
      <c r="CM90" s="75"/>
      <c r="CN90" s="76"/>
      <c r="CO90" s="75"/>
      <c r="CP90" s="75"/>
      <c r="CQ90" s="75"/>
      <c r="CR90" s="75"/>
      <c r="CS90" s="77"/>
      <c r="CT90" s="75"/>
      <c r="CU90" s="75">
        <f t="shared" si="342"/>
        <v>7.2</v>
      </c>
      <c r="CV90" s="75">
        <f t="shared" si="281"/>
        <v>13.14</v>
      </c>
      <c r="CW90" s="75">
        <f t="shared" si="282"/>
        <v>12.71</v>
      </c>
      <c r="CX90" s="75">
        <f t="shared" si="283"/>
        <v>13.14</v>
      </c>
      <c r="CY90" s="75">
        <f t="shared" si="284"/>
        <v>12.71</v>
      </c>
      <c r="CZ90" s="75">
        <f t="shared" si="285"/>
        <v>13.14</v>
      </c>
      <c r="DA90" s="76">
        <f t="shared" si="286"/>
        <v>72.039999999999992</v>
      </c>
      <c r="DB90" s="76">
        <f t="shared" si="287"/>
        <v>72.040000000000006</v>
      </c>
      <c r="DC90" s="75">
        <f t="shared" si="288"/>
        <v>13.14</v>
      </c>
      <c r="DD90" s="75">
        <f t="shared" si="289"/>
        <v>11.86</v>
      </c>
      <c r="DE90" s="75">
        <f t="shared" si="290"/>
        <v>13.14</v>
      </c>
      <c r="DF90" s="75">
        <f t="shared" si="291"/>
        <v>12.71</v>
      </c>
      <c r="DG90" s="75">
        <f t="shared" si="292"/>
        <v>13.14</v>
      </c>
      <c r="DH90" s="75">
        <f t="shared" si="293"/>
        <v>12.71</v>
      </c>
      <c r="DI90" s="75">
        <f t="shared" si="294"/>
        <v>13.14</v>
      </c>
      <c r="DJ90" s="75">
        <f t="shared" si="295"/>
        <v>13.14</v>
      </c>
      <c r="DK90" s="75">
        <f t="shared" si="296"/>
        <v>12.71</v>
      </c>
      <c r="DL90" s="75">
        <f t="shared" si="297"/>
        <v>13.14</v>
      </c>
      <c r="DM90" s="75">
        <f t="shared" si="298"/>
        <v>12.71</v>
      </c>
      <c r="DN90" s="75">
        <f t="shared" si="299"/>
        <v>13.14</v>
      </c>
      <c r="DO90" s="76">
        <f t="shared" si="300"/>
        <v>154.68</v>
      </c>
      <c r="DP90" s="76">
        <f t="shared" si="301"/>
        <v>226.72</v>
      </c>
      <c r="DQ90" s="75">
        <f t="shared" si="302"/>
        <v>13.14</v>
      </c>
      <c r="DR90" s="75">
        <f t="shared" si="303"/>
        <v>11.86</v>
      </c>
      <c r="DS90" s="75">
        <f t="shared" si="304"/>
        <v>13.14</v>
      </c>
      <c r="DT90" s="75">
        <f t="shared" si="305"/>
        <v>12.71</v>
      </c>
      <c r="DU90" s="75">
        <f t="shared" si="306"/>
        <v>13.14</v>
      </c>
      <c r="DV90" s="75">
        <f t="shared" si="307"/>
        <v>12.71</v>
      </c>
      <c r="DW90" s="75">
        <f t="shared" si="308"/>
        <v>13.14</v>
      </c>
      <c r="DX90" s="75">
        <f t="shared" si="309"/>
        <v>13.14</v>
      </c>
      <c r="DY90" s="75">
        <f t="shared" si="310"/>
        <v>12.71</v>
      </c>
      <c r="DZ90" s="75">
        <f t="shared" si="311"/>
        <v>13.14</v>
      </c>
      <c r="EA90" s="75">
        <f t="shared" si="312"/>
        <v>12.71</v>
      </c>
      <c r="EB90" s="75">
        <f t="shared" si="313"/>
        <v>13.14</v>
      </c>
      <c r="EC90" s="76">
        <f t="shared" si="314"/>
        <v>154.68</v>
      </c>
      <c r="ED90" s="76">
        <f t="shared" si="315"/>
        <v>381.4</v>
      </c>
      <c r="EE90" s="75">
        <f t="shared" si="316"/>
        <v>13.14</v>
      </c>
      <c r="EF90" s="75">
        <f t="shared" si="317"/>
        <v>12.29</v>
      </c>
      <c r="EG90" s="75">
        <f t="shared" si="318"/>
        <v>13.14</v>
      </c>
      <c r="EH90" s="75">
        <f t="shared" si="319"/>
        <v>12.71</v>
      </c>
      <c r="EI90" s="75">
        <f t="shared" si="320"/>
        <v>13.14</v>
      </c>
      <c r="EJ90" s="75">
        <f t="shared" si="321"/>
        <v>12.71</v>
      </c>
      <c r="EK90" s="75">
        <f t="shared" si="322"/>
        <v>13.14</v>
      </c>
      <c r="EL90" s="75">
        <f t="shared" si="323"/>
        <v>13.14</v>
      </c>
      <c r="EM90" s="75">
        <f t="shared" si="324"/>
        <v>12.71</v>
      </c>
      <c r="EN90" s="75">
        <f t="shared" si="325"/>
        <v>13.14</v>
      </c>
      <c r="EO90" s="75">
        <f t="shared" si="326"/>
        <v>12.71</v>
      </c>
      <c r="EP90" s="75">
        <f t="shared" si="327"/>
        <v>13.14</v>
      </c>
      <c r="EQ90" s="76">
        <f t="shared" si="328"/>
        <v>155.11000000000001</v>
      </c>
      <c r="ER90" s="76">
        <f t="shared" si="329"/>
        <v>536.51</v>
      </c>
      <c r="ES90" s="75">
        <f t="shared" si="330"/>
        <v>13.14</v>
      </c>
      <c r="ET90" s="75">
        <f t="shared" si="331"/>
        <v>11.86</v>
      </c>
      <c r="EU90" s="75">
        <f t="shared" si="332"/>
        <v>13.14</v>
      </c>
      <c r="EV90" s="75">
        <f t="shared" si="333"/>
        <v>12.71</v>
      </c>
      <c r="EW90" s="78">
        <f t="shared" si="334"/>
        <v>13.14</v>
      </c>
      <c r="EX90" s="75">
        <f t="shared" si="335"/>
        <v>12.71</v>
      </c>
      <c r="EY90" s="75">
        <f t="shared" si="339"/>
        <v>13.14</v>
      </c>
      <c r="EZ90" s="75">
        <f t="shared" si="340"/>
        <v>13.14</v>
      </c>
      <c r="FA90" s="75">
        <f t="shared" si="341"/>
        <v>12.71</v>
      </c>
      <c r="FB90" s="76"/>
      <c r="FC90" s="76"/>
      <c r="FD90" s="76"/>
      <c r="FE90" s="75">
        <f t="shared" si="336"/>
        <v>115.69</v>
      </c>
      <c r="FF90" s="76">
        <f t="shared" si="337"/>
        <v>652.20000000000005</v>
      </c>
      <c r="FG90" s="79">
        <f t="shared" si="338"/>
        <v>207.06999999999994</v>
      </c>
    </row>
    <row r="91" spans="1:163" ht="24.75" x14ac:dyDescent="0.15">
      <c r="A91" s="99">
        <v>42930</v>
      </c>
      <c r="B91" s="124" t="s">
        <v>307</v>
      </c>
      <c r="C91" s="124" t="s">
        <v>316</v>
      </c>
      <c r="D91" s="12" t="s">
        <v>218</v>
      </c>
      <c r="E91" s="98" t="s">
        <v>317</v>
      </c>
      <c r="F91" s="100">
        <v>859.27</v>
      </c>
      <c r="G91" s="75">
        <f t="shared" si="270"/>
        <v>85.927000000000007</v>
      </c>
      <c r="H91" s="75">
        <f t="shared" si="271"/>
        <v>773.34299999999996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75"/>
      <c r="CL91" s="75"/>
      <c r="CM91" s="75"/>
      <c r="CN91" s="76"/>
      <c r="CO91" s="75"/>
      <c r="CP91" s="75"/>
      <c r="CQ91" s="75"/>
      <c r="CR91" s="75"/>
      <c r="CS91" s="77"/>
      <c r="CT91" s="75"/>
      <c r="CU91" s="75">
        <f t="shared" si="342"/>
        <v>7.2</v>
      </c>
      <c r="CV91" s="75">
        <f t="shared" si="281"/>
        <v>13.14</v>
      </c>
      <c r="CW91" s="75">
        <f t="shared" si="282"/>
        <v>12.71</v>
      </c>
      <c r="CX91" s="75">
        <f t="shared" si="283"/>
        <v>13.14</v>
      </c>
      <c r="CY91" s="75">
        <f t="shared" si="284"/>
        <v>12.71</v>
      </c>
      <c r="CZ91" s="75">
        <f t="shared" si="285"/>
        <v>13.14</v>
      </c>
      <c r="DA91" s="76">
        <f t="shared" si="286"/>
        <v>72.039999999999992</v>
      </c>
      <c r="DB91" s="76">
        <f t="shared" si="287"/>
        <v>72.040000000000006</v>
      </c>
      <c r="DC91" s="75">
        <f t="shared" si="288"/>
        <v>13.14</v>
      </c>
      <c r="DD91" s="75">
        <f t="shared" si="289"/>
        <v>11.86</v>
      </c>
      <c r="DE91" s="75">
        <f t="shared" si="290"/>
        <v>13.14</v>
      </c>
      <c r="DF91" s="75">
        <f t="shared" si="291"/>
        <v>12.71</v>
      </c>
      <c r="DG91" s="75">
        <f t="shared" si="292"/>
        <v>13.14</v>
      </c>
      <c r="DH91" s="75">
        <f t="shared" si="293"/>
        <v>12.71</v>
      </c>
      <c r="DI91" s="75">
        <f t="shared" si="294"/>
        <v>13.14</v>
      </c>
      <c r="DJ91" s="75">
        <f t="shared" si="295"/>
        <v>13.14</v>
      </c>
      <c r="DK91" s="75">
        <f t="shared" si="296"/>
        <v>12.71</v>
      </c>
      <c r="DL91" s="75">
        <f t="shared" si="297"/>
        <v>13.14</v>
      </c>
      <c r="DM91" s="75">
        <f t="shared" si="298"/>
        <v>12.71</v>
      </c>
      <c r="DN91" s="75">
        <f t="shared" si="299"/>
        <v>13.14</v>
      </c>
      <c r="DO91" s="76">
        <f t="shared" si="300"/>
        <v>154.68</v>
      </c>
      <c r="DP91" s="76">
        <f t="shared" si="301"/>
        <v>226.72</v>
      </c>
      <c r="DQ91" s="75">
        <f t="shared" si="302"/>
        <v>13.14</v>
      </c>
      <c r="DR91" s="75">
        <f t="shared" si="303"/>
        <v>11.86</v>
      </c>
      <c r="DS91" s="75">
        <f t="shared" si="304"/>
        <v>13.14</v>
      </c>
      <c r="DT91" s="75">
        <f t="shared" si="305"/>
        <v>12.71</v>
      </c>
      <c r="DU91" s="75">
        <f t="shared" si="306"/>
        <v>13.14</v>
      </c>
      <c r="DV91" s="75">
        <f t="shared" si="307"/>
        <v>12.71</v>
      </c>
      <c r="DW91" s="75">
        <f t="shared" si="308"/>
        <v>13.14</v>
      </c>
      <c r="DX91" s="75">
        <f t="shared" si="309"/>
        <v>13.14</v>
      </c>
      <c r="DY91" s="75">
        <f t="shared" si="310"/>
        <v>12.71</v>
      </c>
      <c r="DZ91" s="75">
        <f t="shared" si="311"/>
        <v>13.14</v>
      </c>
      <c r="EA91" s="75">
        <f t="shared" si="312"/>
        <v>12.71</v>
      </c>
      <c r="EB91" s="75">
        <f t="shared" si="313"/>
        <v>13.14</v>
      </c>
      <c r="EC91" s="76">
        <f t="shared" si="314"/>
        <v>154.68</v>
      </c>
      <c r="ED91" s="76">
        <f t="shared" si="315"/>
        <v>381.4</v>
      </c>
      <c r="EE91" s="75">
        <f t="shared" si="316"/>
        <v>13.14</v>
      </c>
      <c r="EF91" s="75">
        <f t="shared" si="317"/>
        <v>12.29</v>
      </c>
      <c r="EG91" s="75">
        <f t="shared" si="318"/>
        <v>13.14</v>
      </c>
      <c r="EH91" s="75">
        <f t="shared" si="319"/>
        <v>12.71</v>
      </c>
      <c r="EI91" s="75">
        <f t="shared" si="320"/>
        <v>13.14</v>
      </c>
      <c r="EJ91" s="75">
        <f t="shared" si="321"/>
        <v>12.71</v>
      </c>
      <c r="EK91" s="75">
        <f t="shared" si="322"/>
        <v>13.14</v>
      </c>
      <c r="EL91" s="75">
        <f t="shared" si="323"/>
        <v>13.14</v>
      </c>
      <c r="EM91" s="75">
        <f t="shared" si="324"/>
        <v>12.71</v>
      </c>
      <c r="EN91" s="75">
        <f t="shared" si="325"/>
        <v>13.14</v>
      </c>
      <c r="EO91" s="75">
        <f t="shared" si="326"/>
        <v>12.71</v>
      </c>
      <c r="EP91" s="75">
        <f t="shared" si="327"/>
        <v>13.14</v>
      </c>
      <c r="EQ91" s="76">
        <f t="shared" si="328"/>
        <v>155.11000000000001</v>
      </c>
      <c r="ER91" s="76">
        <f t="shared" si="329"/>
        <v>536.51</v>
      </c>
      <c r="ES91" s="75">
        <f t="shared" si="330"/>
        <v>13.14</v>
      </c>
      <c r="ET91" s="75">
        <f t="shared" si="331"/>
        <v>11.86</v>
      </c>
      <c r="EU91" s="75">
        <f t="shared" si="332"/>
        <v>13.14</v>
      </c>
      <c r="EV91" s="75">
        <f t="shared" si="333"/>
        <v>12.71</v>
      </c>
      <c r="EW91" s="78">
        <f t="shared" si="334"/>
        <v>13.14</v>
      </c>
      <c r="EX91" s="75">
        <f t="shared" si="335"/>
        <v>12.71</v>
      </c>
      <c r="EY91" s="75">
        <f t="shared" si="339"/>
        <v>13.14</v>
      </c>
      <c r="EZ91" s="75">
        <f t="shared" si="340"/>
        <v>13.14</v>
      </c>
      <c r="FA91" s="75">
        <f t="shared" si="341"/>
        <v>12.71</v>
      </c>
      <c r="FB91" s="76"/>
      <c r="FC91" s="76"/>
      <c r="FD91" s="76"/>
      <c r="FE91" s="75">
        <f t="shared" si="336"/>
        <v>115.69</v>
      </c>
      <c r="FF91" s="76">
        <f t="shared" si="337"/>
        <v>652.20000000000005</v>
      </c>
      <c r="FG91" s="79">
        <f t="shared" si="338"/>
        <v>207.06999999999994</v>
      </c>
    </row>
    <row r="92" spans="1:163" ht="24.75" x14ac:dyDescent="0.15">
      <c r="A92" s="99">
        <v>42930</v>
      </c>
      <c r="B92" s="124" t="s">
        <v>307</v>
      </c>
      <c r="C92" s="124" t="s">
        <v>318</v>
      </c>
      <c r="D92" s="12" t="s">
        <v>319</v>
      </c>
      <c r="E92" s="98" t="s">
        <v>320</v>
      </c>
      <c r="F92" s="100">
        <v>859.27</v>
      </c>
      <c r="G92" s="75">
        <f t="shared" si="270"/>
        <v>85.927000000000007</v>
      </c>
      <c r="H92" s="75">
        <f t="shared" si="271"/>
        <v>773.34299999999996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75"/>
      <c r="CL92" s="75"/>
      <c r="CM92" s="75"/>
      <c r="CN92" s="76"/>
      <c r="CO92" s="75"/>
      <c r="CP92" s="75"/>
      <c r="CQ92" s="75"/>
      <c r="CR92" s="75"/>
      <c r="CS92" s="77"/>
      <c r="CT92" s="75"/>
      <c r="CU92" s="75">
        <f t="shared" si="342"/>
        <v>7.2</v>
      </c>
      <c r="CV92" s="75">
        <f t="shared" si="281"/>
        <v>13.14</v>
      </c>
      <c r="CW92" s="75">
        <f t="shared" si="282"/>
        <v>12.71</v>
      </c>
      <c r="CX92" s="75">
        <f t="shared" si="283"/>
        <v>13.14</v>
      </c>
      <c r="CY92" s="75">
        <f t="shared" si="284"/>
        <v>12.71</v>
      </c>
      <c r="CZ92" s="75">
        <f t="shared" si="285"/>
        <v>13.14</v>
      </c>
      <c r="DA92" s="76">
        <f t="shared" si="286"/>
        <v>72.039999999999992</v>
      </c>
      <c r="DB92" s="76">
        <f t="shared" si="287"/>
        <v>72.040000000000006</v>
      </c>
      <c r="DC92" s="75">
        <f t="shared" si="288"/>
        <v>13.14</v>
      </c>
      <c r="DD92" s="75">
        <f t="shared" si="289"/>
        <v>11.86</v>
      </c>
      <c r="DE92" s="75">
        <f t="shared" si="290"/>
        <v>13.14</v>
      </c>
      <c r="DF92" s="75">
        <f t="shared" si="291"/>
        <v>12.71</v>
      </c>
      <c r="DG92" s="75">
        <f t="shared" si="292"/>
        <v>13.14</v>
      </c>
      <c r="DH92" s="75">
        <f t="shared" si="293"/>
        <v>12.71</v>
      </c>
      <c r="DI92" s="75">
        <f t="shared" si="294"/>
        <v>13.14</v>
      </c>
      <c r="DJ92" s="75">
        <f t="shared" si="295"/>
        <v>13.14</v>
      </c>
      <c r="DK92" s="75">
        <f t="shared" si="296"/>
        <v>12.71</v>
      </c>
      <c r="DL92" s="75">
        <f t="shared" si="297"/>
        <v>13.14</v>
      </c>
      <c r="DM92" s="75">
        <f t="shared" si="298"/>
        <v>12.71</v>
      </c>
      <c r="DN92" s="75">
        <f t="shared" si="299"/>
        <v>13.14</v>
      </c>
      <c r="DO92" s="76">
        <f t="shared" si="300"/>
        <v>154.68</v>
      </c>
      <c r="DP92" s="76">
        <f t="shared" si="301"/>
        <v>226.72</v>
      </c>
      <c r="DQ92" s="75">
        <f t="shared" si="302"/>
        <v>13.14</v>
      </c>
      <c r="DR92" s="75">
        <f t="shared" si="303"/>
        <v>11.86</v>
      </c>
      <c r="DS92" s="75">
        <f t="shared" si="304"/>
        <v>13.14</v>
      </c>
      <c r="DT92" s="75">
        <f t="shared" si="305"/>
        <v>12.71</v>
      </c>
      <c r="DU92" s="75">
        <f t="shared" si="306"/>
        <v>13.14</v>
      </c>
      <c r="DV92" s="75">
        <f t="shared" si="307"/>
        <v>12.71</v>
      </c>
      <c r="DW92" s="75">
        <f t="shared" si="308"/>
        <v>13.14</v>
      </c>
      <c r="DX92" s="75">
        <f t="shared" si="309"/>
        <v>13.14</v>
      </c>
      <c r="DY92" s="75">
        <f t="shared" si="310"/>
        <v>12.71</v>
      </c>
      <c r="DZ92" s="75">
        <f t="shared" si="311"/>
        <v>13.14</v>
      </c>
      <c r="EA92" s="75">
        <f t="shared" si="312"/>
        <v>12.71</v>
      </c>
      <c r="EB92" s="75">
        <f t="shared" si="313"/>
        <v>13.14</v>
      </c>
      <c r="EC92" s="76">
        <f t="shared" si="314"/>
        <v>154.68</v>
      </c>
      <c r="ED92" s="76">
        <f t="shared" si="315"/>
        <v>381.4</v>
      </c>
      <c r="EE92" s="75">
        <f t="shared" si="316"/>
        <v>13.14</v>
      </c>
      <c r="EF92" s="75">
        <f t="shared" si="317"/>
        <v>12.29</v>
      </c>
      <c r="EG92" s="75">
        <f t="shared" si="318"/>
        <v>13.14</v>
      </c>
      <c r="EH92" s="75">
        <f t="shared" si="319"/>
        <v>12.71</v>
      </c>
      <c r="EI92" s="75">
        <f t="shared" si="320"/>
        <v>13.14</v>
      </c>
      <c r="EJ92" s="75">
        <f t="shared" si="321"/>
        <v>12.71</v>
      </c>
      <c r="EK92" s="75">
        <f t="shared" si="322"/>
        <v>13.14</v>
      </c>
      <c r="EL92" s="75">
        <f t="shared" si="323"/>
        <v>13.14</v>
      </c>
      <c r="EM92" s="75">
        <f t="shared" si="324"/>
        <v>12.71</v>
      </c>
      <c r="EN92" s="75">
        <f t="shared" si="325"/>
        <v>13.14</v>
      </c>
      <c r="EO92" s="75">
        <f t="shared" si="326"/>
        <v>12.71</v>
      </c>
      <c r="EP92" s="75">
        <f t="shared" si="327"/>
        <v>13.14</v>
      </c>
      <c r="EQ92" s="76">
        <f t="shared" si="328"/>
        <v>155.11000000000001</v>
      </c>
      <c r="ER92" s="76">
        <f t="shared" si="329"/>
        <v>536.51</v>
      </c>
      <c r="ES92" s="75">
        <f t="shared" si="330"/>
        <v>13.14</v>
      </c>
      <c r="ET92" s="75">
        <f t="shared" si="331"/>
        <v>11.86</v>
      </c>
      <c r="EU92" s="75">
        <f t="shared" si="332"/>
        <v>13.14</v>
      </c>
      <c r="EV92" s="75">
        <f t="shared" si="333"/>
        <v>12.71</v>
      </c>
      <c r="EW92" s="78">
        <f t="shared" si="334"/>
        <v>13.14</v>
      </c>
      <c r="EX92" s="75">
        <f t="shared" si="335"/>
        <v>12.71</v>
      </c>
      <c r="EY92" s="75">
        <f t="shared" si="339"/>
        <v>13.14</v>
      </c>
      <c r="EZ92" s="75">
        <f t="shared" si="340"/>
        <v>13.14</v>
      </c>
      <c r="FA92" s="75">
        <f t="shared" si="341"/>
        <v>12.71</v>
      </c>
      <c r="FB92" s="76"/>
      <c r="FC92" s="76"/>
      <c r="FD92" s="76"/>
      <c r="FE92" s="75">
        <f t="shared" si="336"/>
        <v>115.69</v>
      </c>
      <c r="FF92" s="76">
        <f t="shared" si="337"/>
        <v>652.20000000000005</v>
      </c>
      <c r="FG92" s="79">
        <f t="shared" si="338"/>
        <v>207.06999999999994</v>
      </c>
    </row>
    <row r="93" spans="1:163" ht="24.75" x14ac:dyDescent="0.15">
      <c r="A93" s="99">
        <v>42930</v>
      </c>
      <c r="B93" s="124" t="s">
        <v>307</v>
      </c>
      <c r="C93" s="124" t="s">
        <v>321</v>
      </c>
      <c r="D93" s="12" t="s">
        <v>272</v>
      </c>
      <c r="E93" s="98" t="s">
        <v>322</v>
      </c>
      <c r="F93" s="100">
        <v>859.27</v>
      </c>
      <c r="G93" s="75">
        <f t="shared" si="270"/>
        <v>85.927000000000007</v>
      </c>
      <c r="H93" s="75">
        <f t="shared" si="271"/>
        <v>773.34299999999996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75"/>
      <c r="CL93" s="75"/>
      <c r="CM93" s="75"/>
      <c r="CN93" s="76"/>
      <c r="CO93" s="75"/>
      <c r="CP93" s="75"/>
      <c r="CQ93" s="75"/>
      <c r="CR93" s="75"/>
      <c r="CS93" s="77"/>
      <c r="CT93" s="75"/>
      <c r="CU93" s="75">
        <f t="shared" si="342"/>
        <v>7.2</v>
      </c>
      <c r="CV93" s="75">
        <f t="shared" si="281"/>
        <v>13.14</v>
      </c>
      <c r="CW93" s="75">
        <f t="shared" si="282"/>
        <v>12.71</v>
      </c>
      <c r="CX93" s="75">
        <f t="shared" si="283"/>
        <v>13.14</v>
      </c>
      <c r="CY93" s="75">
        <f t="shared" si="284"/>
        <v>12.71</v>
      </c>
      <c r="CZ93" s="75">
        <f t="shared" si="285"/>
        <v>13.14</v>
      </c>
      <c r="DA93" s="76">
        <f t="shared" si="286"/>
        <v>72.039999999999992</v>
      </c>
      <c r="DB93" s="76">
        <f t="shared" si="287"/>
        <v>72.040000000000006</v>
      </c>
      <c r="DC93" s="75">
        <f t="shared" si="288"/>
        <v>13.14</v>
      </c>
      <c r="DD93" s="75">
        <f t="shared" si="289"/>
        <v>11.86</v>
      </c>
      <c r="DE93" s="75">
        <f t="shared" si="290"/>
        <v>13.14</v>
      </c>
      <c r="DF93" s="75">
        <f t="shared" si="291"/>
        <v>12.71</v>
      </c>
      <c r="DG93" s="75">
        <f t="shared" si="292"/>
        <v>13.14</v>
      </c>
      <c r="DH93" s="75">
        <f t="shared" si="293"/>
        <v>12.71</v>
      </c>
      <c r="DI93" s="75">
        <f t="shared" si="294"/>
        <v>13.14</v>
      </c>
      <c r="DJ93" s="75">
        <f t="shared" si="295"/>
        <v>13.14</v>
      </c>
      <c r="DK93" s="75">
        <f t="shared" si="296"/>
        <v>12.71</v>
      </c>
      <c r="DL93" s="75">
        <f t="shared" si="297"/>
        <v>13.14</v>
      </c>
      <c r="DM93" s="75">
        <f t="shared" si="298"/>
        <v>12.71</v>
      </c>
      <c r="DN93" s="75">
        <f t="shared" si="299"/>
        <v>13.14</v>
      </c>
      <c r="DO93" s="76">
        <f t="shared" si="300"/>
        <v>154.68</v>
      </c>
      <c r="DP93" s="76">
        <f t="shared" si="301"/>
        <v>226.72</v>
      </c>
      <c r="DQ93" s="75">
        <f t="shared" si="302"/>
        <v>13.14</v>
      </c>
      <c r="DR93" s="75">
        <f t="shared" si="303"/>
        <v>11.86</v>
      </c>
      <c r="DS93" s="75">
        <f t="shared" si="304"/>
        <v>13.14</v>
      </c>
      <c r="DT93" s="75">
        <f t="shared" si="305"/>
        <v>12.71</v>
      </c>
      <c r="DU93" s="75">
        <f t="shared" si="306"/>
        <v>13.14</v>
      </c>
      <c r="DV93" s="75">
        <f t="shared" si="307"/>
        <v>12.71</v>
      </c>
      <c r="DW93" s="75">
        <f t="shared" si="308"/>
        <v>13.14</v>
      </c>
      <c r="DX93" s="75">
        <f t="shared" si="309"/>
        <v>13.14</v>
      </c>
      <c r="DY93" s="75">
        <f t="shared" si="310"/>
        <v>12.71</v>
      </c>
      <c r="DZ93" s="75">
        <f t="shared" si="311"/>
        <v>13.14</v>
      </c>
      <c r="EA93" s="75">
        <f t="shared" si="312"/>
        <v>12.71</v>
      </c>
      <c r="EB93" s="75">
        <f t="shared" si="313"/>
        <v>13.14</v>
      </c>
      <c r="EC93" s="76">
        <f t="shared" si="314"/>
        <v>154.68</v>
      </c>
      <c r="ED93" s="76">
        <f t="shared" si="315"/>
        <v>381.4</v>
      </c>
      <c r="EE93" s="75">
        <f t="shared" si="316"/>
        <v>13.14</v>
      </c>
      <c r="EF93" s="75">
        <f t="shared" si="317"/>
        <v>12.29</v>
      </c>
      <c r="EG93" s="75">
        <f t="shared" si="318"/>
        <v>13.14</v>
      </c>
      <c r="EH93" s="75">
        <f t="shared" si="319"/>
        <v>12.71</v>
      </c>
      <c r="EI93" s="75">
        <f t="shared" si="320"/>
        <v>13.14</v>
      </c>
      <c r="EJ93" s="75">
        <f t="shared" si="321"/>
        <v>12.71</v>
      </c>
      <c r="EK93" s="75">
        <f t="shared" si="322"/>
        <v>13.14</v>
      </c>
      <c r="EL93" s="75">
        <f t="shared" si="323"/>
        <v>13.14</v>
      </c>
      <c r="EM93" s="75">
        <f t="shared" si="324"/>
        <v>12.71</v>
      </c>
      <c r="EN93" s="75">
        <f t="shared" si="325"/>
        <v>13.14</v>
      </c>
      <c r="EO93" s="75">
        <f t="shared" si="326"/>
        <v>12.71</v>
      </c>
      <c r="EP93" s="75">
        <f t="shared" si="327"/>
        <v>13.14</v>
      </c>
      <c r="EQ93" s="76">
        <f t="shared" si="328"/>
        <v>155.11000000000001</v>
      </c>
      <c r="ER93" s="76">
        <f t="shared" si="329"/>
        <v>536.51</v>
      </c>
      <c r="ES93" s="75">
        <f t="shared" si="330"/>
        <v>13.14</v>
      </c>
      <c r="ET93" s="75">
        <f t="shared" si="331"/>
        <v>11.86</v>
      </c>
      <c r="EU93" s="75">
        <f t="shared" si="332"/>
        <v>13.14</v>
      </c>
      <c r="EV93" s="75">
        <f t="shared" si="333"/>
        <v>12.71</v>
      </c>
      <c r="EW93" s="78">
        <f t="shared" si="334"/>
        <v>13.14</v>
      </c>
      <c r="EX93" s="75">
        <f t="shared" si="335"/>
        <v>12.71</v>
      </c>
      <c r="EY93" s="75">
        <f t="shared" si="339"/>
        <v>13.14</v>
      </c>
      <c r="EZ93" s="75">
        <f t="shared" si="340"/>
        <v>13.14</v>
      </c>
      <c r="FA93" s="75">
        <f t="shared" si="341"/>
        <v>12.71</v>
      </c>
      <c r="FB93" s="76"/>
      <c r="FC93" s="76"/>
      <c r="FD93" s="76"/>
      <c r="FE93" s="75">
        <f t="shared" si="336"/>
        <v>115.69</v>
      </c>
      <c r="FF93" s="76">
        <f t="shared" si="337"/>
        <v>652.20000000000005</v>
      </c>
      <c r="FG93" s="79">
        <f t="shared" si="338"/>
        <v>207.06999999999994</v>
      </c>
    </row>
    <row r="94" spans="1:163" ht="16.5" x14ac:dyDescent="0.15">
      <c r="A94" s="99">
        <v>42930</v>
      </c>
      <c r="B94" s="124" t="s">
        <v>307</v>
      </c>
      <c r="C94" s="124" t="s">
        <v>323</v>
      </c>
      <c r="D94" s="12" t="s">
        <v>324</v>
      </c>
      <c r="E94" s="98" t="s">
        <v>325</v>
      </c>
      <c r="F94" s="100">
        <v>859.27</v>
      </c>
      <c r="G94" s="75">
        <f t="shared" si="270"/>
        <v>85.927000000000007</v>
      </c>
      <c r="H94" s="75">
        <f t="shared" si="271"/>
        <v>773.34299999999996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75"/>
      <c r="CL94" s="75"/>
      <c r="CM94" s="75"/>
      <c r="CN94" s="76"/>
      <c r="CO94" s="75"/>
      <c r="CP94" s="75"/>
      <c r="CQ94" s="75"/>
      <c r="CR94" s="75"/>
      <c r="CS94" s="77"/>
      <c r="CT94" s="75"/>
      <c r="CU94" s="75">
        <f t="shared" si="342"/>
        <v>7.2</v>
      </c>
      <c r="CV94" s="75">
        <f t="shared" si="281"/>
        <v>13.14</v>
      </c>
      <c r="CW94" s="75">
        <f t="shared" si="282"/>
        <v>12.71</v>
      </c>
      <c r="CX94" s="75">
        <f t="shared" si="283"/>
        <v>13.14</v>
      </c>
      <c r="CY94" s="75">
        <f t="shared" si="284"/>
        <v>12.71</v>
      </c>
      <c r="CZ94" s="75">
        <f t="shared" si="285"/>
        <v>13.14</v>
      </c>
      <c r="DA94" s="76">
        <f t="shared" si="286"/>
        <v>72.039999999999992</v>
      </c>
      <c r="DB94" s="76">
        <f t="shared" si="287"/>
        <v>72.040000000000006</v>
      </c>
      <c r="DC94" s="75">
        <f t="shared" si="288"/>
        <v>13.14</v>
      </c>
      <c r="DD94" s="75">
        <f t="shared" si="289"/>
        <v>11.86</v>
      </c>
      <c r="DE94" s="75">
        <f t="shared" si="290"/>
        <v>13.14</v>
      </c>
      <c r="DF94" s="75">
        <f t="shared" si="291"/>
        <v>12.71</v>
      </c>
      <c r="DG94" s="75">
        <f t="shared" si="292"/>
        <v>13.14</v>
      </c>
      <c r="DH94" s="75">
        <f t="shared" si="293"/>
        <v>12.71</v>
      </c>
      <c r="DI94" s="75">
        <f t="shared" si="294"/>
        <v>13.14</v>
      </c>
      <c r="DJ94" s="75">
        <f t="shared" si="295"/>
        <v>13.14</v>
      </c>
      <c r="DK94" s="75">
        <f t="shared" si="296"/>
        <v>12.71</v>
      </c>
      <c r="DL94" s="75">
        <f t="shared" si="297"/>
        <v>13.14</v>
      </c>
      <c r="DM94" s="75">
        <f t="shared" si="298"/>
        <v>12.71</v>
      </c>
      <c r="DN94" s="75">
        <f t="shared" si="299"/>
        <v>13.14</v>
      </c>
      <c r="DO94" s="76">
        <f t="shared" si="300"/>
        <v>154.68</v>
      </c>
      <c r="DP94" s="76">
        <f t="shared" si="301"/>
        <v>226.72</v>
      </c>
      <c r="DQ94" s="75">
        <f t="shared" si="302"/>
        <v>13.14</v>
      </c>
      <c r="DR94" s="75">
        <f t="shared" si="303"/>
        <v>11.86</v>
      </c>
      <c r="DS94" s="75">
        <f t="shared" si="304"/>
        <v>13.14</v>
      </c>
      <c r="DT94" s="75">
        <f t="shared" si="305"/>
        <v>12.71</v>
      </c>
      <c r="DU94" s="75">
        <f t="shared" si="306"/>
        <v>13.14</v>
      </c>
      <c r="DV94" s="75">
        <f t="shared" si="307"/>
        <v>12.71</v>
      </c>
      <c r="DW94" s="75">
        <f t="shared" si="308"/>
        <v>13.14</v>
      </c>
      <c r="DX94" s="75">
        <f t="shared" si="309"/>
        <v>13.14</v>
      </c>
      <c r="DY94" s="75">
        <f t="shared" si="310"/>
        <v>12.71</v>
      </c>
      <c r="DZ94" s="75">
        <f t="shared" si="311"/>
        <v>13.14</v>
      </c>
      <c r="EA94" s="75">
        <f t="shared" si="312"/>
        <v>12.71</v>
      </c>
      <c r="EB94" s="75">
        <f t="shared" si="313"/>
        <v>13.14</v>
      </c>
      <c r="EC94" s="76">
        <f t="shared" si="314"/>
        <v>154.68</v>
      </c>
      <c r="ED94" s="76">
        <f t="shared" si="315"/>
        <v>381.4</v>
      </c>
      <c r="EE94" s="75">
        <f t="shared" si="316"/>
        <v>13.14</v>
      </c>
      <c r="EF94" s="75">
        <f t="shared" si="317"/>
        <v>12.29</v>
      </c>
      <c r="EG94" s="75">
        <f t="shared" si="318"/>
        <v>13.14</v>
      </c>
      <c r="EH94" s="75">
        <f t="shared" si="319"/>
        <v>12.71</v>
      </c>
      <c r="EI94" s="75">
        <f t="shared" si="320"/>
        <v>13.14</v>
      </c>
      <c r="EJ94" s="75">
        <f t="shared" si="321"/>
        <v>12.71</v>
      </c>
      <c r="EK94" s="75">
        <f t="shared" si="322"/>
        <v>13.14</v>
      </c>
      <c r="EL94" s="75">
        <f t="shared" si="323"/>
        <v>13.14</v>
      </c>
      <c r="EM94" s="75">
        <f t="shared" si="324"/>
        <v>12.71</v>
      </c>
      <c r="EN94" s="75">
        <f t="shared" si="325"/>
        <v>13.14</v>
      </c>
      <c r="EO94" s="75">
        <f t="shared" si="326"/>
        <v>12.71</v>
      </c>
      <c r="EP94" s="75">
        <f t="shared" si="327"/>
        <v>13.14</v>
      </c>
      <c r="EQ94" s="76">
        <f t="shared" si="328"/>
        <v>155.11000000000001</v>
      </c>
      <c r="ER94" s="76">
        <f t="shared" si="329"/>
        <v>536.51</v>
      </c>
      <c r="ES94" s="75">
        <f t="shared" si="330"/>
        <v>13.14</v>
      </c>
      <c r="ET94" s="75">
        <f t="shared" si="331"/>
        <v>11.86</v>
      </c>
      <c r="EU94" s="75">
        <f t="shared" si="332"/>
        <v>13.14</v>
      </c>
      <c r="EV94" s="75">
        <f t="shared" si="333"/>
        <v>12.71</v>
      </c>
      <c r="EW94" s="78">
        <f t="shared" si="334"/>
        <v>13.14</v>
      </c>
      <c r="EX94" s="75">
        <f t="shared" si="335"/>
        <v>12.71</v>
      </c>
      <c r="EY94" s="75">
        <f t="shared" si="339"/>
        <v>13.14</v>
      </c>
      <c r="EZ94" s="75">
        <f t="shared" si="340"/>
        <v>13.14</v>
      </c>
      <c r="FA94" s="75">
        <f t="shared" si="341"/>
        <v>12.71</v>
      </c>
      <c r="FB94" s="76"/>
      <c r="FC94" s="76"/>
      <c r="FD94" s="76"/>
      <c r="FE94" s="75">
        <f t="shared" si="336"/>
        <v>115.69</v>
      </c>
      <c r="FF94" s="76">
        <f t="shared" si="337"/>
        <v>652.20000000000005</v>
      </c>
      <c r="FG94" s="79">
        <f t="shared" si="338"/>
        <v>207.06999999999994</v>
      </c>
    </row>
    <row r="95" spans="1:163" ht="24.75" x14ac:dyDescent="0.15">
      <c r="A95" s="99">
        <v>42930</v>
      </c>
      <c r="B95" s="124" t="s">
        <v>307</v>
      </c>
      <c r="C95" s="124" t="s">
        <v>326</v>
      </c>
      <c r="D95" s="12" t="s">
        <v>287</v>
      </c>
      <c r="E95" s="98" t="s">
        <v>327</v>
      </c>
      <c r="F95" s="100">
        <v>859.27</v>
      </c>
      <c r="G95" s="75">
        <f t="shared" si="270"/>
        <v>85.927000000000007</v>
      </c>
      <c r="H95" s="75">
        <f t="shared" si="271"/>
        <v>773.34299999999996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75"/>
      <c r="CL95" s="75"/>
      <c r="CM95" s="75"/>
      <c r="CN95" s="76"/>
      <c r="CO95" s="75"/>
      <c r="CP95" s="75"/>
      <c r="CQ95" s="75"/>
      <c r="CR95" s="75"/>
      <c r="CS95" s="77"/>
      <c r="CT95" s="75"/>
      <c r="CU95" s="75">
        <f t="shared" si="342"/>
        <v>7.2</v>
      </c>
      <c r="CV95" s="75">
        <f t="shared" si="281"/>
        <v>13.14</v>
      </c>
      <c r="CW95" s="75">
        <f t="shared" si="282"/>
        <v>12.71</v>
      </c>
      <c r="CX95" s="75">
        <f t="shared" si="283"/>
        <v>13.14</v>
      </c>
      <c r="CY95" s="75">
        <f t="shared" si="284"/>
        <v>12.71</v>
      </c>
      <c r="CZ95" s="75">
        <f t="shared" si="285"/>
        <v>13.14</v>
      </c>
      <c r="DA95" s="76">
        <f t="shared" si="286"/>
        <v>72.039999999999992</v>
      </c>
      <c r="DB95" s="76">
        <f t="shared" si="287"/>
        <v>72.040000000000006</v>
      </c>
      <c r="DC95" s="75">
        <f t="shared" si="288"/>
        <v>13.14</v>
      </c>
      <c r="DD95" s="75">
        <f t="shared" si="289"/>
        <v>11.86</v>
      </c>
      <c r="DE95" s="75">
        <f t="shared" si="290"/>
        <v>13.14</v>
      </c>
      <c r="DF95" s="75">
        <f t="shared" si="291"/>
        <v>12.71</v>
      </c>
      <c r="DG95" s="75">
        <f t="shared" si="292"/>
        <v>13.14</v>
      </c>
      <c r="DH95" s="75">
        <f t="shared" si="293"/>
        <v>12.71</v>
      </c>
      <c r="DI95" s="75">
        <f t="shared" si="294"/>
        <v>13.14</v>
      </c>
      <c r="DJ95" s="75">
        <f t="shared" si="295"/>
        <v>13.14</v>
      </c>
      <c r="DK95" s="75">
        <f t="shared" si="296"/>
        <v>12.71</v>
      </c>
      <c r="DL95" s="75">
        <f t="shared" si="297"/>
        <v>13.14</v>
      </c>
      <c r="DM95" s="75">
        <f t="shared" si="298"/>
        <v>12.71</v>
      </c>
      <c r="DN95" s="75">
        <f t="shared" si="299"/>
        <v>13.14</v>
      </c>
      <c r="DO95" s="76">
        <f t="shared" si="300"/>
        <v>154.68</v>
      </c>
      <c r="DP95" s="76">
        <f t="shared" si="301"/>
        <v>226.72</v>
      </c>
      <c r="DQ95" s="75">
        <f t="shared" si="302"/>
        <v>13.14</v>
      </c>
      <c r="DR95" s="75">
        <f t="shared" si="303"/>
        <v>11.86</v>
      </c>
      <c r="DS95" s="75">
        <f t="shared" si="304"/>
        <v>13.14</v>
      </c>
      <c r="DT95" s="75">
        <f t="shared" si="305"/>
        <v>12.71</v>
      </c>
      <c r="DU95" s="75">
        <f t="shared" si="306"/>
        <v>13.14</v>
      </c>
      <c r="DV95" s="75">
        <f t="shared" si="307"/>
        <v>12.71</v>
      </c>
      <c r="DW95" s="75">
        <f t="shared" si="308"/>
        <v>13.14</v>
      </c>
      <c r="DX95" s="75">
        <f t="shared" si="309"/>
        <v>13.14</v>
      </c>
      <c r="DY95" s="75">
        <f t="shared" si="310"/>
        <v>12.71</v>
      </c>
      <c r="DZ95" s="75">
        <f t="shared" si="311"/>
        <v>13.14</v>
      </c>
      <c r="EA95" s="75">
        <f t="shared" si="312"/>
        <v>12.71</v>
      </c>
      <c r="EB95" s="75">
        <f t="shared" si="313"/>
        <v>13.14</v>
      </c>
      <c r="EC95" s="76">
        <f t="shared" si="314"/>
        <v>154.68</v>
      </c>
      <c r="ED95" s="76">
        <f t="shared" si="315"/>
        <v>381.4</v>
      </c>
      <c r="EE95" s="75">
        <f t="shared" si="316"/>
        <v>13.14</v>
      </c>
      <c r="EF95" s="75">
        <f t="shared" si="317"/>
        <v>12.29</v>
      </c>
      <c r="EG95" s="75">
        <f t="shared" si="318"/>
        <v>13.14</v>
      </c>
      <c r="EH95" s="75">
        <f t="shared" si="319"/>
        <v>12.71</v>
      </c>
      <c r="EI95" s="75">
        <f t="shared" si="320"/>
        <v>13.14</v>
      </c>
      <c r="EJ95" s="75">
        <f t="shared" si="321"/>
        <v>12.71</v>
      </c>
      <c r="EK95" s="75">
        <f t="shared" si="322"/>
        <v>13.14</v>
      </c>
      <c r="EL95" s="75">
        <f t="shared" si="323"/>
        <v>13.14</v>
      </c>
      <c r="EM95" s="75">
        <f t="shared" si="324"/>
        <v>12.71</v>
      </c>
      <c r="EN95" s="75">
        <f t="shared" si="325"/>
        <v>13.14</v>
      </c>
      <c r="EO95" s="75">
        <f t="shared" si="326"/>
        <v>12.71</v>
      </c>
      <c r="EP95" s="75">
        <f t="shared" si="327"/>
        <v>13.14</v>
      </c>
      <c r="EQ95" s="76">
        <f t="shared" si="328"/>
        <v>155.11000000000001</v>
      </c>
      <c r="ER95" s="76">
        <f t="shared" si="329"/>
        <v>536.51</v>
      </c>
      <c r="ES95" s="75">
        <f t="shared" si="330"/>
        <v>13.14</v>
      </c>
      <c r="ET95" s="75">
        <f t="shared" si="331"/>
        <v>11.86</v>
      </c>
      <c r="EU95" s="75">
        <f t="shared" si="332"/>
        <v>13.14</v>
      </c>
      <c r="EV95" s="75">
        <f t="shared" si="333"/>
        <v>12.71</v>
      </c>
      <c r="EW95" s="78">
        <f t="shared" si="334"/>
        <v>13.14</v>
      </c>
      <c r="EX95" s="75">
        <f t="shared" si="335"/>
        <v>12.71</v>
      </c>
      <c r="EY95" s="75">
        <f t="shared" si="339"/>
        <v>13.14</v>
      </c>
      <c r="EZ95" s="75">
        <f t="shared" si="340"/>
        <v>13.14</v>
      </c>
      <c r="FA95" s="75">
        <f t="shared" si="341"/>
        <v>12.71</v>
      </c>
      <c r="FB95" s="76"/>
      <c r="FC95" s="76"/>
      <c r="FD95" s="76"/>
      <c r="FE95" s="75">
        <f t="shared" si="336"/>
        <v>115.69</v>
      </c>
      <c r="FF95" s="76">
        <f t="shared" si="337"/>
        <v>652.20000000000005</v>
      </c>
      <c r="FG95" s="79">
        <f t="shared" si="338"/>
        <v>207.06999999999994</v>
      </c>
    </row>
    <row r="96" spans="1:163" ht="24.75" x14ac:dyDescent="0.15">
      <c r="A96" s="99">
        <v>42930</v>
      </c>
      <c r="B96" s="124" t="s">
        <v>307</v>
      </c>
      <c r="C96" s="124" t="s">
        <v>328</v>
      </c>
      <c r="D96" s="12" t="s">
        <v>282</v>
      </c>
      <c r="E96" s="98" t="s">
        <v>329</v>
      </c>
      <c r="F96" s="100">
        <v>859.27</v>
      </c>
      <c r="G96" s="75">
        <f t="shared" si="270"/>
        <v>85.927000000000007</v>
      </c>
      <c r="H96" s="75">
        <f t="shared" si="271"/>
        <v>773.34299999999996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75"/>
      <c r="CL96" s="75"/>
      <c r="CM96" s="75"/>
      <c r="CN96" s="76"/>
      <c r="CO96" s="75"/>
      <c r="CP96" s="75"/>
      <c r="CQ96" s="75"/>
      <c r="CR96" s="75"/>
      <c r="CS96" s="77"/>
      <c r="CT96" s="75"/>
      <c r="CU96" s="75">
        <f t="shared" si="342"/>
        <v>7.2</v>
      </c>
      <c r="CV96" s="75">
        <f t="shared" si="281"/>
        <v>13.14</v>
      </c>
      <c r="CW96" s="75">
        <f t="shared" si="282"/>
        <v>12.71</v>
      </c>
      <c r="CX96" s="75">
        <f t="shared" si="283"/>
        <v>13.14</v>
      </c>
      <c r="CY96" s="75">
        <f t="shared" si="284"/>
        <v>12.71</v>
      </c>
      <c r="CZ96" s="75">
        <f t="shared" si="285"/>
        <v>13.14</v>
      </c>
      <c r="DA96" s="76">
        <f t="shared" si="286"/>
        <v>72.039999999999992</v>
      </c>
      <c r="DB96" s="76">
        <f t="shared" si="287"/>
        <v>72.040000000000006</v>
      </c>
      <c r="DC96" s="75">
        <f t="shared" si="288"/>
        <v>13.14</v>
      </c>
      <c r="DD96" s="75">
        <f t="shared" si="289"/>
        <v>11.86</v>
      </c>
      <c r="DE96" s="75">
        <f t="shared" si="290"/>
        <v>13.14</v>
      </c>
      <c r="DF96" s="75">
        <f t="shared" si="291"/>
        <v>12.71</v>
      </c>
      <c r="DG96" s="75">
        <f t="shared" si="292"/>
        <v>13.14</v>
      </c>
      <c r="DH96" s="75">
        <f t="shared" si="293"/>
        <v>12.71</v>
      </c>
      <c r="DI96" s="75">
        <f t="shared" si="294"/>
        <v>13.14</v>
      </c>
      <c r="DJ96" s="75">
        <f t="shared" si="295"/>
        <v>13.14</v>
      </c>
      <c r="DK96" s="75">
        <f t="shared" si="296"/>
        <v>12.71</v>
      </c>
      <c r="DL96" s="75">
        <f t="shared" si="297"/>
        <v>13.14</v>
      </c>
      <c r="DM96" s="75">
        <f t="shared" si="298"/>
        <v>12.71</v>
      </c>
      <c r="DN96" s="75">
        <f t="shared" si="299"/>
        <v>13.14</v>
      </c>
      <c r="DO96" s="76">
        <f t="shared" si="300"/>
        <v>154.68</v>
      </c>
      <c r="DP96" s="76">
        <f t="shared" si="301"/>
        <v>226.72</v>
      </c>
      <c r="DQ96" s="75">
        <f t="shared" si="302"/>
        <v>13.14</v>
      </c>
      <c r="DR96" s="75">
        <f t="shared" si="303"/>
        <v>11.86</v>
      </c>
      <c r="DS96" s="75">
        <f t="shared" si="304"/>
        <v>13.14</v>
      </c>
      <c r="DT96" s="75">
        <f t="shared" si="305"/>
        <v>12.71</v>
      </c>
      <c r="DU96" s="75">
        <f t="shared" si="306"/>
        <v>13.14</v>
      </c>
      <c r="DV96" s="75">
        <f t="shared" si="307"/>
        <v>12.71</v>
      </c>
      <c r="DW96" s="75">
        <f t="shared" si="308"/>
        <v>13.14</v>
      </c>
      <c r="DX96" s="75">
        <f t="shared" si="309"/>
        <v>13.14</v>
      </c>
      <c r="DY96" s="75">
        <f t="shared" si="310"/>
        <v>12.71</v>
      </c>
      <c r="DZ96" s="75">
        <f t="shared" si="311"/>
        <v>13.14</v>
      </c>
      <c r="EA96" s="75">
        <f t="shared" si="312"/>
        <v>12.71</v>
      </c>
      <c r="EB96" s="75">
        <f t="shared" si="313"/>
        <v>13.14</v>
      </c>
      <c r="EC96" s="76">
        <f t="shared" si="314"/>
        <v>154.68</v>
      </c>
      <c r="ED96" s="76">
        <f t="shared" si="315"/>
        <v>381.4</v>
      </c>
      <c r="EE96" s="75">
        <f t="shared" si="316"/>
        <v>13.14</v>
      </c>
      <c r="EF96" s="75">
        <f t="shared" si="317"/>
        <v>12.29</v>
      </c>
      <c r="EG96" s="75">
        <f t="shared" si="318"/>
        <v>13.14</v>
      </c>
      <c r="EH96" s="75">
        <f t="shared" si="319"/>
        <v>12.71</v>
      </c>
      <c r="EI96" s="75">
        <f t="shared" si="320"/>
        <v>13.14</v>
      </c>
      <c r="EJ96" s="75">
        <f t="shared" si="321"/>
        <v>12.71</v>
      </c>
      <c r="EK96" s="75">
        <f t="shared" si="322"/>
        <v>13.14</v>
      </c>
      <c r="EL96" s="75">
        <f t="shared" si="323"/>
        <v>13.14</v>
      </c>
      <c r="EM96" s="75">
        <f t="shared" si="324"/>
        <v>12.71</v>
      </c>
      <c r="EN96" s="75">
        <f t="shared" si="325"/>
        <v>13.14</v>
      </c>
      <c r="EO96" s="75">
        <f t="shared" si="326"/>
        <v>12.71</v>
      </c>
      <c r="EP96" s="75">
        <f t="shared" si="327"/>
        <v>13.14</v>
      </c>
      <c r="EQ96" s="76">
        <f t="shared" si="328"/>
        <v>155.11000000000001</v>
      </c>
      <c r="ER96" s="76">
        <f t="shared" si="329"/>
        <v>536.51</v>
      </c>
      <c r="ES96" s="75">
        <f t="shared" si="330"/>
        <v>13.14</v>
      </c>
      <c r="ET96" s="75">
        <f t="shared" si="331"/>
        <v>11.86</v>
      </c>
      <c r="EU96" s="75">
        <f t="shared" si="332"/>
        <v>13.14</v>
      </c>
      <c r="EV96" s="75">
        <f t="shared" si="333"/>
        <v>12.71</v>
      </c>
      <c r="EW96" s="78">
        <f t="shared" si="334"/>
        <v>13.14</v>
      </c>
      <c r="EX96" s="75">
        <f t="shared" si="335"/>
        <v>12.71</v>
      </c>
      <c r="EY96" s="75">
        <f t="shared" si="339"/>
        <v>13.14</v>
      </c>
      <c r="EZ96" s="75">
        <f t="shared" si="340"/>
        <v>13.14</v>
      </c>
      <c r="FA96" s="75">
        <f t="shared" si="341"/>
        <v>12.71</v>
      </c>
      <c r="FB96" s="76"/>
      <c r="FC96" s="76"/>
      <c r="FD96" s="76"/>
      <c r="FE96" s="75">
        <f t="shared" si="336"/>
        <v>115.69</v>
      </c>
      <c r="FF96" s="76">
        <f t="shared" si="337"/>
        <v>652.20000000000005</v>
      </c>
      <c r="FG96" s="79">
        <f t="shared" si="338"/>
        <v>207.06999999999994</v>
      </c>
    </row>
    <row r="97" spans="1:163" ht="24.75" x14ac:dyDescent="0.15">
      <c r="A97" s="99">
        <v>42930</v>
      </c>
      <c r="B97" s="124" t="s">
        <v>307</v>
      </c>
      <c r="C97" s="124" t="s">
        <v>330</v>
      </c>
      <c r="D97" s="12" t="s">
        <v>331</v>
      </c>
      <c r="E97" s="98" t="s">
        <v>332</v>
      </c>
      <c r="F97" s="100">
        <v>859.27</v>
      </c>
      <c r="G97" s="75">
        <f t="shared" si="270"/>
        <v>85.927000000000007</v>
      </c>
      <c r="H97" s="75">
        <f t="shared" si="271"/>
        <v>773.34299999999996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75"/>
      <c r="CL97" s="75"/>
      <c r="CM97" s="75"/>
      <c r="CN97" s="76"/>
      <c r="CO97" s="75"/>
      <c r="CP97" s="75"/>
      <c r="CQ97" s="75"/>
      <c r="CR97" s="75"/>
      <c r="CS97" s="77"/>
      <c r="CT97" s="75"/>
      <c r="CU97" s="75">
        <f t="shared" si="342"/>
        <v>7.2</v>
      </c>
      <c r="CV97" s="75">
        <f t="shared" si="281"/>
        <v>13.14</v>
      </c>
      <c r="CW97" s="75">
        <f t="shared" si="282"/>
        <v>12.71</v>
      </c>
      <c r="CX97" s="75">
        <f t="shared" si="283"/>
        <v>13.14</v>
      </c>
      <c r="CY97" s="75">
        <f t="shared" si="284"/>
        <v>12.71</v>
      </c>
      <c r="CZ97" s="75">
        <f t="shared" si="285"/>
        <v>13.14</v>
      </c>
      <c r="DA97" s="76">
        <f t="shared" si="286"/>
        <v>72.039999999999992</v>
      </c>
      <c r="DB97" s="76">
        <f t="shared" si="287"/>
        <v>72.040000000000006</v>
      </c>
      <c r="DC97" s="75">
        <f t="shared" si="288"/>
        <v>13.14</v>
      </c>
      <c r="DD97" s="75">
        <f t="shared" si="289"/>
        <v>11.86</v>
      </c>
      <c r="DE97" s="75">
        <f t="shared" si="290"/>
        <v>13.14</v>
      </c>
      <c r="DF97" s="75">
        <f t="shared" si="291"/>
        <v>12.71</v>
      </c>
      <c r="DG97" s="75">
        <f t="shared" si="292"/>
        <v>13.14</v>
      </c>
      <c r="DH97" s="75">
        <f t="shared" si="293"/>
        <v>12.71</v>
      </c>
      <c r="DI97" s="75">
        <f t="shared" si="294"/>
        <v>13.14</v>
      </c>
      <c r="DJ97" s="75">
        <f t="shared" si="295"/>
        <v>13.14</v>
      </c>
      <c r="DK97" s="75">
        <f t="shared" si="296"/>
        <v>12.71</v>
      </c>
      <c r="DL97" s="75">
        <f t="shared" si="297"/>
        <v>13.14</v>
      </c>
      <c r="DM97" s="75">
        <f t="shared" si="298"/>
        <v>12.71</v>
      </c>
      <c r="DN97" s="75">
        <f t="shared" si="299"/>
        <v>13.14</v>
      </c>
      <c r="DO97" s="76">
        <f t="shared" si="300"/>
        <v>154.68</v>
      </c>
      <c r="DP97" s="76">
        <f t="shared" si="301"/>
        <v>226.72</v>
      </c>
      <c r="DQ97" s="75">
        <f t="shared" si="302"/>
        <v>13.14</v>
      </c>
      <c r="DR97" s="75">
        <f t="shared" si="303"/>
        <v>11.86</v>
      </c>
      <c r="DS97" s="75">
        <f t="shared" si="304"/>
        <v>13.14</v>
      </c>
      <c r="DT97" s="75">
        <f t="shared" si="305"/>
        <v>12.71</v>
      </c>
      <c r="DU97" s="75">
        <f t="shared" si="306"/>
        <v>13.14</v>
      </c>
      <c r="DV97" s="75">
        <f t="shared" si="307"/>
        <v>12.71</v>
      </c>
      <c r="DW97" s="75">
        <f t="shared" si="308"/>
        <v>13.14</v>
      </c>
      <c r="DX97" s="75">
        <f t="shared" si="309"/>
        <v>13.14</v>
      </c>
      <c r="DY97" s="75">
        <f t="shared" si="310"/>
        <v>12.71</v>
      </c>
      <c r="DZ97" s="75">
        <f t="shared" si="311"/>
        <v>13.14</v>
      </c>
      <c r="EA97" s="75">
        <f t="shared" si="312"/>
        <v>12.71</v>
      </c>
      <c r="EB97" s="75">
        <f t="shared" si="313"/>
        <v>13.14</v>
      </c>
      <c r="EC97" s="76">
        <f t="shared" si="314"/>
        <v>154.68</v>
      </c>
      <c r="ED97" s="76">
        <f t="shared" si="315"/>
        <v>381.4</v>
      </c>
      <c r="EE97" s="75">
        <f t="shared" si="316"/>
        <v>13.14</v>
      </c>
      <c r="EF97" s="75">
        <f t="shared" si="317"/>
        <v>12.29</v>
      </c>
      <c r="EG97" s="75">
        <f t="shared" si="318"/>
        <v>13.14</v>
      </c>
      <c r="EH97" s="75">
        <f t="shared" si="319"/>
        <v>12.71</v>
      </c>
      <c r="EI97" s="75">
        <f t="shared" si="320"/>
        <v>13.14</v>
      </c>
      <c r="EJ97" s="75">
        <f t="shared" si="321"/>
        <v>12.71</v>
      </c>
      <c r="EK97" s="75">
        <f t="shared" si="322"/>
        <v>13.14</v>
      </c>
      <c r="EL97" s="75">
        <f t="shared" si="323"/>
        <v>13.14</v>
      </c>
      <c r="EM97" s="75">
        <f t="shared" si="324"/>
        <v>12.71</v>
      </c>
      <c r="EN97" s="75">
        <f t="shared" si="325"/>
        <v>13.14</v>
      </c>
      <c r="EO97" s="75">
        <f t="shared" si="326"/>
        <v>12.71</v>
      </c>
      <c r="EP97" s="75">
        <f t="shared" si="327"/>
        <v>13.14</v>
      </c>
      <c r="EQ97" s="76">
        <f t="shared" si="328"/>
        <v>155.11000000000001</v>
      </c>
      <c r="ER97" s="76">
        <f t="shared" si="329"/>
        <v>536.51</v>
      </c>
      <c r="ES97" s="75">
        <f t="shared" si="330"/>
        <v>13.14</v>
      </c>
      <c r="ET97" s="75">
        <f t="shared" si="331"/>
        <v>11.86</v>
      </c>
      <c r="EU97" s="75">
        <f t="shared" si="332"/>
        <v>13.14</v>
      </c>
      <c r="EV97" s="75">
        <f t="shared" si="333"/>
        <v>12.71</v>
      </c>
      <c r="EW97" s="78">
        <f t="shared" si="334"/>
        <v>13.14</v>
      </c>
      <c r="EX97" s="75">
        <f t="shared" si="335"/>
        <v>12.71</v>
      </c>
      <c r="EY97" s="75">
        <f t="shared" si="339"/>
        <v>13.14</v>
      </c>
      <c r="EZ97" s="75">
        <f t="shared" si="340"/>
        <v>13.14</v>
      </c>
      <c r="FA97" s="75">
        <f t="shared" si="341"/>
        <v>12.71</v>
      </c>
      <c r="FB97" s="76"/>
      <c r="FC97" s="76"/>
      <c r="FD97" s="76"/>
      <c r="FE97" s="75">
        <f t="shared" si="336"/>
        <v>115.69</v>
      </c>
      <c r="FF97" s="76">
        <f t="shared" si="337"/>
        <v>652.20000000000005</v>
      </c>
      <c r="FG97" s="79">
        <f t="shared" si="338"/>
        <v>207.06999999999994</v>
      </c>
    </row>
    <row r="98" spans="1:163" ht="16.5" x14ac:dyDescent="0.15">
      <c r="A98" s="99">
        <v>42930</v>
      </c>
      <c r="B98" s="124" t="s">
        <v>307</v>
      </c>
      <c r="C98" s="124" t="s">
        <v>333</v>
      </c>
      <c r="D98" s="12" t="s">
        <v>202</v>
      </c>
      <c r="E98" s="98" t="s">
        <v>334</v>
      </c>
      <c r="F98" s="100">
        <v>859.27</v>
      </c>
      <c r="G98" s="75">
        <f t="shared" si="270"/>
        <v>85.927000000000007</v>
      </c>
      <c r="H98" s="75">
        <f t="shared" si="271"/>
        <v>773.34299999999996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75"/>
      <c r="CL98" s="75"/>
      <c r="CM98" s="75"/>
      <c r="CN98" s="76"/>
      <c r="CO98" s="75"/>
      <c r="CP98" s="75"/>
      <c r="CQ98" s="75"/>
      <c r="CR98" s="75"/>
      <c r="CS98" s="77"/>
      <c r="CT98" s="75"/>
      <c r="CU98" s="75">
        <f t="shared" si="342"/>
        <v>7.2</v>
      </c>
      <c r="CV98" s="75">
        <f t="shared" si="281"/>
        <v>13.14</v>
      </c>
      <c r="CW98" s="75">
        <f t="shared" si="282"/>
        <v>12.71</v>
      </c>
      <c r="CX98" s="75">
        <f t="shared" si="283"/>
        <v>13.14</v>
      </c>
      <c r="CY98" s="75">
        <f t="shared" si="284"/>
        <v>12.71</v>
      </c>
      <c r="CZ98" s="75">
        <f t="shared" si="285"/>
        <v>13.14</v>
      </c>
      <c r="DA98" s="76">
        <f t="shared" si="286"/>
        <v>72.039999999999992</v>
      </c>
      <c r="DB98" s="76">
        <f t="shared" si="287"/>
        <v>72.040000000000006</v>
      </c>
      <c r="DC98" s="75">
        <f t="shared" si="288"/>
        <v>13.14</v>
      </c>
      <c r="DD98" s="75">
        <f t="shared" si="289"/>
        <v>11.86</v>
      </c>
      <c r="DE98" s="75">
        <f t="shared" si="290"/>
        <v>13.14</v>
      </c>
      <c r="DF98" s="75">
        <f t="shared" si="291"/>
        <v>12.71</v>
      </c>
      <c r="DG98" s="75">
        <f t="shared" si="292"/>
        <v>13.14</v>
      </c>
      <c r="DH98" s="75">
        <f t="shared" si="293"/>
        <v>12.71</v>
      </c>
      <c r="DI98" s="75">
        <f t="shared" si="294"/>
        <v>13.14</v>
      </c>
      <c r="DJ98" s="75">
        <f t="shared" si="295"/>
        <v>13.14</v>
      </c>
      <c r="DK98" s="75">
        <f t="shared" si="296"/>
        <v>12.71</v>
      </c>
      <c r="DL98" s="75">
        <f t="shared" si="297"/>
        <v>13.14</v>
      </c>
      <c r="DM98" s="75">
        <f t="shared" si="298"/>
        <v>12.71</v>
      </c>
      <c r="DN98" s="75">
        <f t="shared" si="299"/>
        <v>13.14</v>
      </c>
      <c r="DO98" s="76">
        <f t="shared" si="300"/>
        <v>154.68</v>
      </c>
      <c r="DP98" s="76">
        <f t="shared" si="301"/>
        <v>226.72</v>
      </c>
      <c r="DQ98" s="75">
        <f t="shared" si="302"/>
        <v>13.14</v>
      </c>
      <c r="DR98" s="75">
        <f t="shared" si="303"/>
        <v>11.86</v>
      </c>
      <c r="DS98" s="75">
        <f t="shared" si="304"/>
        <v>13.14</v>
      </c>
      <c r="DT98" s="75">
        <f t="shared" si="305"/>
        <v>12.71</v>
      </c>
      <c r="DU98" s="75">
        <f t="shared" si="306"/>
        <v>13.14</v>
      </c>
      <c r="DV98" s="75">
        <f t="shared" si="307"/>
        <v>12.71</v>
      </c>
      <c r="DW98" s="75">
        <f t="shared" si="308"/>
        <v>13.14</v>
      </c>
      <c r="DX98" s="75">
        <f t="shared" si="309"/>
        <v>13.14</v>
      </c>
      <c r="DY98" s="75">
        <f t="shared" si="310"/>
        <v>12.71</v>
      </c>
      <c r="DZ98" s="75">
        <f t="shared" si="311"/>
        <v>13.14</v>
      </c>
      <c r="EA98" s="75">
        <f t="shared" si="312"/>
        <v>12.71</v>
      </c>
      <c r="EB98" s="75">
        <f t="shared" si="313"/>
        <v>13.14</v>
      </c>
      <c r="EC98" s="76">
        <f t="shared" si="314"/>
        <v>154.68</v>
      </c>
      <c r="ED98" s="76">
        <f t="shared" si="315"/>
        <v>381.4</v>
      </c>
      <c r="EE98" s="75">
        <f t="shared" si="316"/>
        <v>13.14</v>
      </c>
      <c r="EF98" s="75">
        <f t="shared" si="317"/>
        <v>12.29</v>
      </c>
      <c r="EG98" s="75">
        <f t="shared" si="318"/>
        <v>13.14</v>
      </c>
      <c r="EH98" s="75">
        <f t="shared" si="319"/>
        <v>12.71</v>
      </c>
      <c r="EI98" s="75">
        <f t="shared" si="320"/>
        <v>13.14</v>
      </c>
      <c r="EJ98" s="75">
        <f t="shared" si="321"/>
        <v>12.71</v>
      </c>
      <c r="EK98" s="75">
        <f t="shared" si="322"/>
        <v>13.14</v>
      </c>
      <c r="EL98" s="75">
        <f t="shared" si="323"/>
        <v>13.14</v>
      </c>
      <c r="EM98" s="75">
        <f t="shared" si="324"/>
        <v>12.71</v>
      </c>
      <c r="EN98" s="75">
        <f t="shared" si="325"/>
        <v>13.14</v>
      </c>
      <c r="EO98" s="75">
        <f t="shared" si="326"/>
        <v>12.71</v>
      </c>
      <c r="EP98" s="75">
        <f t="shared" si="327"/>
        <v>13.14</v>
      </c>
      <c r="EQ98" s="76">
        <f t="shared" si="328"/>
        <v>155.11000000000001</v>
      </c>
      <c r="ER98" s="76">
        <f t="shared" si="329"/>
        <v>536.51</v>
      </c>
      <c r="ES98" s="75">
        <f t="shared" si="330"/>
        <v>13.14</v>
      </c>
      <c r="ET98" s="75">
        <f t="shared" si="331"/>
        <v>11.86</v>
      </c>
      <c r="EU98" s="75">
        <f t="shared" si="332"/>
        <v>13.14</v>
      </c>
      <c r="EV98" s="75">
        <f t="shared" si="333"/>
        <v>12.71</v>
      </c>
      <c r="EW98" s="78">
        <f t="shared" si="334"/>
        <v>13.14</v>
      </c>
      <c r="EX98" s="75">
        <f t="shared" si="335"/>
        <v>12.71</v>
      </c>
      <c r="EY98" s="75">
        <f t="shared" si="339"/>
        <v>13.14</v>
      </c>
      <c r="EZ98" s="75">
        <f t="shared" si="340"/>
        <v>13.14</v>
      </c>
      <c r="FA98" s="75">
        <f t="shared" si="341"/>
        <v>12.71</v>
      </c>
      <c r="FB98" s="76"/>
      <c r="FC98" s="76"/>
      <c r="FD98" s="76"/>
      <c r="FE98" s="75">
        <f t="shared" si="336"/>
        <v>115.69</v>
      </c>
      <c r="FF98" s="76">
        <f t="shared" si="337"/>
        <v>652.20000000000005</v>
      </c>
      <c r="FG98" s="79">
        <f t="shared" si="338"/>
        <v>207.06999999999994</v>
      </c>
    </row>
    <row r="99" spans="1:163" ht="24.75" x14ac:dyDescent="0.15">
      <c r="A99" s="99">
        <v>42930</v>
      </c>
      <c r="B99" s="124" t="s">
        <v>307</v>
      </c>
      <c r="C99" s="124" t="s">
        <v>335</v>
      </c>
      <c r="D99" s="12" t="s">
        <v>270</v>
      </c>
      <c r="E99" s="98" t="s">
        <v>336</v>
      </c>
      <c r="F99" s="100">
        <v>859.27</v>
      </c>
      <c r="G99" s="75">
        <f t="shared" si="270"/>
        <v>85.927000000000007</v>
      </c>
      <c r="H99" s="75">
        <f t="shared" si="271"/>
        <v>773.34299999999996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75"/>
      <c r="CL99" s="75"/>
      <c r="CM99" s="75"/>
      <c r="CN99" s="76"/>
      <c r="CO99" s="75"/>
      <c r="CP99" s="75"/>
      <c r="CQ99" s="75"/>
      <c r="CR99" s="75"/>
      <c r="CS99" s="77"/>
      <c r="CT99" s="75"/>
      <c r="CU99" s="75">
        <f t="shared" si="342"/>
        <v>7.2</v>
      </c>
      <c r="CV99" s="75">
        <f t="shared" si="281"/>
        <v>13.14</v>
      </c>
      <c r="CW99" s="75">
        <f t="shared" si="282"/>
        <v>12.71</v>
      </c>
      <c r="CX99" s="75">
        <f t="shared" si="283"/>
        <v>13.14</v>
      </c>
      <c r="CY99" s="75">
        <f t="shared" si="284"/>
        <v>12.71</v>
      </c>
      <c r="CZ99" s="75">
        <f t="shared" si="285"/>
        <v>13.14</v>
      </c>
      <c r="DA99" s="76">
        <f t="shared" si="286"/>
        <v>72.039999999999992</v>
      </c>
      <c r="DB99" s="76">
        <f t="shared" si="287"/>
        <v>72.040000000000006</v>
      </c>
      <c r="DC99" s="75">
        <f t="shared" si="288"/>
        <v>13.14</v>
      </c>
      <c r="DD99" s="75">
        <f t="shared" si="289"/>
        <v>11.86</v>
      </c>
      <c r="DE99" s="75">
        <f t="shared" si="290"/>
        <v>13.14</v>
      </c>
      <c r="DF99" s="75">
        <f t="shared" si="291"/>
        <v>12.71</v>
      </c>
      <c r="DG99" s="75">
        <f t="shared" si="292"/>
        <v>13.14</v>
      </c>
      <c r="DH99" s="75">
        <f t="shared" si="293"/>
        <v>12.71</v>
      </c>
      <c r="DI99" s="75">
        <f t="shared" si="294"/>
        <v>13.14</v>
      </c>
      <c r="DJ99" s="75">
        <f t="shared" si="295"/>
        <v>13.14</v>
      </c>
      <c r="DK99" s="75">
        <f t="shared" si="296"/>
        <v>12.71</v>
      </c>
      <c r="DL99" s="75">
        <f t="shared" si="297"/>
        <v>13.14</v>
      </c>
      <c r="DM99" s="75">
        <f t="shared" si="298"/>
        <v>12.71</v>
      </c>
      <c r="DN99" s="75">
        <f t="shared" si="299"/>
        <v>13.14</v>
      </c>
      <c r="DO99" s="76">
        <f t="shared" si="300"/>
        <v>154.68</v>
      </c>
      <c r="DP99" s="76">
        <f t="shared" si="301"/>
        <v>226.72</v>
      </c>
      <c r="DQ99" s="75">
        <f t="shared" si="302"/>
        <v>13.14</v>
      </c>
      <c r="DR99" s="75">
        <f t="shared" si="303"/>
        <v>11.86</v>
      </c>
      <c r="DS99" s="75">
        <f t="shared" si="304"/>
        <v>13.14</v>
      </c>
      <c r="DT99" s="75">
        <f t="shared" si="305"/>
        <v>12.71</v>
      </c>
      <c r="DU99" s="75">
        <f t="shared" si="306"/>
        <v>13.14</v>
      </c>
      <c r="DV99" s="75">
        <f t="shared" si="307"/>
        <v>12.71</v>
      </c>
      <c r="DW99" s="75">
        <f t="shared" si="308"/>
        <v>13.14</v>
      </c>
      <c r="DX99" s="75">
        <f t="shared" si="309"/>
        <v>13.14</v>
      </c>
      <c r="DY99" s="75">
        <f t="shared" si="310"/>
        <v>12.71</v>
      </c>
      <c r="DZ99" s="75">
        <f t="shared" si="311"/>
        <v>13.14</v>
      </c>
      <c r="EA99" s="75">
        <f t="shared" si="312"/>
        <v>12.71</v>
      </c>
      <c r="EB99" s="75">
        <f t="shared" si="313"/>
        <v>13.14</v>
      </c>
      <c r="EC99" s="76">
        <f t="shared" si="314"/>
        <v>154.68</v>
      </c>
      <c r="ED99" s="76">
        <f t="shared" si="315"/>
        <v>381.4</v>
      </c>
      <c r="EE99" s="75">
        <f t="shared" si="316"/>
        <v>13.14</v>
      </c>
      <c r="EF99" s="75">
        <f t="shared" si="317"/>
        <v>12.29</v>
      </c>
      <c r="EG99" s="75">
        <f t="shared" si="318"/>
        <v>13.14</v>
      </c>
      <c r="EH99" s="75">
        <f t="shared" si="319"/>
        <v>12.71</v>
      </c>
      <c r="EI99" s="75">
        <f t="shared" si="320"/>
        <v>13.14</v>
      </c>
      <c r="EJ99" s="75">
        <f t="shared" si="321"/>
        <v>12.71</v>
      </c>
      <c r="EK99" s="75">
        <f t="shared" si="322"/>
        <v>13.14</v>
      </c>
      <c r="EL99" s="75">
        <f t="shared" si="323"/>
        <v>13.14</v>
      </c>
      <c r="EM99" s="75">
        <f t="shared" si="324"/>
        <v>12.71</v>
      </c>
      <c r="EN99" s="75">
        <f t="shared" si="325"/>
        <v>13.14</v>
      </c>
      <c r="EO99" s="75">
        <f t="shared" si="326"/>
        <v>12.71</v>
      </c>
      <c r="EP99" s="75">
        <f t="shared" si="327"/>
        <v>13.14</v>
      </c>
      <c r="EQ99" s="76">
        <f t="shared" si="328"/>
        <v>155.11000000000001</v>
      </c>
      <c r="ER99" s="76">
        <f t="shared" si="329"/>
        <v>536.51</v>
      </c>
      <c r="ES99" s="75">
        <f t="shared" si="330"/>
        <v>13.14</v>
      </c>
      <c r="ET99" s="75">
        <f t="shared" si="331"/>
        <v>11.86</v>
      </c>
      <c r="EU99" s="75">
        <f t="shared" si="332"/>
        <v>13.14</v>
      </c>
      <c r="EV99" s="75">
        <f t="shared" si="333"/>
        <v>12.71</v>
      </c>
      <c r="EW99" s="78">
        <f t="shared" si="334"/>
        <v>13.14</v>
      </c>
      <c r="EX99" s="75">
        <f t="shared" si="335"/>
        <v>12.71</v>
      </c>
      <c r="EY99" s="75">
        <f t="shared" si="339"/>
        <v>13.14</v>
      </c>
      <c r="EZ99" s="75">
        <f t="shared" si="340"/>
        <v>13.14</v>
      </c>
      <c r="FA99" s="75">
        <f t="shared" si="341"/>
        <v>12.71</v>
      </c>
      <c r="FB99" s="76"/>
      <c r="FC99" s="76"/>
      <c r="FD99" s="76"/>
      <c r="FE99" s="75">
        <f t="shared" si="336"/>
        <v>115.69</v>
      </c>
      <c r="FF99" s="76">
        <f t="shared" si="337"/>
        <v>652.20000000000005</v>
      </c>
      <c r="FG99" s="79">
        <f t="shared" si="338"/>
        <v>207.06999999999994</v>
      </c>
    </row>
    <row r="100" spans="1:163" ht="24.75" x14ac:dyDescent="0.15">
      <c r="A100" s="99">
        <v>42930</v>
      </c>
      <c r="B100" s="124" t="s">
        <v>307</v>
      </c>
      <c r="C100" s="124" t="s">
        <v>337</v>
      </c>
      <c r="D100" s="12" t="s">
        <v>338</v>
      </c>
      <c r="E100" s="98" t="s">
        <v>339</v>
      </c>
      <c r="F100" s="100">
        <v>859.27</v>
      </c>
      <c r="G100" s="75">
        <f t="shared" si="270"/>
        <v>85.927000000000007</v>
      </c>
      <c r="H100" s="75">
        <f t="shared" si="271"/>
        <v>773.34299999999996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75"/>
      <c r="CL100" s="75"/>
      <c r="CM100" s="75"/>
      <c r="CN100" s="76"/>
      <c r="CO100" s="75"/>
      <c r="CP100" s="75"/>
      <c r="CQ100" s="75"/>
      <c r="CR100" s="75"/>
      <c r="CS100" s="77"/>
      <c r="CT100" s="75"/>
      <c r="CU100" s="75">
        <f t="shared" si="342"/>
        <v>7.2</v>
      </c>
      <c r="CV100" s="75">
        <f t="shared" si="281"/>
        <v>13.14</v>
      </c>
      <c r="CW100" s="75">
        <f t="shared" si="282"/>
        <v>12.71</v>
      </c>
      <c r="CX100" s="75">
        <f t="shared" si="283"/>
        <v>13.14</v>
      </c>
      <c r="CY100" s="75">
        <f t="shared" si="284"/>
        <v>12.71</v>
      </c>
      <c r="CZ100" s="75">
        <f t="shared" si="285"/>
        <v>13.14</v>
      </c>
      <c r="DA100" s="76">
        <f t="shared" si="286"/>
        <v>72.039999999999992</v>
      </c>
      <c r="DB100" s="76">
        <f t="shared" si="287"/>
        <v>72.040000000000006</v>
      </c>
      <c r="DC100" s="75">
        <f t="shared" si="288"/>
        <v>13.14</v>
      </c>
      <c r="DD100" s="75">
        <f t="shared" si="289"/>
        <v>11.86</v>
      </c>
      <c r="DE100" s="75">
        <f t="shared" si="290"/>
        <v>13.14</v>
      </c>
      <c r="DF100" s="75">
        <f t="shared" si="291"/>
        <v>12.71</v>
      </c>
      <c r="DG100" s="75">
        <f t="shared" si="292"/>
        <v>13.14</v>
      </c>
      <c r="DH100" s="75">
        <f t="shared" si="293"/>
        <v>12.71</v>
      </c>
      <c r="DI100" s="75">
        <f t="shared" si="294"/>
        <v>13.14</v>
      </c>
      <c r="DJ100" s="75">
        <f t="shared" si="295"/>
        <v>13.14</v>
      </c>
      <c r="DK100" s="75">
        <f t="shared" si="296"/>
        <v>12.71</v>
      </c>
      <c r="DL100" s="75">
        <f t="shared" si="297"/>
        <v>13.14</v>
      </c>
      <c r="DM100" s="75">
        <f t="shared" si="298"/>
        <v>12.71</v>
      </c>
      <c r="DN100" s="75">
        <f t="shared" si="299"/>
        <v>13.14</v>
      </c>
      <c r="DO100" s="76">
        <f t="shared" si="300"/>
        <v>154.68</v>
      </c>
      <c r="DP100" s="76">
        <f t="shared" si="301"/>
        <v>226.72</v>
      </c>
      <c r="DQ100" s="75">
        <f t="shared" si="302"/>
        <v>13.14</v>
      </c>
      <c r="DR100" s="75">
        <f t="shared" si="303"/>
        <v>11.86</v>
      </c>
      <c r="DS100" s="75">
        <f t="shared" si="304"/>
        <v>13.14</v>
      </c>
      <c r="DT100" s="75">
        <f t="shared" si="305"/>
        <v>12.71</v>
      </c>
      <c r="DU100" s="75">
        <f t="shared" si="306"/>
        <v>13.14</v>
      </c>
      <c r="DV100" s="75">
        <f t="shared" si="307"/>
        <v>12.71</v>
      </c>
      <c r="DW100" s="75">
        <f t="shared" si="308"/>
        <v>13.14</v>
      </c>
      <c r="DX100" s="75">
        <f t="shared" si="309"/>
        <v>13.14</v>
      </c>
      <c r="DY100" s="75">
        <f t="shared" si="310"/>
        <v>12.71</v>
      </c>
      <c r="DZ100" s="75">
        <f t="shared" si="311"/>
        <v>13.14</v>
      </c>
      <c r="EA100" s="75">
        <f t="shared" si="312"/>
        <v>12.71</v>
      </c>
      <c r="EB100" s="75">
        <f t="shared" si="313"/>
        <v>13.14</v>
      </c>
      <c r="EC100" s="76">
        <f t="shared" si="314"/>
        <v>154.68</v>
      </c>
      <c r="ED100" s="76">
        <f t="shared" si="315"/>
        <v>381.4</v>
      </c>
      <c r="EE100" s="75">
        <f t="shared" si="316"/>
        <v>13.14</v>
      </c>
      <c r="EF100" s="75">
        <f t="shared" si="317"/>
        <v>12.29</v>
      </c>
      <c r="EG100" s="75">
        <f t="shared" si="318"/>
        <v>13.14</v>
      </c>
      <c r="EH100" s="75">
        <f t="shared" si="319"/>
        <v>12.71</v>
      </c>
      <c r="EI100" s="75">
        <f t="shared" si="320"/>
        <v>13.14</v>
      </c>
      <c r="EJ100" s="75">
        <f t="shared" si="321"/>
        <v>12.71</v>
      </c>
      <c r="EK100" s="75">
        <f t="shared" si="322"/>
        <v>13.14</v>
      </c>
      <c r="EL100" s="75">
        <f t="shared" si="323"/>
        <v>13.14</v>
      </c>
      <c r="EM100" s="75">
        <f t="shared" si="324"/>
        <v>12.71</v>
      </c>
      <c r="EN100" s="75">
        <f t="shared" si="325"/>
        <v>13.14</v>
      </c>
      <c r="EO100" s="75">
        <f t="shared" si="326"/>
        <v>12.71</v>
      </c>
      <c r="EP100" s="75">
        <f t="shared" si="327"/>
        <v>13.14</v>
      </c>
      <c r="EQ100" s="76">
        <f t="shared" si="328"/>
        <v>155.11000000000001</v>
      </c>
      <c r="ER100" s="76">
        <f t="shared" si="329"/>
        <v>536.51</v>
      </c>
      <c r="ES100" s="75">
        <f t="shared" si="330"/>
        <v>13.14</v>
      </c>
      <c r="ET100" s="75">
        <f t="shared" si="331"/>
        <v>11.86</v>
      </c>
      <c r="EU100" s="75">
        <f t="shared" si="332"/>
        <v>13.14</v>
      </c>
      <c r="EV100" s="75">
        <f t="shared" si="333"/>
        <v>12.71</v>
      </c>
      <c r="EW100" s="78">
        <f t="shared" si="334"/>
        <v>13.14</v>
      </c>
      <c r="EX100" s="75">
        <f t="shared" si="335"/>
        <v>12.71</v>
      </c>
      <c r="EY100" s="75">
        <f t="shared" si="339"/>
        <v>13.14</v>
      </c>
      <c r="EZ100" s="75">
        <f t="shared" si="340"/>
        <v>13.14</v>
      </c>
      <c r="FA100" s="75">
        <f t="shared" si="341"/>
        <v>12.71</v>
      </c>
      <c r="FB100" s="76"/>
      <c r="FC100" s="76"/>
      <c r="FD100" s="76"/>
      <c r="FE100" s="75">
        <f t="shared" si="336"/>
        <v>115.69</v>
      </c>
      <c r="FF100" s="76">
        <f t="shared" si="337"/>
        <v>652.20000000000005</v>
      </c>
      <c r="FG100" s="79">
        <f t="shared" si="338"/>
        <v>207.06999999999994</v>
      </c>
    </row>
    <row r="101" spans="1:163" ht="16.5" x14ac:dyDescent="0.15">
      <c r="A101" s="99">
        <v>42930</v>
      </c>
      <c r="B101" s="124" t="s">
        <v>307</v>
      </c>
      <c r="C101" s="124" t="s">
        <v>340</v>
      </c>
      <c r="D101" s="12" t="s">
        <v>341</v>
      </c>
      <c r="E101" s="98" t="s">
        <v>342</v>
      </c>
      <c r="F101" s="100">
        <v>859.27</v>
      </c>
      <c r="G101" s="75">
        <f t="shared" si="270"/>
        <v>85.927000000000007</v>
      </c>
      <c r="H101" s="75">
        <f t="shared" si="271"/>
        <v>773.34299999999996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75"/>
      <c r="CL101" s="75"/>
      <c r="CM101" s="75"/>
      <c r="CN101" s="76"/>
      <c r="CO101" s="75"/>
      <c r="CP101" s="75"/>
      <c r="CQ101" s="75"/>
      <c r="CR101" s="75"/>
      <c r="CS101" s="77"/>
      <c r="CT101" s="75"/>
      <c r="CU101" s="75">
        <f t="shared" si="342"/>
        <v>7.2</v>
      </c>
      <c r="CV101" s="75">
        <f t="shared" si="281"/>
        <v>13.14</v>
      </c>
      <c r="CW101" s="75">
        <f t="shared" si="282"/>
        <v>12.71</v>
      </c>
      <c r="CX101" s="75">
        <f t="shared" si="283"/>
        <v>13.14</v>
      </c>
      <c r="CY101" s="75">
        <f t="shared" si="284"/>
        <v>12.71</v>
      </c>
      <c r="CZ101" s="75">
        <f t="shared" si="285"/>
        <v>13.14</v>
      </c>
      <c r="DA101" s="76">
        <f t="shared" si="286"/>
        <v>72.039999999999992</v>
      </c>
      <c r="DB101" s="76">
        <f t="shared" si="287"/>
        <v>72.040000000000006</v>
      </c>
      <c r="DC101" s="75">
        <f t="shared" si="288"/>
        <v>13.14</v>
      </c>
      <c r="DD101" s="75">
        <f t="shared" si="289"/>
        <v>11.86</v>
      </c>
      <c r="DE101" s="75">
        <f t="shared" si="290"/>
        <v>13.14</v>
      </c>
      <c r="DF101" s="75">
        <f t="shared" si="291"/>
        <v>12.71</v>
      </c>
      <c r="DG101" s="75">
        <f t="shared" si="292"/>
        <v>13.14</v>
      </c>
      <c r="DH101" s="75">
        <f t="shared" si="293"/>
        <v>12.71</v>
      </c>
      <c r="DI101" s="75">
        <f t="shared" si="294"/>
        <v>13.14</v>
      </c>
      <c r="DJ101" s="75">
        <f t="shared" si="295"/>
        <v>13.14</v>
      </c>
      <c r="DK101" s="75">
        <f t="shared" si="296"/>
        <v>12.71</v>
      </c>
      <c r="DL101" s="75">
        <f t="shared" si="297"/>
        <v>13.14</v>
      </c>
      <c r="DM101" s="75">
        <f t="shared" si="298"/>
        <v>12.71</v>
      </c>
      <c r="DN101" s="75">
        <f t="shared" si="299"/>
        <v>13.14</v>
      </c>
      <c r="DO101" s="76">
        <f t="shared" si="300"/>
        <v>154.68</v>
      </c>
      <c r="DP101" s="76">
        <f t="shared" si="301"/>
        <v>226.72</v>
      </c>
      <c r="DQ101" s="75">
        <f t="shared" si="302"/>
        <v>13.14</v>
      </c>
      <c r="DR101" s="75">
        <f t="shared" si="303"/>
        <v>11.86</v>
      </c>
      <c r="DS101" s="75">
        <f t="shared" si="304"/>
        <v>13.14</v>
      </c>
      <c r="DT101" s="75">
        <f t="shared" si="305"/>
        <v>12.71</v>
      </c>
      <c r="DU101" s="75">
        <f t="shared" si="306"/>
        <v>13.14</v>
      </c>
      <c r="DV101" s="75">
        <f t="shared" si="307"/>
        <v>12.71</v>
      </c>
      <c r="DW101" s="75">
        <f t="shared" si="308"/>
        <v>13.14</v>
      </c>
      <c r="DX101" s="75">
        <f t="shared" si="309"/>
        <v>13.14</v>
      </c>
      <c r="DY101" s="75">
        <f t="shared" si="310"/>
        <v>12.71</v>
      </c>
      <c r="DZ101" s="75">
        <f t="shared" si="311"/>
        <v>13.14</v>
      </c>
      <c r="EA101" s="75">
        <f t="shared" si="312"/>
        <v>12.71</v>
      </c>
      <c r="EB101" s="75">
        <f t="shared" si="313"/>
        <v>13.14</v>
      </c>
      <c r="EC101" s="76">
        <f t="shared" si="314"/>
        <v>154.68</v>
      </c>
      <c r="ED101" s="76">
        <f t="shared" si="315"/>
        <v>381.4</v>
      </c>
      <c r="EE101" s="75">
        <f t="shared" si="316"/>
        <v>13.14</v>
      </c>
      <c r="EF101" s="75">
        <f t="shared" si="317"/>
        <v>12.29</v>
      </c>
      <c r="EG101" s="75">
        <f t="shared" si="318"/>
        <v>13.14</v>
      </c>
      <c r="EH101" s="75">
        <f t="shared" si="319"/>
        <v>12.71</v>
      </c>
      <c r="EI101" s="75">
        <f t="shared" si="320"/>
        <v>13.14</v>
      </c>
      <c r="EJ101" s="75">
        <f t="shared" si="321"/>
        <v>12.71</v>
      </c>
      <c r="EK101" s="75">
        <f t="shared" si="322"/>
        <v>13.14</v>
      </c>
      <c r="EL101" s="75">
        <f t="shared" si="323"/>
        <v>13.14</v>
      </c>
      <c r="EM101" s="75">
        <f t="shared" si="324"/>
        <v>12.71</v>
      </c>
      <c r="EN101" s="75">
        <f t="shared" si="325"/>
        <v>13.14</v>
      </c>
      <c r="EO101" s="75">
        <f t="shared" si="326"/>
        <v>12.71</v>
      </c>
      <c r="EP101" s="75">
        <f t="shared" si="327"/>
        <v>13.14</v>
      </c>
      <c r="EQ101" s="76">
        <f t="shared" si="328"/>
        <v>155.11000000000001</v>
      </c>
      <c r="ER101" s="76">
        <f t="shared" si="329"/>
        <v>536.51</v>
      </c>
      <c r="ES101" s="75">
        <f t="shared" si="330"/>
        <v>13.14</v>
      </c>
      <c r="ET101" s="75">
        <f t="shared" si="331"/>
        <v>11.86</v>
      </c>
      <c r="EU101" s="75">
        <f t="shared" si="332"/>
        <v>13.14</v>
      </c>
      <c r="EV101" s="75">
        <f t="shared" si="333"/>
        <v>12.71</v>
      </c>
      <c r="EW101" s="78">
        <f t="shared" si="334"/>
        <v>13.14</v>
      </c>
      <c r="EX101" s="75">
        <f t="shared" si="335"/>
        <v>12.71</v>
      </c>
      <c r="EY101" s="75">
        <f t="shared" si="339"/>
        <v>13.14</v>
      </c>
      <c r="EZ101" s="75">
        <f t="shared" si="340"/>
        <v>13.14</v>
      </c>
      <c r="FA101" s="75">
        <f t="shared" si="341"/>
        <v>12.71</v>
      </c>
      <c r="FB101" s="76"/>
      <c r="FC101" s="76"/>
      <c r="FD101" s="76"/>
      <c r="FE101" s="75">
        <f t="shared" si="336"/>
        <v>115.69</v>
      </c>
      <c r="FF101" s="76">
        <f t="shared" si="337"/>
        <v>652.20000000000005</v>
      </c>
      <c r="FG101" s="79">
        <f t="shared" si="338"/>
        <v>207.06999999999994</v>
      </c>
    </row>
    <row r="102" spans="1:163" ht="24.75" x14ac:dyDescent="0.15">
      <c r="A102" s="99">
        <v>42930</v>
      </c>
      <c r="B102" s="124" t="s">
        <v>307</v>
      </c>
      <c r="C102" s="124" t="s">
        <v>343</v>
      </c>
      <c r="D102" s="12" t="s">
        <v>196</v>
      </c>
      <c r="E102" s="98" t="s">
        <v>344</v>
      </c>
      <c r="F102" s="100">
        <v>859.27</v>
      </c>
      <c r="G102" s="75">
        <f t="shared" si="270"/>
        <v>85.927000000000007</v>
      </c>
      <c r="H102" s="75">
        <f t="shared" si="271"/>
        <v>773.34299999999996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75"/>
      <c r="CL102" s="75"/>
      <c r="CM102" s="75"/>
      <c r="CN102" s="76"/>
      <c r="CO102" s="75"/>
      <c r="CP102" s="75"/>
      <c r="CQ102" s="75"/>
      <c r="CR102" s="75"/>
      <c r="CS102" s="77"/>
      <c r="CT102" s="75"/>
      <c r="CU102" s="75">
        <f t="shared" si="342"/>
        <v>7.2</v>
      </c>
      <c r="CV102" s="75">
        <f t="shared" si="281"/>
        <v>13.14</v>
      </c>
      <c r="CW102" s="75">
        <f t="shared" si="282"/>
        <v>12.71</v>
      </c>
      <c r="CX102" s="75">
        <f t="shared" si="283"/>
        <v>13.14</v>
      </c>
      <c r="CY102" s="75">
        <f t="shared" si="284"/>
        <v>12.71</v>
      </c>
      <c r="CZ102" s="75">
        <f t="shared" si="285"/>
        <v>13.14</v>
      </c>
      <c r="DA102" s="76">
        <f t="shared" si="286"/>
        <v>72.039999999999992</v>
      </c>
      <c r="DB102" s="76">
        <f t="shared" si="287"/>
        <v>72.040000000000006</v>
      </c>
      <c r="DC102" s="75">
        <f t="shared" si="288"/>
        <v>13.14</v>
      </c>
      <c r="DD102" s="75">
        <f t="shared" si="289"/>
        <v>11.86</v>
      </c>
      <c r="DE102" s="75">
        <f t="shared" si="290"/>
        <v>13.14</v>
      </c>
      <c r="DF102" s="75">
        <f t="shared" si="291"/>
        <v>12.71</v>
      </c>
      <c r="DG102" s="75">
        <f t="shared" si="292"/>
        <v>13.14</v>
      </c>
      <c r="DH102" s="75">
        <f t="shared" si="293"/>
        <v>12.71</v>
      </c>
      <c r="DI102" s="75">
        <f t="shared" si="294"/>
        <v>13.14</v>
      </c>
      <c r="DJ102" s="75">
        <f t="shared" si="295"/>
        <v>13.14</v>
      </c>
      <c r="DK102" s="75">
        <f t="shared" si="296"/>
        <v>12.71</v>
      </c>
      <c r="DL102" s="75">
        <f t="shared" si="297"/>
        <v>13.14</v>
      </c>
      <c r="DM102" s="75">
        <f t="shared" si="298"/>
        <v>12.71</v>
      </c>
      <c r="DN102" s="75">
        <f t="shared" si="299"/>
        <v>13.14</v>
      </c>
      <c r="DO102" s="76">
        <f t="shared" si="300"/>
        <v>154.68</v>
      </c>
      <c r="DP102" s="76">
        <f t="shared" si="301"/>
        <v>226.72</v>
      </c>
      <c r="DQ102" s="75">
        <f t="shared" si="302"/>
        <v>13.14</v>
      </c>
      <c r="DR102" s="75">
        <f t="shared" si="303"/>
        <v>11.86</v>
      </c>
      <c r="DS102" s="75">
        <f t="shared" si="304"/>
        <v>13.14</v>
      </c>
      <c r="DT102" s="75">
        <f t="shared" si="305"/>
        <v>12.71</v>
      </c>
      <c r="DU102" s="75">
        <f t="shared" si="306"/>
        <v>13.14</v>
      </c>
      <c r="DV102" s="75">
        <f t="shared" si="307"/>
        <v>12.71</v>
      </c>
      <c r="DW102" s="75">
        <f t="shared" si="308"/>
        <v>13.14</v>
      </c>
      <c r="DX102" s="75">
        <f t="shared" si="309"/>
        <v>13.14</v>
      </c>
      <c r="DY102" s="75">
        <f t="shared" si="310"/>
        <v>12.71</v>
      </c>
      <c r="DZ102" s="75">
        <f t="shared" si="311"/>
        <v>13.14</v>
      </c>
      <c r="EA102" s="75">
        <f t="shared" si="312"/>
        <v>12.71</v>
      </c>
      <c r="EB102" s="75">
        <f t="shared" si="313"/>
        <v>13.14</v>
      </c>
      <c r="EC102" s="76">
        <f t="shared" si="314"/>
        <v>154.68</v>
      </c>
      <c r="ED102" s="76">
        <f t="shared" si="315"/>
        <v>381.4</v>
      </c>
      <c r="EE102" s="75">
        <f t="shared" si="316"/>
        <v>13.14</v>
      </c>
      <c r="EF102" s="75">
        <f t="shared" si="317"/>
        <v>12.29</v>
      </c>
      <c r="EG102" s="75">
        <f t="shared" si="318"/>
        <v>13.14</v>
      </c>
      <c r="EH102" s="75">
        <f t="shared" si="319"/>
        <v>12.71</v>
      </c>
      <c r="EI102" s="75">
        <f t="shared" si="320"/>
        <v>13.14</v>
      </c>
      <c r="EJ102" s="75">
        <f t="shared" si="321"/>
        <v>12.71</v>
      </c>
      <c r="EK102" s="75">
        <f t="shared" si="322"/>
        <v>13.14</v>
      </c>
      <c r="EL102" s="75">
        <f t="shared" si="323"/>
        <v>13.14</v>
      </c>
      <c r="EM102" s="75">
        <f t="shared" si="324"/>
        <v>12.71</v>
      </c>
      <c r="EN102" s="75">
        <f t="shared" si="325"/>
        <v>13.14</v>
      </c>
      <c r="EO102" s="75">
        <f t="shared" si="326"/>
        <v>12.71</v>
      </c>
      <c r="EP102" s="75">
        <f t="shared" si="327"/>
        <v>13.14</v>
      </c>
      <c r="EQ102" s="76">
        <f t="shared" si="328"/>
        <v>155.11000000000001</v>
      </c>
      <c r="ER102" s="76">
        <f t="shared" si="329"/>
        <v>536.51</v>
      </c>
      <c r="ES102" s="75">
        <f t="shared" si="330"/>
        <v>13.14</v>
      </c>
      <c r="ET102" s="75">
        <f t="shared" si="331"/>
        <v>11.86</v>
      </c>
      <c r="EU102" s="75">
        <f t="shared" si="332"/>
        <v>13.14</v>
      </c>
      <c r="EV102" s="75">
        <f t="shared" si="333"/>
        <v>12.71</v>
      </c>
      <c r="EW102" s="78">
        <f t="shared" si="334"/>
        <v>13.14</v>
      </c>
      <c r="EX102" s="75">
        <f t="shared" si="335"/>
        <v>12.71</v>
      </c>
      <c r="EY102" s="75">
        <f t="shared" si="339"/>
        <v>13.14</v>
      </c>
      <c r="EZ102" s="75">
        <f t="shared" si="340"/>
        <v>13.14</v>
      </c>
      <c r="FA102" s="75">
        <f t="shared" si="341"/>
        <v>12.71</v>
      </c>
      <c r="FB102" s="76"/>
      <c r="FC102" s="76"/>
      <c r="FD102" s="76"/>
      <c r="FE102" s="75">
        <f t="shared" si="336"/>
        <v>115.69</v>
      </c>
      <c r="FF102" s="76">
        <f t="shared" si="337"/>
        <v>652.20000000000005</v>
      </c>
      <c r="FG102" s="79">
        <f t="shared" si="338"/>
        <v>207.06999999999994</v>
      </c>
    </row>
    <row r="103" spans="1:163" ht="49.5" x14ac:dyDescent="0.15">
      <c r="A103" s="99">
        <v>42954</v>
      </c>
      <c r="B103" s="10" t="s">
        <v>260</v>
      </c>
      <c r="C103" s="10" t="s">
        <v>345</v>
      </c>
      <c r="D103" s="10" t="s">
        <v>221</v>
      </c>
      <c r="E103" s="12" t="s">
        <v>346</v>
      </c>
      <c r="F103" s="8">
        <v>1089</v>
      </c>
      <c r="G103" s="75">
        <f t="shared" si="270"/>
        <v>108.9</v>
      </c>
      <c r="H103" s="75">
        <f t="shared" si="271"/>
        <v>980.1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75"/>
      <c r="CL103" s="75"/>
      <c r="CM103" s="75"/>
      <c r="CN103" s="76"/>
      <c r="CO103" s="75"/>
      <c r="CP103" s="75"/>
      <c r="CQ103" s="75"/>
      <c r="CR103" s="75"/>
      <c r="CS103" s="77"/>
      <c r="CT103" s="75"/>
      <c r="CU103" s="75"/>
      <c r="CV103" s="75">
        <f t="shared" ref="CV103:CV111" si="343">ROUND((H103/5/365*24),2)</f>
        <v>12.89</v>
      </c>
      <c r="CW103" s="75">
        <f t="shared" si="282"/>
        <v>16.11</v>
      </c>
      <c r="CX103" s="75">
        <f t="shared" si="283"/>
        <v>16.649999999999999</v>
      </c>
      <c r="CY103" s="75">
        <f t="shared" si="284"/>
        <v>16.11</v>
      </c>
      <c r="CZ103" s="75">
        <f t="shared" si="285"/>
        <v>16.649999999999999</v>
      </c>
      <c r="DA103" s="76">
        <f t="shared" si="286"/>
        <v>78.41</v>
      </c>
      <c r="DB103" s="76">
        <f t="shared" si="287"/>
        <v>78.41</v>
      </c>
      <c r="DC103" s="75">
        <f t="shared" si="288"/>
        <v>16.649999999999999</v>
      </c>
      <c r="DD103" s="75">
        <f t="shared" si="289"/>
        <v>15.04</v>
      </c>
      <c r="DE103" s="75">
        <f t="shared" si="290"/>
        <v>16.649999999999999</v>
      </c>
      <c r="DF103" s="75">
        <f t="shared" si="291"/>
        <v>16.11</v>
      </c>
      <c r="DG103" s="75">
        <f t="shared" si="292"/>
        <v>16.649999999999999</v>
      </c>
      <c r="DH103" s="75">
        <f t="shared" si="293"/>
        <v>16.11</v>
      </c>
      <c r="DI103" s="75">
        <f t="shared" si="294"/>
        <v>16.649999999999999</v>
      </c>
      <c r="DJ103" s="75">
        <f t="shared" si="295"/>
        <v>16.649999999999999</v>
      </c>
      <c r="DK103" s="75">
        <f t="shared" si="296"/>
        <v>16.11</v>
      </c>
      <c r="DL103" s="75">
        <f t="shared" si="297"/>
        <v>16.649999999999999</v>
      </c>
      <c r="DM103" s="75">
        <f t="shared" si="298"/>
        <v>16.11</v>
      </c>
      <c r="DN103" s="75">
        <f t="shared" si="299"/>
        <v>16.649999999999999</v>
      </c>
      <c r="DO103" s="76">
        <f t="shared" si="300"/>
        <v>196.03</v>
      </c>
      <c r="DP103" s="76">
        <f t="shared" si="301"/>
        <v>274.44</v>
      </c>
      <c r="DQ103" s="75">
        <f t="shared" si="302"/>
        <v>16.649999999999999</v>
      </c>
      <c r="DR103" s="75">
        <f t="shared" si="303"/>
        <v>15.04</v>
      </c>
      <c r="DS103" s="75">
        <f t="shared" si="304"/>
        <v>16.649999999999999</v>
      </c>
      <c r="DT103" s="75">
        <f t="shared" si="305"/>
        <v>16.11</v>
      </c>
      <c r="DU103" s="75">
        <f t="shared" si="306"/>
        <v>16.649999999999999</v>
      </c>
      <c r="DV103" s="75">
        <f t="shared" si="307"/>
        <v>16.11</v>
      </c>
      <c r="DW103" s="75">
        <f t="shared" si="308"/>
        <v>16.649999999999999</v>
      </c>
      <c r="DX103" s="75">
        <f t="shared" si="309"/>
        <v>16.649999999999999</v>
      </c>
      <c r="DY103" s="75">
        <f t="shared" si="310"/>
        <v>16.11</v>
      </c>
      <c r="DZ103" s="75">
        <f t="shared" si="311"/>
        <v>16.649999999999999</v>
      </c>
      <c r="EA103" s="75">
        <f t="shared" si="312"/>
        <v>16.11</v>
      </c>
      <c r="EB103" s="75">
        <f t="shared" si="313"/>
        <v>16.649999999999999</v>
      </c>
      <c r="EC103" s="76">
        <f t="shared" si="314"/>
        <v>196.03</v>
      </c>
      <c r="ED103" s="76">
        <f t="shared" si="315"/>
        <v>470.47</v>
      </c>
      <c r="EE103" s="75">
        <f t="shared" si="316"/>
        <v>16.649999999999999</v>
      </c>
      <c r="EF103" s="75">
        <f t="shared" si="317"/>
        <v>15.57</v>
      </c>
      <c r="EG103" s="75">
        <f t="shared" si="318"/>
        <v>16.649999999999999</v>
      </c>
      <c r="EH103" s="75">
        <f t="shared" si="319"/>
        <v>16.11</v>
      </c>
      <c r="EI103" s="75">
        <f t="shared" si="320"/>
        <v>16.649999999999999</v>
      </c>
      <c r="EJ103" s="75">
        <f t="shared" si="321"/>
        <v>16.11</v>
      </c>
      <c r="EK103" s="75">
        <f t="shared" si="322"/>
        <v>16.649999999999999</v>
      </c>
      <c r="EL103" s="75">
        <f t="shared" si="323"/>
        <v>16.649999999999999</v>
      </c>
      <c r="EM103" s="75">
        <f t="shared" si="324"/>
        <v>16.11</v>
      </c>
      <c r="EN103" s="75">
        <f t="shared" si="325"/>
        <v>16.649999999999999</v>
      </c>
      <c r="EO103" s="75">
        <f t="shared" si="326"/>
        <v>16.11</v>
      </c>
      <c r="EP103" s="75">
        <f t="shared" si="327"/>
        <v>16.649999999999999</v>
      </c>
      <c r="EQ103" s="76">
        <f t="shared" si="328"/>
        <v>196.55999999999997</v>
      </c>
      <c r="ER103" s="76">
        <f t="shared" si="329"/>
        <v>667.03</v>
      </c>
      <c r="ES103" s="75">
        <f t="shared" si="330"/>
        <v>16.649999999999999</v>
      </c>
      <c r="ET103" s="75">
        <f t="shared" si="331"/>
        <v>15.04</v>
      </c>
      <c r="EU103" s="75">
        <f t="shared" si="332"/>
        <v>16.649999999999999</v>
      </c>
      <c r="EV103" s="75">
        <f t="shared" si="333"/>
        <v>16.11</v>
      </c>
      <c r="EW103" s="78">
        <f t="shared" si="334"/>
        <v>16.649999999999999</v>
      </c>
      <c r="EX103" s="75">
        <f t="shared" si="335"/>
        <v>16.11</v>
      </c>
      <c r="EY103" s="75">
        <f t="shared" si="339"/>
        <v>16.649999999999999</v>
      </c>
      <c r="EZ103" s="75">
        <f t="shared" si="340"/>
        <v>16.649999999999999</v>
      </c>
      <c r="FA103" s="75">
        <f t="shared" si="341"/>
        <v>16.11</v>
      </c>
      <c r="FB103" s="76"/>
      <c r="FC103" s="76"/>
      <c r="FD103" s="76"/>
      <c r="FE103" s="75">
        <f t="shared" ref="FE103:FE134" si="344">SUM(ES103:FD103)</f>
        <v>146.62</v>
      </c>
      <c r="FF103" s="76">
        <f t="shared" si="337"/>
        <v>813.65</v>
      </c>
      <c r="FG103" s="79">
        <f t="shared" si="338"/>
        <v>275.35000000000002</v>
      </c>
    </row>
    <row r="104" spans="1:163" ht="42.75" customHeight="1" x14ac:dyDescent="0.15">
      <c r="A104" s="99">
        <v>42954</v>
      </c>
      <c r="B104" s="10" t="s">
        <v>260</v>
      </c>
      <c r="C104" s="10" t="s">
        <v>347</v>
      </c>
      <c r="D104" s="10" t="s">
        <v>221</v>
      </c>
      <c r="E104" s="12" t="s">
        <v>348</v>
      </c>
      <c r="F104" s="8">
        <v>1089</v>
      </c>
      <c r="G104" s="75">
        <f t="shared" si="270"/>
        <v>108.9</v>
      </c>
      <c r="H104" s="75">
        <f t="shared" si="271"/>
        <v>980.1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75"/>
      <c r="CL104" s="75"/>
      <c r="CM104" s="75"/>
      <c r="CN104" s="76"/>
      <c r="CO104" s="75"/>
      <c r="CP104" s="75"/>
      <c r="CQ104" s="75"/>
      <c r="CR104" s="75"/>
      <c r="CS104" s="77"/>
      <c r="CT104" s="75"/>
      <c r="CU104" s="75"/>
      <c r="CV104" s="75">
        <f t="shared" si="343"/>
        <v>12.89</v>
      </c>
      <c r="CW104" s="75">
        <f t="shared" si="282"/>
        <v>16.11</v>
      </c>
      <c r="CX104" s="75">
        <f t="shared" si="283"/>
        <v>16.649999999999999</v>
      </c>
      <c r="CY104" s="75">
        <f t="shared" si="284"/>
        <v>16.11</v>
      </c>
      <c r="CZ104" s="75">
        <f t="shared" si="285"/>
        <v>16.649999999999999</v>
      </c>
      <c r="DA104" s="76">
        <f t="shared" si="286"/>
        <v>78.41</v>
      </c>
      <c r="DB104" s="76">
        <f t="shared" si="287"/>
        <v>78.41</v>
      </c>
      <c r="DC104" s="75">
        <f t="shared" si="288"/>
        <v>16.649999999999999</v>
      </c>
      <c r="DD104" s="75">
        <f t="shared" si="289"/>
        <v>15.04</v>
      </c>
      <c r="DE104" s="75">
        <f t="shared" si="290"/>
        <v>16.649999999999999</v>
      </c>
      <c r="DF104" s="75">
        <f t="shared" si="291"/>
        <v>16.11</v>
      </c>
      <c r="DG104" s="75">
        <f t="shared" si="292"/>
        <v>16.649999999999999</v>
      </c>
      <c r="DH104" s="75">
        <f t="shared" si="293"/>
        <v>16.11</v>
      </c>
      <c r="DI104" s="75">
        <f t="shared" si="294"/>
        <v>16.649999999999999</v>
      </c>
      <c r="DJ104" s="75">
        <f t="shared" si="295"/>
        <v>16.649999999999999</v>
      </c>
      <c r="DK104" s="75">
        <f t="shared" si="296"/>
        <v>16.11</v>
      </c>
      <c r="DL104" s="75">
        <f t="shared" si="297"/>
        <v>16.649999999999999</v>
      </c>
      <c r="DM104" s="75">
        <f t="shared" si="298"/>
        <v>16.11</v>
      </c>
      <c r="DN104" s="75">
        <f t="shared" si="299"/>
        <v>16.649999999999999</v>
      </c>
      <c r="DO104" s="76">
        <f t="shared" si="300"/>
        <v>196.03</v>
      </c>
      <c r="DP104" s="76">
        <f t="shared" si="301"/>
        <v>274.44</v>
      </c>
      <c r="DQ104" s="75">
        <f t="shared" si="302"/>
        <v>16.649999999999999</v>
      </c>
      <c r="DR104" s="75">
        <f t="shared" si="303"/>
        <v>15.04</v>
      </c>
      <c r="DS104" s="75">
        <f t="shared" si="304"/>
        <v>16.649999999999999</v>
      </c>
      <c r="DT104" s="75">
        <f t="shared" si="305"/>
        <v>16.11</v>
      </c>
      <c r="DU104" s="75">
        <f t="shared" si="306"/>
        <v>16.649999999999999</v>
      </c>
      <c r="DV104" s="75">
        <f t="shared" si="307"/>
        <v>16.11</v>
      </c>
      <c r="DW104" s="75">
        <f t="shared" si="308"/>
        <v>16.649999999999999</v>
      </c>
      <c r="DX104" s="75">
        <f t="shared" si="309"/>
        <v>16.649999999999999</v>
      </c>
      <c r="DY104" s="75">
        <f t="shared" si="310"/>
        <v>16.11</v>
      </c>
      <c r="DZ104" s="75">
        <f t="shared" si="311"/>
        <v>16.649999999999999</v>
      </c>
      <c r="EA104" s="75">
        <f t="shared" si="312"/>
        <v>16.11</v>
      </c>
      <c r="EB104" s="75">
        <f t="shared" si="313"/>
        <v>16.649999999999999</v>
      </c>
      <c r="EC104" s="76">
        <f t="shared" si="314"/>
        <v>196.03</v>
      </c>
      <c r="ED104" s="76">
        <f t="shared" si="315"/>
        <v>470.47</v>
      </c>
      <c r="EE104" s="75">
        <f t="shared" si="316"/>
        <v>16.649999999999999</v>
      </c>
      <c r="EF104" s="75">
        <f t="shared" si="317"/>
        <v>15.57</v>
      </c>
      <c r="EG104" s="75">
        <f t="shared" si="318"/>
        <v>16.649999999999999</v>
      </c>
      <c r="EH104" s="75">
        <f t="shared" si="319"/>
        <v>16.11</v>
      </c>
      <c r="EI104" s="75">
        <f t="shared" si="320"/>
        <v>16.649999999999999</v>
      </c>
      <c r="EJ104" s="75">
        <f t="shared" si="321"/>
        <v>16.11</v>
      </c>
      <c r="EK104" s="75">
        <f t="shared" si="322"/>
        <v>16.649999999999999</v>
      </c>
      <c r="EL104" s="75">
        <f t="shared" si="323"/>
        <v>16.649999999999999</v>
      </c>
      <c r="EM104" s="75">
        <f t="shared" si="324"/>
        <v>16.11</v>
      </c>
      <c r="EN104" s="75">
        <f t="shared" si="325"/>
        <v>16.649999999999999</v>
      </c>
      <c r="EO104" s="75">
        <f t="shared" si="326"/>
        <v>16.11</v>
      </c>
      <c r="EP104" s="75">
        <f t="shared" si="327"/>
        <v>16.649999999999999</v>
      </c>
      <c r="EQ104" s="76">
        <f t="shared" si="328"/>
        <v>196.55999999999997</v>
      </c>
      <c r="ER104" s="76">
        <f t="shared" si="329"/>
        <v>667.03</v>
      </c>
      <c r="ES104" s="75">
        <f t="shared" si="330"/>
        <v>16.649999999999999</v>
      </c>
      <c r="ET104" s="75">
        <f t="shared" si="331"/>
        <v>15.04</v>
      </c>
      <c r="EU104" s="75">
        <f t="shared" si="332"/>
        <v>16.649999999999999</v>
      </c>
      <c r="EV104" s="75">
        <f t="shared" si="333"/>
        <v>16.11</v>
      </c>
      <c r="EW104" s="78">
        <f t="shared" si="334"/>
        <v>16.649999999999999</v>
      </c>
      <c r="EX104" s="75">
        <f t="shared" si="335"/>
        <v>16.11</v>
      </c>
      <c r="EY104" s="75">
        <f t="shared" si="339"/>
        <v>16.649999999999999</v>
      </c>
      <c r="EZ104" s="75">
        <f t="shared" si="340"/>
        <v>16.649999999999999</v>
      </c>
      <c r="FA104" s="75">
        <f t="shared" si="341"/>
        <v>16.11</v>
      </c>
      <c r="FB104" s="76"/>
      <c r="FC104" s="76"/>
      <c r="FD104" s="76"/>
      <c r="FE104" s="75">
        <f t="shared" si="344"/>
        <v>146.62</v>
      </c>
      <c r="FF104" s="76">
        <f t="shared" si="337"/>
        <v>813.65</v>
      </c>
      <c r="FG104" s="79">
        <f t="shared" si="338"/>
        <v>275.35000000000002</v>
      </c>
    </row>
    <row r="105" spans="1:163" ht="42.75" customHeight="1" x14ac:dyDescent="0.15">
      <c r="A105" s="99">
        <v>42954</v>
      </c>
      <c r="B105" s="10" t="s">
        <v>260</v>
      </c>
      <c r="C105" s="10" t="s">
        <v>349</v>
      </c>
      <c r="D105" s="10" t="s">
        <v>221</v>
      </c>
      <c r="E105" s="12" t="s">
        <v>350</v>
      </c>
      <c r="F105" s="8">
        <v>1089</v>
      </c>
      <c r="G105" s="75">
        <f t="shared" si="270"/>
        <v>108.9</v>
      </c>
      <c r="H105" s="75">
        <f t="shared" si="271"/>
        <v>980.1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75"/>
      <c r="CL105" s="75"/>
      <c r="CM105" s="75"/>
      <c r="CN105" s="76"/>
      <c r="CO105" s="75"/>
      <c r="CP105" s="75"/>
      <c r="CQ105" s="75"/>
      <c r="CR105" s="75"/>
      <c r="CS105" s="77"/>
      <c r="CT105" s="75"/>
      <c r="CU105" s="75"/>
      <c r="CV105" s="75">
        <f t="shared" si="343"/>
        <v>12.89</v>
      </c>
      <c r="CW105" s="75">
        <f t="shared" si="282"/>
        <v>16.11</v>
      </c>
      <c r="CX105" s="75">
        <f t="shared" si="283"/>
        <v>16.649999999999999</v>
      </c>
      <c r="CY105" s="75">
        <f t="shared" si="284"/>
        <v>16.11</v>
      </c>
      <c r="CZ105" s="75">
        <f t="shared" si="285"/>
        <v>16.649999999999999</v>
      </c>
      <c r="DA105" s="76">
        <f t="shared" si="286"/>
        <v>78.41</v>
      </c>
      <c r="DB105" s="76">
        <f t="shared" si="287"/>
        <v>78.41</v>
      </c>
      <c r="DC105" s="75">
        <f t="shared" si="288"/>
        <v>16.649999999999999</v>
      </c>
      <c r="DD105" s="75">
        <f t="shared" si="289"/>
        <v>15.04</v>
      </c>
      <c r="DE105" s="75">
        <f t="shared" si="290"/>
        <v>16.649999999999999</v>
      </c>
      <c r="DF105" s="75">
        <f t="shared" si="291"/>
        <v>16.11</v>
      </c>
      <c r="DG105" s="75">
        <f t="shared" si="292"/>
        <v>16.649999999999999</v>
      </c>
      <c r="DH105" s="75">
        <f t="shared" si="293"/>
        <v>16.11</v>
      </c>
      <c r="DI105" s="75">
        <f t="shared" si="294"/>
        <v>16.649999999999999</v>
      </c>
      <c r="DJ105" s="75">
        <f t="shared" si="295"/>
        <v>16.649999999999999</v>
      </c>
      <c r="DK105" s="75">
        <f t="shared" si="296"/>
        <v>16.11</v>
      </c>
      <c r="DL105" s="75">
        <f t="shared" si="297"/>
        <v>16.649999999999999</v>
      </c>
      <c r="DM105" s="75">
        <f t="shared" si="298"/>
        <v>16.11</v>
      </c>
      <c r="DN105" s="75">
        <f t="shared" si="299"/>
        <v>16.649999999999999</v>
      </c>
      <c r="DO105" s="76">
        <f t="shared" si="300"/>
        <v>196.03</v>
      </c>
      <c r="DP105" s="76">
        <f t="shared" si="301"/>
        <v>274.44</v>
      </c>
      <c r="DQ105" s="75">
        <f t="shared" si="302"/>
        <v>16.649999999999999</v>
      </c>
      <c r="DR105" s="75">
        <f t="shared" si="303"/>
        <v>15.04</v>
      </c>
      <c r="DS105" s="75">
        <f t="shared" si="304"/>
        <v>16.649999999999999</v>
      </c>
      <c r="DT105" s="75">
        <f t="shared" si="305"/>
        <v>16.11</v>
      </c>
      <c r="DU105" s="75">
        <f t="shared" si="306"/>
        <v>16.649999999999999</v>
      </c>
      <c r="DV105" s="75">
        <f t="shared" si="307"/>
        <v>16.11</v>
      </c>
      <c r="DW105" s="75">
        <f t="shared" si="308"/>
        <v>16.649999999999999</v>
      </c>
      <c r="DX105" s="75">
        <f t="shared" si="309"/>
        <v>16.649999999999999</v>
      </c>
      <c r="DY105" s="75">
        <f t="shared" si="310"/>
        <v>16.11</v>
      </c>
      <c r="DZ105" s="75">
        <f t="shared" si="311"/>
        <v>16.649999999999999</v>
      </c>
      <c r="EA105" s="75">
        <f t="shared" si="312"/>
        <v>16.11</v>
      </c>
      <c r="EB105" s="75">
        <f t="shared" si="313"/>
        <v>16.649999999999999</v>
      </c>
      <c r="EC105" s="76">
        <f t="shared" si="314"/>
        <v>196.03</v>
      </c>
      <c r="ED105" s="76">
        <f t="shared" si="315"/>
        <v>470.47</v>
      </c>
      <c r="EE105" s="75">
        <f t="shared" si="316"/>
        <v>16.649999999999999</v>
      </c>
      <c r="EF105" s="75">
        <f t="shared" si="317"/>
        <v>15.57</v>
      </c>
      <c r="EG105" s="75">
        <f t="shared" si="318"/>
        <v>16.649999999999999</v>
      </c>
      <c r="EH105" s="75">
        <f t="shared" si="319"/>
        <v>16.11</v>
      </c>
      <c r="EI105" s="75">
        <f t="shared" si="320"/>
        <v>16.649999999999999</v>
      </c>
      <c r="EJ105" s="75">
        <f t="shared" si="321"/>
        <v>16.11</v>
      </c>
      <c r="EK105" s="75">
        <f t="shared" si="322"/>
        <v>16.649999999999999</v>
      </c>
      <c r="EL105" s="75">
        <f t="shared" si="323"/>
        <v>16.649999999999999</v>
      </c>
      <c r="EM105" s="75">
        <f t="shared" si="324"/>
        <v>16.11</v>
      </c>
      <c r="EN105" s="75">
        <f t="shared" si="325"/>
        <v>16.649999999999999</v>
      </c>
      <c r="EO105" s="75">
        <f t="shared" si="326"/>
        <v>16.11</v>
      </c>
      <c r="EP105" s="75">
        <f t="shared" si="327"/>
        <v>16.649999999999999</v>
      </c>
      <c r="EQ105" s="76">
        <f t="shared" si="328"/>
        <v>196.55999999999997</v>
      </c>
      <c r="ER105" s="76">
        <f t="shared" si="329"/>
        <v>667.03</v>
      </c>
      <c r="ES105" s="75">
        <f t="shared" si="330"/>
        <v>16.649999999999999</v>
      </c>
      <c r="ET105" s="75">
        <f t="shared" si="331"/>
        <v>15.04</v>
      </c>
      <c r="EU105" s="75">
        <f t="shared" si="332"/>
        <v>16.649999999999999</v>
      </c>
      <c r="EV105" s="75">
        <f t="shared" si="333"/>
        <v>16.11</v>
      </c>
      <c r="EW105" s="78">
        <f t="shared" si="334"/>
        <v>16.649999999999999</v>
      </c>
      <c r="EX105" s="75">
        <f t="shared" si="335"/>
        <v>16.11</v>
      </c>
      <c r="EY105" s="75">
        <f t="shared" si="339"/>
        <v>16.649999999999999</v>
      </c>
      <c r="EZ105" s="75">
        <f t="shared" si="340"/>
        <v>16.649999999999999</v>
      </c>
      <c r="FA105" s="75">
        <f t="shared" si="341"/>
        <v>16.11</v>
      </c>
      <c r="FB105" s="76"/>
      <c r="FC105" s="76"/>
      <c r="FD105" s="76"/>
      <c r="FE105" s="75">
        <f t="shared" si="344"/>
        <v>146.62</v>
      </c>
      <c r="FF105" s="76">
        <f t="shared" si="337"/>
        <v>813.65</v>
      </c>
      <c r="FG105" s="79">
        <f t="shared" si="338"/>
        <v>275.35000000000002</v>
      </c>
    </row>
    <row r="106" spans="1:163" ht="44.25" customHeight="1" x14ac:dyDescent="0.15">
      <c r="A106" s="99">
        <v>42954</v>
      </c>
      <c r="B106" s="10" t="s">
        <v>260</v>
      </c>
      <c r="C106" s="10" t="s">
        <v>351</v>
      </c>
      <c r="D106" s="10" t="s">
        <v>221</v>
      </c>
      <c r="E106" s="12" t="s">
        <v>352</v>
      </c>
      <c r="F106" s="8">
        <v>1089</v>
      </c>
      <c r="G106" s="75">
        <f t="shared" si="270"/>
        <v>108.9</v>
      </c>
      <c r="H106" s="75">
        <f t="shared" si="271"/>
        <v>980.1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75"/>
      <c r="CL106" s="75"/>
      <c r="CM106" s="75"/>
      <c r="CN106" s="76"/>
      <c r="CO106" s="75"/>
      <c r="CP106" s="75"/>
      <c r="CQ106" s="75"/>
      <c r="CR106" s="75"/>
      <c r="CS106" s="77"/>
      <c r="CT106" s="75"/>
      <c r="CU106" s="75"/>
      <c r="CV106" s="75">
        <f t="shared" si="343"/>
        <v>12.89</v>
      </c>
      <c r="CW106" s="75">
        <f t="shared" si="282"/>
        <v>16.11</v>
      </c>
      <c r="CX106" s="75">
        <f t="shared" si="283"/>
        <v>16.649999999999999</v>
      </c>
      <c r="CY106" s="75">
        <f t="shared" si="284"/>
        <v>16.11</v>
      </c>
      <c r="CZ106" s="75">
        <f t="shared" si="285"/>
        <v>16.649999999999999</v>
      </c>
      <c r="DA106" s="76">
        <f t="shared" si="286"/>
        <v>78.41</v>
      </c>
      <c r="DB106" s="76">
        <f t="shared" si="287"/>
        <v>78.41</v>
      </c>
      <c r="DC106" s="75">
        <f t="shared" si="288"/>
        <v>16.649999999999999</v>
      </c>
      <c r="DD106" s="75">
        <f t="shared" si="289"/>
        <v>15.04</v>
      </c>
      <c r="DE106" s="75">
        <f t="shared" si="290"/>
        <v>16.649999999999999</v>
      </c>
      <c r="DF106" s="75">
        <f t="shared" si="291"/>
        <v>16.11</v>
      </c>
      <c r="DG106" s="75">
        <f t="shared" si="292"/>
        <v>16.649999999999999</v>
      </c>
      <c r="DH106" s="75">
        <f t="shared" si="293"/>
        <v>16.11</v>
      </c>
      <c r="DI106" s="75">
        <f t="shared" si="294"/>
        <v>16.649999999999999</v>
      </c>
      <c r="DJ106" s="75">
        <f t="shared" si="295"/>
        <v>16.649999999999999</v>
      </c>
      <c r="DK106" s="75">
        <f t="shared" si="296"/>
        <v>16.11</v>
      </c>
      <c r="DL106" s="75">
        <f t="shared" si="297"/>
        <v>16.649999999999999</v>
      </c>
      <c r="DM106" s="75">
        <f t="shared" si="298"/>
        <v>16.11</v>
      </c>
      <c r="DN106" s="75">
        <f t="shared" si="299"/>
        <v>16.649999999999999</v>
      </c>
      <c r="DO106" s="76">
        <f t="shared" si="300"/>
        <v>196.03</v>
      </c>
      <c r="DP106" s="76">
        <f t="shared" si="301"/>
        <v>274.44</v>
      </c>
      <c r="DQ106" s="75">
        <f t="shared" si="302"/>
        <v>16.649999999999999</v>
      </c>
      <c r="DR106" s="75">
        <f t="shared" si="303"/>
        <v>15.04</v>
      </c>
      <c r="DS106" s="75">
        <f t="shared" si="304"/>
        <v>16.649999999999999</v>
      </c>
      <c r="DT106" s="75">
        <f t="shared" si="305"/>
        <v>16.11</v>
      </c>
      <c r="DU106" s="75">
        <f t="shared" si="306"/>
        <v>16.649999999999999</v>
      </c>
      <c r="DV106" s="75">
        <f t="shared" si="307"/>
        <v>16.11</v>
      </c>
      <c r="DW106" s="75">
        <f t="shared" si="308"/>
        <v>16.649999999999999</v>
      </c>
      <c r="DX106" s="75">
        <f t="shared" si="309"/>
        <v>16.649999999999999</v>
      </c>
      <c r="DY106" s="75">
        <f t="shared" si="310"/>
        <v>16.11</v>
      </c>
      <c r="DZ106" s="75">
        <f t="shared" si="311"/>
        <v>16.649999999999999</v>
      </c>
      <c r="EA106" s="75">
        <f t="shared" si="312"/>
        <v>16.11</v>
      </c>
      <c r="EB106" s="75">
        <f t="shared" si="313"/>
        <v>16.649999999999999</v>
      </c>
      <c r="EC106" s="76">
        <f t="shared" si="314"/>
        <v>196.03</v>
      </c>
      <c r="ED106" s="76">
        <f t="shared" si="315"/>
        <v>470.47</v>
      </c>
      <c r="EE106" s="75">
        <f t="shared" si="316"/>
        <v>16.649999999999999</v>
      </c>
      <c r="EF106" s="75">
        <f t="shared" si="317"/>
        <v>15.57</v>
      </c>
      <c r="EG106" s="75">
        <f t="shared" si="318"/>
        <v>16.649999999999999</v>
      </c>
      <c r="EH106" s="75">
        <f t="shared" si="319"/>
        <v>16.11</v>
      </c>
      <c r="EI106" s="75">
        <f t="shared" si="320"/>
        <v>16.649999999999999</v>
      </c>
      <c r="EJ106" s="75">
        <f t="shared" si="321"/>
        <v>16.11</v>
      </c>
      <c r="EK106" s="75">
        <f t="shared" si="322"/>
        <v>16.649999999999999</v>
      </c>
      <c r="EL106" s="75">
        <f t="shared" si="323"/>
        <v>16.649999999999999</v>
      </c>
      <c r="EM106" s="75">
        <f t="shared" si="324"/>
        <v>16.11</v>
      </c>
      <c r="EN106" s="75">
        <f t="shared" si="325"/>
        <v>16.649999999999999</v>
      </c>
      <c r="EO106" s="75">
        <f t="shared" si="326"/>
        <v>16.11</v>
      </c>
      <c r="EP106" s="75">
        <f t="shared" si="327"/>
        <v>16.649999999999999</v>
      </c>
      <c r="EQ106" s="76">
        <f t="shared" si="328"/>
        <v>196.55999999999997</v>
      </c>
      <c r="ER106" s="76">
        <f t="shared" si="329"/>
        <v>667.03</v>
      </c>
      <c r="ES106" s="75">
        <f t="shared" si="330"/>
        <v>16.649999999999999</v>
      </c>
      <c r="ET106" s="75">
        <f t="shared" si="331"/>
        <v>15.04</v>
      </c>
      <c r="EU106" s="75">
        <f t="shared" si="332"/>
        <v>16.649999999999999</v>
      </c>
      <c r="EV106" s="75">
        <f t="shared" si="333"/>
        <v>16.11</v>
      </c>
      <c r="EW106" s="78">
        <f t="shared" si="334"/>
        <v>16.649999999999999</v>
      </c>
      <c r="EX106" s="75">
        <f t="shared" si="335"/>
        <v>16.11</v>
      </c>
      <c r="EY106" s="75">
        <f t="shared" si="339"/>
        <v>16.649999999999999</v>
      </c>
      <c r="EZ106" s="75">
        <f t="shared" si="340"/>
        <v>16.649999999999999</v>
      </c>
      <c r="FA106" s="75">
        <f t="shared" si="341"/>
        <v>16.11</v>
      </c>
      <c r="FB106" s="76"/>
      <c r="FC106" s="76"/>
      <c r="FD106" s="76"/>
      <c r="FE106" s="75">
        <f t="shared" si="344"/>
        <v>146.62</v>
      </c>
      <c r="FF106" s="76">
        <f t="shared" si="337"/>
        <v>813.65</v>
      </c>
      <c r="FG106" s="79">
        <f t="shared" si="338"/>
        <v>275.35000000000002</v>
      </c>
    </row>
    <row r="107" spans="1:163" ht="45.75" customHeight="1" x14ac:dyDescent="0.15">
      <c r="A107" s="99">
        <v>42954</v>
      </c>
      <c r="B107" s="10" t="s">
        <v>260</v>
      </c>
      <c r="C107" s="10" t="s">
        <v>353</v>
      </c>
      <c r="D107" s="10" t="s">
        <v>221</v>
      </c>
      <c r="E107" s="12" t="s">
        <v>354</v>
      </c>
      <c r="F107" s="8">
        <v>1089</v>
      </c>
      <c r="G107" s="75">
        <f t="shared" si="270"/>
        <v>108.9</v>
      </c>
      <c r="H107" s="75">
        <f t="shared" si="271"/>
        <v>980.1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75"/>
      <c r="CL107" s="75"/>
      <c r="CM107" s="75"/>
      <c r="CN107" s="76"/>
      <c r="CO107" s="75"/>
      <c r="CP107" s="75"/>
      <c r="CQ107" s="75"/>
      <c r="CR107" s="75"/>
      <c r="CS107" s="77"/>
      <c r="CT107" s="75"/>
      <c r="CU107" s="75"/>
      <c r="CV107" s="75">
        <f t="shared" si="343"/>
        <v>12.89</v>
      </c>
      <c r="CW107" s="75">
        <f t="shared" si="282"/>
        <v>16.11</v>
      </c>
      <c r="CX107" s="75">
        <f t="shared" si="283"/>
        <v>16.649999999999999</v>
      </c>
      <c r="CY107" s="75">
        <f t="shared" si="284"/>
        <v>16.11</v>
      </c>
      <c r="CZ107" s="75">
        <f t="shared" si="285"/>
        <v>16.649999999999999</v>
      </c>
      <c r="DA107" s="76">
        <f t="shared" si="286"/>
        <v>78.41</v>
      </c>
      <c r="DB107" s="76">
        <f t="shared" si="287"/>
        <v>78.41</v>
      </c>
      <c r="DC107" s="75">
        <f t="shared" si="288"/>
        <v>16.649999999999999</v>
      </c>
      <c r="DD107" s="75">
        <f t="shared" si="289"/>
        <v>15.04</v>
      </c>
      <c r="DE107" s="75">
        <f t="shared" si="290"/>
        <v>16.649999999999999</v>
      </c>
      <c r="DF107" s="75">
        <f t="shared" si="291"/>
        <v>16.11</v>
      </c>
      <c r="DG107" s="75">
        <f t="shared" si="292"/>
        <v>16.649999999999999</v>
      </c>
      <c r="DH107" s="75">
        <f t="shared" si="293"/>
        <v>16.11</v>
      </c>
      <c r="DI107" s="75">
        <f t="shared" si="294"/>
        <v>16.649999999999999</v>
      </c>
      <c r="DJ107" s="75">
        <f t="shared" si="295"/>
        <v>16.649999999999999</v>
      </c>
      <c r="DK107" s="75">
        <f t="shared" si="296"/>
        <v>16.11</v>
      </c>
      <c r="DL107" s="75">
        <f t="shared" si="297"/>
        <v>16.649999999999999</v>
      </c>
      <c r="DM107" s="75">
        <f t="shared" si="298"/>
        <v>16.11</v>
      </c>
      <c r="DN107" s="75">
        <f t="shared" si="299"/>
        <v>16.649999999999999</v>
      </c>
      <c r="DO107" s="76">
        <f t="shared" si="300"/>
        <v>196.03</v>
      </c>
      <c r="DP107" s="76">
        <f t="shared" si="301"/>
        <v>274.44</v>
      </c>
      <c r="DQ107" s="75">
        <f t="shared" si="302"/>
        <v>16.649999999999999</v>
      </c>
      <c r="DR107" s="75">
        <f t="shared" si="303"/>
        <v>15.04</v>
      </c>
      <c r="DS107" s="75">
        <f t="shared" si="304"/>
        <v>16.649999999999999</v>
      </c>
      <c r="DT107" s="75">
        <f t="shared" si="305"/>
        <v>16.11</v>
      </c>
      <c r="DU107" s="75">
        <f t="shared" si="306"/>
        <v>16.649999999999999</v>
      </c>
      <c r="DV107" s="75">
        <f t="shared" si="307"/>
        <v>16.11</v>
      </c>
      <c r="DW107" s="75">
        <f t="shared" si="308"/>
        <v>16.649999999999999</v>
      </c>
      <c r="DX107" s="75">
        <f t="shared" si="309"/>
        <v>16.649999999999999</v>
      </c>
      <c r="DY107" s="75">
        <f t="shared" si="310"/>
        <v>16.11</v>
      </c>
      <c r="DZ107" s="75">
        <f t="shared" si="311"/>
        <v>16.649999999999999</v>
      </c>
      <c r="EA107" s="75">
        <f t="shared" si="312"/>
        <v>16.11</v>
      </c>
      <c r="EB107" s="75">
        <f t="shared" si="313"/>
        <v>16.649999999999999</v>
      </c>
      <c r="EC107" s="76">
        <f t="shared" si="314"/>
        <v>196.03</v>
      </c>
      <c r="ED107" s="76">
        <f t="shared" si="315"/>
        <v>470.47</v>
      </c>
      <c r="EE107" s="75">
        <f t="shared" si="316"/>
        <v>16.649999999999999</v>
      </c>
      <c r="EF107" s="75">
        <f t="shared" si="317"/>
        <v>15.57</v>
      </c>
      <c r="EG107" s="75">
        <f t="shared" si="318"/>
        <v>16.649999999999999</v>
      </c>
      <c r="EH107" s="75">
        <f t="shared" si="319"/>
        <v>16.11</v>
      </c>
      <c r="EI107" s="75">
        <f t="shared" si="320"/>
        <v>16.649999999999999</v>
      </c>
      <c r="EJ107" s="75">
        <f t="shared" si="321"/>
        <v>16.11</v>
      </c>
      <c r="EK107" s="75">
        <f t="shared" si="322"/>
        <v>16.649999999999999</v>
      </c>
      <c r="EL107" s="75">
        <f t="shared" si="323"/>
        <v>16.649999999999999</v>
      </c>
      <c r="EM107" s="75">
        <f t="shared" si="324"/>
        <v>16.11</v>
      </c>
      <c r="EN107" s="75">
        <f t="shared" si="325"/>
        <v>16.649999999999999</v>
      </c>
      <c r="EO107" s="75">
        <f t="shared" si="326"/>
        <v>16.11</v>
      </c>
      <c r="EP107" s="75">
        <f t="shared" si="327"/>
        <v>16.649999999999999</v>
      </c>
      <c r="EQ107" s="76">
        <f t="shared" si="328"/>
        <v>196.55999999999997</v>
      </c>
      <c r="ER107" s="76">
        <f t="shared" si="329"/>
        <v>667.03</v>
      </c>
      <c r="ES107" s="75">
        <f t="shared" si="330"/>
        <v>16.649999999999999</v>
      </c>
      <c r="ET107" s="75">
        <f t="shared" si="331"/>
        <v>15.04</v>
      </c>
      <c r="EU107" s="75">
        <f t="shared" si="332"/>
        <v>16.649999999999999</v>
      </c>
      <c r="EV107" s="75">
        <f t="shared" si="333"/>
        <v>16.11</v>
      </c>
      <c r="EW107" s="78">
        <f t="shared" si="334"/>
        <v>16.649999999999999</v>
      </c>
      <c r="EX107" s="75">
        <f t="shared" si="335"/>
        <v>16.11</v>
      </c>
      <c r="EY107" s="75">
        <f t="shared" si="339"/>
        <v>16.649999999999999</v>
      </c>
      <c r="EZ107" s="75">
        <f t="shared" si="340"/>
        <v>16.649999999999999</v>
      </c>
      <c r="FA107" s="75">
        <f t="shared" si="341"/>
        <v>16.11</v>
      </c>
      <c r="FB107" s="76"/>
      <c r="FC107" s="76"/>
      <c r="FD107" s="76"/>
      <c r="FE107" s="75">
        <f t="shared" si="344"/>
        <v>146.62</v>
      </c>
      <c r="FF107" s="76">
        <f t="shared" si="337"/>
        <v>813.65</v>
      </c>
      <c r="FG107" s="79">
        <f t="shared" si="338"/>
        <v>275.35000000000002</v>
      </c>
    </row>
    <row r="108" spans="1:163" ht="44.25" customHeight="1" x14ac:dyDescent="0.15">
      <c r="A108" s="99">
        <v>42954</v>
      </c>
      <c r="B108" s="10" t="s">
        <v>260</v>
      </c>
      <c r="C108" s="10" t="s">
        <v>355</v>
      </c>
      <c r="D108" s="10" t="s">
        <v>221</v>
      </c>
      <c r="E108" s="12" t="s">
        <v>356</v>
      </c>
      <c r="F108" s="8">
        <v>1089</v>
      </c>
      <c r="G108" s="75">
        <f t="shared" si="270"/>
        <v>108.9</v>
      </c>
      <c r="H108" s="75">
        <f t="shared" si="271"/>
        <v>980.1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75"/>
      <c r="CL108" s="75"/>
      <c r="CM108" s="75"/>
      <c r="CN108" s="76"/>
      <c r="CO108" s="75"/>
      <c r="CP108" s="75"/>
      <c r="CQ108" s="75"/>
      <c r="CR108" s="75"/>
      <c r="CS108" s="77"/>
      <c r="CT108" s="75"/>
      <c r="CU108" s="75"/>
      <c r="CV108" s="75">
        <f t="shared" si="343"/>
        <v>12.89</v>
      </c>
      <c r="CW108" s="75">
        <f t="shared" si="282"/>
        <v>16.11</v>
      </c>
      <c r="CX108" s="75">
        <f t="shared" si="283"/>
        <v>16.649999999999999</v>
      </c>
      <c r="CY108" s="75">
        <f t="shared" si="284"/>
        <v>16.11</v>
      </c>
      <c r="CZ108" s="75">
        <f t="shared" si="285"/>
        <v>16.649999999999999</v>
      </c>
      <c r="DA108" s="76">
        <f t="shared" si="286"/>
        <v>78.41</v>
      </c>
      <c r="DB108" s="76">
        <f t="shared" si="287"/>
        <v>78.41</v>
      </c>
      <c r="DC108" s="75">
        <f t="shared" si="288"/>
        <v>16.649999999999999</v>
      </c>
      <c r="DD108" s="75">
        <f t="shared" si="289"/>
        <v>15.04</v>
      </c>
      <c r="DE108" s="75">
        <f t="shared" si="290"/>
        <v>16.649999999999999</v>
      </c>
      <c r="DF108" s="75">
        <f t="shared" si="291"/>
        <v>16.11</v>
      </c>
      <c r="DG108" s="75">
        <f t="shared" si="292"/>
        <v>16.649999999999999</v>
      </c>
      <c r="DH108" s="75">
        <f t="shared" si="293"/>
        <v>16.11</v>
      </c>
      <c r="DI108" s="75">
        <f t="shared" si="294"/>
        <v>16.649999999999999</v>
      </c>
      <c r="DJ108" s="75">
        <f t="shared" si="295"/>
        <v>16.649999999999999</v>
      </c>
      <c r="DK108" s="75">
        <f t="shared" si="296"/>
        <v>16.11</v>
      </c>
      <c r="DL108" s="75">
        <f t="shared" si="297"/>
        <v>16.649999999999999</v>
      </c>
      <c r="DM108" s="75">
        <f t="shared" si="298"/>
        <v>16.11</v>
      </c>
      <c r="DN108" s="75">
        <f t="shared" si="299"/>
        <v>16.649999999999999</v>
      </c>
      <c r="DO108" s="76">
        <f t="shared" si="300"/>
        <v>196.03</v>
      </c>
      <c r="DP108" s="76">
        <f t="shared" si="301"/>
        <v>274.44</v>
      </c>
      <c r="DQ108" s="75">
        <f t="shared" si="302"/>
        <v>16.649999999999999</v>
      </c>
      <c r="DR108" s="75">
        <f t="shared" si="303"/>
        <v>15.04</v>
      </c>
      <c r="DS108" s="75">
        <f t="shared" si="304"/>
        <v>16.649999999999999</v>
      </c>
      <c r="DT108" s="75">
        <f t="shared" si="305"/>
        <v>16.11</v>
      </c>
      <c r="DU108" s="75">
        <f t="shared" si="306"/>
        <v>16.649999999999999</v>
      </c>
      <c r="DV108" s="75">
        <f t="shared" si="307"/>
        <v>16.11</v>
      </c>
      <c r="DW108" s="75">
        <f t="shared" si="308"/>
        <v>16.649999999999999</v>
      </c>
      <c r="DX108" s="75">
        <f t="shared" si="309"/>
        <v>16.649999999999999</v>
      </c>
      <c r="DY108" s="75">
        <f t="shared" si="310"/>
        <v>16.11</v>
      </c>
      <c r="DZ108" s="75">
        <f t="shared" si="311"/>
        <v>16.649999999999999</v>
      </c>
      <c r="EA108" s="75">
        <f t="shared" si="312"/>
        <v>16.11</v>
      </c>
      <c r="EB108" s="75">
        <f t="shared" si="313"/>
        <v>16.649999999999999</v>
      </c>
      <c r="EC108" s="76">
        <f t="shared" si="314"/>
        <v>196.03</v>
      </c>
      <c r="ED108" s="76">
        <f t="shared" si="315"/>
        <v>470.47</v>
      </c>
      <c r="EE108" s="75">
        <f t="shared" si="316"/>
        <v>16.649999999999999</v>
      </c>
      <c r="EF108" s="75">
        <f t="shared" si="317"/>
        <v>15.57</v>
      </c>
      <c r="EG108" s="75">
        <f t="shared" si="318"/>
        <v>16.649999999999999</v>
      </c>
      <c r="EH108" s="75">
        <f t="shared" si="319"/>
        <v>16.11</v>
      </c>
      <c r="EI108" s="75">
        <f t="shared" si="320"/>
        <v>16.649999999999999</v>
      </c>
      <c r="EJ108" s="75">
        <f t="shared" si="321"/>
        <v>16.11</v>
      </c>
      <c r="EK108" s="75">
        <f t="shared" si="322"/>
        <v>16.649999999999999</v>
      </c>
      <c r="EL108" s="75">
        <f t="shared" si="323"/>
        <v>16.649999999999999</v>
      </c>
      <c r="EM108" s="75">
        <f t="shared" si="324"/>
        <v>16.11</v>
      </c>
      <c r="EN108" s="75">
        <f t="shared" si="325"/>
        <v>16.649999999999999</v>
      </c>
      <c r="EO108" s="75">
        <f t="shared" si="326"/>
        <v>16.11</v>
      </c>
      <c r="EP108" s="75">
        <f t="shared" si="327"/>
        <v>16.649999999999999</v>
      </c>
      <c r="EQ108" s="76">
        <f t="shared" si="328"/>
        <v>196.55999999999997</v>
      </c>
      <c r="ER108" s="76">
        <f t="shared" si="329"/>
        <v>667.03</v>
      </c>
      <c r="ES108" s="75">
        <f t="shared" si="330"/>
        <v>16.649999999999999</v>
      </c>
      <c r="ET108" s="75">
        <f t="shared" si="331"/>
        <v>15.04</v>
      </c>
      <c r="EU108" s="75">
        <f t="shared" si="332"/>
        <v>16.649999999999999</v>
      </c>
      <c r="EV108" s="75">
        <f t="shared" si="333"/>
        <v>16.11</v>
      </c>
      <c r="EW108" s="78">
        <f t="shared" si="334"/>
        <v>16.649999999999999</v>
      </c>
      <c r="EX108" s="75">
        <f t="shared" si="335"/>
        <v>16.11</v>
      </c>
      <c r="EY108" s="75">
        <f t="shared" si="339"/>
        <v>16.649999999999999</v>
      </c>
      <c r="EZ108" s="75">
        <f t="shared" si="340"/>
        <v>16.649999999999999</v>
      </c>
      <c r="FA108" s="75">
        <f t="shared" si="341"/>
        <v>16.11</v>
      </c>
      <c r="FB108" s="76"/>
      <c r="FC108" s="76"/>
      <c r="FD108" s="76"/>
      <c r="FE108" s="75">
        <f t="shared" si="344"/>
        <v>146.62</v>
      </c>
      <c r="FF108" s="76">
        <f t="shared" si="337"/>
        <v>813.65</v>
      </c>
      <c r="FG108" s="79">
        <f t="shared" si="338"/>
        <v>275.35000000000002</v>
      </c>
    </row>
    <row r="109" spans="1:163" ht="42.75" customHeight="1" x14ac:dyDescent="0.15">
      <c r="A109" s="99">
        <v>42954</v>
      </c>
      <c r="B109" s="10" t="s">
        <v>260</v>
      </c>
      <c r="C109" s="10" t="s">
        <v>357</v>
      </c>
      <c r="D109" s="10" t="s">
        <v>221</v>
      </c>
      <c r="E109" s="12" t="s">
        <v>358</v>
      </c>
      <c r="F109" s="8">
        <v>1089</v>
      </c>
      <c r="G109" s="75">
        <f t="shared" si="270"/>
        <v>108.9</v>
      </c>
      <c r="H109" s="75">
        <f t="shared" si="271"/>
        <v>980.1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75"/>
      <c r="CL109" s="75"/>
      <c r="CM109" s="75"/>
      <c r="CN109" s="76"/>
      <c r="CO109" s="75"/>
      <c r="CP109" s="75"/>
      <c r="CQ109" s="75"/>
      <c r="CR109" s="75"/>
      <c r="CS109" s="77"/>
      <c r="CT109" s="75"/>
      <c r="CU109" s="75"/>
      <c r="CV109" s="75">
        <f t="shared" si="343"/>
        <v>12.89</v>
      </c>
      <c r="CW109" s="75">
        <f t="shared" si="282"/>
        <v>16.11</v>
      </c>
      <c r="CX109" s="75">
        <f t="shared" si="283"/>
        <v>16.649999999999999</v>
      </c>
      <c r="CY109" s="75">
        <f t="shared" si="284"/>
        <v>16.11</v>
      </c>
      <c r="CZ109" s="75">
        <f t="shared" si="285"/>
        <v>16.649999999999999</v>
      </c>
      <c r="DA109" s="76">
        <f t="shared" si="286"/>
        <v>78.41</v>
      </c>
      <c r="DB109" s="76">
        <f t="shared" si="287"/>
        <v>78.41</v>
      </c>
      <c r="DC109" s="75">
        <f t="shared" si="288"/>
        <v>16.649999999999999</v>
      </c>
      <c r="DD109" s="75">
        <f t="shared" si="289"/>
        <v>15.04</v>
      </c>
      <c r="DE109" s="75">
        <f t="shared" si="290"/>
        <v>16.649999999999999</v>
      </c>
      <c r="DF109" s="75">
        <f t="shared" si="291"/>
        <v>16.11</v>
      </c>
      <c r="DG109" s="75">
        <f t="shared" si="292"/>
        <v>16.649999999999999</v>
      </c>
      <c r="DH109" s="75">
        <f t="shared" si="293"/>
        <v>16.11</v>
      </c>
      <c r="DI109" s="75">
        <f t="shared" si="294"/>
        <v>16.649999999999999</v>
      </c>
      <c r="DJ109" s="75">
        <f t="shared" si="295"/>
        <v>16.649999999999999</v>
      </c>
      <c r="DK109" s="75">
        <f t="shared" si="296"/>
        <v>16.11</v>
      </c>
      <c r="DL109" s="75">
        <f t="shared" si="297"/>
        <v>16.649999999999999</v>
      </c>
      <c r="DM109" s="75">
        <f t="shared" si="298"/>
        <v>16.11</v>
      </c>
      <c r="DN109" s="75">
        <f t="shared" si="299"/>
        <v>16.649999999999999</v>
      </c>
      <c r="DO109" s="76">
        <f t="shared" si="300"/>
        <v>196.03</v>
      </c>
      <c r="DP109" s="76">
        <f t="shared" si="301"/>
        <v>274.44</v>
      </c>
      <c r="DQ109" s="75">
        <f t="shared" si="302"/>
        <v>16.649999999999999</v>
      </c>
      <c r="DR109" s="75">
        <f t="shared" si="303"/>
        <v>15.04</v>
      </c>
      <c r="DS109" s="75">
        <f t="shared" si="304"/>
        <v>16.649999999999999</v>
      </c>
      <c r="DT109" s="75">
        <f t="shared" si="305"/>
        <v>16.11</v>
      </c>
      <c r="DU109" s="75">
        <f t="shared" si="306"/>
        <v>16.649999999999999</v>
      </c>
      <c r="DV109" s="75">
        <f t="shared" si="307"/>
        <v>16.11</v>
      </c>
      <c r="DW109" s="75">
        <f t="shared" si="308"/>
        <v>16.649999999999999</v>
      </c>
      <c r="DX109" s="75">
        <f t="shared" si="309"/>
        <v>16.649999999999999</v>
      </c>
      <c r="DY109" s="75">
        <f t="shared" si="310"/>
        <v>16.11</v>
      </c>
      <c r="DZ109" s="75">
        <f t="shared" si="311"/>
        <v>16.649999999999999</v>
      </c>
      <c r="EA109" s="75">
        <f t="shared" si="312"/>
        <v>16.11</v>
      </c>
      <c r="EB109" s="75">
        <f t="shared" si="313"/>
        <v>16.649999999999999</v>
      </c>
      <c r="EC109" s="76">
        <f t="shared" si="314"/>
        <v>196.03</v>
      </c>
      <c r="ED109" s="76">
        <f t="shared" si="315"/>
        <v>470.47</v>
      </c>
      <c r="EE109" s="75">
        <f t="shared" si="316"/>
        <v>16.649999999999999</v>
      </c>
      <c r="EF109" s="75">
        <f t="shared" si="317"/>
        <v>15.57</v>
      </c>
      <c r="EG109" s="75">
        <f t="shared" si="318"/>
        <v>16.649999999999999</v>
      </c>
      <c r="EH109" s="75">
        <f t="shared" si="319"/>
        <v>16.11</v>
      </c>
      <c r="EI109" s="75">
        <f t="shared" si="320"/>
        <v>16.649999999999999</v>
      </c>
      <c r="EJ109" s="75">
        <f t="shared" si="321"/>
        <v>16.11</v>
      </c>
      <c r="EK109" s="75">
        <f t="shared" si="322"/>
        <v>16.649999999999999</v>
      </c>
      <c r="EL109" s="75">
        <f t="shared" si="323"/>
        <v>16.649999999999999</v>
      </c>
      <c r="EM109" s="75">
        <f t="shared" si="324"/>
        <v>16.11</v>
      </c>
      <c r="EN109" s="75">
        <f t="shared" si="325"/>
        <v>16.649999999999999</v>
      </c>
      <c r="EO109" s="75">
        <f t="shared" si="326"/>
        <v>16.11</v>
      </c>
      <c r="EP109" s="75">
        <f t="shared" si="327"/>
        <v>16.649999999999999</v>
      </c>
      <c r="EQ109" s="76">
        <f t="shared" si="328"/>
        <v>196.55999999999997</v>
      </c>
      <c r="ER109" s="76">
        <f t="shared" si="329"/>
        <v>667.03</v>
      </c>
      <c r="ES109" s="75">
        <f t="shared" si="330"/>
        <v>16.649999999999999</v>
      </c>
      <c r="ET109" s="75">
        <f t="shared" si="331"/>
        <v>15.04</v>
      </c>
      <c r="EU109" s="75">
        <f t="shared" si="332"/>
        <v>16.649999999999999</v>
      </c>
      <c r="EV109" s="75">
        <f t="shared" si="333"/>
        <v>16.11</v>
      </c>
      <c r="EW109" s="78">
        <f t="shared" si="334"/>
        <v>16.649999999999999</v>
      </c>
      <c r="EX109" s="75">
        <f t="shared" si="335"/>
        <v>16.11</v>
      </c>
      <c r="EY109" s="75">
        <f t="shared" si="339"/>
        <v>16.649999999999999</v>
      </c>
      <c r="EZ109" s="75">
        <f t="shared" si="340"/>
        <v>16.649999999999999</v>
      </c>
      <c r="FA109" s="75">
        <f t="shared" si="341"/>
        <v>16.11</v>
      </c>
      <c r="FB109" s="76"/>
      <c r="FC109" s="76"/>
      <c r="FD109" s="76"/>
      <c r="FE109" s="75">
        <f t="shared" si="344"/>
        <v>146.62</v>
      </c>
      <c r="FF109" s="76">
        <f t="shared" si="337"/>
        <v>813.65</v>
      </c>
      <c r="FG109" s="79">
        <f t="shared" si="338"/>
        <v>275.35000000000002</v>
      </c>
    </row>
    <row r="110" spans="1:163" ht="42.75" customHeight="1" x14ac:dyDescent="0.15">
      <c r="A110" s="99">
        <v>42954</v>
      </c>
      <c r="B110" s="10" t="s">
        <v>260</v>
      </c>
      <c r="C110" s="10" t="s">
        <v>359</v>
      </c>
      <c r="D110" s="10" t="s">
        <v>221</v>
      </c>
      <c r="E110" s="12" t="s">
        <v>360</v>
      </c>
      <c r="F110" s="8">
        <v>1089</v>
      </c>
      <c r="G110" s="75">
        <f t="shared" si="270"/>
        <v>108.9</v>
      </c>
      <c r="H110" s="75">
        <f t="shared" si="271"/>
        <v>980.1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75"/>
      <c r="CL110" s="75"/>
      <c r="CM110" s="75"/>
      <c r="CN110" s="76"/>
      <c r="CO110" s="75"/>
      <c r="CP110" s="75"/>
      <c r="CQ110" s="75"/>
      <c r="CR110" s="75"/>
      <c r="CS110" s="77"/>
      <c r="CT110" s="75"/>
      <c r="CU110" s="75"/>
      <c r="CV110" s="75">
        <f t="shared" si="343"/>
        <v>12.89</v>
      </c>
      <c r="CW110" s="75">
        <f t="shared" si="282"/>
        <v>16.11</v>
      </c>
      <c r="CX110" s="75">
        <f t="shared" si="283"/>
        <v>16.649999999999999</v>
      </c>
      <c r="CY110" s="75">
        <f t="shared" si="284"/>
        <v>16.11</v>
      </c>
      <c r="CZ110" s="75">
        <f t="shared" si="285"/>
        <v>16.649999999999999</v>
      </c>
      <c r="DA110" s="76">
        <f t="shared" si="286"/>
        <v>78.41</v>
      </c>
      <c r="DB110" s="76">
        <f t="shared" si="287"/>
        <v>78.41</v>
      </c>
      <c r="DC110" s="75">
        <f t="shared" si="288"/>
        <v>16.649999999999999</v>
      </c>
      <c r="DD110" s="75">
        <f t="shared" si="289"/>
        <v>15.04</v>
      </c>
      <c r="DE110" s="75">
        <f t="shared" si="290"/>
        <v>16.649999999999999</v>
      </c>
      <c r="DF110" s="75">
        <f t="shared" si="291"/>
        <v>16.11</v>
      </c>
      <c r="DG110" s="75">
        <f t="shared" si="292"/>
        <v>16.649999999999999</v>
      </c>
      <c r="DH110" s="75">
        <f t="shared" si="293"/>
        <v>16.11</v>
      </c>
      <c r="DI110" s="75">
        <f t="shared" si="294"/>
        <v>16.649999999999999</v>
      </c>
      <c r="DJ110" s="75">
        <f t="shared" si="295"/>
        <v>16.649999999999999</v>
      </c>
      <c r="DK110" s="75">
        <f t="shared" si="296"/>
        <v>16.11</v>
      </c>
      <c r="DL110" s="75">
        <f t="shared" si="297"/>
        <v>16.649999999999999</v>
      </c>
      <c r="DM110" s="75">
        <f t="shared" si="298"/>
        <v>16.11</v>
      </c>
      <c r="DN110" s="75">
        <f t="shared" si="299"/>
        <v>16.649999999999999</v>
      </c>
      <c r="DO110" s="76">
        <f t="shared" si="300"/>
        <v>196.03</v>
      </c>
      <c r="DP110" s="76">
        <f t="shared" si="301"/>
        <v>274.44</v>
      </c>
      <c r="DQ110" s="75">
        <f t="shared" si="302"/>
        <v>16.649999999999999</v>
      </c>
      <c r="DR110" s="75">
        <f t="shared" si="303"/>
        <v>15.04</v>
      </c>
      <c r="DS110" s="75">
        <f t="shared" si="304"/>
        <v>16.649999999999999</v>
      </c>
      <c r="DT110" s="75">
        <f t="shared" si="305"/>
        <v>16.11</v>
      </c>
      <c r="DU110" s="75">
        <f t="shared" si="306"/>
        <v>16.649999999999999</v>
      </c>
      <c r="DV110" s="75">
        <f t="shared" si="307"/>
        <v>16.11</v>
      </c>
      <c r="DW110" s="75">
        <f t="shared" si="308"/>
        <v>16.649999999999999</v>
      </c>
      <c r="DX110" s="75">
        <f t="shared" si="309"/>
        <v>16.649999999999999</v>
      </c>
      <c r="DY110" s="75">
        <f t="shared" si="310"/>
        <v>16.11</v>
      </c>
      <c r="DZ110" s="75">
        <f t="shared" si="311"/>
        <v>16.649999999999999</v>
      </c>
      <c r="EA110" s="75">
        <f t="shared" si="312"/>
        <v>16.11</v>
      </c>
      <c r="EB110" s="75">
        <f t="shared" si="313"/>
        <v>16.649999999999999</v>
      </c>
      <c r="EC110" s="76">
        <f t="shared" si="314"/>
        <v>196.03</v>
      </c>
      <c r="ED110" s="76">
        <f t="shared" si="315"/>
        <v>470.47</v>
      </c>
      <c r="EE110" s="75">
        <f t="shared" si="316"/>
        <v>16.649999999999999</v>
      </c>
      <c r="EF110" s="75">
        <f t="shared" si="317"/>
        <v>15.57</v>
      </c>
      <c r="EG110" s="75">
        <f t="shared" si="318"/>
        <v>16.649999999999999</v>
      </c>
      <c r="EH110" s="75">
        <f t="shared" si="319"/>
        <v>16.11</v>
      </c>
      <c r="EI110" s="75">
        <f t="shared" si="320"/>
        <v>16.649999999999999</v>
      </c>
      <c r="EJ110" s="75">
        <f t="shared" si="321"/>
        <v>16.11</v>
      </c>
      <c r="EK110" s="75">
        <f t="shared" si="322"/>
        <v>16.649999999999999</v>
      </c>
      <c r="EL110" s="75">
        <f t="shared" si="323"/>
        <v>16.649999999999999</v>
      </c>
      <c r="EM110" s="75">
        <f t="shared" si="324"/>
        <v>16.11</v>
      </c>
      <c r="EN110" s="75">
        <f t="shared" si="325"/>
        <v>16.649999999999999</v>
      </c>
      <c r="EO110" s="75">
        <f t="shared" si="326"/>
        <v>16.11</v>
      </c>
      <c r="EP110" s="75">
        <f t="shared" si="327"/>
        <v>16.649999999999999</v>
      </c>
      <c r="EQ110" s="76">
        <f t="shared" si="328"/>
        <v>196.55999999999997</v>
      </c>
      <c r="ER110" s="76">
        <f t="shared" si="329"/>
        <v>667.03</v>
      </c>
      <c r="ES110" s="75">
        <f t="shared" si="330"/>
        <v>16.649999999999999</v>
      </c>
      <c r="ET110" s="75">
        <f t="shared" si="331"/>
        <v>15.04</v>
      </c>
      <c r="EU110" s="75">
        <f t="shared" si="332"/>
        <v>16.649999999999999</v>
      </c>
      <c r="EV110" s="75">
        <f t="shared" si="333"/>
        <v>16.11</v>
      </c>
      <c r="EW110" s="78">
        <f t="shared" si="334"/>
        <v>16.649999999999999</v>
      </c>
      <c r="EX110" s="75">
        <f t="shared" si="335"/>
        <v>16.11</v>
      </c>
      <c r="EY110" s="75">
        <f t="shared" si="339"/>
        <v>16.649999999999999</v>
      </c>
      <c r="EZ110" s="75">
        <f t="shared" si="340"/>
        <v>16.649999999999999</v>
      </c>
      <c r="FA110" s="75">
        <f t="shared" si="341"/>
        <v>16.11</v>
      </c>
      <c r="FB110" s="76"/>
      <c r="FC110" s="76"/>
      <c r="FD110" s="76"/>
      <c r="FE110" s="75">
        <f t="shared" si="344"/>
        <v>146.62</v>
      </c>
      <c r="FF110" s="76">
        <f t="shared" si="337"/>
        <v>813.65</v>
      </c>
      <c r="FG110" s="79">
        <f t="shared" si="338"/>
        <v>275.35000000000002</v>
      </c>
    </row>
    <row r="111" spans="1:163" ht="68.25" customHeight="1" x14ac:dyDescent="0.15">
      <c r="A111" s="99">
        <v>42954</v>
      </c>
      <c r="B111" s="10" t="s">
        <v>289</v>
      </c>
      <c r="C111" s="10" t="s">
        <v>361</v>
      </c>
      <c r="D111" s="10" t="s">
        <v>221</v>
      </c>
      <c r="E111" s="12" t="s">
        <v>362</v>
      </c>
      <c r="F111" s="8">
        <v>1366</v>
      </c>
      <c r="G111" s="75">
        <f t="shared" si="270"/>
        <v>136.6</v>
      </c>
      <c r="H111" s="75">
        <f t="shared" si="271"/>
        <v>1229.4000000000001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75"/>
      <c r="CL111" s="75"/>
      <c r="CM111" s="75"/>
      <c r="CN111" s="76"/>
      <c r="CO111" s="75"/>
      <c r="CP111" s="75"/>
      <c r="CQ111" s="75"/>
      <c r="CR111" s="75"/>
      <c r="CS111" s="77"/>
      <c r="CT111" s="75"/>
      <c r="CU111" s="75"/>
      <c r="CV111" s="75">
        <f t="shared" si="343"/>
        <v>16.170000000000002</v>
      </c>
      <c r="CW111" s="75">
        <f t="shared" si="282"/>
        <v>20.21</v>
      </c>
      <c r="CX111" s="75">
        <f t="shared" si="283"/>
        <v>20.88</v>
      </c>
      <c r="CY111" s="75">
        <f t="shared" si="284"/>
        <v>20.21</v>
      </c>
      <c r="CZ111" s="75">
        <f t="shared" si="285"/>
        <v>20.88</v>
      </c>
      <c r="DA111" s="76">
        <f t="shared" si="286"/>
        <v>98.35</v>
      </c>
      <c r="DB111" s="76">
        <f t="shared" si="287"/>
        <v>98.35</v>
      </c>
      <c r="DC111" s="75">
        <f t="shared" si="288"/>
        <v>20.88</v>
      </c>
      <c r="DD111" s="75">
        <f t="shared" si="289"/>
        <v>18.86</v>
      </c>
      <c r="DE111" s="75">
        <f t="shared" si="290"/>
        <v>20.88</v>
      </c>
      <c r="DF111" s="75">
        <f t="shared" si="291"/>
        <v>20.21</v>
      </c>
      <c r="DG111" s="75">
        <f t="shared" si="292"/>
        <v>20.88</v>
      </c>
      <c r="DH111" s="75">
        <f t="shared" si="293"/>
        <v>20.21</v>
      </c>
      <c r="DI111" s="75">
        <f t="shared" si="294"/>
        <v>20.88</v>
      </c>
      <c r="DJ111" s="75">
        <f t="shared" si="295"/>
        <v>20.88</v>
      </c>
      <c r="DK111" s="75">
        <f t="shared" si="296"/>
        <v>20.21</v>
      </c>
      <c r="DL111" s="75">
        <f t="shared" si="297"/>
        <v>20.88</v>
      </c>
      <c r="DM111" s="75">
        <f t="shared" si="298"/>
        <v>20.21</v>
      </c>
      <c r="DN111" s="75">
        <f t="shared" si="299"/>
        <v>20.88</v>
      </c>
      <c r="DO111" s="76">
        <f t="shared" si="300"/>
        <v>245.85999999999999</v>
      </c>
      <c r="DP111" s="76">
        <f t="shared" si="301"/>
        <v>344.21</v>
      </c>
      <c r="DQ111" s="75">
        <f t="shared" si="302"/>
        <v>20.88</v>
      </c>
      <c r="DR111" s="75">
        <f t="shared" si="303"/>
        <v>18.86</v>
      </c>
      <c r="DS111" s="75">
        <f t="shared" si="304"/>
        <v>20.88</v>
      </c>
      <c r="DT111" s="75">
        <f t="shared" si="305"/>
        <v>20.21</v>
      </c>
      <c r="DU111" s="75">
        <f t="shared" si="306"/>
        <v>20.88</v>
      </c>
      <c r="DV111" s="75">
        <f t="shared" si="307"/>
        <v>20.21</v>
      </c>
      <c r="DW111" s="75">
        <f t="shared" si="308"/>
        <v>20.88</v>
      </c>
      <c r="DX111" s="75">
        <f t="shared" si="309"/>
        <v>20.88</v>
      </c>
      <c r="DY111" s="75">
        <f t="shared" si="310"/>
        <v>20.21</v>
      </c>
      <c r="DZ111" s="75">
        <f t="shared" si="311"/>
        <v>20.88</v>
      </c>
      <c r="EA111" s="75">
        <f t="shared" si="312"/>
        <v>20.21</v>
      </c>
      <c r="EB111" s="75">
        <f t="shared" si="313"/>
        <v>20.88</v>
      </c>
      <c r="EC111" s="76">
        <f t="shared" si="314"/>
        <v>245.85999999999999</v>
      </c>
      <c r="ED111" s="76">
        <f t="shared" si="315"/>
        <v>590.07000000000005</v>
      </c>
      <c r="EE111" s="75">
        <f t="shared" si="316"/>
        <v>20.88</v>
      </c>
      <c r="EF111" s="75">
        <f t="shared" si="317"/>
        <v>19.54</v>
      </c>
      <c r="EG111" s="75">
        <f t="shared" si="318"/>
        <v>20.88</v>
      </c>
      <c r="EH111" s="75">
        <f t="shared" si="319"/>
        <v>20.21</v>
      </c>
      <c r="EI111" s="75">
        <f t="shared" si="320"/>
        <v>20.88</v>
      </c>
      <c r="EJ111" s="75">
        <f t="shared" si="321"/>
        <v>20.21</v>
      </c>
      <c r="EK111" s="75">
        <f t="shared" si="322"/>
        <v>20.88</v>
      </c>
      <c r="EL111" s="75">
        <f t="shared" si="323"/>
        <v>20.88</v>
      </c>
      <c r="EM111" s="75">
        <f t="shared" si="324"/>
        <v>20.21</v>
      </c>
      <c r="EN111" s="75">
        <f t="shared" si="325"/>
        <v>20.88</v>
      </c>
      <c r="EO111" s="75">
        <f t="shared" si="326"/>
        <v>20.21</v>
      </c>
      <c r="EP111" s="75">
        <f t="shared" si="327"/>
        <v>20.88</v>
      </c>
      <c r="EQ111" s="76">
        <f t="shared" si="328"/>
        <v>246.54</v>
      </c>
      <c r="ER111" s="76">
        <f t="shared" si="329"/>
        <v>836.61</v>
      </c>
      <c r="ES111" s="75">
        <f t="shared" si="330"/>
        <v>20.88</v>
      </c>
      <c r="ET111" s="75">
        <f t="shared" si="331"/>
        <v>18.86</v>
      </c>
      <c r="EU111" s="75">
        <f t="shared" si="332"/>
        <v>20.88</v>
      </c>
      <c r="EV111" s="75">
        <f t="shared" si="333"/>
        <v>20.21</v>
      </c>
      <c r="EW111" s="78">
        <f t="shared" si="334"/>
        <v>20.88</v>
      </c>
      <c r="EX111" s="75">
        <f t="shared" si="335"/>
        <v>20.21</v>
      </c>
      <c r="EY111" s="75">
        <f t="shared" si="339"/>
        <v>20.88</v>
      </c>
      <c r="EZ111" s="75">
        <f t="shared" si="340"/>
        <v>20.88</v>
      </c>
      <c r="FA111" s="75">
        <f t="shared" si="341"/>
        <v>20.21</v>
      </c>
      <c r="FB111" s="76"/>
      <c r="FC111" s="76"/>
      <c r="FD111" s="76"/>
      <c r="FE111" s="75">
        <f t="shared" si="344"/>
        <v>183.89</v>
      </c>
      <c r="FF111" s="76">
        <f t="shared" si="337"/>
        <v>1020.5</v>
      </c>
      <c r="FG111" s="79">
        <f t="shared" si="338"/>
        <v>345.5</v>
      </c>
    </row>
    <row r="112" spans="1:163" ht="24.75" x14ac:dyDescent="0.15">
      <c r="A112" s="99">
        <v>42986</v>
      </c>
      <c r="B112" s="10" t="s">
        <v>363</v>
      </c>
      <c r="C112" s="10" t="s">
        <v>364</v>
      </c>
      <c r="D112" s="10" t="s">
        <v>25</v>
      </c>
      <c r="E112" s="12" t="s">
        <v>365</v>
      </c>
      <c r="F112" s="8">
        <v>9435.17</v>
      </c>
      <c r="G112" s="75">
        <f t="shared" si="270"/>
        <v>943.51700000000005</v>
      </c>
      <c r="H112" s="75">
        <f t="shared" si="271"/>
        <v>8491.6530000000002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75"/>
      <c r="CL112" s="75"/>
      <c r="CM112" s="75"/>
      <c r="CN112" s="76"/>
      <c r="CO112" s="75"/>
      <c r="CP112" s="75"/>
      <c r="CQ112" s="75"/>
      <c r="CR112" s="75"/>
      <c r="CS112" s="77"/>
      <c r="CT112" s="75"/>
      <c r="CU112" s="75"/>
      <c r="CV112" s="75"/>
      <c r="CW112" s="75">
        <f>ROUND((H112/5/365*22),2)</f>
        <v>102.37</v>
      </c>
      <c r="CX112" s="75">
        <f t="shared" si="283"/>
        <v>144.24</v>
      </c>
      <c r="CY112" s="75">
        <f t="shared" si="284"/>
        <v>139.59</v>
      </c>
      <c r="CZ112" s="75">
        <f t="shared" si="285"/>
        <v>144.24</v>
      </c>
      <c r="DA112" s="76">
        <f t="shared" si="286"/>
        <v>530.44000000000005</v>
      </c>
      <c r="DB112" s="76">
        <f t="shared" si="287"/>
        <v>530.44000000000005</v>
      </c>
      <c r="DC112" s="75">
        <f t="shared" si="288"/>
        <v>144.24</v>
      </c>
      <c r="DD112" s="75">
        <f t="shared" si="289"/>
        <v>130.28</v>
      </c>
      <c r="DE112" s="75">
        <f t="shared" si="290"/>
        <v>144.24</v>
      </c>
      <c r="DF112" s="75">
        <f t="shared" si="291"/>
        <v>139.59</v>
      </c>
      <c r="DG112" s="75">
        <f t="shared" si="292"/>
        <v>144.24</v>
      </c>
      <c r="DH112" s="75">
        <f t="shared" si="293"/>
        <v>139.59</v>
      </c>
      <c r="DI112" s="75">
        <f t="shared" si="294"/>
        <v>144.24</v>
      </c>
      <c r="DJ112" s="75">
        <f t="shared" si="295"/>
        <v>144.24</v>
      </c>
      <c r="DK112" s="75">
        <f t="shared" si="296"/>
        <v>139.59</v>
      </c>
      <c r="DL112" s="75">
        <f t="shared" si="297"/>
        <v>144.24</v>
      </c>
      <c r="DM112" s="75">
        <f t="shared" si="298"/>
        <v>139.59</v>
      </c>
      <c r="DN112" s="75">
        <f t="shared" si="299"/>
        <v>144.24</v>
      </c>
      <c r="DO112" s="76">
        <f t="shared" si="300"/>
        <v>1698.32</v>
      </c>
      <c r="DP112" s="76">
        <f t="shared" si="301"/>
        <v>2228.7600000000002</v>
      </c>
      <c r="DQ112" s="75">
        <f t="shared" si="302"/>
        <v>144.24</v>
      </c>
      <c r="DR112" s="75">
        <f t="shared" si="303"/>
        <v>130.28</v>
      </c>
      <c r="DS112" s="75">
        <f t="shared" si="304"/>
        <v>144.24</v>
      </c>
      <c r="DT112" s="75">
        <f t="shared" si="305"/>
        <v>139.59</v>
      </c>
      <c r="DU112" s="75">
        <f t="shared" si="306"/>
        <v>144.24</v>
      </c>
      <c r="DV112" s="75">
        <f t="shared" si="307"/>
        <v>139.59</v>
      </c>
      <c r="DW112" s="75">
        <f t="shared" si="308"/>
        <v>144.24</v>
      </c>
      <c r="DX112" s="75">
        <f t="shared" si="309"/>
        <v>144.24</v>
      </c>
      <c r="DY112" s="75">
        <f t="shared" si="310"/>
        <v>139.59</v>
      </c>
      <c r="DZ112" s="75">
        <f t="shared" si="311"/>
        <v>144.24</v>
      </c>
      <c r="EA112" s="75">
        <f t="shared" si="312"/>
        <v>139.59</v>
      </c>
      <c r="EB112" s="75">
        <f t="shared" si="313"/>
        <v>144.24</v>
      </c>
      <c r="EC112" s="76">
        <f t="shared" si="314"/>
        <v>1698.32</v>
      </c>
      <c r="ED112" s="76">
        <f t="shared" si="315"/>
        <v>3927.08</v>
      </c>
      <c r="EE112" s="75">
        <f t="shared" si="316"/>
        <v>144.24</v>
      </c>
      <c r="EF112" s="75">
        <f t="shared" si="317"/>
        <v>134.94</v>
      </c>
      <c r="EG112" s="75">
        <f t="shared" si="318"/>
        <v>144.24</v>
      </c>
      <c r="EH112" s="75">
        <f t="shared" si="319"/>
        <v>139.59</v>
      </c>
      <c r="EI112" s="75">
        <f t="shared" si="320"/>
        <v>144.24</v>
      </c>
      <c r="EJ112" s="75">
        <f t="shared" si="321"/>
        <v>139.59</v>
      </c>
      <c r="EK112" s="75">
        <f t="shared" si="322"/>
        <v>144.24</v>
      </c>
      <c r="EL112" s="75">
        <f t="shared" si="323"/>
        <v>144.24</v>
      </c>
      <c r="EM112" s="75">
        <f t="shared" si="324"/>
        <v>139.59</v>
      </c>
      <c r="EN112" s="75">
        <f t="shared" si="325"/>
        <v>144.24</v>
      </c>
      <c r="EO112" s="75">
        <f t="shared" si="326"/>
        <v>139.59</v>
      </c>
      <c r="EP112" s="75">
        <f t="shared" si="327"/>
        <v>144.24</v>
      </c>
      <c r="EQ112" s="76">
        <f t="shared" si="328"/>
        <v>1702.98</v>
      </c>
      <c r="ER112" s="76">
        <f t="shared" si="329"/>
        <v>5630.06</v>
      </c>
      <c r="ES112" s="75">
        <f t="shared" si="330"/>
        <v>144.24</v>
      </c>
      <c r="ET112" s="75">
        <f t="shared" si="331"/>
        <v>130.28</v>
      </c>
      <c r="EU112" s="75">
        <f t="shared" si="332"/>
        <v>144.24</v>
      </c>
      <c r="EV112" s="75">
        <f t="shared" si="333"/>
        <v>139.59</v>
      </c>
      <c r="EW112" s="78">
        <f t="shared" si="334"/>
        <v>144.24</v>
      </c>
      <c r="EX112" s="75">
        <f t="shared" si="335"/>
        <v>139.59</v>
      </c>
      <c r="EY112" s="75">
        <f t="shared" si="339"/>
        <v>144.24</v>
      </c>
      <c r="EZ112" s="75">
        <f t="shared" si="340"/>
        <v>144.24</v>
      </c>
      <c r="FA112" s="75">
        <f t="shared" si="341"/>
        <v>139.59</v>
      </c>
      <c r="FB112" s="76"/>
      <c r="FC112" s="76"/>
      <c r="FD112" s="76"/>
      <c r="FE112" s="75">
        <f t="shared" si="344"/>
        <v>1270.25</v>
      </c>
      <c r="FF112" s="76">
        <f t="shared" si="337"/>
        <v>6900.31</v>
      </c>
      <c r="FG112" s="79">
        <f t="shared" si="338"/>
        <v>2534.8599999999997</v>
      </c>
    </row>
    <row r="113" spans="1:164" ht="90.75" x14ac:dyDescent="0.15">
      <c r="A113" s="99">
        <v>43003</v>
      </c>
      <c r="B113" s="10" t="s">
        <v>366</v>
      </c>
      <c r="C113" s="10" t="s">
        <v>367</v>
      </c>
      <c r="D113" s="10" t="s">
        <v>25</v>
      </c>
      <c r="E113" s="12" t="s">
        <v>368</v>
      </c>
      <c r="F113" s="8">
        <v>7849.6</v>
      </c>
      <c r="G113" s="75">
        <f t="shared" si="270"/>
        <v>784.96</v>
      </c>
      <c r="H113" s="75">
        <f t="shared" si="271"/>
        <v>7064.64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75"/>
      <c r="CL113" s="75"/>
      <c r="CM113" s="75"/>
      <c r="CN113" s="76"/>
      <c r="CO113" s="75"/>
      <c r="CP113" s="75"/>
      <c r="CQ113" s="75"/>
      <c r="CR113" s="75"/>
      <c r="CS113" s="77"/>
      <c r="CT113" s="75"/>
      <c r="CU113" s="75"/>
      <c r="CV113" s="75"/>
      <c r="CW113" s="75">
        <f>ROUND((H113/5/365*5),2)</f>
        <v>19.36</v>
      </c>
      <c r="CX113" s="75">
        <f t="shared" si="283"/>
        <v>120</v>
      </c>
      <c r="CY113" s="75">
        <f t="shared" si="284"/>
        <v>116.13</v>
      </c>
      <c r="CZ113" s="75">
        <f t="shared" si="285"/>
        <v>120</v>
      </c>
      <c r="DA113" s="76">
        <f t="shared" si="286"/>
        <v>375.49</v>
      </c>
      <c r="DB113" s="76">
        <f t="shared" si="287"/>
        <v>375.49</v>
      </c>
      <c r="DC113" s="75">
        <f t="shared" si="288"/>
        <v>120</v>
      </c>
      <c r="DD113" s="75">
        <f t="shared" si="289"/>
        <v>108.39</v>
      </c>
      <c r="DE113" s="75">
        <f t="shared" si="290"/>
        <v>120</v>
      </c>
      <c r="DF113" s="75">
        <f t="shared" si="291"/>
        <v>116.13</v>
      </c>
      <c r="DG113" s="75">
        <f t="shared" si="292"/>
        <v>120</v>
      </c>
      <c r="DH113" s="75">
        <f t="shared" si="293"/>
        <v>116.13</v>
      </c>
      <c r="DI113" s="75">
        <f t="shared" si="294"/>
        <v>120</v>
      </c>
      <c r="DJ113" s="75">
        <f t="shared" si="295"/>
        <v>120</v>
      </c>
      <c r="DK113" s="75">
        <f t="shared" si="296"/>
        <v>116.13</v>
      </c>
      <c r="DL113" s="75">
        <f t="shared" si="297"/>
        <v>120</v>
      </c>
      <c r="DM113" s="75">
        <f t="shared" si="298"/>
        <v>116.13</v>
      </c>
      <c r="DN113" s="75">
        <f t="shared" si="299"/>
        <v>120</v>
      </c>
      <c r="DO113" s="76">
        <f t="shared" si="300"/>
        <v>1412.9099999999999</v>
      </c>
      <c r="DP113" s="76">
        <f t="shared" si="301"/>
        <v>1788.4</v>
      </c>
      <c r="DQ113" s="75">
        <f t="shared" si="302"/>
        <v>120</v>
      </c>
      <c r="DR113" s="75">
        <f t="shared" si="303"/>
        <v>108.39</v>
      </c>
      <c r="DS113" s="75">
        <f t="shared" si="304"/>
        <v>120</v>
      </c>
      <c r="DT113" s="75">
        <f t="shared" si="305"/>
        <v>116.13</v>
      </c>
      <c r="DU113" s="75">
        <f t="shared" si="306"/>
        <v>120</v>
      </c>
      <c r="DV113" s="75">
        <f t="shared" si="307"/>
        <v>116.13</v>
      </c>
      <c r="DW113" s="75">
        <f t="shared" si="308"/>
        <v>120</v>
      </c>
      <c r="DX113" s="75">
        <f t="shared" si="309"/>
        <v>120</v>
      </c>
      <c r="DY113" s="75">
        <f t="shared" si="310"/>
        <v>116.13</v>
      </c>
      <c r="DZ113" s="75">
        <f t="shared" si="311"/>
        <v>120</v>
      </c>
      <c r="EA113" s="75">
        <f t="shared" si="312"/>
        <v>116.13</v>
      </c>
      <c r="EB113" s="75">
        <f t="shared" si="313"/>
        <v>120</v>
      </c>
      <c r="EC113" s="76">
        <f t="shared" si="314"/>
        <v>1412.9099999999999</v>
      </c>
      <c r="ED113" s="76">
        <f t="shared" si="315"/>
        <v>3201.31</v>
      </c>
      <c r="EE113" s="75">
        <f t="shared" si="316"/>
        <v>120</v>
      </c>
      <c r="EF113" s="75">
        <f t="shared" si="317"/>
        <v>112.26</v>
      </c>
      <c r="EG113" s="75">
        <f t="shared" si="318"/>
        <v>120</v>
      </c>
      <c r="EH113" s="75">
        <f t="shared" si="319"/>
        <v>116.13</v>
      </c>
      <c r="EI113" s="75">
        <f t="shared" si="320"/>
        <v>120</v>
      </c>
      <c r="EJ113" s="75">
        <f t="shared" si="321"/>
        <v>116.13</v>
      </c>
      <c r="EK113" s="75">
        <f t="shared" si="322"/>
        <v>120</v>
      </c>
      <c r="EL113" s="75">
        <f t="shared" si="323"/>
        <v>120</v>
      </c>
      <c r="EM113" s="75">
        <f t="shared" si="324"/>
        <v>116.13</v>
      </c>
      <c r="EN113" s="75">
        <f t="shared" si="325"/>
        <v>120</v>
      </c>
      <c r="EO113" s="75">
        <f t="shared" si="326"/>
        <v>116.13</v>
      </c>
      <c r="EP113" s="75">
        <f t="shared" si="327"/>
        <v>120</v>
      </c>
      <c r="EQ113" s="76">
        <f t="shared" si="328"/>
        <v>1416.7800000000002</v>
      </c>
      <c r="ER113" s="76">
        <f t="shared" si="329"/>
        <v>4618.09</v>
      </c>
      <c r="ES113" s="75">
        <f t="shared" si="330"/>
        <v>120</v>
      </c>
      <c r="ET113" s="75">
        <f t="shared" si="331"/>
        <v>108.39</v>
      </c>
      <c r="EU113" s="75">
        <f t="shared" si="332"/>
        <v>120</v>
      </c>
      <c r="EV113" s="75">
        <f t="shared" si="333"/>
        <v>116.13</v>
      </c>
      <c r="EW113" s="78">
        <f t="shared" si="334"/>
        <v>120</v>
      </c>
      <c r="EX113" s="75">
        <f>ROUND((H113/5/365*30),2)</f>
        <v>116.13</v>
      </c>
      <c r="EY113" s="75">
        <f t="shared" si="339"/>
        <v>120</v>
      </c>
      <c r="EZ113" s="75">
        <f t="shared" si="340"/>
        <v>120</v>
      </c>
      <c r="FA113" s="75">
        <f t="shared" si="341"/>
        <v>116.13</v>
      </c>
      <c r="FB113" s="76"/>
      <c r="FC113" s="76"/>
      <c r="FD113" s="76"/>
      <c r="FE113" s="75">
        <f t="shared" si="344"/>
        <v>1056.78</v>
      </c>
      <c r="FF113" s="76">
        <f t="shared" si="337"/>
        <v>5674.87</v>
      </c>
      <c r="FG113" s="79">
        <f t="shared" si="338"/>
        <v>2174.7300000000005</v>
      </c>
      <c r="FH113" s="125"/>
    </row>
    <row r="114" spans="1:164" ht="24.75" x14ac:dyDescent="0.15">
      <c r="A114" s="99">
        <v>43090</v>
      </c>
      <c r="B114" s="10" t="s">
        <v>369</v>
      </c>
      <c r="C114" s="10" t="s">
        <v>369</v>
      </c>
      <c r="D114" s="10" t="s">
        <v>11</v>
      </c>
      <c r="E114" s="98" t="s">
        <v>370</v>
      </c>
      <c r="F114" s="8">
        <v>795</v>
      </c>
      <c r="G114" s="75">
        <f t="shared" si="270"/>
        <v>79.5</v>
      </c>
      <c r="H114" s="75">
        <f t="shared" si="271"/>
        <v>715.5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75"/>
      <c r="CL114" s="75"/>
      <c r="CM114" s="75"/>
      <c r="CN114" s="76"/>
      <c r="CO114" s="75"/>
      <c r="CP114" s="75"/>
      <c r="CQ114" s="75"/>
      <c r="CR114" s="75"/>
      <c r="CS114" s="77"/>
      <c r="CT114" s="75"/>
      <c r="CU114" s="75"/>
      <c r="CV114" s="75"/>
      <c r="CW114" s="75"/>
      <c r="CX114" s="75"/>
      <c r="CY114" s="75"/>
      <c r="CZ114" s="75">
        <f>ROUND((H114/5/365*10),2)</f>
        <v>3.92</v>
      </c>
      <c r="DA114" s="76">
        <f t="shared" si="286"/>
        <v>3.92</v>
      </c>
      <c r="DB114" s="76">
        <f t="shared" si="287"/>
        <v>3.92</v>
      </c>
      <c r="DC114" s="75">
        <f t="shared" si="288"/>
        <v>12.15</v>
      </c>
      <c r="DD114" s="75">
        <f t="shared" si="289"/>
        <v>10.98</v>
      </c>
      <c r="DE114" s="75">
        <f t="shared" si="290"/>
        <v>12.15</v>
      </c>
      <c r="DF114" s="75">
        <f t="shared" si="291"/>
        <v>11.76</v>
      </c>
      <c r="DG114" s="75">
        <f t="shared" si="292"/>
        <v>12.15</v>
      </c>
      <c r="DH114" s="75">
        <f t="shared" si="293"/>
        <v>11.76</v>
      </c>
      <c r="DI114" s="75">
        <f t="shared" si="294"/>
        <v>12.15</v>
      </c>
      <c r="DJ114" s="75">
        <f t="shared" si="295"/>
        <v>12.15</v>
      </c>
      <c r="DK114" s="75">
        <f t="shared" si="296"/>
        <v>11.76</v>
      </c>
      <c r="DL114" s="75">
        <f t="shared" si="297"/>
        <v>12.15</v>
      </c>
      <c r="DM114" s="75">
        <f t="shared" si="298"/>
        <v>11.76</v>
      </c>
      <c r="DN114" s="75">
        <f t="shared" si="299"/>
        <v>12.15</v>
      </c>
      <c r="DO114" s="76">
        <f t="shared" si="300"/>
        <v>143.07000000000002</v>
      </c>
      <c r="DP114" s="76">
        <f t="shared" si="301"/>
        <v>146.99</v>
      </c>
      <c r="DQ114" s="75">
        <f t="shared" si="302"/>
        <v>12.15</v>
      </c>
      <c r="DR114" s="75">
        <f t="shared" si="303"/>
        <v>10.98</v>
      </c>
      <c r="DS114" s="75">
        <f t="shared" si="304"/>
        <v>12.15</v>
      </c>
      <c r="DT114" s="75">
        <f t="shared" si="305"/>
        <v>11.76</v>
      </c>
      <c r="DU114" s="75">
        <f t="shared" si="306"/>
        <v>12.15</v>
      </c>
      <c r="DV114" s="75">
        <f t="shared" si="307"/>
        <v>11.76</v>
      </c>
      <c r="DW114" s="75">
        <f t="shared" si="308"/>
        <v>12.15</v>
      </c>
      <c r="DX114" s="75">
        <f t="shared" si="309"/>
        <v>12.15</v>
      </c>
      <c r="DY114" s="75">
        <f t="shared" si="310"/>
        <v>11.76</v>
      </c>
      <c r="DZ114" s="75">
        <f t="shared" si="311"/>
        <v>12.15</v>
      </c>
      <c r="EA114" s="75">
        <f t="shared" si="312"/>
        <v>11.76</v>
      </c>
      <c r="EB114" s="75">
        <f t="shared" si="313"/>
        <v>12.15</v>
      </c>
      <c r="EC114" s="76">
        <f t="shared" si="314"/>
        <v>143.07000000000002</v>
      </c>
      <c r="ED114" s="76">
        <f t="shared" si="315"/>
        <v>290.06</v>
      </c>
      <c r="EE114" s="75">
        <f t="shared" si="316"/>
        <v>12.15</v>
      </c>
      <c r="EF114" s="75">
        <f t="shared" si="317"/>
        <v>11.37</v>
      </c>
      <c r="EG114" s="75">
        <f t="shared" si="318"/>
        <v>12.15</v>
      </c>
      <c r="EH114" s="75">
        <f t="shared" si="319"/>
        <v>11.76</v>
      </c>
      <c r="EI114" s="75">
        <f t="shared" si="320"/>
        <v>12.15</v>
      </c>
      <c r="EJ114" s="75">
        <f t="shared" si="321"/>
        <v>11.76</v>
      </c>
      <c r="EK114" s="75">
        <f t="shared" si="322"/>
        <v>12.15</v>
      </c>
      <c r="EL114" s="75">
        <f t="shared" si="323"/>
        <v>12.15</v>
      </c>
      <c r="EM114" s="75">
        <f t="shared" si="324"/>
        <v>11.76</v>
      </c>
      <c r="EN114" s="75">
        <f t="shared" si="325"/>
        <v>12.15</v>
      </c>
      <c r="EO114" s="75">
        <f t="shared" si="326"/>
        <v>11.76</v>
      </c>
      <c r="EP114" s="75">
        <f t="shared" si="327"/>
        <v>12.15</v>
      </c>
      <c r="EQ114" s="76">
        <f t="shared" si="328"/>
        <v>143.46000000000004</v>
      </c>
      <c r="ER114" s="76">
        <f t="shared" si="329"/>
        <v>433.52</v>
      </c>
      <c r="ES114" s="75">
        <f t="shared" si="330"/>
        <v>12.15</v>
      </c>
      <c r="ET114" s="75">
        <f t="shared" si="331"/>
        <v>10.98</v>
      </c>
      <c r="EU114" s="75">
        <f t="shared" si="332"/>
        <v>12.15</v>
      </c>
      <c r="EV114" s="75">
        <f t="shared" si="333"/>
        <v>11.76</v>
      </c>
      <c r="EW114" s="78">
        <f t="shared" si="334"/>
        <v>12.15</v>
      </c>
      <c r="EX114" s="75">
        <f t="shared" si="335"/>
        <v>11.76</v>
      </c>
      <c r="EY114" s="75">
        <f t="shared" si="339"/>
        <v>12.15</v>
      </c>
      <c r="EZ114" s="75">
        <f t="shared" si="340"/>
        <v>12.15</v>
      </c>
      <c r="FA114" s="75">
        <f t="shared" si="341"/>
        <v>11.76</v>
      </c>
      <c r="FB114" s="76"/>
      <c r="FC114" s="76"/>
      <c r="FD114" s="76"/>
      <c r="FE114" s="75">
        <f t="shared" si="344"/>
        <v>107.01000000000002</v>
      </c>
      <c r="FF114" s="76">
        <f t="shared" si="337"/>
        <v>540.53</v>
      </c>
      <c r="FG114" s="79">
        <f t="shared" si="338"/>
        <v>254.47000000000003</v>
      </c>
      <c r="FH114" s="125"/>
    </row>
    <row r="115" spans="1:164" ht="77.25" customHeight="1" x14ac:dyDescent="0.15">
      <c r="A115" s="99">
        <v>43291</v>
      </c>
      <c r="B115" s="10" t="s">
        <v>260</v>
      </c>
      <c r="C115" s="10" t="s">
        <v>371</v>
      </c>
      <c r="D115" s="10" t="s">
        <v>221</v>
      </c>
      <c r="E115" s="12" t="s">
        <v>372</v>
      </c>
      <c r="F115" s="8">
        <v>988</v>
      </c>
      <c r="G115" s="75">
        <f t="shared" si="270"/>
        <v>98.800000000000011</v>
      </c>
      <c r="H115" s="75">
        <f t="shared" si="271"/>
        <v>889.2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75"/>
      <c r="CL115" s="75"/>
      <c r="CM115" s="75"/>
      <c r="CN115" s="76"/>
      <c r="CO115" s="75"/>
      <c r="CP115" s="75"/>
      <c r="CQ115" s="75"/>
      <c r="CR115" s="75"/>
      <c r="CS115" s="77"/>
      <c r="CT115" s="75"/>
      <c r="CU115" s="75"/>
      <c r="CV115" s="75"/>
      <c r="CW115" s="75"/>
      <c r="CX115" s="75"/>
      <c r="CY115" s="75"/>
      <c r="CZ115" s="75"/>
      <c r="DA115" s="76"/>
      <c r="DB115" s="76"/>
      <c r="DC115" s="75"/>
      <c r="DD115" s="75"/>
      <c r="DE115" s="75"/>
      <c r="DF115" s="75"/>
      <c r="DG115" s="75"/>
      <c r="DH115" s="75"/>
      <c r="DI115" s="75">
        <f t="shared" ref="DI115:DI124" si="345">ROUND((H115/5/365*21),2)</f>
        <v>10.23</v>
      </c>
      <c r="DJ115" s="75">
        <f t="shared" si="295"/>
        <v>15.1</v>
      </c>
      <c r="DK115" s="75">
        <f t="shared" si="296"/>
        <v>14.62</v>
      </c>
      <c r="DL115" s="75">
        <f t="shared" si="297"/>
        <v>15.1</v>
      </c>
      <c r="DM115" s="75">
        <f t="shared" si="298"/>
        <v>14.62</v>
      </c>
      <c r="DN115" s="75">
        <f t="shared" si="299"/>
        <v>15.1</v>
      </c>
      <c r="DO115" s="76">
        <f t="shared" si="300"/>
        <v>84.77</v>
      </c>
      <c r="DP115" s="76">
        <f t="shared" si="301"/>
        <v>84.77</v>
      </c>
      <c r="DQ115" s="75">
        <f t="shared" si="302"/>
        <v>15.1</v>
      </c>
      <c r="DR115" s="75">
        <f t="shared" si="303"/>
        <v>13.64</v>
      </c>
      <c r="DS115" s="75">
        <f t="shared" si="304"/>
        <v>15.1</v>
      </c>
      <c r="DT115" s="75">
        <f t="shared" si="305"/>
        <v>14.62</v>
      </c>
      <c r="DU115" s="75">
        <f t="shared" si="306"/>
        <v>15.1</v>
      </c>
      <c r="DV115" s="75">
        <f t="shared" si="307"/>
        <v>14.62</v>
      </c>
      <c r="DW115" s="75">
        <f t="shared" si="308"/>
        <v>15.1</v>
      </c>
      <c r="DX115" s="75">
        <f t="shared" si="309"/>
        <v>15.1</v>
      </c>
      <c r="DY115" s="75">
        <f t="shared" si="310"/>
        <v>14.62</v>
      </c>
      <c r="DZ115" s="75">
        <f t="shared" si="311"/>
        <v>15.1</v>
      </c>
      <c r="EA115" s="75">
        <f t="shared" si="312"/>
        <v>14.62</v>
      </c>
      <c r="EB115" s="75">
        <f t="shared" si="313"/>
        <v>15.1</v>
      </c>
      <c r="EC115" s="76">
        <f t="shared" si="314"/>
        <v>177.82</v>
      </c>
      <c r="ED115" s="76">
        <f t="shared" si="315"/>
        <v>262.58999999999997</v>
      </c>
      <c r="EE115" s="75">
        <f t="shared" si="316"/>
        <v>15.1</v>
      </c>
      <c r="EF115" s="75">
        <f t="shared" si="317"/>
        <v>14.13</v>
      </c>
      <c r="EG115" s="75">
        <f t="shared" si="318"/>
        <v>15.1</v>
      </c>
      <c r="EH115" s="75">
        <f t="shared" si="319"/>
        <v>14.62</v>
      </c>
      <c r="EI115" s="75">
        <f t="shared" si="320"/>
        <v>15.1</v>
      </c>
      <c r="EJ115" s="75">
        <f t="shared" si="321"/>
        <v>14.62</v>
      </c>
      <c r="EK115" s="75">
        <f t="shared" si="322"/>
        <v>15.1</v>
      </c>
      <c r="EL115" s="75">
        <f t="shared" si="323"/>
        <v>15.1</v>
      </c>
      <c r="EM115" s="75">
        <f t="shared" si="324"/>
        <v>14.62</v>
      </c>
      <c r="EN115" s="75">
        <f t="shared" si="325"/>
        <v>15.1</v>
      </c>
      <c r="EO115" s="75">
        <f t="shared" si="326"/>
        <v>14.62</v>
      </c>
      <c r="EP115" s="75">
        <f t="shared" si="327"/>
        <v>15.1</v>
      </c>
      <c r="EQ115" s="76">
        <f t="shared" si="328"/>
        <v>178.30999999999997</v>
      </c>
      <c r="ER115" s="76">
        <f t="shared" si="329"/>
        <v>440.9</v>
      </c>
      <c r="ES115" s="75">
        <f t="shared" si="330"/>
        <v>15.1</v>
      </c>
      <c r="ET115" s="75">
        <f t="shared" si="331"/>
        <v>13.64</v>
      </c>
      <c r="EU115" s="75">
        <f t="shared" si="332"/>
        <v>15.1</v>
      </c>
      <c r="EV115" s="75">
        <f t="shared" si="333"/>
        <v>14.62</v>
      </c>
      <c r="EW115" s="78">
        <f t="shared" si="334"/>
        <v>15.1</v>
      </c>
      <c r="EX115" s="75">
        <f t="shared" si="335"/>
        <v>14.62</v>
      </c>
      <c r="EY115" s="75">
        <f t="shared" si="339"/>
        <v>15.1</v>
      </c>
      <c r="EZ115" s="75">
        <f t="shared" si="340"/>
        <v>15.1</v>
      </c>
      <c r="FA115" s="75">
        <f t="shared" si="341"/>
        <v>14.62</v>
      </c>
      <c r="FB115" s="76"/>
      <c r="FC115" s="76"/>
      <c r="FD115" s="76"/>
      <c r="FE115" s="75">
        <f t="shared" si="344"/>
        <v>133</v>
      </c>
      <c r="FF115" s="76">
        <f t="shared" si="337"/>
        <v>573.9</v>
      </c>
      <c r="FG115" s="79">
        <f t="shared" si="338"/>
        <v>414.1</v>
      </c>
      <c r="FH115" s="125"/>
    </row>
    <row r="116" spans="1:164" ht="75" customHeight="1" x14ac:dyDescent="0.15">
      <c r="A116" s="99">
        <v>43291</v>
      </c>
      <c r="B116" s="10" t="s">
        <v>260</v>
      </c>
      <c r="C116" s="10" t="s">
        <v>373</v>
      </c>
      <c r="D116" s="10" t="s">
        <v>221</v>
      </c>
      <c r="E116" s="12" t="s">
        <v>374</v>
      </c>
      <c r="F116" s="8">
        <v>988</v>
      </c>
      <c r="G116" s="75">
        <f t="shared" si="270"/>
        <v>98.800000000000011</v>
      </c>
      <c r="H116" s="75">
        <f t="shared" si="271"/>
        <v>889.2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75"/>
      <c r="CL116" s="75"/>
      <c r="CM116" s="75"/>
      <c r="CN116" s="76"/>
      <c r="CO116" s="75"/>
      <c r="CP116" s="75"/>
      <c r="CQ116" s="75"/>
      <c r="CR116" s="75"/>
      <c r="CS116" s="77"/>
      <c r="CT116" s="75"/>
      <c r="CU116" s="75"/>
      <c r="CV116" s="75"/>
      <c r="CW116" s="75"/>
      <c r="CX116" s="75"/>
      <c r="CY116" s="75"/>
      <c r="CZ116" s="75"/>
      <c r="DA116" s="76"/>
      <c r="DB116" s="76"/>
      <c r="DC116" s="75"/>
      <c r="DD116" s="75"/>
      <c r="DE116" s="75"/>
      <c r="DF116" s="75"/>
      <c r="DG116" s="75"/>
      <c r="DH116" s="75"/>
      <c r="DI116" s="75">
        <f t="shared" si="345"/>
        <v>10.23</v>
      </c>
      <c r="DJ116" s="75">
        <f t="shared" si="295"/>
        <v>15.1</v>
      </c>
      <c r="DK116" s="75">
        <f t="shared" si="296"/>
        <v>14.62</v>
      </c>
      <c r="DL116" s="75">
        <f t="shared" si="297"/>
        <v>15.1</v>
      </c>
      <c r="DM116" s="75">
        <f t="shared" si="298"/>
        <v>14.62</v>
      </c>
      <c r="DN116" s="75">
        <f t="shared" si="299"/>
        <v>15.1</v>
      </c>
      <c r="DO116" s="76">
        <f t="shared" si="300"/>
        <v>84.77</v>
      </c>
      <c r="DP116" s="76">
        <f t="shared" si="301"/>
        <v>84.77</v>
      </c>
      <c r="DQ116" s="75">
        <f t="shared" si="302"/>
        <v>15.1</v>
      </c>
      <c r="DR116" s="75">
        <f t="shared" si="303"/>
        <v>13.64</v>
      </c>
      <c r="DS116" s="75">
        <f t="shared" si="304"/>
        <v>15.1</v>
      </c>
      <c r="DT116" s="75">
        <f t="shared" si="305"/>
        <v>14.62</v>
      </c>
      <c r="DU116" s="75">
        <f t="shared" si="306"/>
        <v>15.1</v>
      </c>
      <c r="DV116" s="75">
        <f t="shared" si="307"/>
        <v>14.62</v>
      </c>
      <c r="DW116" s="75">
        <f t="shared" si="308"/>
        <v>15.1</v>
      </c>
      <c r="DX116" s="75">
        <f t="shared" si="309"/>
        <v>15.1</v>
      </c>
      <c r="DY116" s="75">
        <f t="shared" si="310"/>
        <v>14.62</v>
      </c>
      <c r="DZ116" s="75">
        <f t="shared" si="311"/>
        <v>15.1</v>
      </c>
      <c r="EA116" s="75">
        <f t="shared" si="312"/>
        <v>14.62</v>
      </c>
      <c r="EB116" s="75">
        <f t="shared" si="313"/>
        <v>15.1</v>
      </c>
      <c r="EC116" s="76">
        <f t="shared" si="314"/>
        <v>177.82</v>
      </c>
      <c r="ED116" s="76">
        <f t="shared" si="315"/>
        <v>262.58999999999997</v>
      </c>
      <c r="EE116" s="75">
        <f t="shared" si="316"/>
        <v>15.1</v>
      </c>
      <c r="EF116" s="75">
        <f t="shared" si="317"/>
        <v>14.13</v>
      </c>
      <c r="EG116" s="75">
        <f t="shared" si="318"/>
        <v>15.1</v>
      </c>
      <c r="EH116" s="75">
        <f t="shared" si="319"/>
        <v>14.62</v>
      </c>
      <c r="EI116" s="75">
        <f t="shared" si="320"/>
        <v>15.1</v>
      </c>
      <c r="EJ116" s="75">
        <f t="shared" si="321"/>
        <v>14.62</v>
      </c>
      <c r="EK116" s="75">
        <f t="shared" si="322"/>
        <v>15.1</v>
      </c>
      <c r="EL116" s="75">
        <f t="shared" si="323"/>
        <v>15.1</v>
      </c>
      <c r="EM116" s="75">
        <f t="shared" si="324"/>
        <v>14.62</v>
      </c>
      <c r="EN116" s="75">
        <f t="shared" si="325"/>
        <v>15.1</v>
      </c>
      <c r="EO116" s="75">
        <f t="shared" si="326"/>
        <v>14.62</v>
      </c>
      <c r="EP116" s="75">
        <f t="shared" si="327"/>
        <v>15.1</v>
      </c>
      <c r="EQ116" s="76">
        <f t="shared" si="328"/>
        <v>178.30999999999997</v>
      </c>
      <c r="ER116" s="76">
        <f t="shared" si="329"/>
        <v>440.9</v>
      </c>
      <c r="ES116" s="75">
        <f t="shared" si="330"/>
        <v>15.1</v>
      </c>
      <c r="ET116" s="75">
        <f t="shared" si="331"/>
        <v>13.64</v>
      </c>
      <c r="EU116" s="75">
        <f t="shared" si="332"/>
        <v>15.1</v>
      </c>
      <c r="EV116" s="75">
        <f t="shared" si="333"/>
        <v>14.62</v>
      </c>
      <c r="EW116" s="78">
        <f t="shared" si="334"/>
        <v>15.1</v>
      </c>
      <c r="EX116" s="75">
        <f t="shared" si="335"/>
        <v>14.62</v>
      </c>
      <c r="EY116" s="75">
        <f t="shared" si="339"/>
        <v>15.1</v>
      </c>
      <c r="EZ116" s="75">
        <f t="shared" si="340"/>
        <v>15.1</v>
      </c>
      <c r="FA116" s="75">
        <f t="shared" si="341"/>
        <v>14.62</v>
      </c>
      <c r="FB116" s="76"/>
      <c r="FC116" s="76"/>
      <c r="FD116" s="76"/>
      <c r="FE116" s="75">
        <f t="shared" si="344"/>
        <v>133</v>
      </c>
      <c r="FF116" s="76">
        <f t="shared" si="337"/>
        <v>573.9</v>
      </c>
      <c r="FG116" s="79">
        <f t="shared" si="338"/>
        <v>414.1</v>
      </c>
      <c r="FH116" s="125"/>
    </row>
    <row r="117" spans="1:164" ht="76.5" customHeight="1" x14ac:dyDescent="0.15">
      <c r="A117" s="99">
        <v>43291</v>
      </c>
      <c r="B117" s="10" t="s">
        <v>260</v>
      </c>
      <c r="C117" s="10" t="s">
        <v>375</v>
      </c>
      <c r="D117" s="10" t="s">
        <v>208</v>
      </c>
      <c r="E117" s="12" t="s">
        <v>376</v>
      </c>
      <c r="F117" s="8">
        <v>988</v>
      </c>
      <c r="G117" s="75">
        <f t="shared" si="270"/>
        <v>98.800000000000011</v>
      </c>
      <c r="H117" s="75">
        <f t="shared" si="271"/>
        <v>889.2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75"/>
      <c r="CL117" s="75"/>
      <c r="CM117" s="75"/>
      <c r="CN117" s="76"/>
      <c r="CO117" s="75"/>
      <c r="CP117" s="75"/>
      <c r="CQ117" s="75"/>
      <c r="CR117" s="75"/>
      <c r="CS117" s="77"/>
      <c r="CT117" s="75"/>
      <c r="CU117" s="75"/>
      <c r="CV117" s="75"/>
      <c r="CW117" s="75"/>
      <c r="CX117" s="75"/>
      <c r="CY117" s="75"/>
      <c r="CZ117" s="75"/>
      <c r="DA117" s="76"/>
      <c r="DB117" s="76"/>
      <c r="DC117" s="75"/>
      <c r="DD117" s="75"/>
      <c r="DE117" s="75"/>
      <c r="DF117" s="75"/>
      <c r="DG117" s="75"/>
      <c r="DH117" s="75"/>
      <c r="DI117" s="75">
        <f t="shared" si="345"/>
        <v>10.23</v>
      </c>
      <c r="DJ117" s="75">
        <f t="shared" si="295"/>
        <v>15.1</v>
      </c>
      <c r="DK117" s="75">
        <f t="shared" si="296"/>
        <v>14.62</v>
      </c>
      <c r="DL117" s="75">
        <f t="shared" si="297"/>
        <v>15.1</v>
      </c>
      <c r="DM117" s="75">
        <f t="shared" si="298"/>
        <v>14.62</v>
      </c>
      <c r="DN117" s="75">
        <f t="shared" si="299"/>
        <v>15.1</v>
      </c>
      <c r="DO117" s="76">
        <f t="shared" si="300"/>
        <v>84.77</v>
      </c>
      <c r="DP117" s="76">
        <f t="shared" si="301"/>
        <v>84.77</v>
      </c>
      <c r="DQ117" s="75">
        <f t="shared" si="302"/>
        <v>15.1</v>
      </c>
      <c r="DR117" s="75">
        <f t="shared" si="303"/>
        <v>13.64</v>
      </c>
      <c r="DS117" s="75">
        <f t="shared" si="304"/>
        <v>15.1</v>
      </c>
      <c r="DT117" s="75">
        <f t="shared" si="305"/>
        <v>14.62</v>
      </c>
      <c r="DU117" s="75">
        <f t="shared" si="306"/>
        <v>15.1</v>
      </c>
      <c r="DV117" s="75">
        <f t="shared" si="307"/>
        <v>14.62</v>
      </c>
      <c r="DW117" s="75">
        <f t="shared" si="308"/>
        <v>15.1</v>
      </c>
      <c r="DX117" s="75">
        <f t="shared" si="309"/>
        <v>15.1</v>
      </c>
      <c r="DY117" s="75">
        <f t="shared" si="310"/>
        <v>14.62</v>
      </c>
      <c r="DZ117" s="75">
        <f t="shared" si="311"/>
        <v>15.1</v>
      </c>
      <c r="EA117" s="75">
        <f t="shared" si="312"/>
        <v>14.62</v>
      </c>
      <c r="EB117" s="75">
        <f t="shared" si="313"/>
        <v>15.1</v>
      </c>
      <c r="EC117" s="76">
        <f t="shared" si="314"/>
        <v>177.82</v>
      </c>
      <c r="ED117" s="76">
        <f t="shared" si="315"/>
        <v>262.58999999999997</v>
      </c>
      <c r="EE117" s="75">
        <f t="shared" si="316"/>
        <v>15.1</v>
      </c>
      <c r="EF117" s="75">
        <f t="shared" si="317"/>
        <v>14.13</v>
      </c>
      <c r="EG117" s="75">
        <f t="shared" si="318"/>
        <v>15.1</v>
      </c>
      <c r="EH117" s="75">
        <f t="shared" si="319"/>
        <v>14.62</v>
      </c>
      <c r="EI117" s="75">
        <f t="shared" si="320"/>
        <v>15.1</v>
      </c>
      <c r="EJ117" s="75">
        <f t="shared" si="321"/>
        <v>14.62</v>
      </c>
      <c r="EK117" s="75">
        <f t="shared" si="322"/>
        <v>15.1</v>
      </c>
      <c r="EL117" s="75">
        <f t="shared" si="323"/>
        <v>15.1</v>
      </c>
      <c r="EM117" s="75">
        <f t="shared" si="324"/>
        <v>14.62</v>
      </c>
      <c r="EN117" s="75">
        <f t="shared" si="325"/>
        <v>15.1</v>
      </c>
      <c r="EO117" s="75">
        <f t="shared" si="326"/>
        <v>14.62</v>
      </c>
      <c r="EP117" s="75">
        <f t="shared" si="327"/>
        <v>15.1</v>
      </c>
      <c r="EQ117" s="76">
        <f t="shared" si="328"/>
        <v>178.30999999999997</v>
      </c>
      <c r="ER117" s="76">
        <f t="shared" si="329"/>
        <v>440.9</v>
      </c>
      <c r="ES117" s="75">
        <f t="shared" si="330"/>
        <v>15.1</v>
      </c>
      <c r="ET117" s="75">
        <f t="shared" si="331"/>
        <v>13.64</v>
      </c>
      <c r="EU117" s="75">
        <f t="shared" si="332"/>
        <v>15.1</v>
      </c>
      <c r="EV117" s="75">
        <f t="shared" si="333"/>
        <v>14.62</v>
      </c>
      <c r="EW117" s="78">
        <f t="shared" si="334"/>
        <v>15.1</v>
      </c>
      <c r="EX117" s="75">
        <f t="shared" si="335"/>
        <v>14.62</v>
      </c>
      <c r="EY117" s="75">
        <f t="shared" si="339"/>
        <v>15.1</v>
      </c>
      <c r="EZ117" s="75">
        <f t="shared" si="340"/>
        <v>15.1</v>
      </c>
      <c r="FA117" s="75">
        <f t="shared" si="341"/>
        <v>14.62</v>
      </c>
      <c r="FB117" s="76"/>
      <c r="FC117" s="76"/>
      <c r="FD117" s="76"/>
      <c r="FE117" s="75">
        <f t="shared" si="344"/>
        <v>133</v>
      </c>
      <c r="FF117" s="76">
        <f t="shared" si="337"/>
        <v>573.9</v>
      </c>
      <c r="FG117" s="79">
        <f t="shared" si="338"/>
        <v>414.1</v>
      </c>
      <c r="FH117" s="125"/>
    </row>
    <row r="118" spans="1:164" ht="76.5" customHeight="1" x14ac:dyDescent="0.15">
      <c r="A118" s="99">
        <v>43291</v>
      </c>
      <c r="B118" s="10" t="s">
        <v>260</v>
      </c>
      <c r="C118" s="10" t="s">
        <v>377</v>
      </c>
      <c r="D118" s="10" t="s">
        <v>245</v>
      </c>
      <c r="E118" s="12" t="s">
        <v>378</v>
      </c>
      <c r="F118" s="8">
        <v>988</v>
      </c>
      <c r="G118" s="75">
        <f t="shared" si="270"/>
        <v>98.800000000000011</v>
      </c>
      <c r="H118" s="75">
        <f t="shared" si="271"/>
        <v>889.2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75"/>
      <c r="CL118" s="75"/>
      <c r="CM118" s="75"/>
      <c r="CN118" s="76"/>
      <c r="CO118" s="75"/>
      <c r="CP118" s="75"/>
      <c r="CQ118" s="75"/>
      <c r="CR118" s="75"/>
      <c r="CS118" s="77"/>
      <c r="CT118" s="75"/>
      <c r="CU118" s="75"/>
      <c r="CV118" s="75"/>
      <c r="CW118" s="75"/>
      <c r="CX118" s="75"/>
      <c r="CY118" s="75"/>
      <c r="CZ118" s="75"/>
      <c r="DA118" s="76"/>
      <c r="DB118" s="76"/>
      <c r="DC118" s="75"/>
      <c r="DD118" s="75"/>
      <c r="DE118" s="75"/>
      <c r="DF118" s="75"/>
      <c r="DG118" s="75"/>
      <c r="DH118" s="75"/>
      <c r="DI118" s="75">
        <f t="shared" si="345"/>
        <v>10.23</v>
      </c>
      <c r="DJ118" s="75">
        <f t="shared" si="295"/>
        <v>15.1</v>
      </c>
      <c r="DK118" s="75">
        <f t="shared" si="296"/>
        <v>14.62</v>
      </c>
      <c r="DL118" s="75">
        <f t="shared" si="297"/>
        <v>15.1</v>
      </c>
      <c r="DM118" s="75">
        <f t="shared" si="298"/>
        <v>14.62</v>
      </c>
      <c r="DN118" s="75">
        <f t="shared" si="299"/>
        <v>15.1</v>
      </c>
      <c r="DO118" s="76">
        <f t="shared" si="300"/>
        <v>84.77</v>
      </c>
      <c r="DP118" s="76">
        <f t="shared" si="301"/>
        <v>84.77</v>
      </c>
      <c r="DQ118" s="75">
        <f t="shared" si="302"/>
        <v>15.1</v>
      </c>
      <c r="DR118" s="75">
        <f t="shared" si="303"/>
        <v>13.64</v>
      </c>
      <c r="DS118" s="75">
        <f t="shared" si="304"/>
        <v>15.1</v>
      </c>
      <c r="DT118" s="75">
        <f t="shared" si="305"/>
        <v>14.62</v>
      </c>
      <c r="DU118" s="75">
        <f t="shared" si="306"/>
        <v>15.1</v>
      </c>
      <c r="DV118" s="75">
        <f t="shared" si="307"/>
        <v>14.62</v>
      </c>
      <c r="DW118" s="75">
        <f t="shared" si="308"/>
        <v>15.1</v>
      </c>
      <c r="DX118" s="75">
        <f t="shared" si="309"/>
        <v>15.1</v>
      </c>
      <c r="DY118" s="75">
        <f t="shared" si="310"/>
        <v>14.62</v>
      </c>
      <c r="DZ118" s="75">
        <f t="shared" si="311"/>
        <v>15.1</v>
      </c>
      <c r="EA118" s="75">
        <f t="shared" si="312"/>
        <v>14.62</v>
      </c>
      <c r="EB118" s="75">
        <f t="shared" si="313"/>
        <v>15.1</v>
      </c>
      <c r="EC118" s="76">
        <f t="shared" si="314"/>
        <v>177.82</v>
      </c>
      <c r="ED118" s="76">
        <f t="shared" si="315"/>
        <v>262.58999999999997</v>
      </c>
      <c r="EE118" s="75">
        <f t="shared" si="316"/>
        <v>15.1</v>
      </c>
      <c r="EF118" s="75">
        <f t="shared" si="317"/>
        <v>14.13</v>
      </c>
      <c r="EG118" s="75">
        <f t="shared" si="318"/>
        <v>15.1</v>
      </c>
      <c r="EH118" s="75">
        <f t="shared" si="319"/>
        <v>14.62</v>
      </c>
      <c r="EI118" s="75">
        <f t="shared" si="320"/>
        <v>15.1</v>
      </c>
      <c r="EJ118" s="75">
        <f t="shared" si="321"/>
        <v>14.62</v>
      </c>
      <c r="EK118" s="75">
        <f t="shared" si="322"/>
        <v>15.1</v>
      </c>
      <c r="EL118" s="75">
        <f t="shared" si="323"/>
        <v>15.1</v>
      </c>
      <c r="EM118" s="75">
        <f t="shared" si="324"/>
        <v>14.62</v>
      </c>
      <c r="EN118" s="75">
        <f t="shared" si="325"/>
        <v>15.1</v>
      </c>
      <c r="EO118" s="75">
        <f t="shared" si="326"/>
        <v>14.62</v>
      </c>
      <c r="EP118" s="75">
        <f t="shared" si="327"/>
        <v>15.1</v>
      </c>
      <c r="EQ118" s="76">
        <f t="shared" si="328"/>
        <v>178.30999999999997</v>
      </c>
      <c r="ER118" s="76">
        <f t="shared" si="329"/>
        <v>440.9</v>
      </c>
      <c r="ES118" s="75">
        <f t="shared" si="330"/>
        <v>15.1</v>
      </c>
      <c r="ET118" s="75">
        <f t="shared" si="331"/>
        <v>13.64</v>
      </c>
      <c r="EU118" s="75">
        <f t="shared" si="332"/>
        <v>15.1</v>
      </c>
      <c r="EV118" s="75">
        <f t="shared" si="333"/>
        <v>14.62</v>
      </c>
      <c r="EW118" s="78">
        <f t="shared" si="334"/>
        <v>15.1</v>
      </c>
      <c r="EX118" s="75">
        <f t="shared" si="335"/>
        <v>14.62</v>
      </c>
      <c r="EY118" s="75">
        <f t="shared" si="339"/>
        <v>15.1</v>
      </c>
      <c r="EZ118" s="75">
        <f t="shared" si="340"/>
        <v>15.1</v>
      </c>
      <c r="FA118" s="75">
        <f t="shared" si="341"/>
        <v>14.62</v>
      </c>
      <c r="FB118" s="76"/>
      <c r="FC118" s="76"/>
      <c r="FD118" s="76"/>
      <c r="FE118" s="75">
        <f t="shared" si="344"/>
        <v>133</v>
      </c>
      <c r="FF118" s="76">
        <f t="shared" si="337"/>
        <v>573.9</v>
      </c>
      <c r="FG118" s="79">
        <f t="shared" si="338"/>
        <v>414.1</v>
      </c>
      <c r="FH118" s="125"/>
    </row>
    <row r="119" spans="1:164" ht="75" customHeight="1" x14ac:dyDescent="0.15">
      <c r="A119" s="99">
        <v>43291</v>
      </c>
      <c r="B119" s="10" t="s">
        <v>260</v>
      </c>
      <c r="C119" s="10" t="s">
        <v>379</v>
      </c>
      <c r="D119" s="10" t="s">
        <v>245</v>
      </c>
      <c r="E119" s="12" t="s">
        <v>380</v>
      </c>
      <c r="F119" s="8">
        <v>988</v>
      </c>
      <c r="G119" s="75">
        <f t="shared" si="270"/>
        <v>98.800000000000011</v>
      </c>
      <c r="H119" s="75">
        <f t="shared" si="271"/>
        <v>889.2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75"/>
      <c r="CL119" s="75"/>
      <c r="CM119" s="75"/>
      <c r="CN119" s="76"/>
      <c r="CO119" s="75"/>
      <c r="CP119" s="75"/>
      <c r="CQ119" s="75"/>
      <c r="CR119" s="75"/>
      <c r="CS119" s="77"/>
      <c r="CT119" s="75"/>
      <c r="CU119" s="75"/>
      <c r="CV119" s="75"/>
      <c r="CW119" s="75"/>
      <c r="CX119" s="75"/>
      <c r="CY119" s="75"/>
      <c r="CZ119" s="75"/>
      <c r="DA119" s="76"/>
      <c r="DB119" s="76"/>
      <c r="DC119" s="75"/>
      <c r="DD119" s="75"/>
      <c r="DE119" s="75"/>
      <c r="DF119" s="75"/>
      <c r="DG119" s="75"/>
      <c r="DH119" s="75"/>
      <c r="DI119" s="75">
        <f t="shared" si="345"/>
        <v>10.23</v>
      </c>
      <c r="DJ119" s="75">
        <f t="shared" si="295"/>
        <v>15.1</v>
      </c>
      <c r="DK119" s="75">
        <f t="shared" si="296"/>
        <v>14.62</v>
      </c>
      <c r="DL119" s="75">
        <f t="shared" si="297"/>
        <v>15.1</v>
      </c>
      <c r="DM119" s="75">
        <f t="shared" si="298"/>
        <v>14.62</v>
      </c>
      <c r="DN119" s="75">
        <f t="shared" si="299"/>
        <v>15.1</v>
      </c>
      <c r="DO119" s="76">
        <f t="shared" si="300"/>
        <v>84.77</v>
      </c>
      <c r="DP119" s="76">
        <f t="shared" si="301"/>
        <v>84.77</v>
      </c>
      <c r="DQ119" s="75">
        <f t="shared" si="302"/>
        <v>15.1</v>
      </c>
      <c r="DR119" s="75">
        <f t="shared" si="303"/>
        <v>13.64</v>
      </c>
      <c r="DS119" s="75">
        <f t="shared" si="304"/>
        <v>15.1</v>
      </c>
      <c r="DT119" s="75">
        <f t="shared" si="305"/>
        <v>14.62</v>
      </c>
      <c r="DU119" s="75">
        <f t="shared" si="306"/>
        <v>15.1</v>
      </c>
      <c r="DV119" s="75">
        <f t="shared" si="307"/>
        <v>14.62</v>
      </c>
      <c r="DW119" s="75">
        <f t="shared" si="308"/>
        <v>15.1</v>
      </c>
      <c r="DX119" s="75">
        <f t="shared" si="309"/>
        <v>15.1</v>
      </c>
      <c r="DY119" s="75">
        <f t="shared" si="310"/>
        <v>14.62</v>
      </c>
      <c r="DZ119" s="75">
        <f t="shared" si="311"/>
        <v>15.1</v>
      </c>
      <c r="EA119" s="75">
        <f t="shared" si="312"/>
        <v>14.62</v>
      </c>
      <c r="EB119" s="75">
        <f t="shared" si="313"/>
        <v>15.1</v>
      </c>
      <c r="EC119" s="76">
        <f t="shared" si="314"/>
        <v>177.82</v>
      </c>
      <c r="ED119" s="76">
        <f t="shared" si="315"/>
        <v>262.58999999999997</v>
      </c>
      <c r="EE119" s="75">
        <f t="shared" si="316"/>
        <v>15.1</v>
      </c>
      <c r="EF119" s="75">
        <f t="shared" si="317"/>
        <v>14.13</v>
      </c>
      <c r="EG119" s="75">
        <f t="shared" si="318"/>
        <v>15.1</v>
      </c>
      <c r="EH119" s="75">
        <f t="shared" si="319"/>
        <v>14.62</v>
      </c>
      <c r="EI119" s="75">
        <f t="shared" si="320"/>
        <v>15.1</v>
      </c>
      <c r="EJ119" s="75">
        <f t="shared" si="321"/>
        <v>14.62</v>
      </c>
      <c r="EK119" s="75">
        <f t="shared" si="322"/>
        <v>15.1</v>
      </c>
      <c r="EL119" s="75">
        <f t="shared" si="323"/>
        <v>15.1</v>
      </c>
      <c r="EM119" s="75">
        <f t="shared" si="324"/>
        <v>14.62</v>
      </c>
      <c r="EN119" s="75">
        <f t="shared" si="325"/>
        <v>15.1</v>
      </c>
      <c r="EO119" s="75">
        <f t="shared" si="326"/>
        <v>14.62</v>
      </c>
      <c r="EP119" s="75">
        <f t="shared" si="327"/>
        <v>15.1</v>
      </c>
      <c r="EQ119" s="76">
        <f t="shared" si="328"/>
        <v>178.30999999999997</v>
      </c>
      <c r="ER119" s="76">
        <f t="shared" si="329"/>
        <v>440.9</v>
      </c>
      <c r="ES119" s="75">
        <f t="shared" si="330"/>
        <v>15.1</v>
      </c>
      <c r="ET119" s="75">
        <f t="shared" si="331"/>
        <v>13.64</v>
      </c>
      <c r="EU119" s="75">
        <f t="shared" si="332"/>
        <v>15.1</v>
      </c>
      <c r="EV119" s="75">
        <f t="shared" si="333"/>
        <v>14.62</v>
      </c>
      <c r="EW119" s="78">
        <f t="shared" si="334"/>
        <v>15.1</v>
      </c>
      <c r="EX119" s="75">
        <f t="shared" si="335"/>
        <v>14.62</v>
      </c>
      <c r="EY119" s="75">
        <f t="shared" si="339"/>
        <v>15.1</v>
      </c>
      <c r="EZ119" s="75">
        <f t="shared" si="340"/>
        <v>15.1</v>
      </c>
      <c r="FA119" s="75">
        <f t="shared" si="341"/>
        <v>14.62</v>
      </c>
      <c r="FB119" s="76"/>
      <c r="FC119" s="76"/>
      <c r="FD119" s="76"/>
      <c r="FE119" s="75">
        <f t="shared" si="344"/>
        <v>133</v>
      </c>
      <c r="FF119" s="76">
        <f t="shared" si="337"/>
        <v>573.9</v>
      </c>
      <c r="FG119" s="79">
        <f t="shared" si="338"/>
        <v>414.1</v>
      </c>
      <c r="FH119" s="125"/>
    </row>
    <row r="120" spans="1:164" ht="75" customHeight="1" x14ac:dyDescent="0.15">
      <c r="A120" s="99">
        <v>43291</v>
      </c>
      <c r="B120" s="10" t="s">
        <v>260</v>
      </c>
      <c r="C120" s="10" t="s">
        <v>381</v>
      </c>
      <c r="D120" s="10" t="s">
        <v>221</v>
      </c>
      <c r="E120" s="12" t="s">
        <v>382</v>
      </c>
      <c r="F120" s="8">
        <v>988</v>
      </c>
      <c r="G120" s="75">
        <f t="shared" si="270"/>
        <v>98.800000000000011</v>
      </c>
      <c r="H120" s="75">
        <f t="shared" si="271"/>
        <v>889.2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75"/>
      <c r="CL120" s="75"/>
      <c r="CM120" s="75"/>
      <c r="CN120" s="76"/>
      <c r="CO120" s="75"/>
      <c r="CP120" s="75"/>
      <c r="CQ120" s="75"/>
      <c r="CR120" s="75"/>
      <c r="CS120" s="77"/>
      <c r="CT120" s="75"/>
      <c r="CU120" s="75"/>
      <c r="CV120" s="75"/>
      <c r="CW120" s="75"/>
      <c r="CX120" s="75"/>
      <c r="CY120" s="75"/>
      <c r="CZ120" s="75"/>
      <c r="DA120" s="76"/>
      <c r="DB120" s="76"/>
      <c r="DC120" s="75"/>
      <c r="DD120" s="75"/>
      <c r="DE120" s="75"/>
      <c r="DF120" s="75"/>
      <c r="DG120" s="75"/>
      <c r="DH120" s="75"/>
      <c r="DI120" s="75">
        <f t="shared" si="345"/>
        <v>10.23</v>
      </c>
      <c r="DJ120" s="75">
        <f t="shared" si="295"/>
        <v>15.1</v>
      </c>
      <c r="DK120" s="75">
        <f t="shared" si="296"/>
        <v>14.62</v>
      </c>
      <c r="DL120" s="75">
        <f t="shared" si="297"/>
        <v>15.1</v>
      </c>
      <c r="DM120" s="75">
        <f t="shared" si="298"/>
        <v>14.62</v>
      </c>
      <c r="DN120" s="75">
        <f t="shared" si="299"/>
        <v>15.1</v>
      </c>
      <c r="DO120" s="76">
        <f t="shared" si="300"/>
        <v>84.77</v>
      </c>
      <c r="DP120" s="76">
        <f t="shared" si="301"/>
        <v>84.77</v>
      </c>
      <c r="DQ120" s="75">
        <f t="shared" si="302"/>
        <v>15.1</v>
      </c>
      <c r="DR120" s="75">
        <f t="shared" si="303"/>
        <v>13.64</v>
      </c>
      <c r="DS120" s="75">
        <f t="shared" si="304"/>
        <v>15.1</v>
      </c>
      <c r="DT120" s="75">
        <f t="shared" si="305"/>
        <v>14.62</v>
      </c>
      <c r="DU120" s="75">
        <f t="shared" si="306"/>
        <v>15.1</v>
      </c>
      <c r="DV120" s="75">
        <f t="shared" si="307"/>
        <v>14.62</v>
      </c>
      <c r="DW120" s="75">
        <f t="shared" si="308"/>
        <v>15.1</v>
      </c>
      <c r="DX120" s="75">
        <f t="shared" si="309"/>
        <v>15.1</v>
      </c>
      <c r="DY120" s="75">
        <f t="shared" si="310"/>
        <v>14.62</v>
      </c>
      <c r="DZ120" s="75">
        <f t="shared" si="311"/>
        <v>15.1</v>
      </c>
      <c r="EA120" s="75">
        <f t="shared" si="312"/>
        <v>14.62</v>
      </c>
      <c r="EB120" s="75">
        <f t="shared" si="313"/>
        <v>15.1</v>
      </c>
      <c r="EC120" s="76">
        <f t="shared" si="314"/>
        <v>177.82</v>
      </c>
      <c r="ED120" s="76">
        <f t="shared" si="315"/>
        <v>262.58999999999997</v>
      </c>
      <c r="EE120" s="75">
        <f t="shared" si="316"/>
        <v>15.1</v>
      </c>
      <c r="EF120" s="75">
        <f t="shared" si="317"/>
        <v>14.13</v>
      </c>
      <c r="EG120" s="75">
        <f t="shared" si="318"/>
        <v>15.1</v>
      </c>
      <c r="EH120" s="75">
        <f t="shared" si="319"/>
        <v>14.62</v>
      </c>
      <c r="EI120" s="75">
        <f t="shared" si="320"/>
        <v>15.1</v>
      </c>
      <c r="EJ120" s="75">
        <f t="shared" si="321"/>
        <v>14.62</v>
      </c>
      <c r="EK120" s="75">
        <f t="shared" si="322"/>
        <v>15.1</v>
      </c>
      <c r="EL120" s="75">
        <f t="shared" si="323"/>
        <v>15.1</v>
      </c>
      <c r="EM120" s="75">
        <f t="shared" si="324"/>
        <v>14.62</v>
      </c>
      <c r="EN120" s="75">
        <f t="shared" si="325"/>
        <v>15.1</v>
      </c>
      <c r="EO120" s="75">
        <f t="shared" si="326"/>
        <v>14.62</v>
      </c>
      <c r="EP120" s="75">
        <f t="shared" si="327"/>
        <v>15.1</v>
      </c>
      <c r="EQ120" s="76">
        <f t="shared" si="328"/>
        <v>178.30999999999997</v>
      </c>
      <c r="ER120" s="76">
        <f t="shared" si="329"/>
        <v>440.9</v>
      </c>
      <c r="ES120" s="75">
        <f t="shared" si="330"/>
        <v>15.1</v>
      </c>
      <c r="ET120" s="75">
        <f t="shared" si="331"/>
        <v>13.64</v>
      </c>
      <c r="EU120" s="75">
        <f t="shared" si="332"/>
        <v>15.1</v>
      </c>
      <c r="EV120" s="75">
        <f t="shared" si="333"/>
        <v>14.62</v>
      </c>
      <c r="EW120" s="78">
        <f t="shared" si="334"/>
        <v>15.1</v>
      </c>
      <c r="EX120" s="75">
        <f t="shared" si="335"/>
        <v>14.62</v>
      </c>
      <c r="EY120" s="75">
        <f t="shared" si="339"/>
        <v>15.1</v>
      </c>
      <c r="EZ120" s="75">
        <f t="shared" si="340"/>
        <v>15.1</v>
      </c>
      <c r="FA120" s="75">
        <f t="shared" si="341"/>
        <v>14.62</v>
      </c>
      <c r="FB120" s="76"/>
      <c r="FC120" s="76"/>
      <c r="FD120" s="76"/>
      <c r="FE120" s="75">
        <f t="shared" si="344"/>
        <v>133</v>
      </c>
      <c r="FF120" s="76">
        <f t="shared" si="337"/>
        <v>573.9</v>
      </c>
      <c r="FG120" s="79">
        <f t="shared" si="338"/>
        <v>414.1</v>
      </c>
      <c r="FH120" s="125"/>
    </row>
    <row r="121" spans="1:164" ht="73.5" customHeight="1" x14ac:dyDescent="0.15">
      <c r="A121" s="99">
        <v>43291</v>
      </c>
      <c r="B121" s="10" t="s">
        <v>260</v>
      </c>
      <c r="C121" s="10" t="s">
        <v>383</v>
      </c>
      <c r="D121" s="10" t="s">
        <v>245</v>
      </c>
      <c r="E121" s="12" t="s">
        <v>384</v>
      </c>
      <c r="F121" s="8">
        <v>988</v>
      </c>
      <c r="G121" s="75">
        <f t="shared" si="270"/>
        <v>98.800000000000011</v>
      </c>
      <c r="H121" s="75">
        <f t="shared" si="271"/>
        <v>889.2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75"/>
      <c r="CL121" s="75"/>
      <c r="CM121" s="75"/>
      <c r="CN121" s="76"/>
      <c r="CO121" s="75"/>
      <c r="CP121" s="75"/>
      <c r="CQ121" s="75"/>
      <c r="CR121" s="75"/>
      <c r="CS121" s="77"/>
      <c r="CT121" s="75"/>
      <c r="CU121" s="75"/>
      <c r="CV121" s="75"/>
      <c r="CW121" s="75"/>
      <c r="CX121" s="75"/>
      <c r="CY121" s="75"/>
      <c r="CZ121" s="75"/>
      <c r="DA121" s="76"/>
      <c r="DB121" s="76"/>
      <c r="DC121" s="75"/>
      <c r="DD121" s="75"/>
      <c r="DE121" s="75"/>
      <c r="DF121" s="75"/>
      <c r="DG121" s="75"/>
      <c r="DH121" s="75"/>
      <c r="DI121" s="75">
        <f t="shared" si="345"/>
        <v>10.23</v>
      </c>
      <c r="DJ121" s="75">
        <f t="shared" si="295"/>
        <v>15.1</v>
      </c>
      <c r="DK121" s="75">
        <f t="shared" si="296"/>
        <v>14.62</v>
      </c>
      <c r="DL121" s="75">
        <f t="shared" si="297"/>
        <v>15.1</v>
      </c>
      <c r="DM121" s="75">
        <f t="shared" si="298"/>
        <v>14.62</v>
      </c>
      <c r="DN121" s="75">
        <f t="shared" si="299"/>
        <v>15.1</v>
      </c>
      <c r="DO121" s="76">
        <f t="shared" si="300"/>
        <v>84.77</v>
      </c>
      <c r="DP121" s="76">
        <f t="shared" si="301"/>
        <v>84.77</v>
      </c>
      <c r="DQ121" s="75">
        <f t="shared" si="302"/>
        <v>15.1</v>
      </c>
      <c r="DR121" s="75">
        <f t="shared" si="303"/>
        <v>13.64</v>
      </c>
      <c r="DS121" s="75">
        <f t="shared" si="304"/>
        <v>15.1</v>
      </c>
      <c r="DT121" s="75">
        <f t="shared" si="305"/>
        <v>14.62</v>
      </c>
      <c r="DU121" s="75">
        <f t="shared" si="306"/>
        <v>15.1</v>
      </c>
      <c r="DV121" s="75">
        <f t="shared" si="307"/>
        <v>14.62</v>
      </c>
      <c r="DW121" s="75">
        <f t="shared" si="308"/>
        <v>15.1</v>
      </c>
      <c r="DX121" s="75">
        <f t="shared" si="309"/>
        <v>15.1</v>
      </c>
      <c r="DY121" s="75">
        <f t="shared" si="310"/>
        <v>14.62</v>
      </c>
      <c r="DZ121" s="75">
        <f t="shared" si="311"/>
        <v>15.1</v>
      </c>
      <c r="EA121" s="75">
        <f t="shared" si="312"/>
        <v>14.62</v>
      </c>
      <c r="EB121" s="75">
        <f t="shared" si="313"/>
        <v>15.1</v>
      </c>
      <c r="EC121" s="76">
        <f t="shared" si="314"/>
        <v>177.82</v>
      </c>
      <c r="ED121" s="76">
        <f t="shared" si="315"/>
        <v>262.58999999999997</v>
      </c>
      <c r="EE121" s="75">
        <f t="shared" si="316"/>
        <v>15.1</v>
      </c>
      <c r="EF121" s="75">
        <f t="shared" si="317"/>
        <v>14.13</v>
      </c>
      <c r="EG121" s="75">
        <f t="shared" si="318"/>
        <v>15.1</v>
      </c>
      <c r="EH121" s="75">
        <f t="shared" si="319"/>
        <v>14.62</v>
      </c>
      <c r="EI121" s="75">
        <f t="shared" si="320"/>
        <v>15.1</v>
      </c>
      <c r="EJ121" s="75">
        <f t="shared" si="321"/>
        <v>14.62</v>
      </c>
      <c r="EK121" s="75">
        <f t="shared" si="322"/>
        <v>15.1</v>
      </c>
      <c r="EL121" s="75">
        <f t="shared" si="323"/>
        <v>15.1</v>
      </c>
      <c r="EM121" s="75">
        <f t="shared" si="324"/>
        <v>14.62</v>
      </c>
      <c r="EN121" s="75">
        <f t="shared" si="325"/>
        <v>15.1</v>
      </c>
      <c r="EO121" s="75">
        <f t="shared" si="326"/>
        <v>14.62</v>
      </c>
      <c r="EP121" s="75">
        <f t="shared" si="327"/>
        <v>15.1</v>
      </c>
      <c r="EQ121" s="76">
        <f t="shared" si="328"/>
        <v>178.30999999999997</v>
      </c>
      <c r="ER121" s="76">
        <f t="shared" si="329"/>
        <v>440.9</v>
      </c>
      <c r="ES121" s="75">
        <f t="shared" si="330"/>
        <v>15.1</v>
      </c>
      <c r="ET121" s="75">
        <f t="shared" si="331"/>
        <v>13.64</v>
      </c>
      <c r="EU121" s="75">
        <f t="shared" si="332"/>
        <v>15.1</v>
      </c>
      <c r="EV121" s="75">
        <f t="shared" si="333"/>
        <v>14.62</v>
      </c>
      <c r="EW121" s="78">
        <f t="shared" si="334"/>
        <v>15.1</v>
      </c>
      <c r="EX121" s="75">
        <f t="shared" si="335"/>
        <v>14.62</v>
      </c>
      <c r="EY121" s="75">
        <f t="shared" si="339"/>
        <v>15.1</v>
      </c>
      <c r="EZ121" s="75">
        <f t="shared" si="340"/>
        <v>15.1</v>
      </c>
      <c r="FA121" s="75">
        <f t="shared" si="341"/>
        <v>14.62</v>
      </c>
      <c r="FB121" s="76"/>
      <c r="FC121" s="76"/>
      <c r="FD121" s="76"/>
      <c r="FE121" s="75">
        <f t="shared" si="344"/>
        <v>133</v>
      </c>
      <c r="FF121" s="76">
        <f t="shared" si="337"/>
        <v>573.9</v>
      </c>
      <c r="FG121" s="79">
        <f t="shared" si="338"/>
        <v>414.1</v>
      </c>
      <c r="FH121" s="125"/>
    </row>
    <row r="122" spans="1:164" ht="74.25" x14ac:dyDescent="0.15">
      <c r="A122" s="99">
        <v>43291</v>
      </c>
      <c r="B122" s="10" t="s">
        <v>260</v>
      </c>
      <c r="C122" s="10" t="s">
        <v>1092</v>
      </c>
      <c r="D122" s="11" t="s">
        <v>385</v>
      </c>
      <c r="E122" s="12" t="s">
        <v>386</v>
      </c>
      <c r="F122" s="8">
        <v>988</v>
      </c>
      <c r="G122" s="75">
        <f t="shared" si="270"/>
        <v>98.800000000000011</v>
      </c>
      <c r="H122" s="75">
        <f t="shared" si="271"/>
        <v>889.2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75"/>
      <c r="CL122" s="75"/>
      <c r="CM122" s="75"/>
      <c r="CN122" s="76"/>
      <c r="CO122" s="75"/>
      <c r="CP122" s="75"/>
      <c r="CQ122" s="75"/>
      <c r="CR122" s="75"/>
      <c r="CS122" s="77"/>
      <c r="CT122" s="75"/>
      <c r="CU122" s="75"/>
      <c r="CV122" s="75"/>
      <c r="CW122" s="75"/>
      <c r="CX122" s="75"/>
      <c r="CY122" s="75"/>
      <c r="CZ122" s="75"/>
      <c r="DA122" s="76"/>
      <c r="DB122" s="76"/>
      <c r="DC122" s="75"/>
      <c r="DD122" s="75"/>
      <c r="DE122" s="75"/>
      <c r="DF122" s="75"/>
      <c r="DG122" s="75"/>
      <c r="DH122" s="75"/>
      <c r="DI122" s="75">
        <f t="shared" si="345"/>
        <v>10.23</v>
      </c>
      <c r="DJ122" s="75">
        <f t="shared" si="295"/>
        <v>15.1</v>
      </c>
      <c r="DK122" s="75">
        <f t="shared" si="296"/>
        <v>14.62</v>
      </c>
      <c r="DL122" s="75">
        <f t="shared" si="297"/>
        <v>15.1</v>
      </c>
      <c r="DM122" s="75">
        <f t="shared" si="298"/>
        <v>14.62</v>
      </c>
      <c r="DN122" s="75">
        <f t="shared" si="299"/>
        <v>15.1</v>
      </c>
      <c r="DO122" s="76">
        <f t="shared" si="300"/>
        <v>84.77</v>
      </c>
      <c r="DP122" s="76">
        <f t="shared" si="301"/>
        <v>84.77</v>
      </c>
      <c r="DQ122" s="75">
        <f t="shared" si="302"/>
        <v>15.1</v>
      </c>
      <c r="DR122" s="75">
        <f t="shared" si="303"/>
        <v>13.64</v>
      </c>
      <c r="DS122" s="75">
        <f t="shared" si="304"/>
        <v>15.1</v>
      </c>
      <c r="DT122" s="75">
        <f t="shared" si="305"/>
        <v>14.62</v>
      </c>
      <c r="DU122" s="75">
        <f t="shared" si="306"/>
        <v>15.1</v>
      </c>
      <c r="DV122" s="75">
        <f t="shared" si="307"/>
        <v>14.62</v>
      </c>
      <c r="DW122" s="75">
        <f t="shared" si="308"/>
        <v>15.1</v>
      </c>
      <c r="DX122" s="75">
        <f t="shared" si="309"/>
        <v>15.1</v>
      </c>
      <c r="DY122" s="75">
        <f t="shared" si="310"/>
        <v>14.62</v>
      </c>
      <c r="DZ122" s="75">
        <f t="shared" si="311"/>
        <v>15.1</v>
      </c>
      <c r="EA122" s="75">
        <f t="shared" si="312"/>
        <v>14.62</v>
      </c>
      <c r="EB122" s="75">
        <f t="shared" si="313"/>
        <v>15.1</v>
      </c>
      <c r="EC122" s="76">
        <f t="shared" si="314"/>
        <v>177.82</v>
      </c>
      <c r="ED122" s="76">
        <f t="shared" si="315"/>
        <v>262.58999999999997</v>
      </c>
      <c r="EE122" s="75">
        <f t="shared" si="316"/>
        <v>15.1</v>
      </c>
      <c r="EF122" s="75">
        <f t="shared" si="317"/>
        <v>14.13</v>
      </c>
      <c r="EG122" s="75">
        <f t="shared" si="318"/>
        <v>15.1</v>
      </c>
      <c r="EH122" s="75">
        <f t="shared" si="319"/>
        <v>14.62</v>
      </c>
      <c r="EI122" s="75">
        <f t="shared" si="320"/>
        <v>15.1</v>
      </c>
      <c r="EJ122" s="75">
        <f t="shared" si="321"/>
        <v>14.62</v>
      </c>
      <c r="EK122" s="75">
        <f t="shared" si="322"/>
        <v>15.1</v>
      </c>
      <c r="EL122" s="75">
        <f t="shared" si="323"/>
        <v>15.1</v>
      </c>
      <c r="EM122" s="75">
        <f t="shared" si="324"/>
        <v>14.62</v>
      </c>
      <c r="EN122" s="75">
        <f t="shared" si="325"/>
        <v>15.1</v>
      </c>
      <c r="EO122" s="75">
        <f t="shared" si="326"/>
        <v>14.62</v>
      </c>
      <c r="EP122" s="75">
        <f t="shared" si="327"/>
        <v>15.1</v>
      </c>
      <c r="EQ122" s="76">
        <f t="shared" si="328"/>
        <v>178.30999999999997</v>
      </c>
      <c r="ER122" s="76">
        <f t="shared" si="329"/>
        <v>440.9</v>
      </c>
      <c r="ES122" s="75">
        <f t="shared" si="330"/>
        <v>15.1</v>
      </c>
      <c r="ET122" s="75">
        <f t="shared" si="331"/>
        <v>13.64</v>
      </c>
      <c r="EU122" s="75">
        <f t="shared" si="332"/>
        <v>15.1</v>
      </c>
      <c r="EV122" s="75">
        <f t="shared" si="333"/>
        <v>14.62</v>
      </c>
      <c r="EW122" s="78">
        <f t="shared" si="334"/>
        <v>15.1</v>
      </c>
      <c r="EX122" s="75">
        <f t="shared" si="335"/>
        <v>14.62</v>
      </c>
      <c r="EY122" s="75">
        <f t="shared" si="339"/>
        <v>15.1</v>
      </c>
      <c r="EZ122" s="75">
        <f t="shared" si="340"/>
        <v>15.1</v>
      </c>
      <c r="FA122" s="75">
        <f t="shared" si="341"/>
        <v>14.62</v>
      </c>
      <c r="FB122" s="76"/>
      <c r="FC122" s="76"/>
      <c r="FD122" s="76"/>
      <c r="FE122" s="75">
        <f t="shared" si="344"/>
        <v>133</v>
      </c>
      <c r="FF122" s="76">
        <f t="shared" si="337"/>
        <v>573.9</v>
      </c>
      <c r="FG122" s="79">
        <f t="shared" si="338"/>
        <v>414.1</v>
      </c>
      <c r="FH122" s="125"/>
    </row>
    <row r="123" spans="1:164" ht="77.25" customHeight="1" x14ac:dyDescent="0.15">
      <c r="A123" s="99">
        <v>43291</v>
      </c>
      <c r="B123" s="10" t="s">
        <v>260</v>
      </c>
      <c r="C123" s="10" t="s">
        <v>387</v>
      </c>
      <c r="D123" s="11" t="s">
        <v>19</v>
      </c>
      <c r="E123" s="12" t="s">
        <v>388</v>
      </c>
      <c r="F123" s="8">
        <v>988</v>
      </c>
      <c r="G123" s="75">
        <f t="shared" si="270"/>
        <v>98.800000000000011</v>
      </c>
      <c r="H123" s="75">
        <f t="shared" si="271"/>
        <v>889.2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75"/>
      <c r="CL123" s="75"/>
      <c r="CM123" s="75"/>
      <c r="CN123" s="76"/>
      <c r="CO123" s="75"/>
      <c r="CP123" s="75"/>
      <c r="CQ123" s="75"/>
      <c r="CR123" s="75"/>
      <c r="CS123" s="77"/>
      <c r="CT123" s="75"/>
      <c r="CU123" s="75"/>
      <c r="CV123" s="75"/>
      <c r="CW123" s="75"/>
      <c r="CX123" s="75"/>
      <c r="CY123" s="75"/>
      <c r="CZ123" s="75"/>
      <c r="DA123" s="76"/>
      <c r="DB123" s="76"/>
      <c r="DC123" s="75"/>
      <c r="DD123" s="75"/>
      <c r="DE123" s="75"/>
      <c r="DF123" s="75"/>
      <c r="DG123" s="75"/>
      <c r="DH123" s="75"/>
      <c r="DI123" s="75">
        <f t="shared" si="345"/>
        <v>10.23</v>
      </c>
      <c r="DJ123" s="75">
        <f t="shared" si="295"/>
        <v>15.1</v>
      </c>
      <c r="DK123" s="75">
        <f t="shared" si="296"/>
        <v>14.62</v>
      </c>
      <c r="DL123" s="75">
        <f t="shared" si="297"/>
        <v>15.1</v>
      </c>
      <c r="DM123" s="75">
        <f t="shared" si="298"/>
        <v>14.62</v>
      </c>
      <c r="DN123" s="75">
        <f t="shared" si="299"/>
        <v>15.1</v>
      </c>
      <c r="DO123" s="76">
        <f t="shared" si="300"/>
        <v>84.77</v>
      </c>
      <c r="DP123" s="76">
        <f t="shared" si="301"/>
        <v>84.77</v>
      </c>
      <c r="DQ123" s="75">
        <f t="shared" si="302"/>
        <v>15.1</v>
      </c>
      <c r="DR123" s="75">
        <f t="shared" si="303"/>
        <v>13.64</v>
      </c>
      <c r="DS123" s="75">
        <f t="shared" si="304"/>
        <v>15.1</v>
      </c>
      <c r="DT123" s="75">
        <f t="shared" si="305"/>
        <v>14.62</v>
      </c>
      <c r="DU123" s="75">
        <f t="shared" si="306"/>
        <v>15.1</v>
      </c>
      <c r="DV123" s="75">
        <f t="shared" si="307"/>
        <v>14.62</v>
      </c>
      <c r="DW123" s="75">
        <f t="shared" si="308"/>
        <v>15.1</v>
      </c>
      <c r="DX123" s="75">
        <f t="shared" si="309"/>
        <v>15.1</v>
      </c>
      <c r="DY123" s="75">
        <f t="shared" si="310"/>
        <v>14.62</v>
      </c>
      <c r="DZ123" s="75">
        <f t="shared" si="311"/>
        <v>15.1</v>
      </c>
      <c r="EA123" s="75">
        <f t="shared" si="312"/>
        <v>14.62</v>
      </c>
      <c r="EB123" s="75">
        <f t="shared" si="313"/>
        <v>15.1</v>
      </c>
      <c r="EC123" s="76">
        <f t="shared" si="314"/>
        <v>177.82</v>
      </c>
      <c r="ED123" s="76">
        <f t="shared" si="315"/>
        <v>262.58999999999997</v>
      </c>
      <c r="EE123" s="75">
        <f t="shared" si="316"/>
        <v>15.1</v>
      </c>
      <c r="EF123" s="75">
        <f t="shared" si="317"/>
        <v>14.13</v>
      </c>
      <c r="EG123" s="75">
        <f t="shared" si="318"/>
        <v>15.1</v>
      </c>
      <c r="EH123" s="75">
        <f t="shared" si="319"/>
        <v>14.62</v>
      </c>
      <c r="EI123" s="75">
        <f t="shared" si="320"/>
        <v>15.1</v>
      </c>
      <c r="EJ123" s="75">
        <f t="shared" si="321"/>
        <v>14.62</v>
      </c>
      <c r="EK123" s="75">
        <f t="shared" si="322"/>
        <v>15.1</v>
      </c>
      <c r="EL123" s="75">
        <f t="shared" si="323"/>
        <v>15.1</v>
      </c>
      <c r="EM123" s="75">
        <f t="shared" si="324"/>
        <v>14.62</v>
      </c>
      <c r="EN123" s="75">
        <f t="shared" si="325"/>
        <v>15.1</v>
      </c>
      <c r="EO123" s="75">
        <f t="shared" si="326"/>
        <v>14.62</v>
      </c>
      <c r="EP123" s="75">
        <f t="shared" si="327"/>
        <v>15.1</v>
      </c>
      <c r="EQ123" s="76">
        <f t="shared" si="328"/>
        <v>178.30999999999997</v>
      </c>
      <c r="ER123" s="76">
        <f t="shared" si="329"/>
        <v>440.9</v>
      </c>
      <c r="ES123" s="75">
        <f t="shared" si="330"/>
        <v>15.1</v>
      </c>
      <c r="ET123" s="75">
        <f t="shared" si="331"/>
        <v>13.64</v>
      </c>
      <c r="EU123" s="75">
        <f t="shared" si="332"/>
        <v>15.1</v>
      </c>
      <c r="EV123" s="75">
        <f t="shared" si="333"/>
        <v>14.62</v>
      </c>
      <c r="EW123" s="78">
        <f t="shared" si="334"/>
        <v>15.1</v>
      </c>
      <c r="EX123" s="75">
        <f t="shared" si="335"/>
        <v>14.62</v>
      </c>
      <c r="EY123" s="75">
        <f t="shared" si="339"/>
        <v>15.1</v>
      </c>
      <c r="EZ123" s="75">
        <f t="shared" si="340"/>
        <v>15.1</v>
      </c>
      <c r="FA123" s="75">
        <f t="shared" si="341"/>
        <v>14.62</v>
      </c>
      <c r="FB123" s="76"/>
      <c r="FC123" s="76"/>
      <c r="FD123" s="76"/>
      <c r="FE123" s="75">
        <f t="shared" si="344"/>
        <v>133</v>
      </c>
      <c r="FF123" s="76">
        <f t="shared" si="337"/>
        <v>573.9</v>
      </c>
      <c r="FG123" s="79">
        <f t="shared" si="338"/>
        <v>414.1</v>
      </c>
      <c r="FH123" s="125"/>
    </row>
    <row r="124" spans="1:164" ht="74.25" customHeight="1" x14ac:dyDescent="0.15">
      <c r="A124" s="99">
        <v>43291</v>
      </c>
      <c r="B124" s="10" t="s">
        <v>260</v>
      </c>
      <c r="C124" s="10" t="s">
        <v>389</v>
      </c>
      <c r="D124" s="11" t="s">
        <v>221</v>
      </c>
      <c r="E124" s="12" t="s">
        <v>390</v>
      </c>
      <c r="F124" s="8">
        <v>988</v>
      </c>
      <c r="G124" s="75">
        <f t="shared" si="270"/>
        <v>98.800000000000011</v>
      </c>
      <c r="H124" s="75">
        <f t="shared" si="271"/>
        <v>889.2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75"/>
      <c r="CL124" s="75"/>
      <c r="CM124" s="75"/>
      <c r="CN124" s="76"/>
      <c r="CO124" s="75"/>
      <c r="CP124" s="75"/>
      <c r="CQ124" s="75"/>
      <c r="CR124" s="75"/>
      <c r="CS124" s="77"/>
      <c r="CT124" s="75"/>
      <c r="CU124" s="75"/>
      <c r="CV124" s="75"/>
      <c r="CW124" s="75"/>
      <c r="CX124" s="75"/>
      <c r="CY124" s="75"/>
      <c r="CZ124" s="75"/>
      <c r="DA124" s="76"/>
      <c r="DB124" s="76"/>
      <c r="DC124" s="75"/>
      <c r="DD124" s="75"/>
      <c r="DE124" s="75"/>
      <c r="DF124" s="75"/>
      <c r="DG124" s="75"/>
      <c r="DH124" s="75"/>
      <c r="DI124" s="75">
        <f t="shared" si="345"/>
        <v>10.23</v>
      </c>
      <c r="DJ124" s="75">
        <f t="shared" si="295"/>
        <v>15.1</v>
      </c>
      <c r="DK124" s="75">
        <f t="shared" si="296"/>
        <v>14.62</v>
      </c>
      <c r="DL124" s="75">
        <f t="shared" si="297"/>
        <v>15.1</v>
      </c>
      <c r="DM124" s="75">
        <f t="shared" si="298"/>
        <v>14.62</v>
      </c>
      <c r="DN124" s="75">
        <f t="shared" si="299"/>
        <v>15.1</v>
      </c>
      <c r="DO124" s="76">
        <f t="shared" si="300"/>
        <v>84.77</v>
      </c>
      <c r="DP124" s="76">
        <f t="shared" si="301"/>
        <v>84.77</v>
      </c>
      <c r="DQ124" s="75">
        <f t="shared" si="302"/>
        <v>15.1</v>
      </c>
      <c r="DR124" s="75">
        <f t="shared" si="303"/>
        <v>13.64</v>
      </c>
      <c r="DS124" s="75">
        <f t="shared" si="304"/>
        <v>15.1</v>
      </c>
      <c r="DT124" s="75">
        <f t="shared" si="305"/>
        <v>14.62</v>
      </c>
      <c r="DU124" s="75">
        <f t="shared" si="306"/>
        <v>15.1</v>
      </c>
      <c r="DV124" s="75">
        <f t="shared" si="307"/>
        <v>14.62</v>
      </c>
      <c r="DW124" s="75">
        <f t="shared" si="308"/>
        <v>15.1</v>
      </c>
      <c r="DX124" s="75">
        <f t="shared" si="309"/>
        <v>15.1</v>
      </c>
      <c r="DY124" s="75">
        <f t="shared" si="310"/>
        <v>14.62</v>
      </c>
      <c r="DZ124" s="75">
        <f t="shared" si="311"/>
        <v>15.1</v>
      </c>
      <c r="EA124" s="75">
        <f t="shared" si="312"/>
        <v>14.62</v>
      </c>
      <c r="EB124" s="75">
        <f t="shared" si="313"/>
        <v>15.1</v>
      </c>
      <c r="EC124" s="76">
        <f t="shared" si="314"/>
        <v>177.82</v>
      </c>
      <c r="ED124" s="76">
        <f t="shared" si="315"/>
        <v>262.58999999999997</v>
      </c>
      <c r="EE124" s="75">
        <f t="shared" si="316"/>
        <v>15.1</v>
      </c>
      <c r="EF124" s="75">
        <f t="shared" si="317"/>
        <v>14.13</v>
      </c>
      <c r="EG124" s="75">
        <f t="shared" si="318"/>
        <v>15.1</v>
      </c>
      <c r="EH124" s="75">
        <f t="shared" si="319"/>
        <v>14.62</v>
      </c>
      <c r="EI124" s="75">
        <f t="shared" si="320"/>
        <v>15.1</v>
      </c>
      <c r="EJ124" s="75">
        <f t="shared" si="321"/>
        <v>14.62</v>
      </c>
      <c r="EK124" s="75">
        <f t="shared" si="322"/>
        <v>15.1</v>
      </c>
      <c r="EL124" s="75">
        <f t="shared" si="323"/>
        <v>15.1</v>
      </c>
      <c r="EM124" s="75">
        <f t="shared" si="324"/>
        <v>14.62</v>
      </c>
      <c r="EN124" s="75">
        <f t="shared" si="325"/>
        <v>15.1</v>
      </c>
      <c r="EO124" s="75">
        <f t="shared" si="326"/>
        <v>14.62</v>
      </c>
      <c r="EP124" s="75">
        <f t="shared" si="327"/>
        <v>15.1</v>
      </c>
      <c r="EQ124" s="76">
        <f t="shared" si="328"/>
        <v>178.30999999999997</v>
      </c>
      <c r="ER124" s="76">
        <f t="shared" si="329"/>
        <v>440.9</v>
      </c>
      <c r="ES124" s="75">
        <f t="shared" si="330"/>
        <v>15.1</v>
      </c>
      <c r="ET124" s="75">
        <f t="shared" si="331"/>
        <v>13.64</v>
      </c>
      <c r="EU124" s="75">
        <f t="shared" si="332"/>
        <v>15.1</v>
      </c>
      <c r="EV124" s="75">
        <f t="shared" si="333"/>
        <v>14.62</v>
      </c>
      <c r="EW124" s="78">
        <f t="shared" si="334"/>
        <v>15.1</v>
      </c>
      <c r="EX124" s="75">
        <f t="shared" si="335"/>
        <v>14.62</v>
      </c>
      <c r="EY124" s="75">
        <f t="shared" si="339"/>
        <v>15.1</v>
      </c>
      <c r="EZ124" s="75">
        <f t="shared" si="340"/>
        <v>15.1</v>
      </c>
      <c r="FA124" s="75">
        <f t="shared" si="341"/>
        <v>14.62</v>
      </c>
      <c r="FB124" s="76"/>
      <c r="FC124" s="76"/>
      <c r="FD124" s="76"/>
      <c r="FE124" s="75">
        <f t="shared" si="344"/>
        <v>133</v>
      </c>
      <c r="FF124" s="76">
        <f t="shared" si="337"/>
        <v>573.9</v>
      </c>
      <c r="FG124" s="79">
        <f t="shared" si="338"/>
        <v>414.1</v>
      </c>
      <c r="FH124" s="125"/>
    </row>
    <row r="125" spans="1:164" ht="24.75" x14ac:dyDescent="0.15">
      <c r="A125" s="99">
        <v>43320</v>
      </c>
      <c r="B125" s="10" t="s">
        <v>391</v>
      </c>
      <c r="C125" s="10" t="s">
        <v>392</v>
      </c>
      <c r="D125" s="11" t="s">
        <v>25</v>
      </c>
      <c r="E125" s="98" t="s">
        <v>393</v>
      </c>
      <c r="F125" s="100">
        <v>715.69</v>
      </c>
      <c r="G125" s="75">
        <f t="shared" si="270"/>
        <v>71.569000000000003</v>
      </c>
      <c r="H125" s="75">
        <f t="shared" si="271"/>
        <v>644.12100000000009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75"/>
      <c r="CL125" s="75"/>
      <c r="CM125" s="75"/>
      <c r="CN125" s="76"/>
      <c r="CO125" s="75"/>
      <c r="CP125" s="75"/>
      <c r="CQ125" s="75"/>
      <c r="CR125" s="75"/>
      <c r="CS125" s="77"/>
      <c r="CT125" s="75"/>
      <c r="CU125" s="75"/>
      <c r="CV125" s="75"/>
      <c r="CW125" s="75"/>
      <c r="CX125" s="75"/>
      <c r="CY125" s="75"/>
      <c r="CZ125" s="75"/>
      <c r="DA125" s="76"/>
      <c r="DB125" s="76"/>
      <c r="DC125" s="75"/>
      <c r="DD125" s="75"/>
      <c r="DE125" s="75"/>
      <c r="DF125" s="75"/>
      <c r="DG125" s="75"/>
      <c r="DH125" s="75"/>
      <c r="DI125" s="75"/>
      <c r="DJ125" s="75">
        <f>ROUND((H125/5/365*23),2)</f>
        <v>8.1199999999999992</v>
      </c>
      <c r="DK125" s="75">
        <f t="shared" si="296"/>
        <v>10.59</v>
      </c>
      <c r="DL125" s="75">
        <f t="shared" si="297"/>
        <v>10.94</v>
      </c>
      <c r="DM125" s="75">
        <f t="shared" si="298"/>
        <v>10.59</v>
      </c>
      <c r="DN125" s="75">
        <f t="shared" si="299"/>
        <v>10.94</v>
      </c>
      <c r="DO125" s="76">
        <f t="shared" si="300"/>
        <v>51.179999999999993</v>
      </c>
      <c r="DP125" s="76">
        <f t="shared" si="301"/>
        <v>51.18</v>
      </c>
      <c r="DQ125" s="75">
        <f t="shared" si="302"/>
        <v>10.94</v>
      </c>
      <c r="DR125" s="75">
        <f t="shared" si="303"/>
        <v>9.8800000000000008</v>
      </c>
      <c r="DS125" s="75">
        <f t="shared" si="304"/>
        <v>10.94</v>
      </c>
      <c r="DT125" s="75">
        <f t="shared" si="305"/>
        <v>10.59</v>
      </c>
      <c r="DU125" s="75">
        <f t="shared" si="306"/>
        <v>10.94</v>
      </c>
      <c r="DV125" s="75">
        <f t="shared" si="307"/>
        <v>10.59</v>
      </c>
      <c r="DW125" s="75">
        <f t="shared" si="308"/>
        <v>10.94</v>
      </c>
      <c r="DX125" s="75">
        <f t="shared" si="309"/>
        <v>10.94</v>
      </c>
      <c r="DY125" s="75">
        <f t="shared" si="310"/>
        <v>10.59</v>
      </c>
      <c r="DZ125" s="75">
        <f t="shared" si="311"/>
        <v>10.94</v>
      </c>
      <c r="EA125" s="75">
        <f t="shared" si="312"/>
        <v>10.59</v>
      </c>
      <c r="EB125" s="75">
        <f t="shared" si="313"/>
        <v>10.94</v>
      </c>
      <c r="EC125" s="76">
        <f t="shared" si="314"/>
        <v>128.82</v>
      </c>
      <c r="ED125" s="76">
        <f t="shared" si="315"/>
        <v>180</v>
      </c>
      <c r="EE125" s="75">
        <f t="shared" si="316"/>
        <v>10.94</v>
      </c>
      <c r="EF125" s="75">
        <f t="shared" si="317"/>
        <v>10.24</v>
      </c>
      <c r="EG125" s="75">
        <f t="shared" si="318"/>
        <v>10.94</v>
      </c>
      <c r="EH125" s="75">
        <f t="shared" si="319"/>
        <v>10.59</v>
      </c>
      <c r="EI125" s="75">
        <f t="shared" si="320"/>
        <v>10.94</v>
      </c>
      <c r="EJ125" s="75">
        <f t="shared" si="321"/>
        <v>10.59</v>
      </c>
      <c r="EK125" s="75">
        <f t="shared" si="322"/>
        <v>10.94</v>
      </c>
      <c r="EL125" s="75">
        <f t="shared" si="323"/>
        <v>10.94</v>
      </c>
      <c r="EM125" s="75">
        <f t="shared" si="324"/>
        <v>10.59</v>
      </c>
      <c r="EN125" s="75">
        <f t="shared" si="325"/>
        <v>10.94</v>
      </c>
      <c r="EO125" s="75">
        <f t="shared" si="326"/>
        <v>10.59</v>
      </c>
      <c r="EP125" s="75">
        <f t="shared" si="327"/>
        <v>10.94</v>
      </c>
      <c r="EQ125" s="76">
        <f t="shared" si="328"/>
        <v>129.18</v>
      </c>
      <c r="ER125" s="76">
        <f t="shared" si="329"/>
        <v>309.18</v>
      </c>
      <c r="ES125" s="75">
        <f t="shared" si="330"/>
        <v>10.94</v>
      </c>
      <c r="ET125" s="75">
        <f t="shared" si="331"/>
        <v>9.8800000000000008</v>
      </c>
      <c r="EU125" s="75">
        <f t="shared" si="332"/>
        <v>10.94</v>
      </c>
      <c r="EV125" s="75">
        <f t="shared" si="333"/>
        <v>10.59</v>
      </c>
      <c r="EW125" s="78">
        <f t="shared" si="334"/>
        <v>10.94</v>
      </c>
      <c r="EX125" s="75">
        <f t="shared" si="335"/>
        <v>10.59</v>
      </c>
      <c r="EY125" s="75">
        <f t="shared" si="339"/>
        <v>10.94</v>
      </c>
      <c r="EZ125" s="75">
        <f t="shared" si="340"/>
        <v>10.94</v>
      </c>
      <c r="FA125" s="75">
        <f t="shared" si="341"/>
        <v>10.59</v>
      </c>
      <c r="FB125" s="76"/>
      <c r="FC125" s="76"/>
      <c r="FD125" s="76"/>
      <c r="FE125" s="75">
        <f t="shared" si="344"/>
        <v>96.35</v>
      </c>
      <c r="FF125" s="76">
        <f t="shared" si="337"/>
        <v>405.53</v>
      </c>
      <c r="FG125" s="79">
        <f t="shared" si="338"/>
        <v>310.16000000000008</v>
      </c>
      <c r="FH125" s="125"/>
    </row>
    <row r="126" spans="1:164" ht="24.75" x14ac:dyDescent="0.15">
      <c r="A126" s="99">
        <v>43320</v>
      </c>
      <c r="B126" s="10" t="s">
        <v>391</v>
      </c>
      <c r="C126" s="10" t="s">
        <v>394</v>
      </c>
      <c r="D126" s="11" t="s">
        <v>25</v>
      </c>
      <c r="E126" s="98" t="s">
        <v>395</v>
      </c>
      <c r="F126" s="100">
        <v>715.69</v>
      </c>
      <c r="G126" s="75">
        <f t="shared" si="270"/>
        <v>71.569000000000003</v>
      </c>
      <c r="H126" s="75">
        <f t="shared" si="271"/>
        <v>644.12100000000009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75"/>
      <c r="CL126" s="75"/>
      <c r="CM126" s="75"/>
      <c r="CN126" s="76"/>
      <c r="CO126" s="75"/>
      <c r="CP126" s="75"/>
      <c r="CQ126" s="75"/>
      <c r="CR126" s="75"/>
      <c r="CS126" s="77"/>
      <c r="CT126" s="75"/>
      <c r="CU126" s="75"/>
      <c r="CV126" s="75"/>
      <c r="CW126" s="75"/>
      <c r="CX126" s="75"/>
      <c r="CY126" s="75"/>
      <c r="CZ126" s="75"/>
      <c r="DA126" s="76"/>
      <c r="DB126" s="76"/>
      <c r="DC126" s="75"/>
      <c r="DD126" s="75"/>
      <c r="DE126" s="75"/>
      <c r="DF126" s="75"/>
      <c r="DG126" s="75"/>
      <c r="DH126" s="75"/>
      <c r="DI126" s="75"/>
      <c r="DJ126" s="75">
        <f>ROUND((H126/5/365*23),2)</f>
        <v>8.1199999999999992</v>
      </c>
      <c r="DK126" s="75">
        <f t="shared" si="296"/>
        <v>10.59</v>
      </c>
      <c r="DL126" s="75">
        <f t="shared" si="297"/>
        <v>10.94</v>
      </c>
      <c r="DM126" s="75">
        <f t="shared" si="298"/>
        <v>10.59</v>
      </c>
      <c r="DN126" s="75">
        <f t="shared" si="299"/>
        <v>10.94</v>
      </c>
      <c r="DO126" s="76">
        <f t="shared" si="300"/>
        <v>51.179999999999993</v>
      </c>
      <c r="DP126" s="76">
        <f t="shared" si="301"/>
        <v>51.18</v>
      </c>
      <c r="DQ126" s="75">
        <f t="shared" si="302"/>
        <v>10.94</v>
      </c>
      <c r="DR126" s="75">
        <f t="shared" si="303"/>
        <v>9.8800000000000008</v>
      </c>
      <c r="DS126" s="75">
        <f t="shared" si="304"/>
        <v>10.94</v>
      </c>
      <c r="DT126" s="75">
        <f t="shared" si="305"/>
        <v>10.59</v>
      </c>
      <c r="DU126" s="75">
        <f t="shared" si="306"/>
        <v>10.94</v>
      </c>
      <c r="DV126" s="75">
        <f t="shared" si="307"/>
        <v>10.59</v>
      </c>
      <c r="DW126" s="75">
        <f t="shared" si="308"/>
        <v>10.94</v>
      </c>
      <c r="DX126" s="75">
        <f t="shared" si="309"/>
        <v>10.94</v>
      </c>
      <c r="DY126" s="75">
        <f t="shared" si="310"/>
        <v>10.59</v>
      </c>
      <c r="DZ126" s="75">
        <f t="shared" si="311"/>
        <v>10.94</v>
      </c>
      <c r="EA126" s="75">
        <f t="shared" si="312"/>
        <v>10.59</v>
      </c>
      <c r="EB126" s="75">
        <f t="shared" si="313"/>
        <v>10.94</v>
      </c>
      <c r="EC126" s="76">
        <f t="shared" si="314"/>
        <v>128.82</v>
      </c>
      <c r="ED126" s="76">
        <f t="shared" si="315"/>
        <v>180</v>
      </c>
      <c r="EE126" s="75">
        <f t="shared" si="316"/>
        <v>10.94</v>
      </c>
      <c r="EF126" s="75">
        <f t="shared" si="317"/>
        <v>10.24</v>
      </c>
      <c r="EG126" s="75">
        <f t="shared" si="318"/>
        <v>10.94</v>
      </c>
      <c r="EH126" s="75">
        <f t="shared" si="319"/>
        <v>10.59</v>
      </c>
      <c r="EI126" s="75">
        <f t="shared" si="320"/>
        <v>10.94</v>
      </c>
      <c r="EJ126" s="75">
        <f t="shared" si="321"/>
        <v>10.59</v>
      </c>
      <c r="EK126" s="75">
        <f t="shared" si="322"/>
        <v>10.94</v>
      </c>
      <c r="EL126" s="75">
        <f t="shared" si="323"/>
        <v>10.94</v>
      </c>
      <c r="EM126" s="75">
        <f t="shared" si="324"/>
        <v>10.59</v>
      </c>
      <c r="EN126" s="75">
        <f t="shared" si="325"/>
        <v>10.94</v>
      </c>
      <c r="EO126" s="75">
        <f t="shared" si="326"/>
        <v>10.59</v>
      </c>
      <c r="EP126" s="75">
        <f t="shared" si="327"/>
        <v>10.94</v>
      </c>
      <c r="EQ126" s="76">
        <f t="shared" si="328"/>
        <v>129.18</v>
      </c>
      <c r="ER126" s="76">
        <f t="shared" si="329"/>
        <v>309.18</v>
      </c>
      <c r="ES126" s="75">
        <f t="shared" si="330"/>
        <v>10.94</v>
      </c>
      <c r="ET126" s="75">
        <f t="shared" si="331"/>
        <v>9.8800000000000008</v>
      </c>
      <c r="EU126" s="75">
        <f t="shared" si="332"/>
        <v>10.94</v>
      </c>
      <c r="EV126" s="75">
        <f t="shared" si="333"/>
        <v>10.59</v>
      </c>
      <c r="EW126" s="78">
        <f t="shared" si="334"/>
        <v>10.94</v>
      </c>
      <c r="EX126" s="75">
        <f t="shared" si="335"/>
        <v>10.59</v>
      </c>
      <c r="EY126" s="75">
        <f t="shared" si="339"/>
        <v>10.94</v>
      </c>
      <c r="EZ126" s="75">
        <f t="shared" si="340"/>
        <v>10.94</v>
      </c>
      <c r="FA126" s="75">
        <f t="shared" si="341"/>
        <v>10.59</v>
      </c>
      <c r="FB126" s="76"/>
      <c r="FC126" s="76"/>
      <c r="FD126" s="76"/>
      <c r="FE126" s="75">
        <f t="shared" si="344"/>
        <v>96.35</v>
      </c>
      <c r="FF126" s="76">
        <f t="shared" si="337"/>
        <v>405.53</v>
      </c>
      <c r="FG126" s="79">
        <f t="shared" si="338"/>
        <v>310.16000000000008</v>
      </c>
      <c r="FH126" s="125"/>
    </row>
    <row r="127" spans="1:164" ht="16.5" x14ac:dyDescent="0.15">
      <c r="A127" s="99">
        <v>43367</v>
      </c>
      <c r="B127" s="10" t="s">
        <v>396</v>
      </c>
      <c r="C127" s="10" t="s">
        <v>397</v>
      </c>
      <c r="D127" s="11" t="s">
        <v>256</v>
      </c>
      <c r="E127" s="12" t="s">
        <v>398</v>
      </c>
      <c r="F127" s="100">
        <v>1691</v>
      </c>
      <c r="G127" s="75">
        <f t="shared" si="270"/>
        <v>169.10000000000002</v>
      </c>
      <c r="H127" s="75">
        <f t="shared" si="271"/>
        <v>1521.9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75"/>
      <c r="CL127" s="75"/>
      <c r="CM127" s="75"/>
      <c r="CN127" s="76"/>
      <c r="CO127" s="75"/>
      <c r="CP127" s="75"/>
      <c r="CQ127" s="75"/>
      <c r="CR127" s="75"/>
      <c r="CS127" s="77"/>
      <c r="CT127" s="75"/>
      <c r="CU127" s="75"/>
      <c r="CV127" s="75"/>
      <c r="CW127" s="75"/>
      <c r="CX127" s="75"/>
      <c r="CY127" s="75"/>
      <c r="CZ127" s="75"/>
      <c r="DA127" s="76"/>
      <c r="DB127" s="76"/>
      <c r="DC127" s="75"/>
      <c r="DD127" s="75"/>
      <c r="DE127" s="75"/>
      <c r="DF127" s="75"/>
      <c r="DG127" s="75"/>
      <c r="DH127" s="75"/>
      <c r="DI127" s="75"/>
      <c r="DJ127" s="75"/>
      <c r="DK127" s="75">
        <f>ROUND((H127/5/365*6),2)</f>
        <v>5</v>
      </c>
      <c r="DL127" s="75">
        <f t="shared" si="297"/>
        <v>25.85</v>
      </c>
      <c r="DM127" s="75">
        <f t="shared" si="298"/>
        <v>25.02</v>
      </c>
      <c r="DN127" s="75">
        <f t="shared" si="299"/>
        <v>25.85</v>
      </c>
      <c r="DO127" s="76">
        <f t="shared" si="300"/>
        <v>81.72</v>
      </c>
      <c r="DP127" s="76">
        <f t="shared" si="301"/>
        <v>81.72</v>
      </c>
      <c r="DQ127" s="75">
        <f t="shared" si="302"/>
        <v>25.85</v>
      </c>
      <c r="DR127" s="75">
        <f t="shared" si="303"/>
        <v>23.35</v>
      </c>
      <c r="DS127" s="75">
        <f t="shared" si="304"/>
        <v>25.85</v>
      </c>
      <c r="DT127" s="75">
        <f t="shared" si="305"/>
        <v>25.02</v>
      </c>
      <c r="DU127" s="75">
        <f t="shared" si="306"/>
        <v>25.85</v>
      </c>
      <c r="DV127" s="75">
        <f t="shared" si="307"/>
        <v>25.02</v>
      </c>
      <c r="DW127" s="75">
        <f t="shared" si="308"/>
        <v>25.85</v>
      </c>
      <c r="DX127" s="75">
        <f t="shared" si="309"/>
        <v>25.85</v>
      </c>
      <c r="DY127" s="75">
        <f t="shared" si="310"/>
        <v>25.02</v>
      </c>
      <c r="DZ127" s="75">
        <f t="shared" si="311"/>
        <v>25.85</v>
      </c>
      <c r="EA127" s="75">
        <f t="shared" si="312"/>
        <v>25.02</v>
      </c>
      <c r="EB127" s="75">
        <f t="shared" si="313"/>
        <v>25.85</v>
      </c>
      <c r="EC127" s="76">
        <f t="shared" si="314"/>
        <v>304.38000000000005</v>
      </c>
      <c r="ED127" s="76">
        <f t="shared" si="315"/>
        <v>386.1</v>
      </c>
      <c r="EE127" s="75">
        <f t="shared" si="316"/>
        <v>25.85</v>
      </c>
      <c r="EF127" s="75">
        <f t="shared" si="317"/>
        <v>24.18</v>
      </c>
      <c r="EG127" s="75">
        <f t="shared" si="318"/>
        <v>25.85</v>
      </c>
      <c r="EH127" s="75">
        <f t="shared" si="319"/>
        <v>25.02</v>
      </c>
      <c r="EI127" s="75">
        <f t="shared" si="320"/>
        <v>25.85</v>
      </c>
      <c r="EJ127" s="75">
        <f t="shared" si="321"/>
        <v>25.02</v>
      </c>
      <c r="EK127" s="75">
        <f t="shared" si="322"/>
        <v>25.85</v>
      </c>
      <c r="EL127" s="75">
        <f t="shared" si="323"/>
        <v>25.85</v>
      </c>
      <c r="EM127" s="75">
        <f t="shared" si="324"/>
        <v>25.02</v>
      </c>
      <c r="EN127" s="75">
        <f t="shared" si="325"/>
        <v>25.85</v>
      </c>
      <c r="EO127" s="75">
        <f t="shared" si="326"/>
        <v>25.02</v>
      </c>
      <c r="EP127" s="75">
        <f t="shared" si="327"/>
        <v>25.85</v>
      </c>
      <c r="EQ127" s="76">
        <f t="shared" si="328"/>
        <v>305.21000000000004</v>
      </c>
      <c r="ER127" s="76">
        <f t="shared" si="329"/>
        <v>691.31</v>
      </c>
      <c r="ES127" s="75">
        <f t="shared" si="330"/>
        <v>25.85</v>
      </c>
      <c r="ET127" s="75">
        <f t="shared" si="331"/>
        <v>23.35</v>
      </c>
      <c r="EU127" s="75">
        <f t="shared" si="332"/>
        <v>25.85</v>
      </c>
      <c r="EV127" s="75">
        <f t="shared" si="333"/>
        <v>25.02</v>
      </c>
      <c r="EW127" s="78">
        <f t="shared" si="334"/>
        <v>25.85</v>
      </c>
      <c r="EX127" s="75">
        <f t="shared" si="335"/>
        <v>25.02</v>
      </c>
      <c r="EY127" s="75">
        <f t="shared" si="339"/>
        <v>25.85</v>
      </c>
      <c r="EZ127" s="75">
        <f t="shared" si="340"/>
        <v>25.85</v>
      </c>
      <c r="FA127" s="75">
        <f t="shared" si="341"/>
        <v>25.02</v>
      </c>
      <c r="FB127" s="76"/>
      <c r="FC127" s="76"/>
      <c r="FD127" s="76"/>
      <c r="FE127" s="75">
        <f t="shared" si="344"/>
        <v>227.66000000000003</v>
      </c>
      <c r="FF127" s="76">
        <f t="shared" si="337"/>
        <v>918.97</v>
      </c>
      <c r="FG127" s="79">
        <f t="shared" si="338"/>
        <v>772.03</v>
      </c>
      <c r="FH127" s="125"/>
    </row>
    <row r="128" spans="1:164" ht="16.5" x14ac:dyDescent="0.15">
      <c r="A128" s="99">
        <v>43367</v>
      </c>
      <c r="B128" s="10" t="s">
        <v>396</v>
      </c>
      <c r="C128" s="10" t="s">
        <v>399</v>
      </c>
      <c r="D128" s="11" t="s">
        <v>272</v>
      </c>
      <c r="E128" s="12" t="s">
        <v>400</v>
      </c>
      <c r="F128" s="100">
        <v>1691</v>
      </c>
      <c r="G128" s="75">
        <f t="shared" si="270"/>
        <v>169.10000000000002</v>
      </c>
      <c r="H128" s="75">
        <f t="shared" si="271"/>
        <v>1521.9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75"/>
      <c r="CL128" s="75"/>
      <c r="CM128" s="75"/>
      <c r="CN128" s="76"/>
      <c r="CO128" s="75"/>
      <c r="CP128" s="75"/>
      <c r="CQ128" s="75"/>
      <c r="CR128" s="75"/>
      <c r="CS128" s="77"/>
      <c r="CT128" s="75"/>
      <c r="CU128" s="75"/>
      <c r="CV128" s="75"/>
      <c r="CW128" s="75"/>
      <c r="CX128" s="75"/>
      <c r="CY128" s="75"/>
      <c r="CZ128" s="75"/>
      <c r="DA128" s="76"/>
      <c r="DB128" s="76"/>
      <c r="DC128" s="75"/>
      <c r="DD128" s="75"/>
      <c r="DE128" s="75"/>
      <c r="DF128" s="75"/>
      <c r="DG128" s="75"/>
      <c r="DH128" s="75"/>
      <c r="DI128" s="75"/>
      <c r="DJ128" s="75"/>
      <c r="DK128" s="75">
        <f>ROUND((H128/5/365*6),2)</f>
        <v>5</v>
      </c>
      <c r="DL128" s="75">
        <f t="shared" si="297"/>
        <v>25.85</v>
      </c>
      <c r="DM128" s="75">
        <f t="shared" si="298"/>
        <v>25.02</v>
      </c>
      <c r="DN128" s="75">
        <f t="shared" si="299"/>
        <v>25.85</v>
      </c>
      <c r="DO128" s="76">
        <f t="shared" si="300"/>
        <v>81.72</v>
      </c>
      <c r="DP128" s="76">
        <f t="shared" si="301"/>
        <v>81.72</v>
      </c>
      <c r="DQ128" s="75">
        <f t="shared" si="302"/>
        <v>25.85</v>
      </c>
      <c r="DR128" s="75">
        <f t="shared" si="303"/>
        <v>23.35</v>
      </c>
      <c r="DS128" s="75">
        <f t="shared" si="304"/>
        <v>25.85</v>
      </c>
      <c r="DT128" s="75">
        <f t="shared" si="305"/>
        <v>25.02</v>
      </c>
      <c r="DU128" s="75">
        <f t="shared" si="306"/>
        <v>25.85</v>
      </c>
      <c r="DV128" s="75">
        <f t="shared" si="307"/>
        <v>25.02</v>
      </c>
      <c r="DW128" s="75">
        <f t="shared" si="308"/>
        <v>25.85</v>
      </c>
      <c r="DX128" s="75">
        <f t="shared" si="309"/>
        <v>25.85</v>
      </c>
      <c r="DY128" s="75">
        <f t="shared" si="310"/>
        <v>25.02</v>
      </c>
      <c r="DZ128" s="75">
        <f t="shared" si="311"/>
        <v>25.85</v>
      </c>
      <c r="EA128" s="75">
        <f t="shared" si="312"/>
        <v>25.02</v>
      </c>
      <c r="EB128" s="75">
        <f t="shared" si="313"/>
        <v>25.85</v>
      </c>
      <c r="EC128" s="76">
        <f t="shared" si="314"/>
        <v>304.38000000000005</v>
      </c>
      <c r="ED128" s="76">
        <f t="shared" si="315"/>
        <v>386.1</v>
      </c>
      <c r="EE128" s="75">
        <f t="shared" si="316"/>
        <v>25.85</v>
      </c>
      <c r="EF128" s="75">
        <f t="shared" si="317"/>
        <v>24.18</v>
      </c>
      <c r="EG128" s="75">
        <f t="shared" si="318"/>
        <v>25.85</v>
      </c>
      <c r="EH128" s="75">
        <f t="shared" si="319"/>
        <v>25.02</v>
      </c>
      <c r="EI128" s="75">
        <f t="shared" si="320"/>
        <v>25.85</v>
      </c>
      <c r="EJ128" s="75">
        <f t="shared" si="321"/>
        <v>25.02</v>
      </c>
      <c r="EK128" s="75">
        <f t="shared" si="322"/>
        <v>25.85</v>
      </c>
      <c r="EL128" s="75">
        <f t="shared" si="323"/>
        <v>25.85</v>
      </c>
      <c r="EM128" s="75">
        <f t="shared" si="324"/>
        <v>25.02</v>
      </c>
      <c r="EN128" s="75">
        <f t="shared" si="325"/>
        <v>25.85</v>
      </c>
      <c r="EO128" s="75">
        <f t="shared" si="326"/>
        <v>25.02</v>
      </c>
      <c r="EP128" s="75">
        <f t="shared" si="327"/>
        <v>25.85</v>
      </c>
      <c r="EQ128" s="76">
        <f t="shared" si="328"/>
        <v>305.21000000000004</v>
      </c>
      <c r="ER128" s="76">
        <f t="shared" si="329"/>
        <v>691.31</v>
      </c>
      <c r="ES128" s="75">
        <f t="shared" si="330"/>
        <v>25.85</v>
      </c>
      <c r="ET128" s="75">
        <f t="shared" si="331"/>
        <v>23.35</v>
      </c>
      <c r="EU128" s="75">
        <f t="shared" si="332"/>
        <v>25.85</v>
      </c>
      <c r="EV128" s="75">
        <f t="shared" si="333"/>
        <v>25.02</v>
      </c>
      <c r="EW128" s="78">
        <f t="shared" si="334"/>
        <v>25.85</v>
      </c>
      <c r="EX128" s="75">
        <f t="shared" si="335"/>
        <v>25.02</v>
      </c>
      <c r="EY128" s="75">
        <f t="shared" si="339"/>
        <v>25.85</v>
      </c>
      <c r="EZ128" s="75">
        <f t="shared" si="340"/>
        <v>25.85</v>
      </c>
      <c r="FA128" s="75">
        <f t="shared" si="341"/>
        <v>25.02</v>
      </c>
      <c r="FB128" s="76"/>
      <c r="FC128" s="76"/>
      <c r="FD128" s="76"/>
      <c r="FE128" s="75">
        <f t="shared" si="344"/>
        <v>227.66000000000003</v>
      </c>
      <c r="FF128" s="76">
        <f t="shared" si="337"/>
        <v>918.97</v>
      </c>
      <c r="FG128" s="79">
        <f t="shared" si="338"/>
        <v>772.03</v>
      </c>
      <c r="FH128" s="125"/>
    </row>
    <row r="129" spans="1:164" ht="16.5" x14ac:dyDescent="0.15">
      <c r="A129" s="99">
        <v>43367</v>
      </c>
      <c r="B129" s="10" t="s">
        <v>396</v>
      </c>
      <c r="C129" s="10" t="s">
        <v>401</v>
      </c>
      <c r="D129" s="11" t="s">
        <v>324</v>
      </c>
      <c r="E129" s="12" t="s">
        <v>402</v>
      </c>
      <c r="F129" s="100">
        <v>1691</v>
      </c>
      <c r="G129" s="75">
        <f t="shared" si="270"/>
        <v>169.10000000000002</v>
      </c>
      <c r="H129" s="75">
        <f t="shared" si="271"/>
        <v>1521.9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75"/>
      <c r="CL129" s="75"/>
      <c r="CM129" s="75"/>
      <c r="CN129" s="76"/>
      <c r="CO129" s="75"/>
      <c r="CP129" s="75"/>
      <c r="CQ129" s="75"/>
      <c r="CR129" s="75"/>
      <c r="CS129" s="77"/>
      <c r="CT129" s="75"/>
      <c r="CU129" s="75"/>
      <c r="CV129" s="75"/>
      <c r="CW129" s="75"/>
      <c r="CX129" s="75"/>
      <c r="CY129" s="75"/>
      <c r="CZ129" s="75"/>
      <c r="DA129" s="76"/>
      <c r="DB129" s="76"/>
      <c r="DC129" s="75"/>
      <c r="DD129" s="75"/>
      <c r="DE129" s="75"/>
      <c r="DF129" s="75"/>
      <c r="DG129" s="75"/>
      <c r="DH129" s="75"/>
      <c r="DI129" s="75"/>
      <c r="DJ129" s="75"/>
      <c r="DK129" s="75">
        <f>ROUND((H129/5/365*6),2)</f>
        <v>5</v>
      </c>
      <c r="DL129" s="75">
        <f t="shared" si="297"/>
        <v>25.85</v>
      </c>
      <c r="DM129" s="75">
        <f t="shared" si="298"/>
        <v>25.02</v>
      </c>
      <c r="DN129" s="75">
        <f t="shared" si="299"/>
        <v>25.85</v>
      </c>
      <c r="DO129" s="76">
        <f t="shared" si="300"/>
        <v>81.72</v>
      </c>
      <c r="DP129" s="76">
        <f t="shared" si="301"/>
        <v>81.72</v>
      </c>
      <c r="DQ129" s="75">
        <f t="shared" si="302"/>
        <v>25.85</v>
      </c>
      <c r="DR129" s="75">
        <f t="shared" si="303"/>
        <v>23.35</v>
      </c>
      <c r="DS129" s="75">
        <f t="shared" si="304"/>
        <v>25.85</v>
      </c>
      <c r="DT129" s="75">
        <f t="shared" si="305"/>
        <v>25.02</v>
      </c>
      <c r="DU129" s="75">
        <f t="shared" si="306"/>
        <v>25.85</v>
      </c>
      <c r="DV129" s="75">
        <f t="shared" si="307"/>
        <v>25.02</v>
      </c>
      <c r="DW129" s="75">
        <f t="shared" si="308"/>
        <v>25.85</v>
      </c>
      <c r="DX129" s="75">
        <f t="shared" si="309"/>
        <v>25.85</v>
      </c>
      <c r="DY129" s="75">
        <f t="shared" si="310"/>
        <v>25.02</v>
      </c>
      <c r="DZ129" s="75">
        <f t="shared" si="311"/>
        <v>25.85</v>
      </c>
      <c r="EA129" s="75">
        <f t="shared" si="312"/>
        <v>25.02</v>
      </c>
      <c r="EB129" s="75">
        <f t="shared" si="313"/>
        <v>25.85</v>
      </c>
      <c r="EC129" s="76">
        <f t="shared" si="314"/>
        <v>304.38000000000005</v>
      </c>
      <c r="ED129" s="76">
        <f t="shared" si="315"/>
        <v>386.1</v>
      </c>
      <c r="EE129" s="75">
        <f t="shared" si="316"/>
        <v>25.85</v>
      </c>
      <c r="EF129" s="75">
        <f t="shared" si="317"/>
        <v>24.18</v>
      </c>
      <c r="EG129" s="75">
        <f t="shared" si="318"/>
        <v>25.85</v>
      </c>
      <c r="EH129" s="75">
        <f t="shared" si="319"/>
        <v>25.02</v>
      </c>
      <c r="EI129" s="75">
        <f t="shared" si="320"/>
        <v>25.85</v>
      </c>
      <c r="EJ129" s="75">
        <f t="shared" si="321"/>
        <v>25.02</v>
      </c>
      <c r="EK129" s="75">
        <f t="shared" si="322"/>
        <v>25.85</v>
      </c>
      <c r="EL129" s="75">
        <f t="shared" si="323"/>
        <v>25.85</v>
      </c>
      <c r="EM129" s="75">
        <f t="shared" si="324"/>
        <v>25.02</v>
      </c>
      <c r="EN129" s="75">
        <f t="shared" si="325"/>
        <v>25.85</v>
      </c>
      <c r="EO129" s="75">
        <f t="shared" si="326"/>
        <v>25.02</v>
      </c>
      <c r="EP129" s="75">
        <f t="shared" si="327"/>
        <v>25.85</v>
      </c>
      <c r="EQ129" s="76">
        <f t="shared" si="328"/>
        <v>305.21000000000004</v>
      </c>
      <c r="ER129" s="76">
        <f t="shared" si="329"/>
        <v>691.31</v>
      </c>
      <c r="ES129" s="75">
        <f t="shared" si="330"/>
        <v>25.85</v>
      </c>
      <c r="ET129" s="75">
        <f t="shared" si="331"/>
        <v>23.35</v>
      </c>
      <c r="EU129" s="75">
        <f t="shared" si="332"/>
        <v>25.85</v>
      </c>
      <c r="EV129" s="75">
        <f t="shared" si="333"/>
        <v>25.02</v>
      </c>
      <c r="EW129" s="78">
        <f t="shared" si="334"/>
        <v>25.85</v>
      </c>
      <c r="EX129" s="75">
        <f t="shared" si="335"/>
        <v>25.02</v>
      </c>
      <c r="EY129" s="75">
        <f t="shared" si="339"/>
        <v>25.85</v>
      </c>
      <c r="EZ129" s="75">
        <f t="shared" si="340"/>
        <v>25.85</v>
      </c>
      <c r="FA129" s="75">
        <f t="shared" si="341"/>
        <v>25.02</v>
      </c>
      <c r="FB129" s="76"/>
      <c r="FC129" s="76"/>
      <c r="FD129" s="76"/>
      <c r="FE129" s="75">
        <f t="shared" si="344"/>
        <v>227.66000000000003</v>
      </c>
      <c r="FF129" s="76">
        <f t="shared" si="337"/>
        <v>918.97</v>
      </c>
      <c r="FG129" s="79">
        <f t="shared" si="338"/>
        <v>772.03</v>
      </c>
      <c r="FH129" s="125"/>
    </row>
    <row r="130" spans="1:164" ht="16.5" x14ac:dyDescent="0.15">
      <c r="A130" s="99">
        <v>43367</v>
      </c>
      <c r="B130" s="10" t="s">
        <v>396</v>
      </c>
      <c r="C130" s="10" t="s">
        <v>403</v>
      </c>
      <c r="D130" s="11" t="s">
        <v>309</v>
      </c>
      <c r="E130" s="12" t="s">
        <v>404</v>
      </c>
      <c r="F130" s="100">
        <v>1691</v>
      </c>
      <c r="G130" s="75">
        <f t="shared" si="270"/>
        <v>169.10000000000002</v>
      </c>
      <c r="H130" s="75">
        <f t="shared" si="271"/>
        <v>1521.9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75"/>
      <c r="CL130" s="75"/>
      <c r="CM130" s="75"/>
      <c r="CN130" s="76"/>
      <c r="CO130" s="75"/>
      <c r="CP130" s="75"/>
      <c r="CQ130" s="75"/>
      <c r="CR130" s="75"/>
      <c r="CS130" s="77"/>
      <c r="CT130" s="75"/>
      <c r="CU130" s="75"/>
      <c r="CV130" s="75"/>
      <c r="CW130" s="75"/>
      <c r="CX130" s="75"/>
      <c r="CY130" s="75"/>
      <c r="CZ130" s="75"/>
      <c r="DA130" s="76"/>
      <c r="DB130" s="76"/>
      <c r="DC130" s="75"/>
      <c r="DD130" s="75"/>
      <c r="DE130" s="75"/>
      <c r="DF130" s="75"/>
      <c r="DG130" s="75"/>
      <c r="DH130" s="75"/>
      <c r="DI130" s="75"/>
      <c r="DJ130" s="75"/>
      <c r="DK130" s="75">
        <f>ROUND((H130/5/365*6),2)</f>
        <v>5</v>
      </c>
      <c r="DL130" s="75">
        <f t="shared" si="297"/>
        <v>25.85</v>
      </c>
      <c r="DM130" s="75">
        <f t="shared" si="298"/>
        <v>25.02</v>
      </c>
      <c r="DN130" s="75">
        <f t="shared" si="299"/>
        <v>25.85</v>
      </c>
      <c r="DO130" s="76">
        <f t="shared" si="300"/>
        <v>81.72</v>
      </c>
      <c r="DP130" s="76">
        <f t="shared" si="301"/>
        <v>81.72</v>
      </c>
      <c r="DQ130" s="75">
        <f t="shared" si="302"/>
        <v>25.85</v>
      </c>
      <c r="DR130" s="75">
        <f t="shared" si="303"/>
        <v>23.35</v>
      </c>
      <c r="DS130" s="75">
        <f t="shared" si="304"/>
        <v>25.85</v>
      </c>
      <c r="DT130" s="75">
        <f t="shared" si="305"/>
        <v>25.02</v>
      </c>
      <c r="DU130" s="75">
        <f t="shared" si="306"/>
        <v>25.85</v>
      </c>
      <c r="DV130" s="75">
        <f t="shared" si="307"/>
        <v>25.02</v>
      </c>
      <c r="DW130" s="75">
        <f t="shared" si="308"/>
        <v>25.85</v>
      </c>
      <c r="DX130" s="75">
        <f t="shared" si="309"/>
        <v>25.85</v>
      </c>
      <c r="DY130" s="75">
        <f t="shared" si="310"/>
        <v>25.02</v>
      </c>
      <c r="DZ130" s="75">
        <f t="shared" si="311"/>
        <v>25.85</v>
      </c>
      <c r="EA130" s="75">
        <f t="shared" si="312"/>
        <v>25.02</v>
      </c>
      <c r="EB130" s="75">
        <f t="shared" si="313"/>
        <v>25.85</v>
      </c>
      <c r="EC130" s="76">
        <f t="shared" si="314"/>
        <v>304.38000000000005</v>
      </c>
      <c r="ED130" s="76">
        <f t="shared" si="315"/>
        <v>386.1</v>
      </c>
      <c r="EE130" s="75">
        <f t="shared" si="316"/>
        <v>25.85</v>
      </c>
      <c r="EF130" s="75">
        <f t="shared" si="317"/>
        <v>24.18</v>
      </c>
      <c r="EG130" s="75">
        <f t="shared" si="318"/>
        <v>25.85</v>
      </c>
      <c r="EH130" s="75">
        <f t="shared" si="319"/>
        <v>25.02</v>
      </c>
      <c r="EI130" s="75">
        <f t="shared" si="320"/>
        <v>25.85</v>
      </c>
      <c r="EJ130" s="75">
        <f t="shared" si="321"/>
        <v>25.02</v>
      </c>
      <c r="EK130" s="75">
        <f t="shared" si="322"/>
        <v>25.85</v>
      </c>
      <c r="EL130" s="75">
        <f t="shared" si="323"/>
        <v>25.85</v>
      </c>
      <c r="EM130" s="75">
        <f t="shared" si="324"/>
        <v>25.02</v>
      </c>
      <c r="EN130" s="75">
        <f t="shared" si="325"/>
        <v>25.85</v>
      </c>
      <c r="EO130" s="75">
        <f t="shared" si="326"/>
        <v>25.02</v>
      </c>
      <c r="EP130" s="75">
        <f t="shared" si="327"/>
        <v>25.85</v>
      </c>
      <c r="EQ130" s="76">
        <f t="shared" si="328"/>
        <v>305.21000000000004</v>
      </c>
      <c r="ER130" s="76">
        <f t="shared" si="329"/>
        <v>691.31</v>
      </c>
      <c r="ES130" s="75">
        <f t="shared" si="330"/>
        <v>25.85</v>
      </c>
      <c r="ET130" s="75">
        <f t="shared" si="331"/>
        <v>23.35</v>
      </c>
      <c r="EU130" s="75">
        <f t="shared" si="332"/>
        <v>25.85</v>
      </c>
      <c r="EV130" s="75">
        <f t="shared" si="333"/>
        <v>25.02</v>
      </c>
      <c r="EW130" s="78">
        <f t="shared" si="334"/>
        <v>25.85</v>
      </c>
      <c r="EX130" s="75">
        <f t="shared" si="335"/>
        <v>25.02</v>
      </c>
      <c r="EY130" s="75">
        <f t="shared" si="339"/>
        <v>25.85</v>
      </c>
      <c r="EZ130" s="75">
        <f t="shared" si="340"/>
        <v>25.85</v>
      </c>
      <c r="FA130" s="75">
        <f t="shared" si="341"/>
        <v>25.02</v>
      </c>
      <c r="FB130" s="76"/>
      <c r="FC130" s="76"/>
      <c r="FD130" s="76"/>
      <c r="FE130" s="75">
        <f t="shared" si="344"/>
        <v>227.66000000000003</v>
      </c>
      <c r="FF130" s="76">
        <f t="shared" si="337"/>
        <v>918.97</v>
      </c>
      <c r="FG130" s="79">
        <f t="shared" si="338"/>
        <v>772.03</v>
      </c>
      <c r="FH130" s="125"/>
    </row>
    <row r="131" spans="1:164" ht="44.25" customHeight="1" x14ac:dyDescent="0.15">
      <c r="A131" s="99">
        <v>43563</v>
      </c>
      <c r="B131" s="10" t="s">
        <v>405</v>
      </c>
      <c r="C131" s="10" t="s">
        <v>406</v>
      </c>
      <c r="D131" s="12" t="s">
        <v>25</v>
      </c>
      <c r="E131" s="12" t="s">
        <v>407</v>
      </c>
      <c r="F131" s="100">
        <v>1046.8800000000001</v>
      </c>
      <c r="G131" s="75">
        <f t="shared" si="270"/>
        <v>104.68800000000002</v>
      </c>
      <c r="H131" s="75">
        <f t="shared" si="271"/>
        <v>942.19200000000012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75"/>
      <c r="CL131" s="75"/>
      <c r="CM131" s="75"/>
      <c r="CN131" s="76"/>
      <c r="CO131" s="75"/>
      <c r="CP131" s="75"/>
      <c r="CQ131" s="75"/>
      <c r="CR131" s="75"/>
      <c r="CS131" s="77"/>
      <c r="CT131" s="75"/>
      <c r="CU131" s="75"/>
      <c r="CV131" s="75"/>
      <c r="CW131" s="75"/>
      <c r="CX131" s="75"/>
      <c r="CY131" s="75"/>
      <c r="CZ131" s="75"/>
      <c r="DA131" s="76"/>
      <c r="DB131" s="76"/>
      <c r="DC131" s="75"/>
      <c r="DD131" s="75"/>
      <c r="DE131" s="75"/>
      <c r="DF131" s="75"/>
      <c r="DG131" s="75"/>
      <c r="DH131" s="75"/>
      <c r="DI131" s="75"/>
      <c r="DJ131" s="75"/>
      <c r="DK131" s="75"/>
      <c r="DL131" s="75"/>
      <c r="DM131" s="75"/>
      <c r="DN131" s="75"/>
      <c r="DO131" s="76"/>
      <c r="DP131" s="76"/>
      <c r="DQ131" s="75"/>
      <c r="DR131" s="75"/>
      <c r="DS131" s="75"/>
      <c r="DT131" s="75">
        <f t="shared" ref="DT131:DT136" si="346">ROUND((H131/5/365*22),2)</f>
        <v>11.36</v>
      </c>
      <c r="DU131" s="75">
        <f t="shared" si="306"/>
        <v>16</v>
      </c>
      <c r="DV131" s="75">
        <f t="shared" si="307"/>
        <v>15.49</v>
      </c>
      <c r="DW131" s="75">
        <f t="shared" si="308"/>
        <v>16</v>
      </c>
      <c r="DX131" s="75">
        <f t="shared" si="309"/>
        <v>16</v>
      </c>
      <c r="DY131" s="75">
        <f t="shared" si="310"/>
        <v>15.49</v>
      </c>
      <c r="DZ131" s="75">
        <f t="shared" si="311"/>
        <v>16</v>
      </c>
      <c r="EA131" s="75">
        <f t="shared" si="312"/>
        <v>15.49</v>
      </c>
      <c r="EB131" s="75">
        <f t="shared" si="313"/>
        <v>16</v>
      </c>
      <c r="EC131" s="76">
        <f t="shared" si="314"/>
        <v>137.82999999999998</v>
      </c>
      <c r="ED131" s="76">
        <f t="shared" si="315"/>
        <v>137.83000000000001</v>
      </c>
      <c r="EE131" s="75">
        <f t="shared" si="316"/>
        <v>16</v>
      </c>
      <c r="EF131" s="75">
        <f t="shared" si="317"/>
        <v>14.97</v>
      </c>
      <c r="EG131" s="75">
        <f t="shared" si="318"/>
        <v>16</v>
      </c>
      <c r="EH131" s="75">
        <f t="shared" si="319"/>
        <v>15.49</v>
      </c>
      <c r="EI131" s="75">
        <f t="shared" si="320"/>
        <v>16</v>
      </c>
      <c r="EJ131" s="75">
        <f t="shared" si="321"/>
        <v>15.49</v>
      </c>
      <c r="EK131" s="75">
        <f t="shared" si="322"/>
        <v>16</v>
      </c>
      <c r="EL131" s="75">
        <f t="shared" si="323"/>
        <v>16</v>
      </c>
      <c r="EM131" s="75">
        <f t="shared" si="324"/>
        <v>15.49</v>
      </c>
      <c r="EN131" s="75">
        <f t="shared" si="325"/>
        <v>16</v>
      </c>
      <c r="EO131" s="75">
        <f t="shared" si="326"/>
        <v>15.49</v>
      </c>
      <c r="EP131" s="75">
        <f t="shared" si="327"/>
        <v>16</v>
      </c>
      <c r="EQ131" s="76">
        <f t="shared" si="328"/>
        <v>188.93</v>
      </c>
      <c r="ER131" s="76">
        <f t="shared" si="329"/>
        <v>326.76</v>
      </c>
      <c r="ES131" s="75">
        <f t="shared" si="330"/>
        <v>16</v>
      </c>
      <c r="ET131" s="75">
        <f t="shared" si="331"/>
        <v>14.46</v>
      </c>
      <c r="EU131" s="75">
        <f t="shared" si="332"/>
        <v>16</v>
      </c>
      <c r="EV131" s="75">
        <f t="shared" si="333"/>
        <v>15.49</v>
      </c>
      <c r="EW131" s="78">
        <f t="shared" si="334"/>
        <v>16</v>
      </c>
      <c r="EX131" s="75">
        <f t="shared" si="335"/>
        <v>15.49</v>
      </c>
      <c r="EY131" s="75">
        <f t="shared" si="339"/>
        <v>16</v>
      </c>
      <c r="EZ131" s="75">
        <f t="shared" si="340"/>
        <v>16</v>
      </c>
      <c r="FA131" s="75">
        <f t="shared" si="341"/>
        <v>15.49</v>
      </c>
      <c r="FB131" s="76"/>
      <c r="FC131" s="76"/>
      <c r="FD131" s="76"/>
      <c r="FE131" s="75">
        <f t="shared" si="344"/>
        <v>140.93</v>
      </c>
      <c r="FF131" s="76">
        <f t="shared" si="337"/>
        <v>467.69</v>
      </c>
      <c r="FG131" s="79">
        <f t="shared" si="338"/>
        <v>579.19000000000005</v>
      </c>
      <c r="FH131" s="125"/>
    </row>
    <row r="132" spans="1:164" ht="45" customHeight="1" x14ac:dyDescent="0.15">
      <c r="A132" s="99">
        <v>43563</v>
      </c>
      <c r="B132" s="10" t="s">
        <v>408</v>
      </c>
      <c r="C132" s="10" t="s">
        <v>409</v>
      </c>
      <c r="D132" s="12" t="s">
        <v>25</v>
      </c>
      <c r="E132" s="12" t="s">
        <v>410</v>
      </c>
      <c r="F132" s="100">
        <v>1046.8800000000001</v>
      </c>
      <c r="G132" s="75">
        <f t="shared" si="270"/>
        <v>104.68800000000002</v>
      </c>
      <c r="H132" s="75">
        <f t="shared" si="271"/>
        <v>942.19200000000012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75"/>
      <c r="CL132" s="75"/>
      <c r="CM132" s="75"/>
      <c r="CN132" s="76"/>
      <c r="CO132" s="75"/>
      <c r="CP132" s="75"/>
      <c r="CQ132" s="75"/>
      <c r="CR132" s="75"/>
      <c r="CS132" s="77"/>
      <c r="CT132" s="75"/>
      <c r="CU132" s="75"/>
      <c r="CV132" s="75"/>
      <c r="CW132" s="75"/>
      <c r="CX132" s="75"/>
      <c r="CY132" s="75"/>
      <c r="CZ132" s="75"/>
      <c r="DA132" s="76"/>
      <c r="DB132" s="76"/>
      <c r="DC132" s="75"/>
      <c r="DD132" s="75"/>
      <c r="DE132" s="75"/>
      <c r="DF132" s="75"/>
      <c r="DG132" s="75"/>
      <c r="DH132" s="75"/>
      <c r="DI132" s="75"/>
      <c r="DJ132" s="75"/>
      <c r="DK132" s="75"/>
      <c r="DL132" s="75"/>
      <c r="DM132" s="75"/>
      <c r="DN132" s="75"/>
      <c r="DO132" s="76"/>
      <c r="DP132" s="76"/>
      <c r="DQ132" s="75"/>
      <c r="DR132" s="75"/>
      <c r="DS132" s="75"/>
      <c r="DT132" s="75">
        <f t="shared" si="346"/>
        <v>11.36</v>
      </c>
      <c r="DU132" s="75">
        <f t="shared" si="306"/>
        <v>16</v>
      </c>
      <c r="DV132" s="75">
        <f t="shared" si="307"/>
        <v>15.49</v>
      </c>
      <c r="DW132" s="75">
        <f t="shared" si="308"/>
        <v>16</v>
      </c>
      <c r="DX132" s="75">
        <f t="shared" si="309"/>
        <v>16</v>
      </c>
      <c r="DY132" s="75">
        <f t="shared" si="310"/>
        <v>15.49</v>
      </c>
      <c r="DZ132" s="75">
        <f t="shared" si="311"/>
        <v>16</v>
      </c>
      <c r="EA132" s="75">
        <f t="shared" si="312"/>
        <v>15.49</v>
      </c>
      <c r="EB132" s="75">
        <f t="shared" si="313"/>
        <v>16</v>
      </c>
      <c r="EC132" s="76">
        <f t="shared" si="314"/>
        <v>137.82999999999998</v>
      </c>
      <c r="ED132" s="76">
        <f t="shared" si="315"/>
        <v>137.83000000000001</v>
      </c>
      <c r="EE132" s="75">
        <f t="shared" si="316"/>
        <v>16</v>
      </c>
      <c r="EF132" s="75">
        <f t="shared" si="317"/>
        <v>14.97</v>
      </c>
      <c r="EG132" s="75">
        <f t="shared" si="318"/>
        <v>16</v>
      </c>
      <c r="EH132" s="75">
        <f t="shared" si="319"/>
        <v>15.49</v>
      </c>
      <c r="EI132" s="75">
        <f t="shared" si="320"/>
        <v>16</v>
      </c>
      <c r="EJ132" s="75">
        <f t="shared" si="321"/>
        <v>15.49</v>
      </c>
      <c r="EK132" s="75">
        <f t="shared" si="322"/>
        <v>16</v>
      </c>
      <c r="EL132" s="75">
        <f t="shared" si="323"/>
        <v>16</v>
      </c>
      <c r="EM132" s="75">
        <f t="shared" si="324"/>
        <v>15.49</v>
      </c>
      <c r="EN132" s="75">
        <f t="shared" si="325"/>
        <v>16</v>
      </c>
      <c r="EO132" s="75">
        <f t="shared" si="326"/>
        <v>15.49</v>
      </c>
      <c r="EP132" s="75">
        <f t="shared" si="327"/>
        <v>16</v>
      </c>
      <c r="EQ132" s="76">
        <f t="shared" si="328"/>
        <v>188.93</v>
      </c>
      <c r="ER132" s="76">
        <f t="shared" si="329"/>
        <v>326.76</v>
      </c>
      <c r="ES132" s="75">
        <f t="shared" si="330"/>
        <v>16</v>
      </c>
      <c r="ET132" s="75">
        <f t="shared" si="331"/>
        <v>14.46</v>
      </c>
      <c r="EU132" s="75">
        <f t="shared" si="332"/>
        <v>16</v>
      </c>
      <c r="EV132" s="75">
        <f t="shared" si="333"/>
        <v>15.49</v>
      </c>
      <c r="EW132" s="78">
        <f t="shared" si="334"/>
        <v>16</v>
      </c>
      <c r="EX132" s="75">
        <f t="shared" si="335"/>
        <v>15.49</v>
      </c>
      <c r="EY132" s="75">
        <f t="shared" si="339"/>
        <v>16</v>
      </c>
      <c r="EZ132" s="75">
        <f t="shared" si="340"/>
        <v>16</v>
      </c>
      <c r="FA132" s="75">
        <f t="shared" si="341"/>
        <v>15.49</v>
      </c>
      <c r="FB132" s="76"/>
      <c r="FC132" s="76"/>
      <c r="FD132" s="76"/>
      <c r="FE132" s="75">
        <f t="shared" si="344"/>
        <v>140.93</v>
      </c>
      <c r="FF132" s="76">
        <f t="shared" si="337"/>
        <v>467.69</v>
      </c>
      <c r="FG132" s="79">
        <f t="shared" si="338"/>
        <v>579.19000000000005</v>
      </c>
      <c r="FH132" s="125"/>
    </row>
    <row r="133" spans="1:164" ht="43.5" customHeight="1" x14ac:dyDescent="0.15">
      <c r="A133" s="99">
        <v>43563</v>
      </c>
      <c r="B133" s="10" t="s">
        <v>411</v>
      </c>
      <c r="C133" s="10" t="s">
        <v>412</v>
      </c>
      <c r="D133" s="12" t="s">
        <v>25</v>
      </c>
      <c r="E133" s="12" t="s">
        <v>413</v>
      </c>
      <c r="F133" s="100">
        <v>1046.8800000000001</v>
      </c>
      <c r="G133" s="75">
        <f t="shared" si="270"/>
        <v>104.68800000000002</v>
      </c>
      <c r="H133" s="75">
        <f t="shared" si="271"/>
        <v>942.19200000000012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75"/>
      <c r="CL133" s="75"/>
      <c r="CM133" s="75"/>
      <c r="CN133" s="76"/>
      <c r="CO133" s="75"/>
      <c r="CP133" s="75"/>
      <c r="CQ133" s="75"/>
      <c r="CR133" s="75"/>
      <c r="CS133" s="77"/>
      <c r="CT133" s="75"/>
      <c r="CU133" s="75"/>
      <c r="CV133" s="75"/>
      <c r="CW133" s="75"/>
      <c r="CX133" s="75"/>
      <c r="CY133" s="75"/>
      <c r="CZ133" s="75"/>
      <c r="DA133" s="76"/>
      <c r="DB133" s="76"/>
      <c r="DC133" s="75"/>
      <c r="DD133" s="75"/>
      <c r="DE133" s="75"/>
      <c r="DF133" s="75"/>
      <c r="DG133" s="75"/>
      <c r="DH133" s="75"/>
      <c r="DI133" s="75"/>
      <c r="DJ133" s="75"/>
      <c r="DK133" s="75"/>
      <c r="DL133" s="75"/>
      <c r="DM133" s="75"/>
      <c r="DN133" s="75"/>
      <c r="DO133" s="76"/>
      <c r="DP133" s="76"/>
      <c r="DQ133" s="75"/>
      <c r="DR133" s="75"/>
      <c r="DS133" s="75"/>
      <c r="DT133" s="75">
        <f t="shared" si="346"/>
        <v>11.36</v>
      </c>
      <c r="DU133" s="75">
        <f t="shared" si="306"/>
        <v>16</v>
      </c>
      <c r="DV133" s="75">
        <f t="shared" si="307"/>
        <v>15.49</v>
      </c>
      <c r="DW133" s="75">
        <f t="shared" si="308"/>
        <v>16</v>
      </c>
      <c r="DX133" s="75">
        <f t="shared" si="309"/>
        <v>16</v>
      </c>
      <c r="DY133" s="75">
        <f t="shared" si="310"/>
        <v>15.49</v>
      </c>
      <c r="DZ133" s="75">
        <f t="shared" si="311"/>
        <v>16</v>
      </c>
      <c r="EA133" s="75">
        <f t="shared" si="312"/>
        <v>15.49</v>
      </c>
      <c r="EB133" s="75">
        <f t="shared" si="313"/>
        <v>16</v>
      </c>
      <c r="EC133" s="76">
        <f t="shared" si="314"/>
        <v>137.82999999999998</v>
      </c>
      <c r="ED133" s="76">
        <f t="shared" si="315"/>
        <v>137.83000000000001</v>
      </c>
      <c r="EE133" s="75">
        <f t="shared" si="316"/>
        <v>16</v>
      </c>
      <c r="EF133" s="75">
        <f t="shared" si="317"/>
        <v>14.97</v>
      </c>
      <c r="EG133" s="75">
        <f t="shared" si="318"/>
        <v>16</v>
      </c>
      <c r="EH133" s="75">
        <f t="shared" si="319"/>
        <v>15.49</v>
      </c>
      <c r="EI133" s="75">
        <f t="shared" si="320"/>
        <v>16</v>
      </c>
      <c r="EJ133" s="75">
        <f t="shared" si="321"/>
        <v>15.49</v>
      </c>
      <c r="EK133" s="75">
        <f t="shared" si="322"/>
        <v>16</v>
      </c>
      <c r="EL133" s="75">
        <f t="shared" si="323"/>
        <v>16</v>
      </c>
      <c r="EM133" s="75">
        <f t="shared" si="324"/>
        <v>15.49</v>
      </c>
      <c r="EN133" s="75">
        <f t="shared" si="325"/>
        <v>16</v>
      </c>
      <c r="EO133" s="75">
        <f t="shared" si="326"/>
        <v>15.49</v>
      </c>
      <c r="EP133" s="75">
        <f t="shared" si="327"/>
        <v>16</v>
      </c>
      <c r="EQ133" s="76">
        <f t="shared" si="328"/>
        <v>188.93</v>
      </c>
      <c r="ER133" s="76">
        <f t="shared" si="329"/>
        <v>326.76</v>
      </c>
      <c r="ES133" s="75">
        <f t="shared" si="330"/>
        <v>16</v>
      </c>
      <c r="ET133" s="75">
        <f t="shared" si="331"/>
        <v>14.46</v>
      </c>
      <c r="EU133" s="75">
        <f t="shared" si="332"/>
        <v>16</v>
      </c>
      <c r="EV133" s="75">
        <f t="shared" si="333"/>
        <v>15.49</v>
      </c>
      <c r="EW133" s="78">
        <f t="shared" si="334"/>
        <v>16</v>
      </c>
      <c r="EX133" s="75">
        <f t="shared" si="335"/>
        <v>15.49</v>
      </c>
      <c r="EY133" s="75">
        <f t="shared" si="339"/>
        <v>16</v>
      </c>
      <c r="EZ133" s="75">
        <f t="shared" si="340"/>
        <v>16</v>
      </c>
      <c r="FA133" s="75">
        <f t="shared" si="341"/>
        <v>15.49</v>
      </c>
      <c r="FB133" s="76"/>
      <c r="FC133" s="76"/>
      <c r="FD133" s="76"/>
      <c r="FE133" s="75">
        <f t="shared" si="344"/>
        <v>140.93</v>
      </c>
      <c r="FF133" s="76">
        <f t="shared" si="337"/>
        <v>467.69</v>
      </c>
      <c r="FG133" s="79">
        <f t="shared" si="338"/>
        <v>579.19000000000005</v>
      </c>
      <c r="FH133" s="125"/>
    </row>
    <row r="134" spans="1:164" ht="45.75" customHeight="1" x14ac:dyDescent="0.15">
      <c r="A134" s="99">
        <v>43563</v>
      </c>
      <c r="B134" s="10" t="s">
        <v>414</v>
      </c>
      <c r="C134" s="10" t="s">
        <v>415</v>
      </c>
      <c r="D134" s="12" t="s">
        <v>25</v>
      </c>
      <c r="E134" s="12" t="s">
        <v>416</v>
      </c>
      <c r="F134" s="100">
        <v>1046.8800000000001</v>
      </c>
      <c r="G134" s="75">
        <f t="shared" si="270"/>
        <v>104.68800000000002</v>
      </c>
      <c r="H134" s="75">
        <f t="shared" si="271"/>
        <v>942.19200000000012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75"/>
      <c r="CL134" s="75"/>
      <c r="CM134" s="75"/>
      <c r="CN134" s="76"/>
      <c r="CO134" s="75"/>
      <c r="CP134" s="75"/>
      <c r="CQ134" s="75"/>
      <c r="CR134" s="75"/>
      <c r="CS134" s="77"/>
      <c r="CT134" s="75"/>
      <c r="CU134" s="75"/>
      <c r="CV134" s="75"/>
      <c r="CW134" s="75"/>
      <c r="CX134" s="75"/>
      <c r="CY134" s="75"/>
      <c r="CZ134" s="75"/>
      <c r="DA134" s="76"/>
      <c r="DB134" s="76"/>
      <c r="DC134" s="75"/>
      <c r="DD134" s="75"/>
      <c r="DE134" s="75"/>
      <c r="DF134" s="75"/>
      <c r="DG134" s="75"/>
      <c r="DH134" s="75"/>
      <c r="DI134" s="75"/>
      <c r="DJ134" s="75"/>
      <c r="DK134" s="75"/>
      <c r="DL134" s="75"/>
      <c r="DM134" s="75"/>
      <c r="DN134" s="75"/>
      <c r="DO134" s="76"/>
      <c r="DP134" s="76"/>
      <c r="DQ134" s="75"/>
      <c r="DR134" s="75"/>
      <c r="DS134" s="75"/>
      <c r="DT134" s="75">
        <f t="shared" si="346"/>
        <v>11.36</v>
      </c>
      <c r="DU134" s="75">
        <f t="shared" si="306"/>
        <v>16</v>
      </c>
      <c r="DV134" s="75">
        <f t="shared" si="307"/>
        <v>15.49</v>
      </c>
      <c r="DW134" s="75">
        <f t="shared" si="308"/>
        <v>16</v>
      </c>
      <c r="DX134" s="75">
        <f t="shared" si="309"/>
        <v>16</v>
      </c>
      <c r="DY134" s="75">
        <f t="shared" si="310"/>
        <v>15.49</v>
      </c>
      <c r="DZ134" s="75">
        <f t="shared" si="311"/>
        <v>16</v>
      </c>
      <c r="EA134" s="75">
        <f t="shared" si="312"/>
        <v>15.49</v>
      </c>
      <c r="EB134" s="75">
        <f t="shared" si="313"/>
        <v>16</v>
      </c>
      <c r="EC134" s="76">
        <f t="shared" si="314"/>
        <v>137.82999999999998</v>
      </c>
      <c r="ED134" s="76">
        <f t="shared" si="315"/>
        <v>137.83000000000001</v>
      </c>
      <c r="EE134" s="75">
        <f t="shared" si="316"/>
        <v>16</v>
      </c>
      <c r="EF134" s="75">
        <f t="shared" si="317"/>
        <v>14.97</v>
      </c>
      <c r="EG134" s="75">
        <f t="shared" si="318"/>
        <v>16</v>
      </c>
      <c r="EH134" s="75">
        <f t="shared" si="319"/>
        <v>15.49</v>
      </c>
      <c r="EI134" s="75">
        <f t="shared" si="320"/>
        <v>16</v>
      </c>
      <c r="EJ134" s="75">
        <f t="shared" si="321"/>
        <v>15.49</v>
      </c>
      <c r="EK134" s="75">
        <f t="shared" si="322"/>
        <v>16</v>
      </c>
      <c r="EL134" s="75">
        <f t="shared" si="323"/>
        <v>16</v>
      </c>
      <c r="EM134" s="75">
        <f t="shared" si="324"/>
        <v>15.49</v>
      </c>
      <c r="EN134" s="75">
        <f t="shared" si="325"/>
        <v>16</v>
      </c>
      <c r="EO134" s="75">
        <f t="shared" si="326"/>
        <v>15.49</v>
      </c>
      <c r="EP134" s="75">
        <f t="shared" si="327"/>
        <v>16</v>
      </c>
      <c r="EQ134" s="76">
        <f t="shared" si="328"/>
        <v>188.93</v>
      </c>
      <c r="ER134" s="76">
        <f t="shared" si="329"/>
        <v>326.76</v>
      </c>
      <c r="ES134" s="75">
        <f t="shared" si="330"/>
        <v>16</v>
      </c>
      <c r="ET134" s="75">
        <f t="shared" si="331"/>
        <v>14.46</v>
      </c>
      <c r="EU134" s="75">
        <f t="shared" si="332"/>
        <v>16</v>
      </c>
      <c r="EV134" s="75">
        <f t="shared" si="333"/>
        <v>15.49</v>
      </c>
      <c r="EW134" s="78">
        <f t="shared" si="334"/>
        <v>16</v>
      </c>
      <c r="EX134" s="75">
        <f t="shared" si="335"/>
        <v>15.49</v>
      </c>
      <c r="EY134" s="75">
        <f t="shared" si="339"/>
        <v>16</v>
      </c>
      <c r="EZ134" s="75">
        <f t="shared" si="340"/>
        <v>16</v>
      </c>
      <c r="FA134" s="75">
        <f t="shared" si="341"/>
        <v>15.49</v>
      </c>
      <c r="FB134" s="76"/>
      <c r="FC134" s="76"/>
      <c r="FD134" s="76"/>
      <c r="FE134" s="75">
        <f t="shared" si="344"/>
        <v>140.93</v>
      </c>
      <c r="FF134" s="76">
        <f t="shared" si="337"/>
        <v>467.69</v>
      </c>
      <c r="FG134" s="79">
        <f t="shared" si="338"/>
        <v>579.19000000000005</v>
      </c>
      <c r="FH134" s="125"/>
    </row>
    <row r="135" spans="1:164" ht="42" customHeight="1" x14ac:dyDescent="0.15">
      <c r="A135" s="99">
        <v>43563</v>
      </c>
      <c r="B135" s="10" t="s">
        <v>417</v>
      </c>
      <c r="C135" s="10" t="s">
        <v>418</v>
      </c>
      <c r="D135" s="12" t="s">
        <v>25</v>
      </c>
      <c r="E135" s="12" t="s">
        <v>419</v>
      </c>
      <c r="F135" s="100">
        <v>1046.8800000000001</v>
      </c>
      <c r="G135" s="75">
        <f t="shared" ref="G135:G148" si="347">(F135*0.1)</f>
        <v>104.68800000000002</v>
      </c>
      <c r="H135" s="75">
        <f t="shared" ref="H135:H148" si="348">(F135*0.9)</f>
        <v>942.19200000000012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75"/>
      <c r="CL135" s="75"/>
      <c r="CM135" s="75"/>
      <c r="CN135" s="76"/>
      <c r="CO135" s="75"/>
      <c r="CP135" s="75"/>
      <c r="CQ135" s="75"/>
      <c r="CR135" s="75"/>
      <c r="CS135" s="77"/>
      <c r="CT135" s="75"/>
      <c r="CU135" s="75"/>
      <c r="CV135" s="75"/>
      <c r="CW135" s="75"/>
      <c r="CX135" s="75"/>
      <c r="CY135" s="75"/>
      <c r="CZ135" s="75"/>
      <c r="DA135" s="76"/>
      <c r="DB135" s="76"/>
      <c r="DC135" s="75"/>
      <c r="DD135" s="75"/>
      <c r="DE135" s="75"/>
      <c r="DF135" s="75"/>
      <c r="DG135" s="75"/>
      <c r="DH135" s="75"/>
      <c r="DI135" s="75"/>
      <c r="DJ135" s="75"/>
      <c r="DK135" s="75"/>
      <c r="DL135" s="75"/>
      <c r="DM135" s="75"/>
      <c r="DN135" s="75"/>
      <c r="DO135" s="76"/>
      <c r="DP135" s="76"/>
      <c r="DQ135" s="75"/>
      <c r="DR135" s="75"/>
      <c r="DS135" s="75"/>
      <c r="DT135" s="75">
        <f t="shared" si="346"/>
        <v>11.36</v>
      </c>
      <c r="DU135" s="75">
        <f t="shared" ref="DU135:DU136" si="349">ROUND((H135/5/365*31),2)</f>
        <v>16</v>
      </c>
      <c r="DV135" s="75">
        <f t="shared" ref="DV135:DV136" si="350">ROUND((H135/5/365*30),2)</f>
        <v>15.49</v>
      </c>
      <c r="DW135" s="75">
        <f t="shared" ref="DW135:DW136" si="351">ROUND((H135/5/365*31),2)</f>
        <v>16</v>
      </c>
      <c r="DX135" s="75">
        <f t="shared" ref="DX135:DX136" si="352">ROUND((H135/5/365*31),2)</f>
        <v>16</v>
      </c>
      <c r="DY135" s="75">
        <f t="shared" ref="DY135:DY148" si="353">ROUND((H135/5/365*30),2)</f>
        <v>15.49</v>
      </c>
      <c r="DZ135" s="75">
        <f t="shared" ref="DZ135:DZ148" si="354">ROUND((H135/5/365*31),2)</f>
        <v>16</v>
      </c>
      <c r="EA135" s="75">
        <f t="shared" ref="EA135:EA148" si="355">ROUND((H135/5/365*30),2)</f>
        <v>15.49</v>
      </c>
      <c r="EB135" s="75">
        <f t="shared" ref="EB135:EB148" si="356">ROUND((H135/5/365*31),2)</f>
        <v>16</v>
      </c>
      <c r="EC135" s="76">
        <f t="shared" ref="EC135:EC148" si="357">SUM(DQ135:EB135)</f>
        <v>137.82999999999998</v>
      </c>
      <c r="ED135" s="76">
        <f t="shared" ref="ED135:ED148" si="358">ROUND((DP135+EC135),2)</f>
        <v>137.83000000000001</v>
      </c>
      <c r="EE135" s="75">
        <f t="shared" ref="EE135:EE148" si="359">ROUND((H135/5/365*31),2)</f>
        <v>16</v>
      </c>
      <c r="EF135" s="75">
        <f t="shared" ref="EF135:EF148" si="360">ROUND((H135/5/365*29),2)</f>
        <v>14.97</v>
      </c>
      <c r="EG135" s="75">
        <f t="shared" ref="EG135:EG148" si="361">ROUND((H135/5/365*31),2)</f>
        <v>16</v>
      </c>
      <c r="EH135" s="75">
        <f t="shared" ref="EH135:EH148" si="362">ROUND((H135/5/365*30),2)</f>
        <v>15.49</v>
      </c>
      <c r="EI135" s="75">
        <f t="shared" ref="EI135:EI148" si="363">ROUND((H135/5/365*31),2)</f>
        <v>16</v>
      </c>
      <c r="EJ135" s="75">
        <f t="shared" ref="EJ135:EJ148" si="364">ROUND((H135/5/365*30),2)</f>
        <v>15.49</v>
      </c>
      <c r="EK135" s="75">
        <f t="shared" ref="EK135:EK148" si="365">ROUND((H135/5/365*31),2)</f>
        <v>16</v>
      </c>
      <c r="EL135" s="75">
        <f t="shared" ref="EL135:EL148" si="366">ROUND((H135/5/365*31),2)</f>
        <v>16</v>
      </c>
      <c r="EM135" s="75">
        <f t="shared" ref="EM135:EM148" si="367">ROUND((H135/5/365*30),2)</f>
        <v>15.49</v>
      </c>
      <c r="EN135" s="75">
        <f t="shared" ref="EN135:EN148" si="368">ROUND((H135/5/365*31),2)</f>
        <v>16</v>
      </c>
      <c r="EO135" s="75">
        <f t="shared" ref="EO135:EO151" si="369">ROUND((H135/5/365*30),2)</f>
        <v>15.49</v>
      </c>
      <c r="EP135" s="75">
        <f t="shared" ref="EP135:EP156" si="370">ROUND((H135/5/365*31),2)</f>
        <v>16</v>
      </c>
      <c r="EQ135" s="76">
        <f t="shared" ref="EQ135:EQ156" si="371">SUM(EE135:EP135)</f>
        <v>188.93</v>
      </c>
      <c r="ER135" s="76">
        <f t="shared" ref="ER135:ER156" si="372">ROUND((ED135+EQ135),2)</f>
        <v>326.76</v>
      </c>
      <c r="ES135" s="75">
        <f t="shared" ref="ES135:ES156" si="373">ROUND((H135/5/365*31),2)</f>
        <v>16</v>
      </c>
      <c r="ET135" s="75">
        <f t="shared" ref="ET135:ET156" si="374">ROUND((H135/5/365*28),2)</f>
        <v>14.46</v>
      </c>
      <c r="EU135" s="75">
        <f t="shared" ref="EU135:EU157" si="375">ROUND((H135/5/365*31),2)</f>
        <v>16</v>
      </c>
      <c r="EV135" s="75">
        <f t="shared" ref="EV135:EV157" si="376">ROUND((H135/5/365*30),2)</f>
        <v>15.49</v>
      </c>
      <c r="EW135" s="78">
        <f t="shared" ref="EW135:EW159" si="377">ROUND((H135/5/365*31),2)</f>
        <v>16</v>
      </c>
      <c r="EX135" s="75">
        <f t="shared" ref="EX135:EX171" si="378">ROUND((H135/5/365*30),2)</f>
        <v>15.49</v>
      </c>
      <c r="EY135" s="75">
        <f t="shared" si="339"/>
        <v>16</v>
      </c>
      <c r="EZ135" s="75">
        <f t="shared" si="340"/>
        <v>16</v>
      </c>
      <c r="FA135" s="75">
        <f t="shared" si="341"/>
        <v>15.49</v>
      </c>
      <c r="FB135" s="76"/>
      <c r="FC135" s="76"/>
      <c r="FD135" s="76"/>
      <c r="FE135" s="75">
        <f t="shared" ref="FE135:FE157" si="379">SUM(ES135:FD135)</f>
        <v>140.93</v>
      </c>
      <c r="FF135" s="76">
        <f t="shared" ref="FF135:FF156" si="380">ROUND((ER135+FE135),2)</f>
        <v>467.69</v>
      </c>
      <c r="FG135" s="79">
        <f t="shared" ref="FG135:FG156" si="381">SUM(F135-FF135)</f>
        <v>579.19000000000005</v>
      </c>
      <c r="FH135" s="125"/>
    </row>
    <row r="136" spans="1:164" ht="42.75" customHeight="1" x14ac:dyDescent="0.15">
      <c r="A136" s="99">
        <v>43563</v>
      </c>
      <c r="B136" s="10" t="s">
        <v>420</v>
      </c>
      <c r="C136" s="10" t="s">
        <v>421</v>
      </c>
      <c r="D136" s="12" t="s">
        <v>25</v>
      </c>
      <c r="E136" s="12" t="s">
        <v>422</v>
      </c>
      <c r="F136" s="100">
        <v>1046.8800000000001</v>
      </c>
      <c r="G136" s="75">
        <f t="shared" si="347"/>
        <v>104.68800000000002</v>
      </c>
      <c r="H136" s="75">
        <f t="shared" si="348"/>
        <v>942.19200000000012</v>
      </c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  <c r="AP136" s="126"/>
      <c r="AQ136" s="126"/>
      <c r="AR136" s="126"/>
      <c r="AS136" s="126"/>
      <c r="AT136" s="126"/>
      <c r="AU136" s="126"/>
      <c r="AV136" s="126"/>
      <c r="AW136" s="126"/>
      <c r="AX136" s="126"/>
      <c r="AY136" s="126"/>
      <c r="AZ136" s="126"/>
      <c r="BA136" s="126"/>
      <c r="BB136" s="126"/>
      <c r="BC136" s="126"/>
      <c r="BD136" s="126"/>
      <c r="BE136" s="126"/>
      <c r="BF136" s="126"/>
      <c r="BG136" s="126"/>
      <c r="BH136" s="126"/>
      <c r="BI136" s="126"/>
      <c r="BJ136" s="126"/>
      <c r="BK136" s="126"/>
      <c r="BL136" s="126"/>
      <c r="BM136" s="126"/>
      <c r="BN136" s="126"/>
      <c r="BO136" s="126"/>
      <c r="BP136" s="126"/>
      <c r="BQ136" s="126"/>
      <c r="BR136" s="126"/>
      <c r="BS136" s="126"/>
      <c r="BT136" s="126"/>
      <c r="BU136" s="126"/>
      <c r="BV136" s="126"/>
      <c r="BW136" s="126"/>
      <c r="BX136" s="126"/>
      <c r="BY136" s="126"/>
      <c r="BZ136" s="126"/>
      <c r="CA136" s="126"/>
      <c r="CB136" s="126"/>
      <c r="CC136" s="126"/>
      <c r="CD136" s="126"/>
      <c r="CE136" s="126"/>
      <c r="CF136" s="126"/>
      <c r="CG136" s="126"/>
      <c r="CH136" s="126"/>
      <c r="CI136" s="126"/>
      <c r="CJ136" s="126"/>
      <c r="CK136" s="126"/>
      <c r="CL136" s="126"/>
      <c r="CM136" s="126"/>
      <c r="CN136" s="126"/>
      <c r="CO136" s="126"/>
      <c r="CP136" s="126"/>
      <c r="CQ136" s="126"/>
      <c r="CR136" s="126"/>
      <c r="CS136" s="126"/>
      <c r="CT136" s="126"/>
      <c r="CU136" s="126"/>
      <c r="CV136" s="126"/>
      <c r="CW136" s="126"/>
      <c r="CX136" s="126"/>
      <c r="CY136" s="126"/>
      <c r="CZ136" s="126"/>
      <c r="DA136" s="126"/>
      <c r="DB136" s="126"/>
      <c r="DC136" s="126"/>
      <c r="DD136" s="126"/>
      <c r="DE136" s="126"/>
      <c r="DF136" s="126"/>
      <c r="DG136" s="126"/>
      <c r="DH136" s="126"/>
      <c r="DI136" s="126"/>
      <c r="DJ136" s="126"/>
      <c r="DK136" s="126"/>
      <c r="DL136" s="126"/>
      <c r="DM136" s="126"/>
      <c r="DN136" s="126"/>
      <c r="DO136" s="126"/>
      <c r="DP136" s="126"/>
      <c r="DQ136" s="126"/>
      <c r="DR136" s="126"/>
      <c r="DS136" s="126"/>
      <c r="DT136" s="75">
        <f t="shared" si="346"/>
        <v>11.36</v>
      </c>
      <c r="DU136" s="75">
        <f t="shared" si="349"/>
        <v>16</v>
      </c>
      <c r="DV136" s="75">
        <f t="shared" si="350"/>
        <v>15.49</v>
      </c>
      <c r="DW136" s="75">
        <f t="shared" si="351"/>
        <v>16</v>
      </c>
      <c r="DX136" s="75">
        <f t="shared" si="352"/>
        <v>16</v>
      </c>
      <c r="DY136" s="75">
        <f t="shared" si="353"/>
        <v>15.49</v>
      </c>
      <c r="DZ136" s="75">
        <f t="shared" si="354"/>
        <v>16</v>
      </c>
      <c r="EA136" s="75">
        <f t="shared" si="355"/>
        <v>15.49</v>
      </c>
      <c r="EB136" s="75">
        <f t="shared" si="356"/>
        <v>16</v>
      </c>
      <c r="EC136" s="76">
        <f t="shared" si="357"/>
        <v>137.82999999999998</v>
      </c>
      <c r="ED136" s="76">
        <f t="shared" si="358"/>
        <v>137.83000000000001</v>
      </c>
      <c r="EE136" s="75">
        <f t="shared" si="359"/>
        <v>16</v>
      </c>
      <c r="EF136" s="75">
        <f t="shared" si="360"/>
        <v>14.97</v>
      </c>
      <c r="EG136" s="75">
        <f t="shared" si="361"/>
        <v>16</v>
      </c>
      <c r="EH136" s="75">
        <f t="shared" si="362"/>
        <v>15.49</v>
      </c>
      <c r="EI136" s="75">
        <f t="shared" si="363"/>
        <v>16</v>
      </c>
      <c r="EJ136" s="75">
        <f t="shared" si="364"/>
        <v>15.49</v>
      </c>
      <c r="EK136" s="75">
        <f t="shared" si="365"/>
        <v>16</v>
      </c>
      <c r="EL136" s="75">
        <f t="shared" si="366"/>
        <v>16</v>
      </c>
      <c r="EM136" s="75">
        <f t="shared" si="367"/>
        <v>15.49</v>
      </c>
      <c r="EN136" s="75">
        <f t="shared" si="368"/>
        <v>16</v>
      </c>
      <c r="EO136" s="75">
        <f t="shared" si="369"/>
        <v>15.49</v>
      </c>
      <c r="EP136" s="75">
        <f t="shared" si="370"/>
        <v>16</v>
      </c>
      <c r="EQ136" s="76">
        <f t="shared" si="371"/>
        <v>188.93</v>
      </c>
      <c r="ER136" s="76">
        <f t="shared" si="372"/>
        <v>326.76</v>
      </c>
      <c r="ES136" s="75">
        <f t="shared" si="373"/>
        <v>16</v>
      </c>
      <c r="ET136" s="75">
        <f t="shared" si="374"/>
        <v>14.46</v>
      </c>
      <c r="EU136" s="75">
        <f t="shared" si="375"/>
        <v>16</v>
      </c>
      <c r="EV136" s="75">
        <f t="shared" si="376"/>
        <v>15.49</v>
      </c>
      <c r="EW136" s="78">
        <f t="shared" si="377"/>
        <v>16</v>
      </c>
      <c r="EX136" s="75">
        <f t="shared" si="378"/>
        <v>15.49</v>
      </c>
      <c r="EY136" s="75">
        <f t="shared" ref="EY136:EY171" si="382">ROUND((H136/5/365*31),2)</f>
        <v>16</v>
      </c>
      <c r="EZ136" s="75">
        <f t="shared" ref="EZ136:EZ171" si="383">ROUND((H136/5/365*31),2)</f>
        <v>16</v>
      </c>
      <c r="FA136" s="75">
        <f t="shared" ref="FA136:FA172" si="384">ROUND((H136/5/365*30),2)</f>
        <v>15.49</v>
      </c>
      <c r="FB136" s="76"/>
      <c r="FC136" s="76"/>
      <c r="FD136" s="76"/>
      <c r="FE136" s="75">
        <f t="shared" si="379"/>
        <v>140.93</v>
      </c>
      <c r="FF136" s="76">
        <f t="shared" si="380"/>
        <v>467.69</v>
      </c>
      <c r="FG136" s="79">
        <f t="shared" si="381"/>
        <v>579.19000000000005</v>
      </c>
      <c r="FH136" s="125"/>
    </row>
    <row r="137" spans="1:164" ht="91.5" customHeight="1" x14ac:dyDescent="0.15">
      <c r="A137" s="99">
        <v>43697</v>
      </c>
      <c r="B137" s="10" t="s">
        <v>260</v>
      </c>
      <c r="C137" s="10" t="s">
        <v>423</v>
      </c>
      <c r="D137" s="10" t="s">
        <v>245</v>
      </c>
      <c r="E137" s="12" t="s">
        <v>424</v>
      </c>
      <c r="F137" s="8">
        <v>1125</v>
      </c>
      <c r="G137" s="75">
        <f t="shared" si="347"/>
        <v>112.5</v>
      </c>
      <c r="H137" s="75">
        <f t="shared" si="348"/>
        <v>1012.5</v>
      </c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  <c r="AP137" s="126"/>
      <c r="AQ137" s="126"/>
      <c r="AR137" s="126"/>
      <c r="AS137" s="126"/>
      <c r="AT137" s="126"/>
      <c r="AU137" s="126"/>
      <c r="AV137" s="126"/>
      <c r="AW137" s="126"/>
      <c r="AX137" s="126"/>
      <c r="AY137" s="126"/>
      <c r="AZ137" s="126"/>
      <c r="BA137" s="126"/>
      <c r="BB137" s="126"/>
      <c r="BC137" s="126"/>
      <c r="BD137" s="126"/>
      <c r="BE137" s="126"/>
      <c r="BF137" s="126"/>
      <c r="BG137" s="126"/>
      <c r="BH137" s="126"/>
      <c r="BI137" s="126"/>
      <c r="BJ137" s="126"/>
      <c r="BK137" s="126"/>
      <c r="BL137" s="126"/>
      <c r="BM137" s="126"/>
      <c r="BN137" s="126"/>
      <c r="BO137" s="126"/>
      <c r="BP137" s="126"/>
      <c r="BQ137" s="126"/>
      <c r="BR137" s="126"/>
      <c r="BS137" s="126"/>
      <c r="BT137" s="126"/>
      <c r="BU137" s="126"/>
      <c r="BV137" s="126"/>
      <c r="BW137" s="126"/>
      <c r="BX137" s="126"/>
      <c r="BY137" s="126"/>
      <c r="BZ137" s="126"/>
      <c r="CA137" s="126"/>
      <c r="CB137" s="126"/>
      <c r="CC137" s="126"/>
      <c r="CD137" s="126"/>
      <c r="CE137" s="126"/>
      <c r="CF137" s="126"/>
      <c r="CG137" s="126"/>
      <c r="CH137" s="126"/>
      <c r="CI137" s="126"/>
      <c r="CJ137" s="126"/>
      <c r="CK137" s="126"/>
      <c r="CL137" s="126"/>
      <c r="CM137" s="126"/>
      <c r="CN137" s="126"/>
      <c r="CO137" s="126"/>
      <c r="CP137" s="126"/>
      <c r="CQ137" s="126"/>
      <c r="CR137" s="126"/>
      <c r="CS137" s="126"/>
      <c r="CT137" s="126"/>
      <c r="CU137" s="126"/>
      <c r="CV137" s="126"/>
      <c r="CW137" s="126"/>
      <c r="CX137" s="126"/>
      <c r="CY137" s="126"/>
      <c r="CZ137" s="126"/>
      <c r="DA137" s="126"/>
      <c r="DB137" s="126"/>
      <c r="DC137" s="126"/>
      <c r="DD137" s="126"/>
      <c r="DE137" s="126"/>
      <c r="DF137" s="126"/>
      <c r="DG137" s="126"/>
      <c r="DH137" s="126"/>
      <c r="DI137" s="126"/>
      <c r="DJ137" s="126"/>
      <c r="DK137" s="126"/>
      <c r="DL137" s="126"/>
      <c r="DM137" s="126"/>
      <c r="DN137" s="126"/>
      <c r="DO137" s="126"/>
      <c r="DP137" s="126"/>
      <c r="DQ137" s="126"/>
      <c r="DR137" s="126"/>
      <c r="DS137" s="126"/>
      <c r="DT137" s="75"/>
      <c r="DU137" s="75"/>
      <c r="DV137" s="75"/>
      <c r="DW137" s="75"/>
      <c r="DX137" s="75">
        <f t="shared" ref="DX137:DX145" si="385">ROUND((H137/5/365*11),2)</f>
        <v>6.1</v>
      </c>
      <c r="DY137" s="75">
        <f t="shared" si="353"/>
        <v>16.64</v>
      </c>
      <c r="DZ137" s="75">
        <f t="shared" si="354"/>
        <v>17.2</v>
      </c>
      <c r="EA137" s="75">
        <f t="shared" si="355"/>
        <v>16.64</v>
      </c>
      <c r="EB137" s="75">
        <f t="shared" si="356"/>
        <v>17.2</v>
      </c>
      <c r="EC137" s="76">
        <f t="shared" si="357"/>
        <v>73.78</v>
      </c>
      <c r="ED137" s="76">
        <f t="shared" si="358"/>
        <v>73.78</v>
      </c>
      <c r="EE137" s="75">
        <f t="shared" si="359"/>
        <v>17.2</v>
      </c>
      <c r="EF137" s="75">
        <f t="shared" si="360"/>
        <v>16.09</v>
      </c>
      <c r="EG137" s="75">
        <f t="shared" si="361"/>
        <v>17.2</v>
      </c>
      <c r="EH137" s="75">
        <f t="shared" si="362"/>
        <v>16.64</v>
      </c>
      <c r="EI137" s="75">
        <f t="shared" si="363"/>
        <v>17.2</v>
      </c>
      <c r="EJ137" s="75">
        <f t="shared" si="364"/>
        <v>16.64</v>
      </c>
      <c r="EK137" s="75">
        <f t="shared" si="365"/>
        <v>17.2</v>
      </c>
      <c r="EL137" s="75">
        <f t="shared" si="366"/>
        <v>17.2</v>
      </c>
      <c r="EM137" s="75">
        <f t="shared" si="367"/>
        <v>16.64</v>
      </c>
      <c r="EN137" s="75">
        <f t="shared" si="368"/>
        <v>17.2</v>
      </c>
      <c r="EO137" s="75">
        <f t="shared" si="369"/>
        <v>16.64</v>
      </c>
      <c r="EP137" s="75">
        <f t="shared" si="370"/>
        <v>17.2</v>
      </c>
      <c r="EQ137" s="76">
        <f t="shared" si="371"/>
        <v>203.04999999999995</v>
      </c>
      <c r="ER137" s="76">
        <f t="shared" si="372"/>
        <v>276.83</v>
      </c>
      <c r="ES137" s="75">
        <f t="shared" si="373"/>
        <v>17.2</v>
      </c>
      <c r="ET137" s="75">
        <f t="shared" si="374"/>
        <v>15.53</v>
      </c>
      <c r="EU137" s="75">
        <f t="shared" si="375"/>
        <v>17.2</v>
      </c>
      <c r="EV137" s="75">
        <f t="shared" si="376"/>
        <v>16.64</v>
      </c>
      <c r="EW137" s="78">
        <f t="shared" si="377"/>
        <v>17.2</v>
      </c>
      <c r="EX137" s="75">
        <f t="shared" si="378"/>
        <v>16.64</v>
      </c>
      <c r="EY137" s="75">
        <f t="shared" si="382"/>
        <v>17.2</v>
      </c>
      <c r="EZ137" s="75">
        <f t="shared" si="383"/>
        <v>17.2</v>
      </c>
      <c r="FA137" s="75">
        <f t="shared" si="384"/>
        <v>16.64</v>
      </c>
      <c r="FB137" s="76"/>
      <c r="FC137" s="76"/>
      <c r="FD137" s="76"/>
      <c r="FE137" s="75">
        <f t="shared" si="379"/>
        <v>151.44999999999999</v>
      </c>
      <c r="FF137" s="76">
        <f t="shared" si="380"/>
        <v>428.28</v>
      </c>
      <c r="FG137" s="79">
        <f t="shared" si="381"/>
        <v>696.72</v>
      </c>
      <c r="FH137" s="125"/>
    </row>
    <row r="138" spans="1:164" ht="99.75" customHeight="1" x14ac:dyDescent="0.15">
      <c r="A138" s="99">
        <v>43697</v>
      </c>
      <c r="B138" s="10" t="s">
        <v>260</v>
      </c>
      <c r="C138" s="10" t="s">
        <v>425</v>
      </c>
      <c r="D138" s="10" t="s">
        <v>245</v>
      </c>
      <c r="E138" s="12" t="s">
        <v>426</v>
      </c>
      <c r="F138" s="8">
        <v>1125</v>
      </c>
      <c r="G138" s="75">
        <f t="shared" si="347"/>
        <v>112.5</v>
      </c>
      <c r="H138" s="75">
        <f t="shared" si="348"/>
        <v>1012.5</v>
      </c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  <c r="AP138" s="126"/>
      <c r="AQ138" s="126"/>
      <c r="AR138" s="126"/>
      <c r="AS138" s="126"/>
      <c r="AT138" s="126"/>
      <c r="AU138" s="126"/>
      <c r="AV138" s="126"/>
      <c r="AW138" s="126"/>
      <c r="AX138" s="126"/>
      <c r="AY138" s="126"/>
      <c r="AZ138" s="126"/>
      <c r="BA138" s="126"/>
      <c r="BB138" s="126"/>
      <c r="BC138" s="126"/>
      <c r="BD138" s="126"/>
      <c r="BE138" s="126"/>
      <c r="BF138" s="126"/>
      <c r="BG138" s="126"/>
      <c r="BH138" s="126"/>
      <c r="BI138" s="126"/>
      <c r="BJ138" s="126"/>
      <c r="BK138" s="126"/>
      <c r="BL138" s="126"/>
      <c r="BM138" s="126"/>
      <c r="BN138" s="126"/>
      <c r="BO138" s="126"/>
      <c r="BP138" s="126"/>
      <c r="BQ138" s="126"/>
      <c r="BR138" s="126"/>
      <c r="BS138" s="126"/>
      <c r="BT138" s="126"/>
      <c r="BU138" s="126"/>
      <c r="BV138" s="126"/>
      <c r="BW138" s="126"/>
      <c r="BX138" s="126"/>
      <c r="BY138" s="126"/>
      <c r="BZ138" s="126"/>
      <c r="CA138" s="126"/>
      <c r="CB138" s="126"/>
      <c r="CC138" s="126"/>
      <c r="CD138" s="126"/>
      <c r="CE138" s="126"/>
      <c r="CF138" s="126"/>
      <c r="CG138" s="126"/>
      <c r="CH138" s="126"/>
      <c r="CI138" s="126"/>
      <c r="CJ138" s="126"/>
      <c r="CK138" s="126"/>
      <c r="CL138" s="126"/>
      <c r="CM138" s="126"/>
      <c r="CN138" s="126"/>
      <c r="CO138" s="126"/>
      <c r="CP138" s="126"/>
      <c r="CQ138" s="126"/>
      <c r="CR138" s="126"/>
      <c r="CS138" s="126"/>
      <c r="CT138" s="126"/>
      <c r="CU138" s="126"/>
      <c r="CV138" s="126"/>
      <c r="CW138" s="126"/>
      <c r="CX138" s="126"/>
      <c r="CY138" s="126"/>
      <c r="CZ138" s="126"/>
      <c r="DA138" s="126"/>
      <c r="DB138" s="126"/>
      <c r="DC138" s="126"/>
      <c r="DD138" s="126"/>
      <c r="DE138" s="126"/>
      <c r="DF138" s="126"/>
      <c r="DG138" s="126"/>
      <c r="DH138" s="126"/>
      <c r="DI138" s="126"/>
      <c r="DJ138" s="126"/>
      <c r="DK138" s="126"/>
      <c r="DL138" s="126"/>
      <c r="DM138" s="126"/>
      <c r="DN138" s="126"/>
      <c r="DO138" s="126"/>
      <c r="DP138" s="126"/>
      <c r="DQ138" s="126"/>
      <c r="DR138" s="126"/>
      <c r="DS138" s="126"/>
      <c r="DT138" s="75"/>
      <c r="DU138" s="75"/>
      <c r="DV138" s="75"/>
      <c r="DW138" s="75"/>
      <c r="DX138" s="75">
        <f t="shared" si="385"/>
        <v>6.1</v>
      </c>
      <c r="DY138" s="75">
        <f t="shared" si="353"/>
        <v>16.64</v>
      </c>
      <c r="DZ138" s="75">
        <f t="shared" si="354"/>
        <v>17.2</v>
      </c>
      <c r="EA138" s="75">
        <f t="shared" si="355"/>
        <v>16.64</v>
      </c>
      <c r="EB138" s="75">
        <f t="shared" si="356"/>
        <v>17.2</v>
      </c>
      <c r="EC138" s="76">
        <f t="shared" si="357"/>
        <v>73.78</v>
      </c>
      <c r="ED138" s="76">
        <f t="shared" si="358"/>
        <v>73.78</v>
      </c>
      <c r="EE138" s="75">
        <f t="shared" si="359"/>
        <v>17.2</v>
      </c>
      <c r="EF138" s="75">
        <f t="shared" si="360"/>
        <v>16.09</v>
      </c>
      <c r="EG138" s="75">
        <f t="shared" si="361"/>
        <v>17.2</v>
      </c>
      <c r="EH138" s="75">
        <f t="shared" si="362"/>
        <v>16.64</v>
      </c>
      <c r="EI138" s="75">
        <f t="shared" si="363"/>
        <v>17.2</v>
      </c>
      <c r="EJ138" s="75">
        <f t="shared" si="364"/>
        <v>16.64</v>
      </c>
      <c r="EK138" s="75">
        <f t="shared" si="365"/>
        <v>17.2</v>
      </c>
      <c r="EL138" s="75">
        <f t="shared" si="366"/>
        <v>17.2</v>
      </c>
      <c r="EM138" s="75">
        <f t="shared" si="367"/>
        <v>16.64</v>
      </c>
      <c r="EN138" s="75">
        <f t="shared" si="368"/>
        <v>17.2</v>
      </c>
      <c r="EO138" s="75">
        <f t="shared" si="369"/>
        <v>16.64</v>
      </c>
      <c r="EP138" s="75">
        <f t="shared" si="370"/>
        <v>17.2</v>
      </c>
      <c r="EQ138" s="76">
        <f t="shared" si="371"/>
        <v>203.04999999999995</v>
      </c>
      <c r="ER138" s="76">
        <f t="shared" si="372"/>
        <v>276.83</v>
      </c>
      <c r="ES138" s="75">
        <f t="shared" si="373"/>
        <v>17.2</v>
      </c>
      <c r="ET138" s="75">
        <f t="shared" si="374"/>
        <v>15.53</v>
      </c>
      <c r="EU138" s="75">
        <f t="shared" si="375"/>
        <v>17.2</v>
      </c>
      <c r="EV138" s="75">
        <f t="shared" si="376"/>
        <v>16.64</v>
      </c>
      <c r="EW138" s="78">
        <f t="shared" si="377"/>
        <v>17.2</v>
      </c>
      <c r="EX138" s="75">
        <f t="shared" si="378"/>
        <v>16.64</v>
      </c>
      <c r="EY138" s="75">
        <f t="shared" si="382"/>
        <v>17.2</v>
      </c>
      <c r="EZ138" s="75">
        <f t="shared" si="383"/>
        <v>17.2</v>
      </c>
      <c r="FA138" s="75">
        <f t="shared" si="384"/>
        <v>16.64</v>
      </c>
      <c r="FB138" s="76"/>
      <c r="FC138" s="76"/>
      <c r="FD138" s="76"/>
      <c r="FE138" s="75">
        <f t="shared" si="379"/>
        <v>151.44999999999999</v>
      </c>
      <c r="FF138" s="76">
        <f t="shared" si="380"/>
        <v>428.28</v>
      </c>
      <c r="FG138" s="79">
        <f t="shared" si="381"/>
        <v>696.72</v>
      </c>
      <c r="FH138" s="125"/>
    </row>
    <row r="139" spans="1:164" ht="102" customHeight="1" x14ac:dyDescent="0.15">
      <c r="A139" s="99">
        <v>43697</v>
      </c>
      <c r="B139" s="10" t="s">
        <v>260</v>
      </c>
      <c r="C139" s="10" t="s">
        <v>427</v>
      </c>
      <c r="D139" s="10" t="s">
        <v>169</v>
      </c>
      <c r="E139" s="12" t="s">
        <v>428</v>
      </c>
      <c r="F139" s="8">
        <v>1125</v>
      </c>
      <c r="G139" s="75">
        <f t="shared" si="347"/>
        <v>112.5</v>
      </c>
      <c r="H139" s="75">
        <f t="shared" si="348"/>
        <v>1012.5</v>
      </c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  <c r="AP139" s="126"/>
      <c r="AQ139" s="126"/>
      <c r="AR139" s="126"/>
      <c r="AS139" s="126"/>
      <c r="AT139" s="126"/>
      <c r="AU139" s="126"/>
      <c r="AV139" s="126"/>
      <c r="AW139" s="126"/>
      <c r="AX139" s="126"/>
      <c r="AY139" s="126"/>
      <c r="AZ139" s="126"/>
      <c r="BA139" s="126"/>
      <c r="BB139" s="126"/>
      <c r="BC139" s="126"/>
      <c r="BD139" s="126"/>
      <c r="BE139" s="126"/>
      <c r="BF139" s="126"/>
      <c r="BG139" s="126"/>
      <c r="BH139" s="126"/>
      <c r="BI139" s="126"/>
      <c r="BJ139" s="126"/>
      <c r="BK139" s="126"/>
      <c r="BL139" s="126"/>
      <c r="BM139" s="126"/>
      <c r="BN139" s="126"/>
      <c r="BO139" s="126"/>
      <c r="BP139" s="126"/>
      <c r="BQ139" s="126"/>
      <c r="BR139" s="126"/>
      <c r="BS139" s="126"/>
      <c r="BT139" s="126"/>
      <c r="BU139" s="126"/>
      <c r="BV139" s="126"/>
      <c r="BW139" s="126"/>
      <c r="BX139" s="126"/>
      <c r="BY139" s="126"/>
      <c r="BZ139" s="126"/>
      <c r="CA139" s="126"/>
      <c r="CB139" s="126"/>
      <c r="CC139" s="126"/>
      <c r="CD139" s="126"/>
      <c r="CE139" s="126"/>
      <c r="CF139" s="126"/>
      <c r="CG139" s="126"/>
      <c r="CH139" s="126"/>
      <c r="CI139" s="126"/>
      <c r="CJ139" s="126"/>
      <c r="CK139" s="126"/>
      <c r="CL139" s="126"/>
      <c r="CM139" s="126"/>
      <c r="CN139" s="126"/>
      <c r="CO139" s="126"/>
      <c r="CP139" s="126"/>
      <c r="CQ139" s="126"/>
      <c r="CR139" s="126"/>
      <c r="CS139" s="126"/>
      <c r="CT139" s="126"/>
      <c r="CU139" s="126"/>
      <c r="CV139" s="126"/>
      <c r="CW139" s="126"/>
      <c r="CX139" s="126"/>
      <c r="CY139" s="126"/>
      <c r="CZ139" s="126"/>
      <c r="DA139" s="126"/>
      <c r="DB139" s="126"/>
      <c r="DC139" s="126"/>
      <c r="DD139" s="126"/>
      <c r="DE139" s="126"/>
      <c r="DF139" s="126"/>
      <c r="DG139" s="126"/>
      <c r="DH139" s="126"/>
      <c r="DI139" s="126"/>
      <c r="DJ139" s="126"/>
      <c r="DK139" s="126"/>
      <c r="DL139" s="126"/>
      <c r="DM139" s="126"/>
      <c r="DN139" s="126"/>
      <c r="DO139" s="126"/>
      <c r="DP139" s="126"/>
      <c r="DQ139" s="126"/>
      <c r="DR139" s="126"/>
      <c r="DS139" s="126"/>
      <c r="DT139" s="75"/>
      <c r="DU139" s="75"/>
      <c r="DV139" s="75"/>
      <c r="DW139" s="75"/>
      <c r="DX139" s="75">
        <f t="shared" si="385"/>
        <v>6.1</v>
      </c>
      <c r="DY139" s="75">
        <f t="shared" si="353"/>
        <v>16.64</v>
      </c>
      <c r="DZ139" s="75">
        <f t="shared" si="354"/>
        <v>17.2</v>
      </c>
      <c r="EA139" s="75">
        <f t="shared" si="355"/>
        <v>16.64</v>
      </c>
      <c r="EB139" s="75">
        <f t="shared" si="356"/>
        <v>17.2</v>
      </c>
      <c r="EC139" s="76">
        <f t="shared" si="357"/>
        <v>73.78</v>
      </c>
      <c r="ED139" s="76">
        <f t="shared" si="358"/>
        <v>73.78</v>
      </c>
      <c r="EE139" s="75">
        <f t="shared" si="359"/>
        <v>17.2</v>
      </c>
      <c r="EF139" s="75">
        <f t="shared" si="360"/>
        <v>16.09</v>
      </c>
      <c r="EG139" s="75">
        <f t="shared" si="361"/>
        <v>17.2</v>
      </c>
      <c r="EH139" s="75">
        <f t="shared" si="362"/>
        <v>16.64</v>
      </c>
      <c r="EI139" s="75">
        <f t="shared" si="363"/>
        <v>17.2</v>
      </c>
      <c r="EJ139" s="75">
        <f t="shared" si="364"/>
        <v>16.64</v>
      </c>
      <c r="EK139" s="75">
        <f t="shared" si="365"/>
        <v>17.2</v>
      </c>
      <c r="EL139" s="75">
        <f t="shared" si="366"/>
        <v>17.2</v>
      </c>
      <c r="EM139" s="75">
        <f t="shared" si="367"/>
        <v>16.64</v>
      </c>
      <c r="EN139" s="75">
        <f t="shared" si="368"/>
        <v>17.2</v>
      </c>
      <c r="EO139" s="75">
        <f t="shared" si="369"/>
        <v>16.64</v>
      </c>
      <c r="EP139" s="75">
        <f t="shared" si="370"/>
        <v>17.2</v>
      </c>
      <c r="EQ139" s="76">
        <f t="shared" si="371"/>
        <v>203.04999999999995</v>
      </c>
      <c r="ER139" s="76">
        <f t="shared" si="372"/>
        <v>276.83</v>
      </c>
      <c r="ES139" s="75">
        <f t="shared" si="373"/>
        <v>17.2</v>
      </c>
      <c r="ET139" s="75">
        <f t="shared" si="374"/>
        <v>15.53</v>
      </c>
      <c r="EU139" s="75">
        <f t="shared" si="375"/>
        <v>17.2</v>
      </c>
      <c r="EV139" s="75">
        <f t="shared" si="376"/>
        <v>16.64</v>
      </c>
      <c r="EW139" s="78">
        <f t="shared" si="377"/>
        <v>17.2</v>
      </c>
      <c r="EX139" s="75">
        <f t="shared" si="378"/>
        <v>16.64</v>
      </c>
      <c r="EY139" s="75">
        <f t="shared" si="382"/>
        <v>17.2</v>
      </c>
      <c r="EZ139" s="75">
        <f t="shared" si="383"/>
        <v>17.2</v>
      </c>
      <c r="FA139" s="75">
        <f t="shared" si="384"/>
        <v>16.64</v>
      </c>
      <c r="FB139" s="76"/>
      <c r="FC139" s="76"/>
      <c r="FD139" s="76"/>
      <c r="FE139" s="75">
        <f t="shared" si="379"/>
        <v>151.44999999999999</v>
      </c>
      <c r="FF139" s="76">
        <f t="shared" si="380"/>
        <v>428.28</v>
      </c>
      <c r="FG139" s="79">
        <f t="shared" si="381"/>
        <v>696.72</v>
      </c>
      <c r="FH139" s="125"/>
    </row>
    <row r="140" spans="1:164" ht="93" customHeight="1" x14ac:dyDescent="0.15">
      <c r="A140" s="99">
        <v>43697</v>
      </c>
      <c r="B140" s="10" t="s">
        <v>260</v>
      </c>
      <c r="C140" s="10" t="s">
        <v>1093</v>
      </c>
      <c r="D140" s="10" t="s">
        <v>429</v>
      </c>
      <c r="E140" s="12" t="s">
        <v>430</v>
      </c>
      <c r="F140" s="8">
        <v>1125</v>
      </c>
      <c r="G140" s="75">
        <f t="shared" si="347"/>
        <v>112.5</v>
      </c>
      <c r="H140" s="75">
        <f t="shared" si="348"/>
        <v>1012.5</v>
      </c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26"/>
      <c r="BM140" s="126"/>
      <c r="BN140" s="126"/>
      <c r="BO140" s="126"/>
      <c r="BP140" s="126"/>
      <c r="BQ140" s="126"/>
      <c r="BR140" s="126"/>
      <c r="BS140" s="126"/>
      <c r="BT140" s="126"/>
      <c r="BU140" s="126"/>
      <c r="BV140" s="126"/>
      <c r="BW140" s="126"/>
      <c r="BX140" s="126"/>
      <c r="BY140" s="126"/>
      <c r="BZ140" s="126"/>
      <c r="CA140" s="126"/>
      <c r="CB140" s="126"/>
      <c r="CC140" s="126"/>
      <c r="CD140" s="126"/>
      <c r="CE140" s="126"/>
      <c r="CF140" s="126"/>
      <c r="CG140" s="126"/>
      <c r="CH140" s="126"/>
      <c r="CI140" s="126"/>
      <c r="CJ140" s="126"/>
      <c r="CK140" s="126"/>
      <c r="CL140" s="126"/>
      <c r="CM140" s="126"/>
      <c r="CN140" s="126"/>
      <c r="CO140" s="126"/>
      <c r="CP140" s="126"/>
      <c r="CQ140" s="126"/>
      <c r="CR140" s="126"/>
      <c r="CS140" s="126"/>
      <c r="CT140" s="126"/>
      <c r="CU140" s="126"/>
      <c r="CV140" s="126"/>
      <c r="CW140" s="126"/>
      <c r="CX140" s="126"/>
      <c r="CY140" s="126"/>
      <c r="CZ140" s="126"/>
      <c r="DA140" s="126"/>
      <c r="DB140" s="126"/>
      <c r="DC140" s="126"/>
      <c r="DD140" s="126"/>
      <c r="DE140" s="126"/>
      <c r="DF140" s="126"/>
      <c r="DG140" s="126"/>
      <c r="DH140" s="126"/>
      <c r="DI140" s="126"/>
      <c r="DJ140" s="126"/>
      <c r="DK140" s="126"/>
      <c r="DL140" s="126"/>
      <c r="DM140" s="126"/>
      <c r="DN140" s="126"/>
      <c r="DO140" s="126"/>
      <c r="DP140" s="126"/>
      <c r="DQ140" s="126"/>
      <c r="DR140" s="126"/>
      <c r="DS140" s="126"/>
      <c r="DT140" s="75"/>
      <c r="DU140" s="75"/>
      <c r="DV140" s="75"/>
      <c r="DW140" s="75"/>
      <c r="DX140" s="75">
        <f t="shared" si="385"/>
        <v>6.1</v>
      </c>
      <c r="DY140" s="75">
        <f t="shared" si="353"/>
        <v>16.64</v>
      </c>
      <c r="DZ140" s="75">
        <f t="shared" si="354"/>
        <v>17.2</v>
      </c>
      <c r="EA140" s="75">
        <f t="shared" si="355"/>
        <v>16.64</v>
      </c>
      <c r="EB140" s="75">
        <f t="shared" si="356"/>
        <v>17.2</v>
      </c>
      <c r="EC140" s="76">
        <f t="shared" si="357"/>
        <v>73.78</v>
      </c>
      <c r="ED140" s="76">
        <f t="shared" si="358"/>
        <v>73.78</v>
      </c>
      <c r="EE140" s="75">
        <f t="shared" si="359"/>
        <v>17.2</v>
      </c>
      <c r="EF140" s="75">
        <f t="shared" si="360"/>
        <v>16.09</v>
      </c>
      <c r="EG140" s="75">
        <f t="shared" si="361"/>
        <v>17.2</v>
      </c>
      <c r="EH140" s="75">
        <f t="shared" si="362"/>
        <v>16.64</v>
      </c>
      <c r="EI140" s="75">
        <f t="shared" si="363"/>
        <v>17.2</v>
      </c>
      <c r="EJ140" s="75">
        <f t="shared" si="364"/>
        <v>16.64</v>
      </c>
      <c r="EK140" s="75">
        <f t="shared" si="365"/>
        <v>17.2</v>
      </c>
      <c r="EL140" s="75">
        <f t="shared" si="366"/>
        <v>17.2</v>
      </c>
      <c r="EM140" s="75">
        <f t="shared" si="367"/>
        <v>16.64</v>
      </c>
      <c r="EN140" s="75">
        <f t="shared" si="368"/>
        <v>17.2</v>
      </c>
      <c r="EO140" s="75">
        <f t="shared" si="369"/>
        <v>16.64</v>
      </c>
      <c r="EP140" s="75">
        <f t="shared" si="370"/>
        <v>17.2</v>
      </c>
      <c r="EQ140" s="76">
        <f t="shared" si="371"/>
        <v>203.04999999999995</v>
      </c>
      <c r="ER140" s="76">
        <f t="shared" si="372"/>
        <v>276.83</v>
      </c>
      <c r="ES140" s="75">
        <f t="shared" si="373"/>
        <v>17.2</v>
      </c>
      <c r="ET140" s="75">
        <f t="shared" si="374"/>
        <v>15.53</v>
      </c>
      <c r="EU140" s="75">
        <f t="shared" si="375"/>
        <v>17.2</v>
      </c>
      <c r="EV140" s="75">
        <f t="shared" si="376"/>
        <v>16.64</v>
      </c>
      <c r="EW140" s="78">
        <f t="shared" si="377"/>
        <v>17.2</v>
      </c>
      <c r="EX140" s="75">
        <f t="shared" si="378"/>
        <v>16.64</v>
      </c>
      <c r="EY140" s="75">
        <f t="shared" si="382"/>
        <v>17.2</v>
      </c>
      <c r="EZ140" s="75">
        <f t="shared" si="383"/>
        <v>17.2</v>
      </c>
      <c r="FA140" s="75">
        <f t="shared" si="384"/>
        <v>16.64</v>
      </c>
      <c r="FB140" s="76"/>
      <c r="FC140" s="76"/>
      <c r="FD140" s="76"/>
      <c r="FE140" s="75">
        <f t="shared" si="379"/>
        <v>151.44999999999999</v>
      </c>
      <c r="FF140" s="76">
        <f t="shared" si="380"/>
        <v>428.28</v>
      </c>
      <c r="FG140" s="79">
        <f t="shared" si="381"/>
        <v>696.72</v>
      </c>
      <c r="FH140" s="125"/>
    </row>
    <row r="141" spans="1:164" ht="101.25" customHeight="1" x14ac:dyDescent="0.15">
      <c r="A141" s="99">
        <v>43697</v>
      </c>
      <c r="B141" s="10" t="s">
        <v>260</v>
      </c>
      <c r="C141" s="10" t="s">
        <v>431</v>
      </c>
      <c r="D141" s="10" t="s">
        <v>429</v>
      </c>
      <c r="E141" s="12" t="s">
        <v>432</v>
      </c>
      <c r="F141" s="8">
        <v>1125</v>
      </c>
      <c r="G141" s="75">
        <f t="shared" si="347"/>
        <v>112.5</v>
      </c>
      <c r="H141" s="75">
        <f t="shared" si="348"/>
        <v>1012.5</v>
      </c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  <c r="AP141" s="126"/>
      <c r="AQ141" s="126"/>
      <c r="AR141" s="126"/>
      <c r="AS141" s="126"/>
      <c r="AT141" s="126"/>
      <c r="AU141" s="126"/>
      <c r="AV141" s="126"/>
      <c r="AW141" s="126"/>
      <c r="AX141" s="126"/>
      <c r="AY141" s="126"/>
      <c r="AZ141" s="126"/>
      <c r="BA141" s="126"/>
      <c r="BB141" s="126"/>
      <c r="BC141" s="126"/>
      <c r="BD141" s="126"/>
      <c r="BE141" s="126"/>
      <c r="BF141" s="126"/>
      <c r="BG141" s="126"/>
      <c r="BH141" s="126"/>
      <c r="BI141" s="126"/>
      <c r="BJ141" s="126"/>
      <c r="BK141" s="126"/>
      <c r="BL141" s="126"/>
      <c r="BM141" s="126"/>
      <c r="BN141" s="126"/>
      <c r="BO141" s="126"/>
      <c r="BP141" s="126"/>
      <c r="BQ141" s="126"/>
      <c r="BR141" s="126"/>
      <c r="BS141" s="126"/>
      <c r="BT141" s="126"/>
      <c r="BU141" s="126"/>
      <c r="BV141" s="126"/>
      <c r="BW141" s="126"/>
      <c r="BX141" s="126"/>
      <c r="BY141" s="126"/>
      <c r="BZ141" s="126"/>
      <c r="CA141" s="126"/>
      <c r="CB141" s="126"/>
      <c r="CC141" s="126"/>
      <c r="CD141" s="126"/>
      <c r="CE141" s="126"/>
      <c r="CF141" s="126"/>
      <c r="CG141" s="126"/>
      <c r="CH141" s="126"/>
      <c r="CI141" s="126"/>
      <c r="CJ141" s="126"/>
      <c r="CK141" s="126"/>
      <c r="CL141" s="126"/>
      <c r="CM141" s="126"/>
      <c r="CN141" s="126"/>
      <c r="CO141" s="126"/>
      <c r="CP141" s="126"/>
      <c r="CQ141" s="126"/>
      <c r="CR141" s="126"/>
      <c r="CS141" s="126"/>
      <c r="CT141" s="126"/>
      <c r="CU141" s="126"/>
      <c r="CV141" s="126"/>
      <c r="CW141" s="126"/>
      <c r="CX141" s="126"/>
      <c r="CY141" s="126"/>
      <c r="CZ141" s="126"/>
      <c r="DA141" s="126"/>
      <c r="DB141" s="126"/>
      <c r="DC141" s="126"/>
      <c r="DD141" s="126"/>
      <c r="DE141" s="126"/>
      <c r="DF141" s="126"/>
      <c r="DG141" s="126"/>
      <c r="DH141" s="126"/>
      <c r="DI141" s="126"/>
      <c r="DJ141" s="126"/>
      <c r="DK141" s="126"/>
      <c r="DL141" s="126"/>
      <c r="DM141" s="126"/>
      <c r="DN141" s="126"/>
      <c r="DO141" s="126"/>
      <c r="DP141" s="126"/>
      <c r="DQ141" s="126"/>
      <c r="DR141" s="126"/>
      <c r="DS141" s="126"/>
      <c r="DT141" s="75"/>
      <c r="DU141" s="75"/>
      <c r="DV141" s="75"/>
      <c r="DW141" s="75"/>
      <c r="DX141" s="75">
        <f t="shared" si="385"/>
        <v>6.1</v>
      </c>
      <c r="DY141" s="75">
        <f t="shared" si="353"/>
        <v>16.64</v>
      </c>
      <c r="DZ141" s="75">
        <f t="shared" si="354"/>
        <v>17.2</v>
      </c>
      <c r="EA141" s="75">
        <f t="shared" si="355"/>
        <v>16.64</v>
      </c>
      <c r="EB141" s="75">
        <f t="shared" si="356"/>
        <v>17.2</v>
      </c>
      <c r="EC141" s="76">
        <f t="shared" si="357"/>
        <v>73.78</v>
      </c>
      <c r="ED141" s="76">
        <f t="shared" si="358"/>
        <v>73.78</v>
      </c>
      <c r="EE141" s="75">
        <f t="shared" si="359"/>
        <v>17.2</v>
      </c>
      <c r="EF141" s="75">
        <f t="shared" si="360"/>
        <v>16.09</v>
      </c>
      <c r="EG141" s="75">
        <f t="shared" si="361"/>
        <v>17.2</v>
      </c>
      <c r="EH141" s="75">
        <f t="shared" si="362"/>
        <v>16.64</v>
      </c>
      <c r="EI141" s="75">
        <f t="shared" si="363"/>
        <v>17.2</v>
      </c>
      <c r="EJ141" s="75">
        <f t="shared" si="364"/>
        <v>16.64</v>
      </c>
      <c r="EK141" s="75">
        <f t="shared" si="365"/>
        <v>17.2</v>
      </c>
      <c r="EL141" s="75">
        <f t="shared" si="366"/>
        <v>17.2</v>
      </c>
      <c r="EM141" s="75">
        <f t="shared" si="367"/>
        <v>16.64</v>
      </c>
      <c r="EN141" s="75">
        <f t="shared" si="368"/>
        <v>17.2</v>
      </c>
      <c r="EO141" s="75">
        <f t="shared" si="369"/>
        <v>16.64</v>
      </c>
      <c r="EP141" s="75">
        <f t="shared" si="370"/>
        <v>17.2</v>
      </c>
      <c r="EQ141" s="76">
        <f t="shared" si="371"/>
        <v>203.04999999999995</v>
      </c>
      <c r="ER141" s="76">
        <f t="shared" si="372"/>
        <v>276.83</v>
      </c>
      <c r="ES141" s="75">
        <f t="shared" si="373"/>
        <v>17.2</v>
      </c>
      <c r="ET141" s="75">
        <f t="shared" si="374"/>
        <v>15.53</v>
      </c>
      <c r="EU141" s="75">
        <f t="shared" si="375"/>
        <v>17.2</v>
      </c>
      <c r="EV141" s="75">
        <f t="shared" si="376"/>
        <v>16.64</v>
      </c>
      <c r="EW141" s="78">
        <f t="shared" si="377"/>
        <v>17.2</v>
      </c>
      <c r="EX141" s="75">
        <f t="shared" si="378"/>
        <v>16.64</v>
      </c>
      <c r="EY141" s="75">
        <f t="shared" si="382"/>
        <v>17.2</v>
      </c>
      <c r="EZ141" s="75">
        <f t="shared" si="383"/>
        <v>17.2</v>
      </c>
      <c r="FA141" s="75">
        <f t="shared" si="384"/>
        <v>16.64</v>
      </c>
      <c r="FB141" s="76"/>
      <c r="FC141" s="76"/>
      <c r="FD141" s="76"/>
      <c r="FE141" s="75">
        <f t="shared" si="379"/>
        <v>151.44999999999999</v>
      </c>
      <c r="FF141" s="76">
        <f t="shared" si="380"/>
        <v>428.28</v>
      </c>
      <c r="FG141" s="79">
        <f t="shared" si="381"/>
        <v>696.72</v>
      </c>
      <c r="FH141" s="125"/>
    </row>
    <row r="142" spans="1:164" ht="99.75" customHeight="1" x14ac:dyDescent="0.15">
      <c r="A142" s="99">
        <v>43697</v>
      </c>
      <c r="B142" s="10" t="s">
        <v>260</v>
      </c>
      <c r="C142" s="10" t="s">
        <v>433</v>
      </c>
      <c r="D142" s="10" t="s">
        <v>429</v>
      </c>
      <c r="E142" s="12" t="s">
        <v>434</v>
      </c>
      <c r="F142" s="8">
        <v>1125</v>
      </c>
      <c r="G142" s="75">
        <f t="shared" si="347"/>
        <v>112.5</v>
      </c>
      <c r="H142" s="75">
        <f t="shared" si="348"/>
        <v>1012.5</v>
      </c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  <c r="AP142" s="126"/>
      <c r="AQ142" s="126"/>
      <c r="AR142" s="126"/>
      <c r="AS142" s="126"/>
      <c r="AT142" s="126"/>
      <c r="AU142" s="126"/>
      <c r="AV142" s="126"/>
      <c r="AW142" s="126"/>
      <c r="AX142" s="126"/>
      <c r="AY142" s="126"/>
      <c r="AZ142" s="126"/>
      <c r="BA142" s="126"/>
      <c r="BB142" s="126"/>
      <c r="BC142" s="126"/>
      <c r="BD142" s="126"/>
      <c r="BE142" s="126"/>
      <c r="BF142" s="126"/>
      <c r="BG142" s="126"/>
      <c r="BH142" s="126"/>
      <c r="BI142" s="126"/>
      <c r="BJ142" s="126"/>
      <c r="BK142" s="126"/>
      <c r="BL142" s="126"/>
      <c r="BM142" s="126"/>
      <c r="BN142" s="126"/>
      <c r="BO142" s="126"/>
      <c r="BP142" s="126"/>
      <c r="BQ142" s="126"/>
      <c r="BR142" s="126"/>
      <c r="BS142" s="126"/>
      <c r="BT142" s="126"/>
      <c r="BU142" s="126"/>
      <c r="BV142" s="126"/>
      <c r="BW142" s="126"/>
      <c r="BX142" s="126"/>
      <c r="BY142" s="126"/>
      <c r="BZ142" s="126"/>
      <c r="CA142" s="126"/>
      <c r="CB142" s="126"/>
      <c r="CC142" s="126"/>
      <c r="CD142" s="126"/>
      <c r="CE142" s="126"/>
      <c r="CF142" s="126"/>
      <c r="CG142" s="126"/>
      <c r="CH142" s="126"/>
      <c r="CI142" s="126"/>
      <c r="CJ142" s="126"/>
      <c r="CK142" s="126"/>
      <c r="CL142" s="126"/>
      <c r="CM142" s="126"/>
      <c r="CN142" s="126"/>
      <c r="CO142" s="126"/>
      <c r="CP142" s="126"/>
      <c r="CQ142" s="126"/>
      <c r="CR142" s="126"/>
      <c r="CS142" s="126"/>
      <c r="CT142" s="126"/>
      <c r="CU142" s="126"/>
      <c r="CV142" s="126"/>
      <c r="CW142" s="126"/>
      <c r="CX142" s="126"/>
      <c r="CY142" s="126"/>
      <c r="CZ142" s="126"/>
      <c r="DA142" s="126"/>
      <c r="DB142" s="126"/>
      <c r="DC142" s="126"/>
      <c r="DD142" s="126"/>
      <c r="DE142" s="126"/>
      <c r="DF142" s="126"/>
      <c r="DG142" s="126"/>
      <c r="DH142" s="126"/>
      <c r="DI142" s="126"/>
      <c r="DJ142" s="126"/>
      <c r="DK142" s="126"/>
      <c r="DL142" s="126"/>
      <c r="DM142" s="126"/>
      <c r="DN142" s="126"/>
      <c r="DO142" s="126"/>
      <c r="DP142" s="126"/>
      <c r="DQ142" s="126"/>
      <c r="DR142" s="126"/>
      <c r="DS142" s="126"/>
      <c r="DT142" s="75"/>
      <c r="DU142" s="75"/>
      <c r="DV142" s="75"/>
      <c r="DW142" s="75"/>
      <c r="DX142" s="75">
        <f t="shared" si="385"/>
        <v>6.1</v>
      </c>
      <c r="DY142" s="75">
        <f t="shared" si="353"/>
        <v>16.64</v>
      </c>
      <c r="DZ142" s="75">
        <f t="shared" si="354"/>
        <v>17.2</v>
      </c>
      <c r="EA142" s="75">
        <f t="shared" si="355"/>
        <v>16.64</v>
      </c>
      <c r="EB142" s="75">
        <f t="shared" si="356"/>
        <v>17.2</v>
      </c>
      <c r="EC142" s="76">
        <f t="shared" si="357"/>
        <v>73.78</v>
      </c>
      <c r="ED142" s="76">
        <f t="shared" si="358"/>
        <v>73.78</v>
      </c>
      <c r="EE142" s="75">
        <f t="shared" si="359"/>
        <v>17.2</v>
      </c>
      <c r="EF142" s="75">
        <f t="shared" si="360"/>
        <v>16.09</v>
      </c>
      <c r="EG142" s="75">
        <f t="shared" si="361"/>
        <v>17.2</v>
      </c>
      <c r="EH142" s="75">
        <f t="shared" si="362"/>
        <v>16.64</v>
      </c>
      <c r="EI142" s="75">
        <f t="shared" si="363"/>
        <v>17.2</v>
      </c>
      <c r="EJ142" s="75">
        <f t="shared" si="364"/>
        <v>16.64</v>
      </c>
      <c r="EK142" s="75">
        <f t="shared" si="365"/>
        <v>17.2</v>
      </c>
      <c r="EL142" s="75">
        <f t="shared" si="366"/>
        <v>17.2</v>
      </c>
      <c r="EM142" s="75">
        <f t="shared" si="367"/>
        <v>16.64</v>
      </c>
      <c r="EN142" s="75">
        <f t="shared" si="368"/>
        <v>17.2</v>
      </c>
      <c r="EO142" s="75">
        <f t="shared" si="369"/>
        <v>16.64</v>
      </c>
      <c r="EP142" s="75">
        <f t="shared" si="370"/>
        <v>17.2</v>
      </c>
      <c r="EQ142" s="76">
        <f t="shared" si="371"/>
        <v>203.04999999999995</v>
      </c>
      <c r="ER142" s="76">
        <f t="shared" si="372"/>
        <v>276.83</v>
      </c>
      <c r="ES142" s="75">
        <f t="shared" si="373"/>
        <v>17.2</v>
      </c>
      <c r="ET142" s="75">
        <f t="shared" si="374"/>
        <v>15.53</v>
      </c>
      <c r="EU142" s="75">
        <f t="shared" si="375"/>
        <v>17.2</v>
      </c>
      <c r="EV142" s="75">
        <f t="shared" si="376"/>
        <v>16.64</v>
      </c>
      <c r="EW142" s="78">
        <f t="shared" si="377"/>
        <v>17.2</v>
      </c>
      <c r="EX142" s="75">
        <f t="shared" si="378"/>
        <v>16.64</v>
      </c>
      <c r="EY142" s="75">
        <f t="shared" si="382"/>
        <v>17.2</v>
      </c>
      <c r="EZ142" s="75">
        <f t="shared" si="383"/>
        <v>17.2</v>
      </c>
      <c r="FA142" s="75">
        <f t="shared" si="384"/>
        <v>16.64</v>
      </c>
      <c r="FB142" s="76"/>
      <c r="FC142" s="76"/>
      <c r="FD142" s="76"/>
      <c r="FE142" s="75">
        <f t="shared" si="379"/>
        <v>151.44999999999999</v>
      </c>
      <c r="FF142" s="76">
        <f t="shared" si="380"/>
        <v>428.28</v>
      </c>
      <c r="FG142" s="79">
        <f t="shared" si="381"/>
        <v>696.72</v>
      </c>
      <c r="FH142" s="125"/>
    </row>
    <row r="143" spans="1:164" ht="98.25" customHeight="1" x14ac:dyDescent="0.15">
      <c r="A143" s="99">
        <v>43697</v>
      </c>
      <c r="B143" s="10" t="s">
        <v>260</v>
      </c>
      <c r="C143" s="10" t="s">
        <v>435</v>
      </c>
      <c r="D143" s="10" t="s">
        <v>177</v>
      </c>
      <c r="E143" s="12" t="s">
        <v>436</v>
      </c>
      <c r="F143" s="8">
        <v>1125</v>
      </c>
      <c r="G143" s="75">
        <f t="shared" si="347"/>
        <v>112.5</v>
      </c>
      <c r="H143" s="75">
        <f t="shared" si="348"/>
        <v>1012.5</v>
      </c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  <c r="AP143" s="126"/>
      <c r="AQ143" s="126"/>
      <c r="AR143" s="126"/>
      <c r="AS143" s="126"/>
      <c r="AT143" s="126"/>
      <c r="AU143" s="126"/>
      <c r="AV143" s="126"/>
      <c r="AW143" s="126"/>
      <c r="AX143" s="126"/>
      <c r="AY143" s="126"/>
      <c r="AZ143" s="126"/>
      <c r="BA143" s="126"/>
      <c r="BB143" s="126"/>
      <c r="BC143" s="126"/>
      <c r="BD143" s="126"/>
      <c r="BE143" s="126"/>
      <c r="BF143" s="126"/>
      <c r="BG143" s="126"/>
      <c r="BH143" s="126"/>
      <c r="BI143" s="126"/>
      <c r="BJ143" s="126"/>
      <c r="BK143" s="126"/>
      <c r="BL143" s="126"/>
      <c r="BM143" s="126"/>
      <c r="BN143" s="126"/>
      <c r="BO143" s="126"/>
      <c r="BP143" s="126"/>
      <c r="BQ143" s="126"/>
      <c r="BR143" s="126"/>
      <c r="BS143" s="126"/>
      <c r="BT143" s="126"/>
      <c r="BU143" s="126"/>
      <c r="BV143" s="126"/>
      <c r="BW143" s="126"/>
      <c r="BX143" s="126"/>
      <c r="BY143" s="126"/>
      <c r="BZ143" s="126"/>
      <c r="CA143" s="126"/>
      <c r="CB143" s="126"/>
      <c r="CC143" s="126"/>
      <c r="CD143" s="126"/>
      <c r="CE143" s="126"/>
      <c r="CF143" s="126"/>
      <c r="CG143" s="126"/>
      <c r="CH143" s="126"/>
      <c r="CI143" s="126"/>
      <c r="CJ143" s="126"/>
      <c r="CK143" s="126"/>
      <c r="CL143" s="126"/>
      <c r="CM143" s="126"/>
      <c r="CN143" s="126"/>
      <c r="CO143" s="126"/>
      <c r="CP143" s="126"/>
      <c r="CQ143" s="126"/>
      <c r="CR143" s="126"/>
      <c r="CS143" s="126"/>
      <c r="CT143" s="126"/>
      <c r="CU143" s="126"/>
      <c r="CV143" s="126"/>
      <c r="CW143" s="126"/>
      <c r="CX143" s="126"/>
      <c r="CY143" s="126"/>
      <c r="CZ143" s="126"/>
      <c r="DA143" s="126"/>
      <c r="DB143" s="126"/>
      <c r="DC143" s="126"/>
      <c r="DD143" s="126"/>
      <c r="DE143" s="126"/>
      <c r="DF143" s="126"/>
      <c r="DG143" s="126"/>
      <c r="DH143" s="126"/>
      <c r="DI143" s="126"/>
      <c r="DJ143" s="126"/>
      <c r="DK143" s="126"/>
      <c r="DL143" s="126"/>
      <c r="DM143" s="126"/>
      <c r="DN143" s="126"/>
      <c r="DO143" s="126"/>
      <c r="DP143" s="126"/>
      <c r="DQ143" s="126"/>
      <c r="DR143" s="126"/>
      <c r="DS143" s="126"/>
      <c r="DT143" s="75"/>
      <c r="DU143" s="75"/>
      <c r="DV143" s="75"/>
      <c r="DW143" s="75"/>
      <c r="DX143" s="75">
        <f t="shared" si="385"/>
        <v>6.1</v>
      </c>
      <c r="DY143" s="75">
        <f t="shared" si="353"/>
        <v>16.64</v>
      </c>
      <c r="DZ143" s="75">
        <f t="shared" si="354"/>
        <v>17.2</v>
      </c>
      <c r="EA143" s="75">
        <f t="shared" si="355"/>
        <v>16.64</v>
      </c>
      <c r="EB143" s="75">
        <f t="shared" si="356"/>
        <v>17.2</v>
      </c>
      <c r="EC143" s="76">
        <f t="shared" si="357"/>
        <v>73.78</v>
      </c>
      <c r="ED143" s="76">
        <f t="shared" si="358"/>
        <v>73.78</v>
      </c>
      <c r="EE143" s="75">
        <f t="shared" si="359"/>
        <v>17.2</v>
      </c>
      <c r="EF143" s="75">
        <f t="shared" si="360"/>
        <v>16.09</v>
      </c>
      <c r="EG143" s="75">
        <f t="shared" si="361"/>
        <v>17.2</v>
      </c>
      <c r="EH143" s="75">
        <f t="shared" si="362"/>
        <v>16.64</v>
      </c>
      <c r="EI143" s="75">
        <f t="shared" si="363"/>
        <v>17.2</v>
      </c>
      <c r="EJ143" s="75">
        <f t="shared" si="364"/>
        <v>16.64</v>
      </c>
      <c r="EK143" s="75">
        <f t="shared" si="365"/>
        <v>17.2</v>
      </c>
      <c r="EL143" s="75">
        <f t="shared" si="366"/>
        <v>17.2</v>
      </c>
      <c r="EM143" s="75">
        <f t="shared" si="367"/>
        <v>16.64</v>
      </c>
      <c r="EN143" s="75">
        <f t="shared" si="368"/>
        <v>17.2</v>
      </c>
      <c r="EO143" s="75">
        <f t="shared" si="369"/>
        <v>16.64</v>
      </c>
      <c r="EP143" s="75">
        <f t="shared" si="370"/>
        <v>17.2</v>
      </c>
      <c r="EQ143" s="76">
        <f t="shared" si="371"/>
        <v>203.04999999999995</v>
      </c>
      <c r="ER143" s="76">
        <f t="shared" si="372"/>
        <v>276.83</v>
      </c>
      <c r="ES143" s="75">
        <f t="shared" si="373"/>
        <v>17.2</v>
      </c>
      <c r="ET143" s="75">
        <f t="shared" si="374"/>
        <v>15.53</v>
      </c>
      <c r="EU143" s="75">
        <f t="shared" si="375"/>
        <v>17.2</v>
      </c>
      <c r="EV143" s="75">
        <f t="shared" si="376"/>
        <v>16.64</v>
      </c>
      <c r="EW143" s="78">
        <f t="shared" si="377"/>
        <v>17.2</v>
      </c>
      <c r="EX143" s="75">
        <f t="shared" si="378"/>
        <v>16.64</v>
      </c>
      <c r="EY143" s="75">
        <f t="shared" si="382"/>
        <v>17.2</v>
      </c>
      <c r="EZ143" s="75">
        <f t="shared" si="383"/>
        <v>17.2</v>
      </c>
      <c r="FA143" s="75">
        <f t="shared" si="384"/>
        <v>16.64</v>
      </c>
      <c r="FB143" s="76"/>
      <c r="FC143" s="76"/>
      <c r="FD143" s="76"/>
      <c r="FE143" s="75">
        <f t="shared" si="379"/>
        <v>151.44999999999999</v>
      </c>
      <c r="FF143" s="76">
        <f t="shared" si="380"/>
        <v>428.28</v>
      </c>
      <c r="FG143" s="79">
        <f t="shared" si="381"/>
        <v>696.72</v>
      </c>
      <c r="FH143" s="125"/>
    </row>
    <row r="144" spans="1:164" ht="102" customHeight="1" x14ac:dyDescent="0.15">
      <c r="A144" s="99">
        <v>43697</v>
      </c>
      <c r="B144" s="10" t="s">
        <v>260</v>
      </c>
      <c r="C144" s="10" t="s">
        <v>437</v>
      </c>
      <c r="D144" s="10" t="s">
        <v>177</v>
      </c>
      <c r="E144" s="12" t="s">
        <v>438</v>
      </c>
      <c r="F144" s="8">
        <v>1125</v>
      </c>
      <c r="G144" s="75">
        <f t="shared" si="347"/>
        <v>112.5</v>
      </c>
      <c r="H144" s="75">
        <f t="shared" si="348"/>
        <v>1012.5</v>
      </c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  <c r="AP144" s="126"/>
      <c r="AQ144" s="126"/>
      <c r="AR144" s="126"/>
      <c r="AS144" s="126"/>
      <c r="AT144" s="126"/>
      <c r="AU144" s="126"/>
      <c r="AV144" s="126"/>
      <c r="AW144" s="126"/>
      <c r="AX144" s="126"/>
      <c r="AY144" s="126"/>
      <c r="AZ144" s="126"/>
      <c r="BA144" s="126"/>
      <c r="BB144" s="126"/>
      <c r="BC144" s="126"/>
      <c r="BD144" s="126"/>
      <c r="BE144" s="126"/>
      <c r="BF144" s="126"/>
      <c r="BG144" s="126"/>
      <c r="BH144" s="126"/>
      <c r="BI144" s="126"/>
      <c r="BJ144" s="126"/>
      <c r="BK144" s="126"/>
      <c r="BL144" s="126"/>
      <c r="BM144" s="126"/>
      <c r="BN144" s="126"/>
      <c r="BO144" s="126"/>
      <c r="BP144" s="126"/>
      <c r="BQ144" s="126"/>
      <c r="BR144" s="126"/>
      <c r="BS144" s="126"/>
      <c r="BT144" s="126"/>
      <c r="BU144" s="126"/>
      <c r="BV144" s="126"/>
      <c r="BW144" s="126"/>
      <c r="BX144" s="126"/>
      <c r="BY144" s="126"/>
      <c r="BZ144" s="126"/>
      <c r="CA144" s="126"/>
      <c r="CB144" s="126"/>
      <c r="CC144" s="126"/>
      <c r="CD144" s="126"/>
      <c r="CE144" s="126"/>
      <c r="CF144" s="126"/>
      <c r="CG144" s="126"/>
      <c r="CH144" s="126"/>
      <c r="CI144" s="126"/>
      <c r="CJ144" s="126"/>
      <c r="CK144" s="126"/>
      <c r="CL144" s="126"/>
      <c r="CM144" s="126"/>
      <c r="CN144" s="126"/>
      <c r="CO144" s="126"/>
      <c r="CP144" s="126"/>
      <c r="CQ144" s="126"/>
      <c r="CR144" s="126"/>
      <c r="CS144" s="126"/>
      <c r="CT144" s="126"/>
      <c r="CU144" s="126"/>
      <c r="CV144" s="126"/>
      <c r="CW144" s="126"/>
      <c r="CX144" s="126"/>
      <c r="CY144" s="126"/>
      <c r="CZ144" s="126"/>
      <c r="DA144" s="126"/>
      <c r="DB144" s="126"/>
      <c r="DC144" s="126"/>
      <c r="DD144" s="126"/>
      <c r="DE144" s="126"/>
      <c r="DF144" s="126"/>
      <c r="DG144" s="126"/>
      <c r="DH144" s="126"/>
      <c r="DI144" s="126"/>
      <c r="DJ144" s="126"/>
      <c r="DK144" s="126"/>
      <c r="DL144" s="126"/>
      <c r="DM144" s="126"/>
      <c r="DN144" s="126"/>
      <c r="DO144" s="126"/>
      <c r="DP144" s="126"/>
      <c r="DQ144" s="126"/>
      <c r="DR144" s="126"/>
      <c r="DS144" s="126"/>
      <c r="DT144" s="75"/>
      <c r="DU144" s="75"/>
      <c r="DV144" s="75"/>
      <c r="DW144" s="75"/>
      <c r="DX144" s="75">
        <f t="shared" si="385"/>
        <v>6.1</v>
      </c>
      <c r="DY144" s="75">
        <f t="shared" si="353"/>
        <v>16.64</v>
      </c>
      <c r="DZ144" s="75">
        <f t="shared" si="354"/>
        <v>17.2</v>
      </c>
      <c r="EA144" s="75">
        <f t="shared" si="355"/>
        <v>16.64</v>
      </c>
      <c r="EB144" s="75">
        <f t="shared" si="356"/>
        <v>17.2</v>
      </c>
      <c r="EC144" s="76">
        <f t="shared" si="357"/>
        <v>73.78</v>
      </c>
      <c r="ED144" s="76">
        <f t="shared" si="358"/>
        <v>73.78</v>
      </c>
      <c r="EE144" s="75">
        <f t="shared" si="359"/>
        <v>17.2</v>
      </c>
      <c r="EF144" s="75">
        <f t="shared" si="360"/>
        <v>16.09</v>
      </c>
      <c r="EG144" s="75">
        <f t="shared" si="361"/>
        <v>17.2</v>
      </c>
      <c r="EH144" s="75">
        <f t="shared" si="362"/>
        <v>16.64</v>
      </c>
      <c r="EI144" s="75">
        <f t="shared" si="363"/>
        <v>17.2</v>
      </c>
      <c r="EJ144" s="75">
        <f t="shared" si="364"/>
        <v>16.64</v>
      </c>
      <c r="EK144" s="75">
        <f t="shared" si="365"/>
        <v>17.2</v>
      </c>
      <c r="EL144" s="75">
        <f t="shared" si="366"/>
        <v>17.2</v>
      </c>
      <c r="EM144" s="75">
        <f t="shared" si="367"/>
        <v>16.64</v>
      </c>
      <c r="EN144" s="75">
        <f t="shared" si="368"/>
        <v>17.2</v>
      </c>
      <c r="EO144" s="75">
        <f t="shared" si="369"/>
        <v>16.64</v>
      </c>
      <c r="EP144" s="75">
        <f t="shared" si="370"/>
        <v>17.2</v>
      </c>
      <c r="EQ144" s="76">
        <f t="shared" si="371"/>
        <v>203.04999999999995</v>
      </c>
      <c r="ER144" s="76">
        <f t="shared" si="372"/>
        <v>276.83</v>
      </c>
      <c r="ES144" s="75">
        <f t="shared" si="373"/>
        <v>17.2</v>
      </c>
      <c r="ET144" s="75">
        <f t="shared" si="374"/>
        <v>15.53</v>
      </c>
      <c r="EU144" s="75">
        <f t="shared" si="375"/>
        <v>17.2</v>
      </c>
      <c r="EV144" s="75">
        <f t="shared" si="376"/>
        <v>16.64</v>
      </c>
      <c r="EW144" s="78">
        <f t="shared" si="377"/>
        <v>17.2</v>
      </c>
      <c r="EX144" s="75">
        <f t="shared" si="378"/>
        <v>16.64</v>
      </c>
      <c r="EY144" s="75">
        <f t="shared" si="382"/>
        <v>17.2</v>
      </c>
      <c r="EZ144" s="75">
        <f t="shared" si="383"/>
        <v>17.2</v>
      </c>
      <c r="FA144" s="75">
        <f t="shared" si="384"/>
        <v>16.64</v>
      </c>
      <c r="FB144" s="76"/>
      <c r="FC144" s="76"/>
      <c r="FD144" s="76"/>
      <c r="FE144" s="75">
        <f t="shared" si="379"/>
        <v>151.44999999999999</v>
      </c>
      <c r="FF144" s="76">
        <f t="shared" si="380"/>
        <v>428.28</v>
      </c>
      <c r="FG144" s="79">
        <f t="shared" si="381"/>
        <v>696.72</v>
      </c>
      <c r="FH144" s="125"/>
    </row>
    <row r="145" spans="1:164" ht="28.5" customHeight="1" x14ac:dyDescent="0.15">
      <c r="A145" s="99">
        <v>43697</v>
      </c>
      <c r="B145" s="10" t="s">
        <v>439</v>
      </c>
      <c r="C145" s="10" t="s">
        <v>440</v>
      </c>
      <c r="D145" s="12" t="s">
        <v>25</v>
      </c>
      <c r="E145" s="12" t="s">
        <v>441</v>
      </c>
      <c r="F145" s="8">
        <v>3690</v>
      </c>
      <c r="G145" s="75">
        <f t="shared" si="347"/>
        <v>369</v>
      </c>
      <c r="H145" s="75">
        <f t="shared" si="348"/>
        <v>3321</v>
      </c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  <c r="AV145" s="126"/>
      <c r="AW145" s="126"/>
      <c r="AX145" s="126"/>
      <c r="AY145" s="126"/>
      <c r="AZ145" s="126"/>
      <c r="BA145" s="126"/>
      <c r="BB145" s="126"/>
      <c r="BC145" s="126"/>
      <c r="BD145" s="126"/>
      <c r="BE145" s="126"/>
      <c r="BF145" s="126"/>
      <c r="BG145" s="126"/>
      <c r="BH145" s="126"/>
      <c r="BI145" s="126"/>
      <c r="BJ145" s="126"/>
      <c r="BK145" s="126"/>
      <c r="BL145" s="126"/>
      <c r="BM145" s="126"/>
      <c r="BN145" s="126"/>
      <c r="BO145" s="126"/>
      <c r="BP145" s="126"/>
      <c r="BQ145" s="126"/>
      <c r="BR145" s="126"/>
      <c r="BS145" s="126"/>
      <c r="BT145" s="126"/>
      <c r="BU145" s="126"/>
      <c r="BV145" s="126"/>
      <c r="BW145" s="126"/>
      <c r="BX145" s="126"/>
      <c r="BY145" s="126"/>
      <c r="BZ145" s="126"/>
      <c r="CA145" s="126"/>
      <c r="CB145" s="126"/>
      <c r="CC145" s="126"/>
      <c r="CD145" s="126"/>
      <c r="CE145" s="126"/>
      <c r="CF145" s="126"/>
      <c r="CG145" s="126"/>
      <c r="CH145" s="126"/>
      <c r="CI145" s="126"/>
      <c r="CJ145" s="126"/>
      <c r="CK145" s="126"/>
      <c r="CL145" s="126"/>
      <c r="CM145" s="126"/>
      <c r="CN145" s="126"/>
      <c r="CO145" s="126"/>
      <c r="CP145" s="126"/>
      <c r="CQ145" s="126"/>
      <c r="CR145" s="126"/>
      <c r="CS145" s="126"/>
      <c r="CT145" s="126"/>
      <c r="CU145" s="126"/>
      <c r="CV145" s="126"/>
      <c r="CW145" s="126"/>
      <c r="CX145" s="126"/>
      <c r="CY145" s="126"/>
      <c r="CZ145" s="126"/>
      <c r="DA145" s="126"/>
      <c r="DB145" s="126"/>
      <c r="DC145" s="126"/>
      <c r="DD145" s="126"/>
      <c r="DE145" s="126"/>
      <c r="DF145" s="126"/>
      <c r="DG145" s="126"/>
      <c r="DH145" s="126"/>
      <c r="DI145" s="126"/>
      <c r="DJ145" s="126"/>
      <c r="DK145" s="126"/>
      <c r="DL145" s="126"/>
      <c r="DM145" s="126"/>
      <c r="DN145" s="126"/>
      <c r="DO145" s="126"/>
      <c r="DP145" s="126"/>
      <c r="DQ145" s="126"/>
      <c r="DR145" s="126"/>
      <c r="DS145" s="126"/>
      <c r="DT145" s="75"/>
      <c r="DU145" s="75"/>
      <c r="DV145" s="75"/>
      <c r="DW145" s="75"/>
      <c r="DX145" s="75">
        <f t="shared" si="385"/>
        <v>20.02</v>
      </c>
      <c r="DY145" s="75">
        <f t="shared" si="353"/>
        <v>54.59</v>
      </c>
      <c r="DZ145" s="75">
        <f t="shared" si="354"/>
        <v>56.41</v>
      </c>
      <c r="EA145" s="75">
        <f t="shared" si="355"/>
        <v>54.59</v>
      </c>
      <c r="EB145" s="75">
        <f t="shared" si="356"/>
        <v>56.41</v>
      </c>
      <c r="EC145" s="76">
        <f t="shared" si="357"/>
        <v>242.01999999999998</v>
      </c>
      <c r="ED145" s="76">
        <f t="shared" si="358"/>
        <v>242.02</v>
      </c>
      <c r="EE145" s="75">
        <f t="shared" si="359"/>
        <v>56.41</v>
      </c>
      <c r="EF145" s="75">
        <f t="shared" si="360"/>
        <v>52.77</v>
      </c>
      <c r="EG145" s="75">
        <f t="shared" si="361"/>
        <v>56.41</v>
      </c>
      <c r="EH145" s="75">
        <f t="shared" si="362"/>
        <v>54.59</v>
      </c>
      <c r="EI145" s="75">
        <f t="shared" si="363"/>
        <v>56.41</v>
      </c>
      <c r="EJ145" s="75">
        <f t="shared" si="364"/>
        <v>54.59</v>
      </c>
      <c r="EK145" s="75">
        <f t="shared" si="365"/>
        <v>56.41</v>
      </c>
      <c r="EL145" s="75">
        <f t="shared" si="366"/>
        <v>56.41</v>
      </c>
      <c r="EM145" s="75">
        <f t="shared" si="367"/>
        <v>54.59</v>
      </c>
      <c r="EN145" s="75">
        <f t="shared" si="368"/>
        <v>56.41</v>
      </c>
      <c r="EO145" s="75">
        <f t="shared" si="369"/>
        <v>54.59</v>
      </c>
      <c r="EP145" s="75">
        <f t="shared" si="370"/>
        <v>56.41</v>
      </c>
      <c r="EQ145" s="76">
        <f t="shared" si="371"/>
        <v>666</v>
      </c>
      <c r="ER145" s="76">
        <f t="shared" si="372"/>
        <v>908.02</v>
      </c>
      <c r="ES145" s="75">
        <f t="shared" si="373"/>
        <v>56.41</v>
      </c>
      <c r="ET145" s="75">
        <f t="shared" si="374"/>
        <v>50.95</v>
      </c>
      <c r="EU145" s="75">
        <f t="shared" si="375"/>
        <v>56.41</v>
      </c>
      <c r="EV145" s="75">
        <f t="shared" si="376"/>
        <v>54.59</v>
      </c>
      <c r="EW145" s="78">
        <f t="shared" si="377"/>
        <v>56.41</v>
      </c>
      <c r="EX145" s="75">
        <f t="shared" si="378"/>
        <v>54.59</v>
      </c>
      <c r="EY145" s="75">
        <f t="shared" si="382"/>
        <v>56.41</v>
      </c>
      <c r="EZ145" s="75">
        <f t="shared" si="383"/>
        <v>56.41</v>
      </c>
      <c r="FA145" s="75">
        <f t="shared" si="384"/>
        <v>54.59</v>
      </c>
      <c r="FB145" s="76"/>
      <c r="FC145" s="76"/>
      <c r="FD145" s="76"/>
      <c r="FE145" s="75">
        <f t="shared" si="379"/>
        <v>496.77</v>
      </c>
      <c r="FF145" s="76">
        <f t="shared" si="380"/>
        <v>1404.79</v>
      </c>
      <c r="FG145" s="79">
        <f t="shared" si="381"/>
        <v>2285.21</v>
      </c>
      <c r="FH145" s="125"/>
    </row>
    <row r="146" spans="1:164" ht="24.75" x14ac:dyDescent="0.15">
      <c r="A146" s="99">
        <v>43703</v>
      </c>
      <c r="B146" s="10" t="s">
        <v>442</v>
      </c>
      <c r="C146" s="10" t="s">
        <v>443</v>
      </c>
      <c r="D146" s="12" t="s">
        <v>25</v>
      </c>
      <c r="E146" s="98" t="s">
        <v>444</v>
      </c>
      <c r="F146" s="100">
        <v>1250</v>
      </c>
      <c r="G146" s="75">
        <f t="shared" si="347"/>
        <v>125</v>
      </c>
      <c r="H146" s="75">
        <f t="shared" si="348"/>
        <v>1125</v>
      </c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6"/>
      <c r="AT146" s="126"/>
      <c r="AU146" s="126"/>
      <c r="AV146" s="126"/>
      <c r="AW146" s="126"/>
      <c r="AX146" s="126"/>
      <c r="AY146" s="126"/>
      <c r="AZ146" s="126"/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26"/>
      <c r="BM146" s="126"/>
      <c r="BN146" s="126"/>
      <c r="BO146" s="126"/>
      <c r="BP146" s="126"/>
      <c r="BQ146" s="126"/>
      <c r="BR146" s="126"/>
      <c r="BS146" s="126"/>
      <c r="BT146" s="126"/>
      <c r="BU146" s="126"/>
      <c r="BV146" s="126"/>
      <c r="BW146" s="126"/>
      <c r="BX146" s="126"/>
      <c r="BY146" s="126"/>
      <c r="BZ146" s="126"/>
      <c r="CA146" s="126"/>
      <c r="CB146" s="126"/>
      <c r="CC146" s="126"/>
      <c r="CD146" s="126"/>
      <c r="CE146" s="126"/>
      <c r="CF146" s="126"/>
      <c r="CG146" s="126"/>
      <c r="CH146" s="126"/>
      <c r="CI146" s="126"/>
      <c r="CJ146" s="126"/>
      <c r="CK146" s="126"/>
      <c r="CL146" s="126"/>
      <c r="CM146" s="126"/>
      <c r="CN146" s="126"/>
      <c r="CO146" s="126"/>
      <c r="CP146" s="126"/>
      <c r="CQ146" s="126"/>
      <c r="CR146" s="126"/>
      <c r="CS146" s="126"/>
      <c r="CT146" s="126"/>
      <c r="CU146" s="126"/>
      <c r="CV146" s="126"/>
      <c r="CW146" s="126"/>
      <c r="CX146" s="126"/>
      <c r="CY146" s="126"/>
      <c r="CZ146" s="126"/>
      <c r="DA146" s="126"/>
      <c r="DB146" s="126"/>
      <c r="DC146" s="126"/>
      <c r="DD146" s="126"/>
      <c r="DE146" s="126"/>
      <c r="DF146" s="126"/>
      <c r="DG146" s="126"/>
      <c r="DH146" s="126"/>
      <c r="DI146" s="126"/>
      <c r="DJ146" s="126"/>
      <c r="DK146" s="126"/>
      <c r="DL146" s="126"/>
      <c r="DM146" s="126"/>
      <c r="DN146" s="126"/>
      <c r="DO146" s="126"/>
      <c r="DP146" s="126"/>
      <c r="DQ146" s="126"/>
      <c r="DR146" s="126"/>
      <c r="DS146" s="126"/>
      <c r="DT146" s="75"/>
      <c r="DU146" s="75"/>
      <c r="DV146" s="75"/>
      <c r="DW146" s="75"/>
      <c r="DX146" s="75">
        <f>ROUND((H146/5/365*5),2)</f>
        <v>3.08</v>
      </c>
      <c r="DY146" s="75">
        <f t="shared" si="353"/>
        <v>18.489999999999998</v>
      </c>
      <c r="DZ146" s="75">
        <f t="shared" si="354"/>
        <v>19.11</v>
      </c>
      <c r="EA146" s="75">
        <f t="shared" si="355"/>
        <v>18.489999999999998</v>
      </c>
      <c r="EB146" s="75">
        <f t="shared" si="356"/>
        <v>19.11</v>
      </c>
      <c r="EC146" s="76">
        <f t="shared" si="357"/>
        <v>78.28</v>
      </c>
      <c r="ED146" s="76">
        <f t="shared" si="358"/>
        <v>78.28</v>
      </c>
      <c r="EE146" s="75">
        <f t="shared" si="359"/>
        <v>19.11</v>
      </c>
      <c r="EF146" s="75">
        <f t="shared" si="360"/>
        <v>17.88</v>
      </c>
      <c r="EG146" s="75">
        <f t="shared" si="361"/>
        <v>19.11</v>
      </c>
      <c r="EH146" s="75">
        <f t="shared" si="362"/>
        <v>18.489999999999998</v>
      </c>
      <c r="EI146" s="75">
        <f t="shared" si="363"/>
        <v>19.11</v>
      </c>
      <c r="EJ146" s="75">
        <f t="shared" si="364"/>
        <v>18.489999999999998</v>
      </c>
      <c r="EK146" s="75">
        <f t="shared" si="365"/>
        <v>19.11</v>
      </c>
      <c r="EL146" s="75">
        <f t="shared" si="366"/>
        <v>19.11</v>
      </c>
      <c r="EM146" s="75">
        <f t="shared" si="367"/>
        <v>18.489999999999998</v>
      </c>
      <c r="EN146" s="75">
        <f t="shared" si="368"/>
        <v>19.11</v>
      </c>
      <c r="EO146" s="75">
        <f t="shared" si="369"/>
        <v>18.489999999999998</v>
      </c>
      <c r="EP146" s="75">
        <f t="shared" si="370"/>
        <v>19.11</v>
      </c>
      <c r="EQ146" s="76">
        <f t="shared" si="371"/>
        <v>225.61</v>
      </c>
      <c r="ER146" s="76">
        <f t="shared" si="372"/>
        <v>303.89</v>
      </c>
      <c r="ES146" s="75">
        <f t="shared" si="373"/>
        <v>19.11</v>
      </c>
      <c r="ET146" s="75">
        <f t="shared" si="374"/>
        <v>17.260000000000002</v>
      </c>
      <c r="EU146" s="75">
        <f t="shared" si="375"/>
        <v>19.11</v>
      </c>
      <c r="EV146" s="75">
        <f t="shared" si="376"/>
        <v>18.489999999999998</v>
      </c>
      <c r="EW146" s="78">
        <f t="shared" si="377"/>
        <v>19.11</v>
      </c>
      <c r="EX146" s="75">
        <f t="shared" si="378"/>
        <v>18.489999999999998</v>
      </c>
      <c r="EY146" s="75">
        <f t="shared" si="382"/>
        <v>19.11</v>
      </c>
      <c r="EZ146" s="75">
        <f t="shared" si="383"/>
        <v>19.11</v>
      </c>
      <c r="FA146" s="75">
        <f t="shared" si="384"/>
        <v>18.489999999999998</v>
      </c>
      <c r="FB146" s="76"/>
      <c r="FC146" s="76"/>
      <c r="FD146" s="76"/>
      <c r="FE146" s="75">
        <f t="shared" si="379"/>
        <v>168.28000000000003</v>
      </c>
      <c r="FF146" s="76">
        <f t="shared" si="380"/>
        <v>472.17</v>
      </c>
      <c r="FG146" s="79">
        <f t="shared" si="381"/>
        <v>777.82999999999993</v>
      </c>
      <c r="FH146" s="125"/>
    </row>
    <row r="147" spans="1:164" ht="30" customHeight="1" x14ac:dyDescent="0.15">
      <c r="A147" s="99">
        <v>43703</v>
      </c>
      <c r="B147" s="10" t="s">
        <v>391</v>
      </c>
      <c r="C147" s="10" t="s">
        <v>445</v>
      </c>
      <c r="D147" s="12" t="s">
        <v>25</v>
      </c>
      <c r="E147" s="98" t="s">
        <v>446</v>
      </c>
      <c r="F147" s="100">
        <v>715.69</v>
      </c>
      <c r="G147" s="75">
        <f t="shared" si="347"/>
        <v>71.569000000000003</v>
      </c>
      <c r="H147" s="75">
        <f t="shared" si="348"/>
        <v>644.12100000000009</v>
      </c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  <c r="AP147" s="126"/>
      <c r="AQ147" s="126"/>
      <c r="AR147" s="126"/>
      <c r="AS147" s="126"/>
      <c r="AT147" s="126"/>
      <c r="AU147" s="126"/>
      <c r="AV147" s="126"/>
      <c r="AW147" s="126"/>
      <c r="AX147" s="126"/>
      <c r="AY147" s="126"/>
      <c r="AZ147" s="126"/>
      <c r="BA147" s="126"/>
      <c r="BB147" s="126"/>
      <c r="BC147" s="126"/>
      <c r="BD147" s="126"/>
      <c r="BE147" s="126"/>
      <c r="BF147" s="126"/>
      <c r="BG147" s="126"/>
      <c r="BH147" s="126"/>
      <c r="BI147" s="126"/>
      <c r="BJ147" s="126"/>
      <c r="BK147" s="126"/>
      <c r="BL147" s="126"/>
      <c r="BM147" s="126"/>
      <c r="BN147" s="126"/>
      <c r="BO147" s="126"/>
      <c r="BP147" s="126"/>
      <c r="BQ147" s="126"/>
      <c r="BR147" s="126"/>
      <c r="BS147" s="126"/>
      <c r="BT147" s="126"/>
      <c r="BU147" s="126"/>
      <c r="BV147" s="126"/>
      <c r="BW147" s="126"/>
      <c r="BX147" s="126"/>
      <c r="BY147" s="126"/>
      <c r="BZ147" s="126"/>
      <c r="CA147" s="126"/>
      <c r="CB147" s="126"/>
      <c r="CC147" s="126"/>
      <c r="CD147" s="126"/>
      <c r="CE147" s="126"/>
      <c r="CF147" s="126"/>
      <c r="CG147" s="126"/>
      <c r="CH147" s="126"/>
      <c r="CI147" s="126"/>
      <c r="CJ147" s="126"/>
      <c r="CK147" s="126"/>
      <c r="CL147" s="126"/>
      <c r="CM147" s="126"/>
      <c r="CN147" s="126"/>
      <c r="CO147" s="126"/>
      <c r="CP147" s="126"/>
      <c r="CQ147" s="126"/>
      <c r="CR147" s="126"/>
      <c r="CS147" s="126"/>
      <c r="CT147" s="126"/>
      <c r="CU147" s="126"/>
      <c r="CV147" s="126"/>
      <c r="CW147" s="126"/>
      <c r="CX147" s="126"/>
      <c r="CY147" s="126"/>
      <c r="CZ147" s="126"/>
      <c r="DA147" s="126"/>
      <c r="DB147" s="126"/>
      <c r="DC147" s="126"/>
      <c r="DD147" s="126"/>
      <c r="DE147" s="126"/>
      <c r="DF147" s="126"/>
      <c r="DG147" s="126"/>
      <c r="DH147" s="126"/>
      <c r="DI147" s="126"/>
      <c r="DJ147" s="126"/>
      <c r="DK147" s="126"/>
      <c r="DL147" s="126"/>
      <c r="DM147" s="126"/>
      <c r="DN147" s="126"/>
      <c r="DO147" s="126"/>
      <c r="DP147" s="126"/>
      <c r="DQ147" s="126"/>
      <c r="DR147" s="126"/>
      <c r="DS147" s="126"/>
      <c r="DT147" s="75"/>
      <c r="DU147" s="75"/>
      <c r="DV147" s="75"/>
      <c r="DW147" s="75"/>
      <c r="DX147" s="75">
        <f>ROUND((H147/5/365*5),2)</f>
        <v>1.76</v>
      </c>
      <c r="DY147" s="75">
        <f t="shared" si="353"/>
        <v>10.59</v>
      </c>
      <c r="DZ147" s="75">
        <f t="shared" si="354"/>
        <v>10.94</v>
      </c>
      <c r="EA147" s="75">
        <f t="shared" si="355"/>
        <v>10.59</v>
      </c>
      <c r="EB147" s="75">
        <f t="shared" si="356"/>
        <v>10.94</v>
      </c>
      <c r="EC147" s="76">
        <f t="shared" si="357"/>
        <v>44.819999999999993</v>
      </c>
      <c r="ED147" s="76">
        <f t="shared" si="358"/>
        <v>44.82</v>
      </c>
      <c r="EE147" s="75">
        <f t="shared" si="359"/>
        <v>10.94</v>
      </c>
      <c r="EF147" s="75">
        <f t="shared" si="360"/>
        <v>10.24</v>
      </c>
      <c r="EG147" s="75">
        <f t="shared" si="361"/>
        <v>10.94</v>
      </c>
      <c r="EH147" s="75">
        <f t="shared" si="362"/>
        <v>10.59</v>
      </c>
      <c r="EI147" s="75">
        <f t="shared" si="363"/>
        <v>10.94</v>
      </c>
      <c r="EJ147" s="75">
        <f t="shared" si="364"/>
        <v>10.59</v>
      </c>
      <c r="EK147" s="75">
        <f t="shared" si="365"/>
        <v>10.94</v>
      </c>
      <c r="EL147" s="75">
        <f t="shared" si="366"/>
        <v>10.94</v>
      </c>
      <c r="EM147" s="75">
        <f t="shared" si="367"/>
        <v>10.59</v>
      </c>
      <c r="EN147" s="75">
        <f t="shared" si="368"/>
        <v>10.94</v>
      </c>
      <c r="EO147" s="75">
        <f t="shared" si="369"/>
        <v>10.59</v>
      </c>
      <c r="EP147" s="75">
        <f t="shared" si="370"/>
        <v>10.94</v>
      </c>
      <c r="EQ147" s="76">
        <f t="shared" si="371"/>
        <v>129.18</v>
      </c>
      <c r="ER147" s="76">
        <f t="shared" si="372"/>
        <v>174</v>
      </c>
      <c r="ES147" s="75">
        <f t="shared" si="373"/>
        <v>10.94</v>
      </c>
      <c r="ET147" s="75">
        <f t="shared" si="374"/>
        <v>9.8800000000000008</v>
      </c>
      <c r="EU147" s="75">
        <f t="shared" si="375"/>
        <v>10.94</v>
      </c>
      <c r="EV147" s="75">
        <f t="shared" si="376"/>
        <v>10.59</v>
      </c>
      <c r="EW147" s="78">
        <f t="shared" si="377"/>
        <v>10.94</v>
      </c>
      <c r="EX147" s="75">
        <f t="shared" si="378"/>
        <v>10.59</v>
      </c>
      <c r="EY147" s="75">
        <f t="shared" si="382"/>
        <v>10.94</v>
      </c>
      <c r="EZ147" s="75">
        <f t="shared" si="383"/>
        <v>10.94</v>
      </c>
      <c r="FA147" s="75">
        <f t="shared" si="384"/>
        <v>10.59</v>
      </c>
      <c r="FB147" s="76"/>
      <c r="FC147" s="76"/>
      <c r="FD147" s="76"/>
      <c r="FE147" s="75">
        <f t="shared" si="379"/>
        <v>96.35</v>
      </c>
      <c r="FF147" s="76">
        <f t="shared" si="380"/>
        <v>270.35000000000002</v>
      </c>
      <c r="FG147" s="79">
        <f t="shared" si="381"/>
        <v>445.34000000000003</v>
      </c>
      <c r="FH147" s="125"/>
    </row>
    <row r="148" spans="1:164" ht="28.5" customHeight="1" x14ac:dyDescent="0.15">
      <c r="A148" s="99">
        <v>43703</v>
      </c>
      <c r="B148" s="10" t="s">
        <v>391</v>
      </c>
      <c r="C148" s="10" t="s">
        <v>447</v>
      </c>
      <c r="D148" s="12" t="s">
        <v>25</v>
      </c>
      <c r="E148" s="98" t="s">
        <v>448</v>
      </c>
      <c r="F148" s="100">
        <v>715.69</v>
      </c>
      <c r="G148" s="75">
        <f t="shared" si="347"/>
        <v>71.569000000000003</v>
      </c>
      <c r="H148" s="75">
        <f t="shared" si="348"/>
        <v>644.12100000000009</v>
      </c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6"/>
      <c r="AT148" s="126"/>
      <c r="AU148" s="126"/>
      <c r="AV148" s="126"/>
      <c r="AW148" s="126"/>
      <c r="AX148" s="126"/>
      <c r="AY148" s="126"/>
      <c r="AZ148" s="126"/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26"/>
      <c r="BM148" s="126"/>
      <c r="BN148" s="126"/>
      <c r="BO148" s="126"/>
      <c r="BP148" s="126"/>
      <c r="BQ148" s="126"/>
      <c r="BR148" s="126"/>
      <c r="BS148" s="126"/>
      <c r="BT148" s="126"/>
      <c r="BU148" s="126"/>
      <c r="BV148" s="126"/>
      <c r="BW148" s="126"/>
      <c r="BX148" s="126"/>
      <c r="BY148" s="126"/>
      <c r="BZ148" s="126"/>
      <c r="CA148" s="126"/>
      <c r="CB148" s="126"/>
      <c r="CC148" s="126"/>
      <c r="CD148" s="126"/>
      <c r="CE148" s="126"/>
      <c r="CF148" s="126"/>
      <c r="CG148" s="126"/>
      <c r="CH148" s="126"/>
      <c r="CI148" s="126"/>
      <c r="CJ148" s="126"/>
      <c r="CK148" s="126"/>
      <c r="CL148" s="126"/>
      <c r="CM148" s="126"/>
      <c r="CN148" s="126"/>
      <c r="CO148" s="126"/>
      <c r="CP148" s="126"/>
      <c r="CQ148" s="126"/>
      <c r="CR148" s="126"/>
      <c r="CS148" s="126"/>
      <c r="CT148" s="126"/>
      <c r="CU148" s="126"/>
      <c r="CV148" s="126"/>
      <c r="CW148" s="126"/>
      <c r="CX148" s="126"/>
      <c r="CY148" s="126"/>
      <c r="CZ148" s="126"/>
      <c r="DA148" s="126"/>
      <c r="DB148" s="126"/>
      <c r="DC148" s="126"/>
      <c r="DD148" s="126"/>
      <c r="DE148" s="126"/>
      <c r="DF148" s="126"/>
      <c r="DG148" s="126"/>
      <c r="DH148" s="126"/>
      <c r="DI148" s="126"/>
      <c r="DJ148" s="126"/>
      <c r="DK148" s="126"/>
      <c r="DL148" s="126"/>
      <c r="DM148" s="126"/>
      <c r="DN148" s="126"/>
      <c r="DO148" s="126"/>
      <c r="DP148" s="126"/>
      <c r="DQ148" s="126"/>
      <c r="DR148" s="126"/>
      <c r="DS148" s="126"/>
      <c r="DT148" s="75"/>
      <c r="DU148" s="75"/>
      <c r="DV148" s="75"/>
      <c r="DW148" s="75"/>
      <c r="DX148" s="75">
        <f>ROUND((H148/5/365*5),2)</f>
        <v>1.76</v>
      </c>
      <c r="DY148" s="75">
        <f t="shared" si="353"/>
        <v>10.59</v>
      </c>
      <c r="DZ148" s="75">
        <f t="shared" si="354"/>
        <v>10.94</v>
      </c>
      <c r="EA148" s="75">
        <f t="shared" si="355"/>
        <v>10.59</v>
      </c>
      <c r="EB148" s="75">
        <f t="shared" si="356"/>
        <v>10.94</v>
      </c>
      <c r="EC148" s="76">
        <f t="shared" si="357"/>
        <v>44.819999999999993</v>
      </c>
      <c r="ED148" s="76">
        <f t="shared" si="358"/>
        <v>44.82</v>
      </c>
      <c r="EE148" s="75">
        <f t="shared" si="359"/>
        <v>10.94</v>
      </c>
      <c r="EF148" s="75">
        <f t="shared" si="360"/>
        <v>10.24</v>
      </c>
      <c r="EG148" s="75">
        <f t="shared" si="361"/>
        <v>10.94</v>
      </c>
      <c r="EH148" s="75">
        <f t="shared" si="362"/>
        <v>10.59</v>
      </c>
      <c r="EI148" s="75">
        <f t="shared" si="363"/>
        <v>10.94</v>
      </c>
      <c r="EJ148" s="75">
        <f t="shared" si="364"/>
        <v>10.59</v>
      </c>
      <c r="EK148" s="75">
        <f t="shared" si="365"/>
        <v>10.94</v>
      </c>
      <c r="EL148" s="75">
        <f t="shared" si="366"/>
        <v>10.94</v>
      </c>
      <c r="EM148" s="75">
        <f t="shared" si="367"/>
        <v>10.59</v>
      </c>
      <c r="EN148" s="75">
        <f t="shared" si="368"/>
        <v>10.94</v>
      </c>
      <c r="EO148" s="75">
        <f t="shared" si="369"/>
        <v>10.59</v>
      </c>
      <c r="EP148" s="75">
        <f t="shared" si="370"/>
        <v>10.94</v>
      </c>
      <c r="EQ148" s="76">
        <f t="shared" si="371"/>
        <v>129.18</v>
      </c>
      <c r="ER148" s="76">
        <f t="shared" si="372"/>
        <v>174</v>
      </c>
      <c r="ES148" s="75">
        <f t="shared" si="373"/>
        <v>10.94</v>
      </c>
      <c r="ET148" s="75">
        <f t="shared" si="374"/>
        <v>9.8800000000000008</v>
      </c>
      <c r="EU148" s="75">
        <f t="shared" si="375"/>
        <v>10.94</v>
      </c>
      <c r="EV148" s="75">
        <f t="shared" si="376"/>
        <v>10.59</v>
      </c>
      <c r="EW148" s="78">
        <f t="shared" si="377"/>
        <v>10.94</v>
      </c>
      <c r="EX148" s="75">
        <f t="shared" si="378"/>
        <v>10.59</v>
      </c>
      <c r="EY148" s="75">
        <f t="shared" si="382"/>
        <v>10.94</v>
      </c>
      <c r="EZ148" s="75">
        <f t="shared" si="383"/>
        <v>10.94</v>
      </c>
      <c r="FA148" s="75">
        <f t="shared" si="384"/>
        <v>10.59</v>
      </c>
      <c r="FB148" s="76"/>
      <c r="FC148" s="76"/>
      <c r="FD148" s="76"/>
      <c r="FE148" s="75">
        <f t="shared" si="379"/>
        <v>96.35</v>
      </c>
      <c r="FF148" s="76">
        <f t="shared" si="380"/>
        <v>270.35000000000002</v>
      </c>
      <c r="FG148" s="79">
        <f t="shared" si="381"/>
        <v>445.34000000000003</v>
      </c>
      <c r="FH148" s="125"/>
    </row>
    <row r="149" spans="1:164" ht="16.5" x14ac:dyDescent="0.15">
      <c r="A149" s="99">
        <v>43748</v>
      </c>
      <c r="B149" s="10" t="s">
        <v>449</v>
      </c>
      <c r="C149" s="10" t="s">
        <v>450</v>
      </c>
      <c r="D149" s="10" t="s">
        <v>451</v>
      </c>
      <c r="E149" s="12" t="s">
        <v>452</v>
      </c>
      <c r="F149" s="8">
        <v>1559.4</v>
      </c>
      <c r="G149" s="75">
        <f>(F149*0.1)</f>
        <v>155.94000000000003</v>
      </c>
      <c r="H149" s="75">
        <f>(F149*0.9)</f>
        <v>1403.46</v>
      </c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26"/>
      <c r="BM149" s="126"/>
      <c r="BN149" s="126"/>
      <c r="BO149" s="126"/>
      <c r="BP149" s="126"/>
      <c r="BQ149" s="126"/>
      <c r="BR149" s="126"/>
      <c r="BS149" s="126"/>
      <c r="BT149" s="126"/>
      <c r="BU149" s="126"/>
      <c r="BV149" s="126"/>
      <c r="BW149" s="126"/>
      <c r="BX149" s="126"/>
      <c r="BY149" s="126"/>
      <c r="BZ149" s="126"/>
      <c r="CA149" s="126"/>
      <c r="CB149" s="126"/>
      <c r="CC149" s="126"/>
      <c r="CD149" s="126"/>
      <c r="CE149" s="126"/>
      <c r="CF149" s="126"/>
      <c r="CG149" s="126"/>
      <c r="CH149" s="126"/>
      <c r="CI149" s="126"/>
      <c r="CJ149" s="126"/>
      <c r="CK149" s="126"/>
      <c r="CL149" s="126"/>
      <c r="CM149" s="126"/>
      <c r="CN149" s="126"/>
      <c r="CO149" s="126"/>
      <c r="CP149" s="126"/>
      <c r="CQ149" s="126"/>
      <c r="CR149" s="126"/>
      <c r="CS149" s="126"/>
      <c r="CT149" s="126"/>
      <c r="CU149" s="126"/>
      <c r="CV149" s="126"/>
      <c r="CW149" s="126"/>
      <c r="CX149" s="126"/>
      <c r="CY149" s="126"/>
      <c r="CZ149" s="126"/>
      <c r="DA149" s="126"/>
      <c r="DB149" s="126"/>
      <c r="DC149" s="126"/>
      <c r="DD149" s="126"/>
      <c r="DE149" s="126"/>
      <c r="DF149" s="126"/>
      <c r="DG149" s="126"/>
      <c r="DH149" s="126"/>
      <c r="DI149" s="126"/>
      <c r="DJ149" s="126"/>
      <c r="DK149" s="126"/>
      <c r="DL149" s="126"/>
      <c r="DM149" s="126"/>
      <c r="DN149" s="126"/>
      <c r="DO149" s="126"/>
      <c r="DP149" s="126"/>
      <c r="DQ149" s="126"/>
      <c r="DR149" s="126"/>
      <c r="DS149" s="126"/>
      <c r="DT149" s="126"/>
      <c r="DU149" s="126"/>
      <c r="DV149" s="126"/>
      <c r="DW149" s="126"/>
      <c r="DX149" s="126"/>
      <c r="DY149" s="126"/>
      <c r="DZ149" s="75">
        <f>ROUND((H149/5/365*21),2)</f>
        <v>16.149999999999999</v>
      </c>
      <c r="EA149" s="75">
        <f>ROUND((H149/5/365*30),2)</f>
        <v>23.07</v>
      </c>
      <c r="EB149" s="75">
        <f>ROUND((H149/5/365*31),2)</f>
        <v>23.84</v>
      </c>
      <c r="EC149" s="76">
        <f>SUM(DQ149:EB149)</f>
        <v>63.06</v>
      </c>
      <c r="ED149" s="76">
        <f>ROUND((DP149+EC149),2)</f>
        <v>63.06</v>
      </c>
      <c r="EE149" s="75">
        <f>ROUND((H149/5/365*31),2)</f>
        <v>23.84</v>
      </c>
      <c r="EF149" s="75">
        <f>ROUND((H149/5/365*29),2)</f>
        <v>22.3</v>
      </c>
      <c r="EG149" s="75">
        <f>ROUND((H149/5/365*31),2)</f>
        <v>23.84</v>
      </c>
      <c r="EH149" s="75">
        <f>ROUND((H149/5/365*30),2)</f>
        <v>23.07</v>
      </c>
      <c r="EI149" s="75">
        <f>ROUND((H149/5/365*31),2)</f>
        <v>23.84</v>
      </c>
      <c r="EJ149" s="75">
        <f>ROUND((H149/5/365*30),2)</f>
        <v>23.07</v>
      </c>
      <c r="EK149" s="75">
        <f>ROUND((H149/5/365*31),2)</f>
        <v>23.84</v>
      </c>
      <c r="EL149" s="75">
        <f>ROUND((H149/5/365*31),2)</f>
        <v>23.84</v>
      </c>
      <c r="EM149" s="75">
        <f>ROUND((H149/5/365*30),2)</f>
        <v>23.07</v>
      </c>
      <c r="EN149" s="75">
        <f>ROUND((H149/5/365*31),2)</f>
        <v>23.84</v>
      </c>
      <c r="EO149" s="75">
        <f t="shared" si="369"/>
        <v>23.07</v>
      </c>
      <c r="EP149" s="75">
        <f t="shared" si="370"/>
        <v>23.84</v>
      </c>
      <c r="EQ149" s="76">
        <f t="shared" si="371"/>
        <v>281.45999999999998</v>
      </c>
      <c r="ER149" s="76">
        <f t="shared" si="372"/>
        <v>344.52</v>
      </c>
      <c r="ES149" s="75">
        <f t="shared" si="373"/>
        <v>23.84</v>
      </c>
      <c r="ET149" s="75">
        <f t="shared" si="374"/>
        <v>21.53</v>
      </c>
      <c r="EU149" s="75">
        <f t="shared" si="375"/>
        <v>23.84</v>
      </c>
      <c r="EV149" s="75">
        <f t="shared" si="376"/>
        <v>23.07</v>
      </c>
      <c r="EW149" s="78">
        <f t="shared" si="377"/>
        <v>23.84</v>
      </c>
      <c r="EX149" s="75">
        <f t="shared" si="378"/>
        <v>23.07</v>
      </c>
      <c r="EY149" s="75">
        <f t="shared" si="382"/>
        <v>23.84</v>
      </c>
      <c r="EZ149" s="75">
        <f t="shared" si="383"/>
        <v>23.84</v>
      </c>
      <c r="FA149" s="75">
        <f t="shared" si="384"/>
        <v>23.07</v>
      </c>
      <c r="FB149" s="76"/>
      <c r="FC149" s="76"/>
      <c r="FD149" s="76"/>
      <c r="FE149" s="75">
        <f t="shared" si="379"/>
        <v>209.94</v>
      </c>
      <c r="FF149" s="76">
        <f t="shared" si="380"/>
        <v>554.46</v>
      </c>
      <c r="FG149" s="79">
        <f t="shared" si="381"/>
        <v>1004.94</v>
      </c>
      <c r="FH149" s="125"/>
    </row>
    <row r="150" spans="1:164" ht="16.5" x14ac:dyDescent="0.15">
      <c r="A150" s="99">
        <v>43748</v>
      </c>
      <c r="B150" s="10" t="s">
        <v>449</v>
      </c>
      <c r="C150" s="10" t="s">
        <v>453</v>
      </c>
      <c r="D150" s="10" t="s">
        <v>202</v>
      </c>
      <c r="E150" s="12" t="s">
        <v>454</v>
      </c>
      <c r="F150" s="8">
        <v>1559.4</v>
      </c>
      <c r="G150" s="75">
        <f>(F150*0.1)</f>
        <v>155.94000000000003</v>
      </c>
      <c r="H150" s="75">
        <f>(F150*0.9)</f>
        <v>1403.46</v>
      </c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  <c r="BC150" s="126"/>
      <c r="BD150" s="126"/>
      <c r="BE150" s="126"/>
      <c r="BF150" s="126"/>
      <c r="BG150" s="126"/>
      <c r="BH150" s="126"/>
      <c r="BI150" s="126"/>
      <c r="BJ150" s="126"/>
      <c r="BK150" s="126"/>
      <c r="BL150" s="126"/>
      <c r="BM150" s="126"/>
      <c r="BN150" s="126"/>
      <c r="BO150" s="126"/>
      <c r="BP150" s="126"/>
      <c r="BQ150" s="126"/>
      <c r="BR150" s="126"/>
      <c r="BS150" s="126"/>
      <c r="BT150" s="126"/>
      <c r="BU150" s="126"/>
      <c r="BV150" s="126"/>
      <c r="BW150" s="126"/>
      <c r="BX150" s="126"/>
      <c r="BY150" s="126"/>
      <c r="BZ150" s="126"/>
      <c r="CA150" s="126"/>
      <c r="CB150" s="126"/>
      <c r="CC150" s="126"/>
      <c r="CD150" s="126"/>
      <c r="CE150" s="126"/>
      <c r="CF150" s="126"/>
      <c r="CG150" s="126"/>
      <c r="CH150" s="126"/>
      <c r="CI150" s="126"/>
      <c r="CJ150" s="126"/>
      <c r="CK150" s="126"/>
      <c r="CL150" s="126"/>
      <c r="CM150" s="126"/>
      <c r="CN150" s="126"/>
      <c r="CO150" s="126"/>
      <c r="CP150" s="126"/>
      <c r="CQ150" s="126"/>
      <c r="CR150" s="126"/>
      <c r="CS150" s="126"/>
      <c r="CT150" s="126"/>
      <c r="CU150" s="126"/>
      <c r="CV150" s="126"/>
      <c r="CW150" s="126"/>
      <c r="CX150" s="126"/>
      <c r="CY150" s="126"/>
      <c r="CZ150" s="126"/>
      <c r="DA150" s="126"/>
      <c r="DB150" s="126"/>
      <c r="DC150" s="126"/>
      <c r="DD150" s="126"/>
      <c r="DE150" s="126"/>
      <c r="DF150" s="126"/>
      <c r="DG150" s="126"/>
      <c r="DH150" s="126"/>
      <c r="DI150" s="126"/>
      <c r="DJ150" s="126"/>
      <c r="DK150" s="126"/>
      <c r="DL150" s="126"/>
      <c r="DM150" s="126"/>
      <c r="DN150" s="126"/>
      <c r="DO150" s="126"/>
      <c r="DP150" s="126"/>
      <c r="DQ150" s="126"/>
      <c r="DR150" s="126"/>
      <c r="DS150" s="126"/>
      <c r="DT150" s="126"/>
      <c r="DU150" s="126"/>
      <c r="DV150" s="126"/>
      <c r="DW150" s="126"/>
      <c r="DX150" s="126"/>
      <c r="DY150" s="126"/>
      <c r="DZ150" s="75">
        <f>ROUND((H150/5/365*21),2)</f>
        <v>16.149999999999999</v>
      </c>
      <c r="EA150" s="75">
        <f>ROUND((H150/5/365*30),2)</f>
        <v>23.07</v>
      </c>
      <c r="EB150" s="75">
        <f>ROUND((H150/5/365*31),2)</f>
        <v>23.84</v>
      </c>
      <c r="EC150" s="76">
        <f>SUM(DQ150:EB150)</f>
        <v>63.06</v>
      </c>
      <c r="ED150" s="76">
        <f>ROUND((DP150+EC150),2)</f>
        <v>63.06</v>
      </c>
      <c r="EE150" s="75">
        <f>ROUND((H150/5/365*31),2)</f>
        <v>23.84</v>
      </c>
      <c r="EF150" s="75">
        <f>ROUND((H150/5/365*29),2)</f>
        <v>22.3</v>
      </c>
      <c r="EG150" s="75">
        <f>ROUND((H150/5/365*31),2)</f>
        <v>23.84</v>
      </c>
      <c r="EH150" s="75">
        <f>ROUND((H150/5/365*30),2)</f>
        <v>23.07</v>
      </c>
      <c r="EI150" s="75">
        <f>ROUND((H150/5/365*31),2)</f>
        <v>23.84</v>
      </c>
      <c r="EJ150" s="75">
        <f>ROUND((H150/5/365*30),2)</f>
        <v>23.07</v>
      </c>
      <c r="EK150" s="75">
        <f>ROUND((H150/5/365*31),2)</f>
        <v>23.84</v>
      </c>
      <c r="EL150" s="75">
        <f>ROUND((H150/5/365*31),2)</f>
        <v>23.84</v>
      </c>
      <c r="EM150" s="75">
        <f>ROUND((H150/5/365*30),2)</f>
        <v>23.07</v>
      </c>
      <c r="EN150" s="75">
        <f>ROUND((H150/5/365*31),2)</f>
        <v>23.84</v>
      </c>
      <c r="EO150" s="75">
        <f t="shared" si="369"/>
        <v>23.07</v>
      </c>
      <c r="EP150" s="75">
        <f t="shared" si="370"/>
        <v>23.84</v>
      </c>
      <c r="EQ150" s="76">
        <f t="shared" si="371"/>
        <v>281.45999999999998</v>
      </c>
      <c r="ER150" s="76">
        <f t="shared" si="372"/>
        <v>344.52</v>
      </c>
      <c r="ES150" s="75">
        <f t="shared" si="373"/>
        <v>23.84</v>
      </c>
      <c r="ET150" s="75">
        <f t="shared" si="374"/>
        <v>21.53</v>
      </c>
      <c r="EU150" s="75">
        <f t="shared" si="375"/>
        <v>23.84</v>
      </c>
      <c r="EV150" s="75">
        <f t="shared" si="376"/>
        <v>23.07</v>
      </c>
      <c r="EW150" s="78">
        <f t="shared" si="377"/>
        <v>23.84</v>
      </c>
      <c r="EX150" s="75">
        <f t="shared" si="378"/>
        <v>23.07</v>
      </c>
      <c r="EY150" s="75">
        <f t="shared" si="382"/>
        <v>23.84</v>
      </c>
      <c r="EZ150" s="75">
        <f t="shared" si="383"/>
        <v>23.84</v>
      </c>
      <c r="FA150" s="75">
        <f t="shared" si="384"/>
        <v>23.07</v>
      </c>
      <c r="FB150" s="76"/>
      <c r="FC150" s="76"/>
      <c r="FD150" s="76"/>
      <c r="FE150" s="75">
        <f t="shared" si="379"/>
        <v>209.94</v>
      </c>
      <c r="FF150" s="76">
        <f t="shared" si="380"/>
        <v>554.46</v>
      </c>
      <c r="FG150" s="79">
        <f t="shared" si="381"/>
        <v>1004.94</v>
      </c>
      <c r="FH150" s="125"/>
    </row>
    <row r="151" spans="1:164" ht="16.5" x14ac:dyDescent="0.15">
      <c r="A151" s="99">
        <v>43748</v>
      </c>
      <c r="B151" s="10" t="s">
        <v>449</v>
      </c>
      <c r="C151" s="10" t="s">
        <v>455</v>
      </c>
      <c r="D151" s="10" t="s">
        <v>218</v>
      </c>
      <c r="E151" s="12" t="s">
        <v>456</v>
      </c>
      <c r="F151" s="8">
        <v>1559.4</v>
      </c>
      <c r="G151" s="75">
        <f>(F151*0.1)</f>
        <v>155.94000000000003</v>
      </c>
      <c r="H151" s="75">
        <f>(F151*0.9)</f>
        <v>1403.46</v>
      </c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/>
      <c r="AR151" s="126"/>
      <c r="AS151" s="126"/>
      <c r="AT151" s="126"/>
      <c r="AU151" s="126"/>
      <c r="AV151" s="126"/>
      <c r="AW151" s="126"/>
      <c r="AX151" s="126"/>
      <c r="AY151" s="126"/>
      <c r="AZ151" s="126"/>
      <c r="BA151" s="126"/>
      <c r="BB151" s="126"/>
      <c r="BC151" s="126"/>
      <c r="BD151" s="126"/>
      <c r="BE151" s="126"/>
      <c r="BF151" s="126"/>
      <c r="BG151" s="126"/>
      <c r="BH151" s="126"/>
      <c r="BI151" s="126"/>
      <c r="BJ151" s="126"/>
      <c r="BK151" s="126"/>
      <c r="BL151" s="126"/>
      <c r="BM151" s="126"/>
      <c r="BN151" s="126"/>
      <c r="BO151" s="126"/>
      <c r="BP151" s="126"/>
      <c r="BQ151" s="126"/>
      <c r="BR151" s="126"/>
      <c r="BS151" s="126"/>
      <c r="BT151" s="126"/>
      <c r="BU151" s="126"/>
      <c r="BV151" s="126"/>
      <c r="BW151" s="126"/>
      <c r="BX151" s="126"/>
      <c r="BY151" s="126"/>
      <c r="BZ151" s="126"/>
      <c r="CA151" s="126"/>
      <c r="CB151" s="126"/>
      <c r="CC151" s="126"/>
      <c r="CD151" s="126"/>
      <c r="CE151" s="126"/>
      <c r="CF151" s="126"/>
      <c r="CG151" s="126"/>
      <c r="CH151" s="126"/>
      <c r="CI151" s="126"/>
      <c r="CJ151" s="126"/>
      <c r="CK151" s="126"/>
      <c r="CL151" s="126"/>
      <c r="CM151" s="126"/>
      <c r="CN151" s="126"/>
      <c r="CO151" s="126"/>
      <c r="CP151" s="126"/>
      <c r="CQ151" s="126"/>
      <c r="CR151" s="126"/>
      <c r="CS151" s="126"/>
      <c r="CT151" s="126"/>
      <c r="CU151" s="126"/>
      <c r="CV151" s="126"/>
      <c r="CW151" s="126"/>
      <c r="CX151" s="126"/>
      <c r="CY151" s="126"/>
      <c r="CZ151" s="126"/>
      <c r="DA151" s="126"/>
      <c r="DB151" s="126"/>
      <c r="DC151" s="126"/>
      <c r="DD151" s="126"/>
      <c r="DE151" s="126"/>
      <c r="DF151" s="126"/>
      <c r="DG151" s="126"/>
      <c r="DH151" s="126"/>
      <c r="DI151" s="126"/>
      <c r="DJ151" s="126"/>
      <c r="DK151" s="126"/>
      <c r="DL151" s="126"/>
      <c r="DM151" s="126"/>
      <c r="DN151" s="126"/>
      <c r="DO151" s="126"/>
      <c r="DP151" s="126"/>
      <c r="DQ151" s="126"/>
      <c r="DR151" s="126"/>
      <c r="DS151" s="126"/>
      <c r="DT151" s="126"/>
      <c r="DU151" s="126"/>
      <c r="DV151" s="126"/>
      <c r="DW151" s="126"/>
      <c r="DX151" s="126"/>
      <c r="DY151" s="126"/>
      <c r="DZ151" s="75">
        <f>ROUND((H151/5/365*21),2)</f>
        <v>16.149999999999999</v>
      </c>
      <c r="EA151" s="75">
        <f>ROUND((H151/5/365*30),2)</f>
        <v>23.07</v>
      </c>
      <c r="EB151" s="75">
        <f>ROUND((H151/5/365*31),2)</f>
        <v>23.84</v>
      </c>
      <c r="EC151" s="76">
        <f>SUM(DQ151:EB151)</f>
        <v>63.06</v>
      </c>
      <c r="ED151" s="76">
        <f>ROUND((DP151+EC151),2)</f>
        <v>63.06</v>
      </c>
      <c r="EE151" s="75">
        <f>ROUND((H151/5/365*31),2)</f>
        <v>23.84</v>
      </c>
      <c r="EF151" s="75">
        <f>ROUND((H151/5/365*29),2)</f>
        <v>22.3</v>
      </c>
      <c r="EG151" s="75">
        <f>ROUND((H151/5/365*31),2)</f>
        <v>23.84</v>
      </c>
      <c r="EH151" s="75">
        <f>ROUND((H151/5/365*30),2)</f>
        <v>23.07</v>
      </c>
      <c r="EI151" s="75">
        <f>ROUND((H151/5/365*31),2)</f>
        <v>23.84</v>
      </c>
      <c r="EJ151" s="75">
        <f>ROUND((H151/5/365*30),2)</f>
        <v>23.07</v>
      </c>
      <c r="EK151" s="75">
        <f>ROUND((H151/5/365*31),2)</f>
        <v>23.84</v>
      </c>
      <c r="EL151" s="75">
        <f>ROUND((H151/5/365*31),2)</f>
        <v>23.84</v>
      </c>
      <c r="EM151" s="75">
        <f>ROUND((H151/5/365*30),2)</f>
        <v>23.07</v>
      </c>
      <c r="EN151" s="75">
        <f>ROUND((H151/5/365*31),2)</f>
        <v>23.84</v>
      </c>
      <c r="EO151" s="75">
        <f t="shared" si="369"/>
        <v>23.07</v>
      </c>
      <c r="EP151" s="75">
        <f t="shared" si="370"/>
        <v>23.84</v>
      </c>
      <c r="EQ151" s="76">
        <f t="shared" si="371"/>
        <v>281.45999999999998</v>
      </c>
      <c r="ER151" s="76">
        <f t="shared" si="372"/>
        <v>344.52</v>
      </c>
      <c r="ES151" s="75">
        <f t="shared" si="373"/>
        <v>23.84</v>
      </c>
      <c r="ET151" s="75">
        <f t="shared" si="374"/>
        <v>21.53</v>
      </c>
      <c r="EU151" s="75">
        <f t="shared" si="375"/>
        <v>23.84</v>
      </c>
      <c r="EV151" s="75">
        <f t="shared" si="376"/>
        <v>23.07</v>
      </c>
      <c r="EW151" s="78">
        <f t="shared" si="377"/>
        <v>23.84</v>
      </c>
      <c r="EX151" s="75">
        <f t="shared" si="378"/>
        <v>23.07</v>
      </c>
      <c r="EY151" s="75">
        <f t="shared" si="382"/>
        <v>23.84</v>
      </c>
      <c r="EZ151" s="75">
        <f t="shared" si="383"/>
        <v>23.84</v>
      </c>
      <c r="FA151" s="75">
        <f t="shared" si="384"/>
        <v>23.07</v>
      </c>
      <c r="FB151" s="76"/>
      <c r="FC151" s="76"/>
      <c r="FD151" s="76"/>
      <c r="FE151" s="75">
        <f t="shared" si="379"/>
        <v>209.94</v>
      </c>
      <c r="FF151" s="76">
        <f t="shared" si="380"/>
        <v>554.46</v>
      </c>
      <c r="FG151" s="79">
        <f t="shared" si="381"/>
        <v>1004.94</v>
      </c>
      <c r="FH151" s="125"/>
    </row>
    <row r="152" spans="1:164" ht="54.75" customHeight="1" x14ac:dyDescent="0.15">
      <c r="A152" s="99">
        <v>44140</v>
      </c>
      <c r="B152" s="10" t="s">
        <v>457</v>
      </c>
      <c r="C152" s="10" t="s">
        <v>458</v>
      </c>
      <c r="D152" s="12" t="s">
        <v>25</v>
      </c>
      <c r="E152" s="12" t="s">
        <v>459</v>
      </c>
      <c r="F152" s="8">
        <v>706.06</v>
      </c>
      <c r="G152" s="75">
        <f>(F152*0.1)</f>
        <v>70.605999999999995</v>
      </c>
      <c r="H152" s="75">
        <f>(F152*0.9)</f>
        <v>635.45399999999995</v>
      </c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  <c r="BC152" s="126"/>
      <c r="BD152" s="126"/>
      <c r="BE152" s="126"/>
      <c r="BF152" s="126"/>
      <c r="BG152" s="126"/>
      <c r="BH152" s="126"/>
      <c r="BI152" s="126"/>
      <c r="BJ152" s="126"/>
      <c r="BK152" s="126"/>
      <c r="BL152" s="126"/>
      <c r="BM152" s="126"/>
      <c r="BN152" s="126"/>
      <c r="BO152" s="126"/>
      <c r="BP152" s="126"/>
      <c r="BQ152" s="126"/>
      <c r="BR152" s="126"/>
      <c r="BS152" s="126"/>
      <c r="BT152" s="126"/>
      <c r="BU152" s="126"/>
      <c r="BV152" s="126"/>
      <c r="BW152" s="126"/>
      <c r="BX152" s="126"/>
      <c r="BY152" s="126"/>
      <c r="BZ152" s="126"/>
      <c r="CA152" s="126"/>
      <c r="CB152" s="126"/>
      <c r="CC152" s="126"/>
      <c r="CD152" s="126"/>
      <c r="CE152" s="126"/>
      <c r="CF152" s="126"/>
      <c r="CG152" s="126"/>
      <c r="CH152" s="126"/>
      <c r="CI152" s="126"/>
      <c r="CJ152" s="126"/>
      <c r="CK152" s="126"/>
      <c r="CL152" s="126"/>
      <c r="CM152" s="126"/>
      <c r="CN152" s="126"/>
      <c r="CO152" s="126"/>
      <c r="CP152" s="126"/>
      <c r="CQ152" s="126"/>
      <c r="CR152" s="126"/>
      <c r="CS152" s="126"/>
      <c r="CT152" s="126"/>
      <c r="CU152" s="126"/>
      <c r="CV152" s="126"/>
      <c r="CW152" s="126"/>
      <c r="CX152" s="126"/>
      <c r="CY152" s="126"/>
      <c r="CZ152" s="126"/>
      <c r="DA152" s="126"/>
      <c r="DB152" s="126"/>
      <c r="DC152" s="126"/>
      <c r="DD152" s="126"/>
      <c r="DE152" s="126"/>
      <c r="DF152" s="126"/>
      <c r="DG152" s="126"/>
      <c r="DH152" s="126"/>
      <c r="DI152" s="126"/>
      <c r="DJ152" s="126"/>
      <c r="DK152" s="126"/>
      <c r="DL152" s="126"/>
      <c r="DM152" s="126"/>
      <c r="DN152" s="126"/>
      <c r="DO152" s="126"/>
      <c r="DP152" s="126"/>
      <c r="DQ152" s="126"/>
      <c r="DR152" s="126"/>
      <c r="DS152" s="126"/>
      <c r="DT152" s="126"/>
      <c r="DU152" s="126"/>
      <c r="DV152" s="126"/>
      <c r="DW152" s="126"/>
      <c r="DX152" s="126"/>
      <c r="DY152" s="126"/>
      <c r="DZ152" s="75"/>
      <c r="EA152" s="75"/>
      <c r="EB152" s="75"/>
      <c r="EC152" s="76"/>
      <c r="ED152" s="76">
        <f>ROUND((DP152+EC152),2)</f>
        <v>0</v>
      </c>
      <c r="EE152" s="75"/>
      <c r="EF152" s="75"/>
      <c r="EG152" s="75"/>
      <c r="EH152" s="75"/>
      <c r="EI152" s="75"/>
      <c r="EJ152" s="75"/>
      <c r="EK152" s="75"/>
      <c r="EL152" s="75"/>
      <c r="EM152" s="75"/>
      <c r="EN152" s="75"/>
      <c r="EO152" s="75">
        <f>ROUND((H152/5/365*25),2)</f>
        <v>8.6999999999999993</v>
      </c>
      <c r="EP152" s="75">
        <f t="shared" si="370"/>
        <v>10.79</v>
      </c>
      <c r="EQ152" s="76">
        <f t="shared" si="371"/>
        <v>19.489999999999998</v>
      </c>
      <c r="ER152" s="76">
        <f t="shared" si="372"/>
        <v>19.489999999999998</v>
      </c>
      <c r="ES152" s="75">
        <f t="shared" si="373"/>
        <v>10.79</v>
      </c>
      <c r="ET152" s="75">
        <f t="shared" si="374"/>
        <v>9.75</v>
      </c>
      <c r="EU152" s="75">
        <f t="shared" si="375"/>
        <v>10.79</v>
      </c>
      <c r="EV152" s="75">
        <f t="shared" si="376"/>
        <v>10.45</v>
      </c>
      <c r="EW152" s="78">
        <f t="shared" si="377"/>
        <v>10.79</v>
      </c>
      <c r="EX152" s="75">
        <f t="shared" si="378"/>
        <v>10.45</v>
      </c>
      <c r="EY152" s="75">
        <f t="shared" si="382"/>
        <v>10.79</v>
      </c>
      <c r="EZ152" s="75">
        <f t="shared" si="383"/>
        <v>10.79</v>
      </c>
      <c r="FA152" s="75">
        <f t="shared" si="384"/>
        <v>10.45</v>
      </c>
      <c r="FB152" s="76"/>
      <c r="FC152" s="76"/>
      <c r="FD152" s="76"/>
      <c r="FE152" s="75">
        <f t="shared" si="379"/>
        <v>95.05</v>
      </c>
      <c r="FF152" s="76">
        <f t="shared" si="380"/>
        <v>114.54</v>
      </c>
      <c r="FG152" s="79">
        <f t="shared" si="381"/>
        <v>591.52</v>
      </c>
      <c r="FH152" s="125"/>
    </row>
    <row r="153" spans="1:164" ht="55.5" customHeight="1" x14ac:dyDescent="0.15">
      <c r="A153" s="99">
        <v>44140</v>
      </c>
      <c r="B153" s="10" t="s">
        <v>457</v>
      </c>
      <c r="C153" s="10" t="s">
        <v>460</v>
      </c>
      <c r="D153" s="12" t="s">
        <v>25</v>
      </c>
      <c r="E153" s="12" t="s">
        <v>461</v>
      </c>
      <c r="F153" s="8">
        <v>706.06</v>
      </c>
      <c r="G153" s="75">
        <f t="shared" ref="G153:G156" si="386">(F153*0.1)</f>
        <v>70.605999999999995</v>
      </c>
      <c r="H153" s="75">
        <f t="shared" ref="H153:H156" si="387">(F153*0.9)</f>
        <v>635.45399999999995</v>
      </c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  <c r="BC153" s="126"/>
      <c r="BD153" s="126"/>
      <c r="BE153" s="126"/>
      <c r="BF153" s="126"/>
      <c r="BG153" s="126"/>
      <c r="BH153" s="126"/>
      <c r="BI153" s="126"/>
      <c r="BJ153" s="126"/>
      <c r="BK153" s="126"/>
      <c r="BL153" s="126"/>
      <c r="BM153" s="126"/>
      <c r="BN153" s="126"/>
      <c r="BO153" s="126"/>
      <c r="BP153" s="126"/>
      <c r="BQ153" s="126"/>
      <c r="BR153" s="126"/>
      <c r="BS153" s="126"/>
      <c r="BT153" s="126"/>
      <c r="BU153" s="126"/>
      <c r="BV153" s="126"/>
      <c r="BW153" s="126"/>
      <c r="BX153" s="126"/>
      <c r="BY153" s="126"/>
      <c r="BZ153" s="126"/>
      <c r="CA153" s="126"/>
      <c r="CB153" s="126"/>
      <c r="CC153" s="126"/>
      <c r="CD153" s="126"/>
      <c r="CE153" s="126"/>
      <c r="CF153" s="126"/>
      <c r="CG153" s="126"/>
      <c r="CH153" s="126"/>
      <c r="CI153" s="126"/>
      <c r="CJ153" s="126"/>
      <c r="CK153" s="126"/>
      <c r="CL153" s="126"/>
      <c r="CM153" s="126"/>
      <c r="CN153" s="126"/>
      <c r="CO153" s="126"/>
      <c r="CP153" s="126"/>
      <c r="CQ153" s="126"/>
      <c r="CR153" s="126"/>
      <c r="CS153" s="126"/>
      <c r="CT153" s="126"/>
      <c r="CU153" s="126"/>
      <c r="CV153" s="126"/>
      <c r="CW153" s="126"/>
      <c r="CX153" s="126"/>
      <c r="CY153" s="126"/>
      <c r="CZ153" s="126"/>
      <c r="DA153" s="126"/>
      <c r="DB153" s="126"/>
      <c r="DC153" s="126"/>
      <c r="DD153" s="126"/>
      <c r="DE153" s="126"/>
      <c r="DF153" s="126"/>
      <c r="DG153" s="126"/>
      <c r="DH153" s="126"/>
      <c r="DI153" s="126"/>
      <c r="DJ153" s="126"/>
      <c r="DK153" s="126"/>
      <c r="DL153" s="126"/>
      <c r="DM153" s="126"/>
      <c r="DN153" s="126"/>
      <c r="DO153" s="126"/>
      <c r="DP153" s="126"/>
      <c r="DQ153" s="126"/>
      <c r="DR153" s="126"/>
      <c r="DS153" s="126"/>
      <c r="DT153" s="126"/>
      <c r="DU153" s="126"/>
      <c r="DV153" s="126"/>
      <c r="DW153" s="126"/>
      <c r="DX153" s="126"/>
      <c r="DY153" s="126"/>
      <c r="DZ153" s="75"/>
      <c r="EA153" s="75"/>
      <c r="EB153" s="75"/>
      <c r="EC153" s="76"/>
      <c r="ED153" s="76">
        <f t="shared" ref="ED153:ED156" si="388">ROUND((DP153+EC153),2)</f>
        <v>0</v>
      </c>
      <c r="EE153" s="75"/>
      <c r="EF153" s="75"/>
      <c r="EG153" s="75"/>
      <c r="EH153" s="75"/>
      <c r="EI153" s="75"/>
      <c r="EJ153" s="75"/>
      <c r="EK153" s="75"/>
      <c r="EL153" s="75"/>
      <c r="EM153" s="75"/>
      <c r="EN153" s="75"/>
      <c r="EO153" s="75">
        <f t="shared" ref="EO153:EO156" si="389">ROUND((H153/5/365*25),2)</f>
        <v>8.6999999999999993</v>
      </c>
      <c r="EP153" s="75">
        <f t="shared" si="370"/>
        <v>10.79</v>
      </c>
      <c r="EQ153" s="76">
        <f t="shared" si="371"/>
        <v>19.489999999999998</v>
      </c>
      <c r="ER153" s="76">
        <f t="shared" si="372"/>
        <v>19.489999999999998</v>
      </c>
      <c r="ES153" s="75">
        <f t="shared" si="373"/>
        <v>10.79</v>
      </c>
      <c r="ET153" s="75">
        <f t="shared" si="374"/>
        <v>9.75</v>
      </c>
      <c r="EU153" s="75">
        <f t="shared" si="375"/>
        <v>10.79</v>
      </c>
      <c r="EV153" s="75">
        <f t="shared" si="376"/>
        <v>10.45</v>
      </c>
      <c r="EW153" s="78">
        <f t="shared" si="377"/>
        <v>10.79</v>
      </c>
      <c r="EX153" s="75">
        <f t="shared" si="378"/>
        <v>10.45</v>
      </c>
      <c r="EY153" s="75">
        <f t="shared" si="382"/>
        <v>10.79</v>
      </c>
      <c r="EZ153" s="75">
        <f t="shared" si="383"/>
        <v>10.79</v>
      </c>
      <c r="FA153" s="75">
        <f t="shared" si="384"/>
        <v>10.45</v>
      </c>
      <c r="FB153" s="76"/>
      <c r="FC153" s="76"/>
      <c r="FD153" s="76"/>
      <c r="FE153" s="75">
        <f t="shared" si="379"/>
        <v>95.05</v>
      </c>
      <c r="FF153" s="76">
        <f t="shared" si="380"/>
        <v>114.54</v>
      </c>
      <c r="FG153" s="79">
        <f t="shared" si="381"/>
        <v>591.52</v>
      </c>
      <c r="FH153" s="125"/>
    </row>
    <row r="154" spans="1:164" ht="51.75" customHeight="1" x14ac:dyDescent="0.15">
      <c r="A154" s="99">
        <v>44140</v>
      </c>
      <c r="B154" s="10" t="s">
        <v>457</v>
      </c>
      <c r="C154" s="10" t="s">
        <v>462</v>
      </c>
      <c r="D154" s="12" t="s">
        <v>25</v>
      </c>
      <c r="E154" s="12" t="s">
        <v>463</v>
      </c>
      <c r="F154" s="8">
        <v>706.06</v>
      </c>
      <c r="G154" s="75">
        <f t="shared" si="386"/>
        <v>70.605999999999995</v>
      </c>
      <c r="H154" s="75">
        <f t="shared" si="387"/>
        <v>635.45399999999995</v>
      </c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126"/>
      <c r="BD154" s="126"/>
      <c r="BE154" s="126"/>
      <c r="BF154" s="126"/>
      <c r="BG154" s="126"/>
      <c r="BH154" s="126"/>
      <c r="BI154" s="126"/>
      <c r="BJ154" s="126"/>
      <c r="BK154" s="126"/>
      <c r="BL154" s="126"/>
      <c r="BM154" s="126"/>
      <c r="BN154" s="126"/>
      <c r="BO154" s="126"/>
      <c r="BP154" s="126"/>
      <c r="BQ154" s="126"/>
      <c r="BR154" s="126"/>
      <c r="BS154" s="126"/>
      <c r="BT154" s="126"/>
      <c r="BU154" s="126"/>
      <c r="BV154" s="126"/>
      <c r="BW154" s="126"/>
      <c r="BX154" s="126"/>
      <c r="BY154" s="126"/>
      <c r="BZ154" s="126"/>
      <c r="CA154" s="126"/>
      <c r="CB154" s="126"/>
      <c r="CC154" s="126"/>
      <c r="CD154" s="126"/>
      <c r="CE154" s="126"/>
      <c r="CF154" s="126"/>
      <c r="CG154" s="126"/>
      <c r="CH154" s="126"/>
      <c r="CI154" s="126"/>
      <c r="CJ154" s="126"/>
      <c r="CK154" s="126"/>
      <c r="CL154" s="126"/>
      <c r="CM154" s="126"/>
      <c r="CN154" s="126"/>
      <c r="CO154" s="126"/>
      <c r="CP154" s="126"/>
      <c r="CQ154" s="126"/>
      <c r="CR154" s="126"/>
      <c r="CS154" s="126"/>
      <c r="CT154" s="126"/>
      <c r="CU154" s="126"/>
      <c r="CV154" s="126"/>
      <c r="CW154" s="126"/>
      <c r="CX154" s="126"/>
      <c r="CY154" s="126"/>
      <c r="CZ154" s="126"/>
      <c r="DA154" s="126"/>
      <c r="DB154" s="126"/>
      <c r="DC154" s="126"/>
      <c r="DD154" s="126"/>
      <c r="DE154" s="126"/>
      <c r="DF154" s="126"/>
      <c r="DG154" s="126"/>
      <c r="DH154" s="126"/>
      <c r="DI154" s="126"/>
      <c r="DJ154" s="126"/>
      <c r="DK154" s="126"/>
      <c r="DL154" s="126"/>
      <c r="DM154" s="126"/>
      <c r="DN154" s="126"/>
      <c r="DO154" s="126"/>
      <c r="DP154" s="126"/>
      <c r="DQ154" s="126"/>
      <c r="DR154" s="126"/>
      <c r="DS154" s="126"/>
      <c r="DT154" s="126"/>
      <c r="DU154" s="126"/>
      <c r="DV154" s="126"/>
      <c r="DW154" s="126"/>
      <c r="DX154" s="126"/>
      <c r="DY154" s="126"/>
      <c r="DZ154" s="75"/>
      <c r="EA154" s="75"/>
      <c r="EB154" s="75"/>
      <c r="EC154" s="76"/>
      <c r="ED154" s="76">
        <f t="shared" si="388"/>
        <v>0</v>
      </c>
      <c r="EE154" s="75"/>
      <c r="EF154" s="75"/>
      <c r="EG154" s="75"/>
      <c r="EH154" s="75"/>
      <c r="EI154" s="75"/>
      <c r="EJ154" s="75"/>
      <c r="EK154" s="75"/>
      <c r="EL154" s="75"/>
      <c r="EM154" s="75"/>
      <c r="EN154" s="75"/>
      <c r="EO154" s="75">
        <f t="shared" si="389"/>
        <v>8.6999999999999993</v>
      </c>
      <c r="EP154" s="75">
        <f t="shared" si="370"/>
        <v>10.79</v>
      </c>
      <c r="EQ154" s="76">
        <f t="shared" si="371"/>
        <v>19.489999999999998</v>
      </c>
      <c r="ER154" s="76">
        <f t="shared" si="372"/>
        <v>19.489999999999998</v>
      </c>
      <c r="ES154" s="75">
        <f t="shared" si="373"/>
        <v>10.79</v>
      </c>
      <c r="ET154" s="75">
        <f t="shared" si="374"/>
        <v>9.75</v>
      </c>
      <c r="EU154" s="75">
        <f t="shared" si="375"/>
        <v>10.79</v>
      </c>
      <c r="EV154" s="75">
        <f t="shared" si="376"/>
        <v>10.45</v>
      </c>
      <c r="EW154" s="78">
        <f t="shared" si="377"/>
        <v>10.79</v>
      </c>
      <c r="EX154" s="75">
        <f t="shared" si="378"/>
        <v>10.45</v>
      </c>
      <c r="EY154" s="75">
        <f t="shared" si="382"/>
        <v>10.79</v>
      </c>
      <c r="EZ154" s="75">
        <f t="shared" si="383"/>
        <v>10.79</v>
      </c>
      <c r="FA154" s="75">
        <f t="shared" si="384"/>
        <v>10.45</v>
      </c>
      <c r="FB154" s="76"/>
      <c r="FC154" s="76"/>
      <c r="FD154" s="76"/>
      <c r="FE154" s="75">
        <f t="shared" si="379"/>
        <v>95.05</v>
      </c>
      <c r="FF154" s="76">
        <f t="shared" si="380"/>
        <v>114.54</v>
      </c>
      <c r="FG154" s="79">
        <f t="shared" si="381"/>
        <v>591.52</v>
      </c>
      <c r="FH154" s="125"/>
    </row>
    <row r="155" spans="1:164" ht="53.25" customHeight="1" x14ac:dyDescent="0.15">
      <c r="A155" s="99">
        <v>44140</v>
      </c>
      <c r="B155" s="10" t="s">
        <v>457</v>
      </c>
      <c r="C155" s="10" t="s">
        <v>464</v>
      </c>
      <c r="D155" s="12" t="s">
        <v>25</v>
      </c>
      <c r="E155" s="12" t="s">
        <v>465</v>
      </c>
      <c r="F155" s="8">
        <v>706.06</v>
      </c>
      <c r="G155" s="75">
        <f t="shared" si="386"/>
        <v>70.605999999999995</v>
      </c>
      <c r="H155" s="75">
        <f t="shared" si="387"/>
        <v>635.45399999999995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120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76">
        <f t="shared" si="388"/>
        <v>0</v>
      </c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75">
        <f t="shared" si="389"/>
        <v>8.6999999999999993</v>
      </c>
      <c r="EP155" s="75">
        <f t="shared" si="370"/>
        <v>10.79</v>
      </c>
      <c r="EQ155" s="76">
        <f t="shared" si="371"/>
        <v>19.489999999999998</v>
      </c>
      <c r="ER155" s="76">
        <f t="shared" si="372"/>
        <v>19.489999999999998</v>
      </c>
      <c r="ES155" s="75">
        <f t="shared" si="373"/>
        <v>10.79</v>
      </c>
      <c r="ET155" s="75">
        <f t="shared" si="374"/>
        <v>9.75</v>
      </c>
      <c r="EU155" s="75">
        <f t="shared" si="375"/>
        <v>10.79</v>
      </c>
      <c r="EV155" s="75">
        <f t="shared" si="376"/>
        <v>10.45</v>
      </c>
      <c r="EW155" s="78">
        <f t="shared" si="377"/>
        <v>10.79</v>
      </c>
      <c r="EX155" s="75">
        <f t="shared" si="378"/>
        <v>10.45</v>
      </c>
      <c r="EY155" s="75">
        <f t="shared" si="382"/>
        <v>10.79</v>
      </c>
      <c r="EZ155" s="75">
        <f t="shared" si="383"/>
        <v>10.79</v>
      </c>
      <c r="FA155" s="75">
        <f t="shared" si="384"/>
        <v>10.45</v>
      </c>
      <c r="FB155" s="76"/>
      <c r="FC155" s="76"/>
      <c r="FD155" s="76"/>
      <c r="FE155" s="75">
        <f t="shared" si="379"/>
        <v>95.05</v>
      </c>
      <c r="FF155" s="76">
        <f t="shared" si="380"/>
        <v>114.54</v>
      </c>
      <c r="FG155" s="79">
        <f t="shared" si="381"/>
        <v>591.52</v>
      </c>
    </row>
    <row r="156" spans="1:164" ht="54" customHeight="1" x14ac:dyDescent="0.15">
      <c r="A156" s="99">
        <v>44140</v>
      </c>
      <c r="B156" s="10" t="s">
        <v>457</v>
      </c>
      <c r="C156" s="10" t="s">
        <v>466</v>
      </c>
      <c r="D156" s="12" t="s">
        <v>25</v>
      </c>
      <c r="E156" s="12" t="s">
        <v>467</v>
      </c>
      <c r="F156" s="8">
        <v>706.06</v>
      </c>
      <c r="G156" s="75">
        <f t="shared" si="386"/>
        <v>70.605999999999995</v>
      </c>
      <c r="H156" s="75">
        <f t="shared" si="387"/>
        <v>635.45399999999995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120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76">
        <f t="shared" si="388"/>
        <v>0</v>
      </c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75">
        <f t="shared" si="389"/>
        <v>8.6999999999999993</v>
      </c>
      <c r="EP156" s="75">
        <f t="shared" si="370"/>
        <v>10.79</v>
      </c>
      <c r="EQ156" s="76">
        <f t="shared" si="371"/>
        <v>19.489999999999998</v>
      </c>
      <c r="ER156" s="76">
        <f t="shared" si="372"/>
        <v>19.489999999999998</v>
      </c>
      <c r="ES156" s="75">
        <f t="shared" si="373"/>
        <v>10.79</v>
      </c>
      <c r="ET156" s="75">
        <f t="shared" si="374"/>
        <v>9.75</v>
      </c>
      <c r="EU156" s="75">
        <f t="shared" si="375"/>
        <v>10.79</v>
      </c>
      <c r="EV156" s="75">
        <f t="shared" si="376"/>
        <v>10.45</v>
      </c>
      <c r="EW156" s="78">
        <f t="shared" si="377"/>
        <v>10.79</v>
      </c>
      <c r="EX156" s="75">
        <f t="shared" si="378"/>
        <v>10.45</v>
      </c>
      <c r="EY156" s="75">
        <f t="shared" si="382"/>
        <v>10.79</v>
      </c>
      <c r="EZ156" s="75">
        <f t="shared" si="383"/>
        <v>10.79</v>
      </c>
      <c r="FA156" s="75">
        <f t="shared" si="384"/>
        <v>10.45</v>
      </c>
      <c r="FB156" s="76"/>
      <c r="FC156" s="76"/>
      <c r="FD156" s="76"/>
      <c r="FE156" s="75">
        <f t="shared" si="379"/>
        <v>95.05</v>
      </c>
      <c r="FF156" s="76">
        <f t="shared" si="380"/>
        <v>114.54</v>
      </c>
      <c r="FG156" s="79">
        <f t="shared" si="381"/>
        <v>591.52</v>
      </c>
    </row>
    <row r="157" spans="1:164" ht="53.25" customHeight="1" x14ac:dyDescent="0.15">
      <c r="A157" s="99">
        <v>44140</v>
      </c>
      <c r="B157" s="10" t="s">
        <v>457</v>
      </c>
      <c r="C157" s="10" t="s">
        <v>468</v>
      </c>
      <c r="D157" s="12" t="s">
        <v>25</v>
      </c>
      <c r="E157" s="12" t="s">
        <v>469</v>
      </c>
      <c r="F157" s="8">
        <v>706.06</v>
      </c>
      <c r="G157" s="75">
        <f>(F157*0.1)</f>
        <v>70.605999999999995</v>
      </c>
      <c r="H157" s="75">
        <f>(F157*0.9)</f>
        <v>635.45399999999995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1"/>
      <c r="CB157" s="81"/>
      <c r="CC157" s="81"/>
      <c r="CD157" s="81"/>
      <c r="CE157" s="81"/>
      <c r="CF157" s="81"/>
      <c r="CG157" s="81"/>
      <c r="CH157" s="81"/>
      <c r="CI157" s="81"/>
      <c r="CJ157" s="81"/>
      <c r="CK157" s="81"/>
      <c r="CL157" s="81"/>
      <c r="CM157" s="81"/>
      <c r="CN157" s="81"/>
      <c r="CO157" s="81"/>
      <c r="CP157" s="81"/>
      <c r="CQ157" s="81"/>
      <c r="CR157" s="81"/>
      <c r="CS157" s="120"/>
      <c r="CT157" s="81"/>
      <c r="CU157" s="81"/>
      <c r="CV157" s="81"/>
      <c r="CW157" s="81"/>
      <c r="CX157" s="81"/>
      <c r="CY157" s="81"/>
      <c r="CZ157" s="81"/>
      <c r="DA157" s="81"/>
      <c r="DB157" s="81"/>
      <c r="DC157" s="81"/>
      <c r="DD157" s="81"/>
      <c r="DE157" s="81"/>
      <c r="DF157" s="81"/>
      <c r="DG157" s="81"/>
      <c r="DH157" s="81"/>
      <c r="DI157" s="81"/>
      <c r="DJ157" s="81"/>
      <c r="DK157" s="81"/>
      <c r="DL157" s="81"/>
      <c r="DM157" s="81"/>
      <c r="DN157" s="81"/>
      <c r="DO157" s="81"/>
      <c r="DP157" s="81"/>
      <c r="DQ157" s="81"/>
      <c r="DR157" s="81"/>
      <c r="DS157" s="81"/>
      <c r="DT157" s="81"/>
      <c r="DU157" s="81"/>
      <c r="DV157" s="81"/>
      <c r="DW157" s="81"/>
      <c r="DX157" s="81"/>
      <c r="DY157" s="81"/>
      <c r="DZ157" s="81"/>
      <c r="EA157" s="81"/>
      <c r="EB157" s="81"/>
      <c r="EC157" s="81"/>
      <c r="ED157" s="76">
        <f>ROUND((DP157+EC157),2)</f>
        <v>0</v>
      </c>
      <c r="EE157" s="81"/>
      <c r="EF157" s="81"/>
      <c r="EG157" s="81"/>
      <c r="EH157" s="81"/>
      <c r="EI157" s="81"/>
      <c r="EJ157" s="81"/>
      <c r="EK157" s="81"/>
      <c r="EL157" s="81"/>
      <c r="EM157" s="81"/>
      <c r="EN157" s="81"/>
      <c r="EO157" s="75">
        <f>ROUND((H157/5/365*25),2)</f>
        <v>8.6999999999999993</v>
      </c>
      <c r="EP157" s="75">
        <f>ROUND((H157/5/365*31),2)</f>
        <v>10.79</v>
      </c>
      <c r="EQ157" s="76">
        <f>SUM(EE157:EP157)</f>
        <v>19.489999999999998</v>
      </c>
      <c r="ER157" s="76">
        <f>ROUND((ED157+EQ157),2)</f>
        <v>19.489999999999998</v>
      </c>
      <c r="ES157" s="75">
        <f>ROUND((H157/5/365*31),2)</f>
        <v>10.79</v>
      </c>
      <c r="ET157" s="75">
        <f>ROUND((H157/5/365*28),2)</f>
        <v>9.75</v>
      </c>
      <c r="EU157" s="75">
        <f t="shared" si="375"/>
        <v>10.79</v>
      </c>
      <c r="EV157" s="75">
        <f t="shared" si="376"/>
        <v>10.45</v>
      </c>
      <c r="EW157" s="78">
        <f t="shared" si="377"/>
        <v>10.79</v>
      </c>
      <c r="EX157" s="75">
        <f>ROUND((H157/5/365*30),2)</f>
        <v>10.45</v>
      </c>
      <c r="EY157" s="75">
        <f t="shared" si="382"/>
        <v>10.79</v>
      </c>
      <c r="EZ157" s="75">
        <f t="shared" si="383"/>
        <v>10.79</v>
      </c>
      <c r="FA157" s="75">
        <f t="shared" si="384"/>
        <v>10.45</v>
      </c>
      <c r="FB157" s="76"/>
      <c r="FC157" s="76"/>
      <c r="FD157" s="76"/>
      <c r="FE157" s="75">
        <f t="shared" si="379"/>
        <v>95.05</v>
      </c>
      <c r="FF157" s="76">
        <f>ROUND((ER157+FE157),2)</f>
        <v>114.54</v>
      </c>
      <c r="FG157" s="79">
        <f>SUM(F157-FF157)</f>
        <v>591.52</v>
      </c>
    </row>
    <row r="158" spans="1:164" ht="63.75" customHeight="1" x14ac:dyDescent="0.15">
      <c r="A158" s="99">
        <v>44264</v>
      </c>
      <c r="B158" s="12" t="s">
        <v>470</v>
      </c>
      <c r="C158" s="12" t="s">
        <v>471</v>
      </c>
      <c r="D158" s="12" t="s">
        <v>25</v>
      </c>
      <c r="E158" s="12" t="s">
        <v>472</v>
      </c>
      <c r="F158" s="8">
        <v>4277.05</v>
      </c>
      <c r="G158" s="75">
        <f>(F158*0.1)</f>
        <v>427.70500000000004</v>
      </c>
      <c r="H158" s="75">
        <f>(F158*0.9)</f>
        <v>3849.3450000000003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  <c r="CA158" s="81"/>
      <c r="CB158" s="81"/>
      <c r="CC158" s="81"/>
      <c r="CD158" s="81"/>
      <c r="CE158" s="81"/>
      <c r="CF158" s="81"/>
      <c r="CG158" s="81"/>
      <c r="CH158" s="81"/>
      <c r="CI158" s="81"/>
      <c r="CJ158" s="81"/>
      <c r="CK158" s="81"/>
      <c r="CL158" s="81"/>
      <c r="CM158" s="81"/>
      <c r="CN158" s="81"/>
      <c r="CO158" s="81"/>
      <c r="CP158" s="81"/>
      <c r="CQ158" s="81"/>
      <c r="CR158" s="81"/>
      <c r="CS158" s="120"/>
      <c r="CT158" s="81"/>
      <c r="CU158" s="81"/>
      <c r="CV158" s="81"/>
      <c r="CW158" s="81"/>
      <c r="CX158" s="81"/>
      <c r="CY158" s="81"/>
      <c r="CZ158" s="81"/>
      <c r="DA158" s="81"/>
      <c r="DB158" s="81"/>
      <c r="DC158" s="81"/>
      <c r="DD158" s="81"/>
      <c r="DE158" s="81"/>
      <c r="DF158" s="81"/>
      <c r="DG158" s="81"/>
      <c r="DH158" s="81"/>
      <c r="DI158" s="81"/>
      <c r="DJ158" s="81"/>
      <c r="DK158" s="81"/>
      <c r="DL158" s="81"/>
      <c r="DM158" s="81"/>
      <c r="DN158" s="81"/>
      <c r="DO158" s="81"/>
      <c r="DP158" s="81"/>
      <c r="DQ158" s="81"/>
      <c r="DR158" s="81"/>
      <c r="DS158" s="81"/>
      <c r="DT158" s="81"/>
      <c r="DU158" s="81"/>
      <c r="DV158" s="81"/>
      <c r="DW158" s="81"/>
      <c r="DX158" s="81"/>
      <c r="DY158" s="81"/>
      <c r="DZ158" s="81"/>
      <c r="EA158" s="81"/>
      <c r="EB158" s="81"/>
      <c r="EC158" s="81"/>
      <c r="ED158" s="76"/>
      <c r="EE158" s="81"/>
      <c r="EF158" s="81"/>
      <c r="EG158" s="81"/>
      <c r="EH158" s="81"/>
      <c r="EI158" s="81"/>
      <c r="EJ158" s="81"/>
      <c r="EK158" s="81"/>
      <c r="EL158" s="81"/>
      <c r="EM158" s="81"/>
      <c r="EN158" s="81"/>
      <c r="EO158" s="75"/>
      <c r="EP158" s="75"/>
      <c r="EQ158" s="76"/>
      <c r="ER158" s="76"/>
      <c r="ES158" s="75"/>
      <c r="ET158" s="75"/>
      <c r="EU158" s="75">
        <f>ROUND((H158/5/365*22),2)</f>
        <v>46.4</v>
      </c>
      <c r="EV158" s="75">
        <f>ROUND((H158/5/365*30),2)</f>
        <v>63.28</v>
      </c>
      <c r="EW158" s="78">
        <f t="shared" si="377"/>
        <v>65.39</v>
      </c>
      <c r="EX158" s="75">
        <f t="shared" si="378"/>
        <v>63.28</v>
      </c>
      <c r="EY158" s="75">
        <f t="shared" si="382"/>
        <v>65.39</v>
      </c>
      <c r="EZ158" s="75">
        <f t="shared" si="383"/>
        <v>65.39</v>
      </c>
      <c r="FA158" s="75">
        <f t="shared" si="384"/>
        <v>63.28</v>
      </c>
      <c r="FB158" s="76"/>
      <c r="FC158" s="76"/>
      <c r="FD158" s="76"/>
      <c r="FE158" s="75">
        <f>SUM(ES158:FD158)</f>
        <v>432.40999999999997</v>
      </c>
      <c r="FF158" s="76">
        <f>ROUND((ER158+FE158),2)</f>
        <v>432.41</v>
      </c>
      <c r="FG158" s="79">
        <f t="shared" ref="FG158:FG172" si="390">SUM(F158-FF158)</f>
        <v>3844.6400000000003</v>
      </c>
    </row>
    <row r="159" spans="1:164" ht="87.75" customHeight="1" x14ac:dyDescent="0.15">
      <c r="A159" s="99">
        <v>44264</v>
      </c>
      <c r="B159" s="12" t="s">
        <v>473</v>
      </c>
      <c r="C159" s="12" t="s">
        <v>474</v>
      </c>
      <c r="D159" s="12" t="s">
        <v>25</v>
      </c>
      <c r="E159" s="12" t="s">
        <v>475</v>
      </c>
      <c r="F159" s="8">
        <v>4277.05</v>
      </c>
      <c r="G159" s="75">
        <f>(F159*0.1)</f>
        <v>427.70500000000004</v>
      </c>
      <c r="H159" s="75">
        <f>(F159*0.9)</f>
        <v>3849.3450000000003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  <c r="CA159" s="81"/>
      <c r="CB159" s="81"/>
      <c r="CC159" s="81"/>
      <c r="CD159" s="81"/>
      <c r="CE159" s="81"/>
      <c r="CF159" s="81"/>
      <c r="CG159" s="81"/>
      <c r="CH159" s="81"/>
      <c r="CI159" s="81"/>
      <c r="CJ159" s="81"/>
      <c r="CK159" s="81"/>
      <c r="CL159" s="81"/>
      <c r="CM159" s="81"/>
      <c r="CN159" s="81"/>
      <c r="CO159" s="81"/>
      <c r="CP159" s="81"/>
      <c r="CQ159" s="81"/>
      <c r="CR159" s="81"/>
      <c r="CS159" s="120"/>
      <c r="CT159" s="81"/>
      <c r="CU159" s="81"/>
      <c r="CV159" s="81"/>
      <c r="CW159" s="81"/>
      <c r="CX159" s="81"/>
      <c r="CY159" s="81"/>
      <c r="CZ159" s="81"/>
      <c r="DA159" s="81"/>
      <c r="DB159" s="81"/>
      <c r="DC159" s="81"/>
      <c r="DD159" s="81"/>
      <c r="DE159" s="81"/>
      <c r="DF159" s="81"/>
      <c r="DG159" s="81"/>
      <c r="DH159" s="81"/>
      <c r="DI159" s="81"/>
      <c r="DJ159" s="81"/>
      <c r="DK159" s="81"/>
      <c r="DL159" s="81"/>
      <c r="DM159" s="81"/>
      <c r="DN159" s="81"/>
      <c r="DO159" s="81"/>
      <c r="DP159" s="81"/>
      <c r="DQ159" s="81"/>
      <c r="DR159" s="81"/>
      <c r="DS159" s="81"/>
      <c r="DT159" s="81"/>
      <c r="DU159" s="81"/>
      <c r="DV159" s="81"/>
      <c r="DW159" s="81"/>
      <c r="DX159" s="81"/>
      <c r="DY159" s="81"/>
      <c r="DZ159" s="81"/>
      <c r="EA159" s="81"/>
      <c r="EB159" s="81"/>
      <c r="EC159" s="81"/>
      <c r="ED159" s="76"/>
      <c r="EE159" s="81"/>
      <c r="EF159" s="81"/>
      <c r="EG159" s="81"/>
      <c r="EH159" s="81"/>
      <c r="EI159" s="81"/>
      <c r="EJ159" s="81"/>
      <c r="EK159" s="81"/>
      <c r="EL159" s="81"/>
      <c r="EM159" s="81"/>
      <c r="EN159" s="81"/>
      <c r="EO159" s="75"/>
      <c r="EP159" s="75"/>
      <c r="EQ159" s="76"/>
      <c r="ER159" s="76"/>
      <c r="ES159" s="75"/>
      <c r="ET159" s="75"/>
      <c r="EU159" s="75">
        <f>ROUND((H159/5/365*22),2)</f>
        <v>46.4</v>
      </c>
      <c r="EV159" s="75">
        <f>ROUND((H159/5/365*30),2)</f>
        <v>63.28</v>
      </c>
      <c r="EW159" s="78">
        <f t="shared" si="377"/>
        <v>65.39</v>
      </c>
      <c r="EX159" s="75">
        <f t="shared" si="378"/>
        <v>63.28</v>
      </c>
      <c r="EY159" s="75">
        <f t="shared" si="382"/>
        <v>65.39</v>
      </c>
      <c r="EZ159" s="75">
        <f t="shared" si="383"/>
        <v>65.39</v>
      </c>
      <c r="FA159" s="75">
        <f t="shared" si="384"/>
        <v>63.28</v>
      </c>
      <c r="FB159" s="76"/>
      <c r="FC159" s="76"/>
      <c r="FD159" s="76"/>
      <c r="FE159" s="75">
        <f>SUM(ES159:FD159)</f>
        <v>432.40999999999997</v>
      </c>
      <c r="FF159" s="76">
        <f>ROUND((ER159+FE159),2)</f>
        <v>432.41</v>
      </c>
      <c r="FG159" s="79">
        <f t="shared" si="390"/>
        <v>3844.6400000000003</v>
      </c>
    </row>
    <row r="160" spans="1:164" ht="24.75" x14ac:dyDescent="0.15">
      <c r="A160" s="127">
        <v>44340</v>
      </c>
      <c r="B160" s="128" t="s">
        <v>476</v>
      </c>
      <c r="C160" s="128" t="s">
        <v>477</v>
      </c>
      <c r="D160" s="129" t="s">
        <v>192</v>
      </c>
      <c r="E160" s="130" t="s">
        <v>478</v>
      </c>
      <c r="F160" s="131">
        <v>1179</v>
      </c>
      <c r="G160" s="75">
        <f>(F160*0.1)</f>
        <v>117.9</v>
      </c>
      <c r="H160" s="75">
        <f>(F160*0.9)</f>
        <v>1061.1000000000001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  <c r="CH160" s="81"/>
      <c r="CI160" s="81"/>
      <c r="CJ160" s="81"/>
      <c r="CK160" s="81"/>
      <c r="CL160" s="81"/>
      <c r="CM160" s="81"/>
      <c r="CN160" s="81"/>
      <c r="CO160" s="81"/>
      <c r="CP160" s="81"/>
      <c r="CQ160" s="81"/>
      <c r="CR160" s="81"/>
      <c r="CS160" s="120"/>
      <c r="CT160" s="81"/>
      <c r="CU160" s="81"/>
      <c r="CV160" s="81"/>
      <c r="CW160" s="81"/>
      <c r="CX160" s="81"/>
      <c r="CY160" s="81"/>
      <c r="CZ160" s="81"/>
      <c r="DA160" s="81"/>
      <c r="DB160" s="81"/>
      <c r="DC160" s="81"/>
      <c r="DD160" s="81"/>
      <c r="DE160" s="81"/>
      <c r="DF160" s="81"/>
      <c r="DG160" s="81"/>
      <c r="DH160" s="81"/>
      <c r="DI160" s="81"/>
      <c r="DJ160" s="81"/>
      <c r="DK160" s="81"/>
      <c r="DL160" s="81"/>
      <c r="DM160" s="81"/>
      <c r="DN160" s="81"/>
      <c r="DO160" s="81"/>
      <c r="DP160" s="81"/>
      <c r="DQ160" s="81"/>
      <c r="DR160" s="81"/>
      <c r="DS160" s="81"/>
      <c r="DT160" s="81"/>
      <c r="DU160" s="81"/>
      <c r="DV160" s="81"/>
      <c r="DW160" s="81"/>
      <c r="DX160" s="81"/>
      <c r="DY160" s="81"/>
      <c r="DZ160" s="81"/>
      <c r="EA160" s="81"/>
      <c r="EB160" s="81"/>
      <c r="EC160" s="81"/>
      <c r="ED160" s="76"/>
      <c r="EE160" s="81"/>
      <c r="EF160" s="81"/>
      <c r="EG160" s="81"/>
      <c r="EH160" s="81"/>
      <c r="EI160" s="81"/>
      <c r="EJ160" s="81"/>
      <c r="EK160" s="81"/>
      <c r="EL160" s="81"/>
      <c r="EM160" s="81"/>
      <c r="EN160" s="81"/>
      <c r="EO160" s="75"/>
      <c r="EP160" s="75"/>
      <c r="EQ160" s="76"/>
      <c r="ER160" s="76"/>
      <c r="ES160" s="75"/>
      <c r="ET160" s="75"/>
      <c r="EU160" s="75"/>
      <c r="EV160" s="75"/>
      <c r="EW160" s="78">
        <f>ROUND((H160/5/365*7),2)</f>
        <v>4.07</v>
      </c>
      <c r="EX160" s="75">
        <f t="shared" si="378"/>
        <v>17.440000000000001</v>
      </c>
      <c r="EY160" s="75">
        <f t="shared" si="382"/>
        <v>18.02</v>
      </c>
      <c r="EZ160" s="75">
        <f t="shared" si="383"/>
        <v>18.02</v>
      </c>
      <c r="FA160" s="75">
        <f t="shared" si="384"/>
        <v>17.440000000000001</v>
      </c>
      <c r="FB160" s="76"/>
      <c r="FC160" s="76"/>
      <c r="FD160" s="76"/>
      <c r="FE160" s="75">
        <f>SUM(ES160:FD160)</f>
        <v>74.989999999999995</v>
      </c>
      <c r="FF160" s="76">
        <f>ROUND((ER160+FE160),2)</f>
        <v>74.989999999999995</v>
      </c>
      <c r="FG160" s="79">
        <f t="shared" si="390"/>
        <v>1104.01</v>
      </c>
    </row>
    <row r="161" spans="1:170" ht="24.75" x14ac:dyDescent="0.15">
      <c r="A161" s="127">
        <v>44340</v>
      </c>
      <c r="B161" s="128" t="s">
        <v>476</v>
      </c>
      <c r="C161" s="128" t="s">
        <v>479</v>
      </c>
      <c r="D161" s="129" t="s">
        <v>11</v>
      </c>
      <c r="E161" s="130" t="s">
        <v>480</v>
      </c>
      <c r="F161" s="131">
        <v>1179</v>
      </c>
      <c r="G161" s="75">
        <f t="shared" ref="G161:G172" si="391">(F161*0.1)</f>
        <v>117.9</v>
      </c>
      <c r="H161" s="75">
        <f t="shared" ref="H161:H172" si="392">(F161*0.9)</f>
        <v>1061.1000000000001</v>
      </c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  <c r="CC161" s="81"/>
      <c r="CD161" s="81"/>
      <c r="CE161" s="81"/>
      <c r="CF161" s="81"/>
      <c r="CG161" s="81"/>
      <c r="CH161" s="81"/>
      <c r="CI161" s="81"/>
      <c r="CJ161" s="81"/>
      <c r="CK161" s="81"/>
      <c r="CL161" s="81"/>
      <c r="CM161" s="81"/>
      <c r="CN161" s="81"/>
      <c r="CO161" s="81"/>
      <c r="CP161" s="81"/>
      <c r="CQ161" s="81"/>
      <c r="CR161" s="81"/>
      <c r="CS161" s="120"/>
      <c r="CT161" s="81"/>
      <c r="CU161" s="81"/>
      <c r="CV161" s="81"/>
      <c r="CW161" s="81"/>
      <c r="CX161" s="81"/>
      <c r="CY161" s="81"/>
      <c r="CZ161" s="81"/>
      <c r="DA161" s="81"/>
      <c r="DB161" s="81"/>
      <c r="DC161" s="81"/>
      <c r="DD161" s="81"/>
      <c r="DE161" s="81"/>
      <c r="DF161" s="81"/>
      <c r="DG161" s="81"/>
      <c r="DH161" s="81"/>
      <c r="DI161" s="81"/>
      <c r="DJ161" s="81"/>
      <c r="DK161" s="81"/>
      <c r="DL161" s="81"/>
      <c r="DM161" s="81"/>
      <c r="DN161" s="81"/>
      <c r="DO161" s="81"/>
      <c r="DP161" s="81"/>
      <c r="DQ161" s="81"/>
      <c r="DR161" s="81"/>
      <c r="DS161" s="81"/>
      <c r="DT161" s="81"/>
      <c r="DU161" s="81"/>
      <c r="DV161" s="81"/>
      <c r="DW161" s="81"/>
      <c r="DX161" s="81"/>
      <c r="DY161" s="81"/>
      <c r="DZ161" s="81"/>
      <c r="EA161" s="81"/>
      <c r="EB161" s="81"/>
      <c r="EC161" s="81"/>
      <c r="ED161" s="76"/>
      <c r="EE161" s="81"/>
      <c r="EF161" s="81"/>
      <c r="EG161" s="81"/>
      <c r="EH161" s="81"/>
      <c r="EI161" s="81"/>
      <c r="EJ161" s="81"/>
      <c r="EK161" s="81"/>
      <c r="EL161" s="81"/>
      <c r="EM161" s="81"/>
      <c r="EN161" s="81"/>
      <c r="EO161" s="75"/>
      <c r="EP161" s="75"/>
      <c r="EQ161" s="76"/>
      <c r="ER161" s="76"/>
      <c r="ES161" s="75"/>
      <c r="ET161" s="75"/>
      <c r="EU161" s="75"/>
      <c r="EV161" s="75"/>
      <c r="EW161" s="78">
        <f t="shared" ref="EW161:EW171" si="393">ROUND((H161/5/365*7),2)</f>
        <v>4.07</v>
      </c>
      <c r="EX161" s="75">
        <f t="shared" si="378"/>
        <v>17.440000000000001</v>
      </c>
      <c r="EY161" s="75">
        <f t="shared" si="382"/>
        <v>18.02</v>
      </c>
      <c r="EZ161" s="75">
        <f t="shared" si="383"/>
        <v>18.02</v>
      </c>
      <c r="FA161" s="75">
        <f t="shared" si="384"/>
        <v>17.440000000000001</v>
      </c>
      <c r="FB161" s="76"/>
      <c r="FC161" s="76"/>
      <c r="FD161" s="76"/>
      <c r="FE161" s="75">
        <f t="shared" ref="FE161:FE171" si="394">SUM(ES161:FD161)</f>
        <v>74.989999999999995</v>
      </c>
      <c r="FF161" s="76">
        <f t="shared" ref="FF161:FF172" si="395">ROUND((ER161+FE161),2)</f>
        <v>74.989999999999995</v>
      </c>
      <c r="FG161" s="79">
        <f t="shared" si="390"/>
        <v>1104.01</v>
      </c>
    </row>
    <row r="162" spans="1:170" ht="24.75" x14ac:dyDescent="0.15">
      <c r="A162" s="127">
        <v>44340</v>
      </c>
      <c r="B162" s="128" t="s">
        <v>476</v>
      </c>
      <c r="C162" s="128" t="s">
        <v>481</v>
      </c>
      <c r="D162" s="129" t="s">
        <v>15</v>
      </c>
      <c r="E162" s="130" t="s">
        <v>482</v>
      </c>
      <c r="F162" s="131">
        <v>1179</v>
      </c>
      <c r="G162" s="75">
        <f t="shared" si="391"/>
        <v>117.9</v>
      </c>
      <c r="H162" s="75">
        <f t="shared" si="392"/>
        <v>1061.1000000000001</v>
      </c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1"/>
      <c r="CB162" s="81"/>
      <c r="CC162" s="81"/>
      <c r="CD162" s="81"/>
      <c r="CE162" s="81"/>
      <c r="CF162" s="81"/>
      <c r="CG162" s="81"/>
      <c r="CH162" s="81"/>
      <c r="CI162" s="81"/>
      <c r="CJ162" s="81"/>
      <c r="CK162" s="81"/>
      <c r="CL162" s="81"/>
      <c r="CM162" s="81"/>
      <c r="CN162" s="81"/>
      <c r="CO162" s="81"/>
      <c r="CP162" s="81"/>
      <c r="CQ162" s="81"/>
      <c r="CR162" s="81"/>
      <c r="CS162" s="120"/>
      <c r="CT162" s="81"/>
      <c r="CU162" s="81"/>
      <c r="CV162" s="81"/>
      <c r="CW162" s="81"/>
      <c r="CX162" s="81"/>
      <c r="CY162" s="81"/>
      <c r="CZ162" s="81"/>
      <c r="DA162" s="81"/>
      <c r="DB162" s="81"/>
      <c r="DC162" s="81"/>
      <c r="DD162" s="81"/>
      <c r="DE162" s="81"/>
      <c r="DF162" s="81"/>
      <c r="DG162" s="81"/>
      <c r="DH162" s="81"/>
      <c r="DI162" s="81"/>
      <c r="DJ162" s="81"/>
      <c r="DK162" s="81"/>
      <c r="DL162" s="81"/>
      <c r="DM162" s="81"/>
      <c r="DN162" s="81"/>
      <c r="DO162" s="81"/>
      <c r="DP162" s="81"/>
      <c r="DQ162" s="81"/>
      <c r="DR162" s="81"/>
      <c r="DS162" s="81"/>
      <c r="DT162" s="81"/>
      <c r="DU162" s="81"/>
      <c r="DV162" s="81"/>
      <c r="DW162" s="81"/>
      <c r="DX162" s="81"/>
      <c r="DY162" s="81"/>
      <c r="DZ162" s="81"/>
      <c r="EA162" s="81"/>
      <c r="EB162" s="81"/>
      <c r="EC162" s="81"/>
      <c r="ED162" s="76"/>
      <c r="EE162" s="81"/>
      <c r="EF162" s="81"/>
      <c r="EG162" s="81"/>
      <c r="EH162" s="81"/>
      <c r="EI162" s="81"/>
      <c r="EJ162" s="81"/>
      <c r="EK162" s="81"/>
      <c r="EL162" s="81"/>
      <c r="EM162" s="81"/>
      <c r="EN162" s="81"/>
      <c r="EO162" s="75"/>
      <c r="EP162" s="75"/>
      <c r="EQ162" s="76"/>
      <c r="ER162" s="76"/>
      <c r="ES162" s="75"/>
      <c r="ET162" s="75"/>
      <c r="EU162" s="75"/>
      <c r="EV162" s="75"/>
      <c r="EW162" s="78">
        <f t="shared" si="393"/>
        <v>4.07</v>
      </c>
      <c r="EX162" s="75">
        <f t="shared" si="378"/>
        <v>17.440000000000001</v>
      </c>
      <c r="EY162" s="75">
        <f t="shared" si="382"/>
        <v>18.02</v>
      </c>
      <c r="EZ162" s="75">
        <f t="shared" si="383"/>
        <v>18.02</v>
      </c>
      <c r="FA162" s="75">
        <f t="shared" si="384"/>
        <v>17.440000000000001</v>
      </c>
      <c r="FB162" s="76"/>
      <c r="FC162" s="76"/>
      <c r="FD162" s="76"/>
      <c r="FE162" s="75">
        <f t="shared" si="394"/>
        <v>74.989999999999995</v>
      </c>
      <c r="FF162" s="76">
        <f t="shared" si="395"/>
        <v>74.989999999999995</v>
      </c>
      <c r="FG162" s="79">
        <f t="shared" si="390"/>
        <v>1104.01</v>
      </c>
    </row>
    <row r="163" spans="1:170" ht="24.75" x14ac:dyDescent="0.15">
      <c r="A163" s="127">
        <v>44340</v>
      </c>
      <c r="B163" s="128" t="s">
        <v>476</v>
      </c>
      <c r="C163" s="128" t="s">
        <v>483</v>
      </c>
      <c r="D163" s="129" t="s">
        <v>276</v>
      </c>
      <c r="E163" s="130" t="s">
        <v>484</v>
      </c>
      <c r="F163" s="131">
        <v>1179</v>
      </c>
      <c r="G163" s="75">
        <f t="shared" si="391"/>
        <v>117.9</v>
      </c>
      <c r="H163" s="75">
        <f t="shared" si="392"/>
        <v>1061.1000000000001</v>
      </c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  <c r="CA163" s="81"/>
      <c r="CB163" s="81"/>
      <c r="CC163" s="81"/>
      <c r="CD163" s="81"/>
      <c r="CE163" s="81"/>
      <c r="CF163" s="81"/>
      <c r="CG163" s="81"/>
      <c r="CH163" s="81"/>
      <c r="CI163" s="81"/>
      <c r="CJ163" s="81"/>
      <c r="CK163" s="81"/>
      <c r="CL163" s="81"/>
      <c r="CM163" s="81"/>
      <c r="CN163" s="81"/>
      <c r="CO163" s="81"/>
      <c r="CP163" s="81"/>
      <c r="CQ163" s="81"/>
      <c r="CR163" s="81"/>
      <c r="CS163" s="120"/>
      <c r="CT163" s="81"/>
      <c r="CU163" s="81"/>
      <c r="CV163" s="81"/>
      <c r="CW163" s="81"/>
      <c r="CX163" s="81"/>
      <c r="CY163" s="81"/>
      <c r="CZ163" s="81"/>
      <c r="DA163" s="81"/>
      <c r="DB163" s="81"/>
      <c r="DC163" s="81"/>
      <c r="DD163" s="81"/>
      <c r="DE163" s="81"/>
      <c r="DF163" s="81"/>
      <c r="DG163" s="81"/>
      <c r="DH163" s="81"/>
      <c r="DI163" s="81"/>
      <c r="DJ163" s="81"/>
      <c r="DK163" s="81"/>
      <c r="DL163" s="81"/>
      <c r="DM163" s="81"/>
      <c r="DN163" s="81"/>
      <c r="DO163" s="81"/>
      <c r="DP163" s="81"/>
      <c r="DQ163" s="81"/>
      <c r="DR163" s="81"/>
      <c r="DS163" s="81"/>
      <c r="DT163" s="81"/>
      <c r="DU163" s="81"/>
      <c r="DV163" s="81"/>
      <c r="DW163" s="81"/>
      <c r="DX163" s="81"/>
      <c r="DY163" s="81"/>
      <c r="DZ163" s="81"/>
      <c r="EA163" s="81"/>
      <c r="EB163" s="81"/>
      <c r="EC163" s="81"/>
      <c r="ED163" s="76"/>
      <c r="EE163" s="81"/>
      <c r="EF163" s="81"/>
      <c r="EG163" s="81"/>
      <c r="EH163" s="81"/>
      <c r="EI163" s="81"/>
      <c r="EJ163" s="81"/>
      <c r="EK163" s="81"/>
      <c r="EL163" s="81"/>
      <c r="EM163" s="81"/>
      <c r="EN163" s="81"/>
      <c r="EO163" s="75"/>
      <c r="EP163" s="75"/>
      <c r="EQ163" s="76"/>
      <c r="ER163" s="76"/>
      <c r="ES163" s="75"/>
      <c r="ET163" s="75"/>
      <c r="EU163" s="75"/>
      <c r="EV163" s="75"/>
      <c r="EW163" s="78">
        <f t="shared" si="393"/>
        <v>4.07</v>
      </c>
      <c r="EX163" s="75">
        <f t="shared" si="378"/>
        <v>17.440000000000001</v>
      </c>
      <c r="EY163" s="75">
        <f t="shared" si="382"/>
        <v>18.02</v>
      </c>
      <c r="EZ163" s="75">
        <f t="shared" si="383"/>
        <v>18.02</v>
      </c>
      <c r="FA163" s="75">
        <f t="shared" si="384"/>
        <v>17.440000000000001</v>
      </c>
      <c r="FB163" s="76"/>
      <c r="FC163" s="76"/>
      <c r="FD163" s="76"/>
      <c r="FE163" s="75">
        <f t="shared" si="394"/>
        <v>74.989999999999995</v>
      </c>
      <c r="FF163" s="76">
        <f t="shared" si="395"/>
        <v>74.989999999999995</v>
      </c>
      <c r="FG163" s="79">
        <f t="shared" si="390"/>
        <v>1104.01</v>
      </c>
    </row>
    <row r="164" spans="1:170" ht="24.75" x14ac:dyDescent="0.15">
      <c r="A164" s="127">
        <v>44340</v>
      </c>
      <c r="B164" s="128" t="s">
        <v>476</v>
      </c>
      <c r="C164" s="128" t="s">
        <v>485</v>
      </c>
      <c r="D164" s="129" t="s">
        <v>245</v>
      </c>
      <c r="E164" s="130" t="s">
        <v>486</v>
      </c>
      <c r="F164" s="131">
        <v>1179</v>
      </c>
      <c r="G164" s="75">
        <f t="shared" si="391"/>
        <v>117.9</v>
      </c>
      <c r="H164" s="75">
        <f t="shared" si="392"/>
        <v>1061.1000000000001</v>
      </c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1"/>
      <c r="CB164" s="81"/>
      <c r="CC164" s="81"/>
      <c r="CD164" s="81"/>
      <c r="CE164" s="81"/>
      <c r="CF164" s="81"/>
      <c r="CG164" s="81"/>
      <c r="CH164" s="81"/>
      <c r="CI164" s="81"/>
      <c r="CJ164" s="81"/>
      <c r="CK164" s="81"/>
      <c r="CL164" s="81"/>
      <c r="CM164" s="81"/>
      <c r="CN164" s="81"/>
      <c r="CO164" s="81"/>
      <c r="CP164" s="81"/>
      <c r="CQ164" s="81"/>
      <c r="CR164" s="81"/>
      <c r="CS164" s="120"/>
      <c r="CT164" s="81"/>
      <c r="CU164" s="81"/>
      <c r="CV164" s="81"/>
      <c r="CW164" s="81"/>
      <c r="CX164" s="81"/>
      <c r="CY164" s="81"/>
      <c r="CZ164" s="81"/>
      <c r="DA164" s="81"/>
      <c r="DB164" s="81"/>
      <c r="DC164" s="81"/>
      <c r="DD164" s="81"/>
      <c r="DE164" s="81"/>
      <c r="DF164" s="81"/>
      <c r="DG164" s="81"/>
      <c r="DH164" s="81"/>
      <c r="DI164" s="81"/>
      <c r="DJ164" s="81"/>
      <c r="DK164" s="81"/>
      <c r="DL164" s="81"/>
      <c r="DM164" s="81"/>
      <c r="DN164" s="81"/>
      <c r="DO164" s="81"/>
      <c r="DP164" s="81"/>
      <c r="DQ164" s="81"/>
      <c r="DR164" s="81"/>
      <c r="DS164" s="81"/>
      <c r="DT164" s="81"/>
      <c r="DU164" s="81"/>
      <c r="DV164" s="81"/>
      <c r="DW164" s="81"/>
      <c r="DX164" s="81"/>
      <c r="DY164" s="81"/>
      <c r="DZ164" s="81"/>
      <c r="EA164" s="81"/>
      <c r="EB164" s="81"/>
      <c r="EC164" s="81"/>
      <c r="ED164" s="76"/>
      <c r="EE164" s="81"/>
      <c r="EF164" s="81"/>
      <c r="EG164" s="81"/>
      <c r="EH164" s="81"/>
      <c r="EI164" s="81"/>
      <c r="EJ164" s="81"/>
      <c r="EK164" s="81"/>
      <c r="EL164" s="81"/>
      <c r="EM164" s="81"/>
      <c r="EN164" s="81"/>
      <c r="EO164" s="75"/>
      <c r="EP164" s="75"/>
      <c r="EQ164" s="76"/>
      <c r="ER164" s="76"/>
      <c r="ES164" s="75"/>
      <c r="ET164" s="75"/>
      <c r="EU164" s="75"/>
      <c r="EV164" s="75"/>
      <c r="EW164" s="78">
        <f t="shared" si="393"/>
        <v>4.07</v>
      </c>
      <c r="EX164" s="75">
        <f t="shared" si="378"/>
        <v>17.440000000000001</v>
      </c>
      <c r="EY164" s="75">
        <f t="shared" si="382"/>
        <v>18.02</v>
      </c>
      <c r="EZ164" s="75">
        <f t="shared" si="383"/>
        <v>18.02</v>
      </c>
      <c r="FA164" s="75">
        <f t="shared" si="384"/>
        <v>17.440000000000001</v>
      </c>
      <c r="FB164" s="76"/>
      <c r="FC164" s="76"/>
      <c r="FD164" s="76"/>
      <c r="FE164" s="75">
        <f t="shared" si="394"/>
        <v>74.989999999999995</v>
      </c>
      <c r="FF164" s="76">
        <f t="shared" si="395"/>
        <v>74.989999999999995</v>
      </c>
      <c r="FG164" s="79">
        <f t="shared" si="390"/>
        <v>1104.01</v>
      </c>
    </row>
    <row r="165" spans="1:170" ht="24.75" x14ac:dyDescent="0.15">
      <c r="A165" s="127">
        <v>44340</v>
      </c>
      <c r="B165" s="128" t="s">
        <v>476</v>
      </c>
      <c r="C165" s="128" t="s">
        <v>487</v>
      </c>
      <c r="D165" s="129" t="s">
        <v>429</v>
      </c>
      <c r="E165" s="130" t="s">
        <v>488</v>
      </c>
      <c r="F165" s="131">
        <v>1179</v>
      </c>
      <c r="G165" s="75">
        <f t="shared" si="391"/>
        <v>117.9</v>
      </c>
      <c r="H165" s="75">
        <f t="shared" si="392"/>
        <v>1061.1000000000001</v>
      </c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81"/>
      <c r="BR165" s="81"/>
      <c r="BS165" s="81"/>
      <c r="BT165" s="81"/>
      <c r="BU165" s="81"/>
      <c r="BV165" s="81"/>
      <c r="BW165" s="81"/>
      <c r="BX165" s="81"/>
      <c r="BY165" s="81"/>
      <c r="BZ165" s="81"/>
      <c r="CA165" s="81"/>
      <c r="CB165" s="81"/>
      <c r="CC165" s="81"/>
      <c r="CD165" s="81"/>
      <c r="CE165" s="81"/>
      <c r="CF165" s="81"/>
      <c r="CG165" s="81"/>
      <c r="CH165" s="81"/>
      <c r="CI165" s="81"/>
      <c r="CJ165" s="81"/>
      <c r="CK165" s="81"/>
      <c r="CL165" s="81"/>
      <c r="CM165" s="81"/>
      <c r="CN165" s="81"/>
      <c r="CO165" s="81"/>
      <c r="CP165" s="81"/>
      <c r="CQ165" s="81"/>
      <c r="CR165" s="81"/>
      <c r="CS165" s="120"/>
      <c r="CT165" s="81"/>
      <c r="CU165" s="81"/>
      <c r="CV165" s="81"/>
      <c r="CW165" s="81"/>
      <c r="CX165" s="81"/>
      <c r="CY165" s="81"/>
      <c r="CZ165" s="81"/>
      <c r="DA165" s="81"/>
      <c r="DB165" s="81"/>
      <c r="DC165" s="81"/>
      <c r="DD165" s="81"/>
      <c r="DE165" s="81"/>
      <c r="DF165" s="81"/>
      <c r="DG165" s="81"/>
      <c r="DH165" s="81"/>
      <c r="DI165" s="81"/>
      <c r="DJ165" s="81"/>
      <c r="DK165" s="81"/>
      <c r="DL165" s="81"/>
      <c r="DM165" s="81"/>
      <c r="DN165" s="81"/>
      <c r="DO165" s="81"/>
      <c r="DP165" s="81"/>
      <c r="DQ165" s="81"/>
      <c r="DR165" s="81"/>
      <c r="DS165" s="81"/>
      <c r="DT165" s="81"/>
      <c r="DU165" s="81"/>
      <c r="DV165" s="81"/>
      <c r="DW165" s="81"/>
      <c r="DX165" s="81"/>
      <c r="DY165" s="81"/>
      <c r="DZ165" s="81"/>
      <c r="EA165" s="81"/>
      <c r="EB165" s="81"/>
      <c r="EC165" s="81"/>
      <c r="ED165" s="76"/>
      <c r="EE165" s="81"/>
      <c r="EF165" s="81"/>
      <c r="EG165" s="81"/>
      <c r="EH165" s="81"/>
      <c r="EI165" s="81"/>
      <c r="EJ165" s="81"/>
      <c r="EK165" s="81"/>
      <c r="EL165" s="81"/>
      <c r="EM165" s="81"/>
      <c r="EN165" s="81"/>
      <c r="EO165" s="75"/>
      <c r="EP165" s="75"/>
      <c r="EQ165" s="76"/>
      <c r="ER165" s="76"/>
      <c r="ES165" s="75"/>
      <c r="ET165" s="75"/>
      <c r="EU165" s="75"/>
      <c r="EV165" s="75"/>
      <c r="EW165" s="78">
        <f>ROUND((H165/5/365*7),2)</f>
        <v>4.07</v>
      </c>
      <c r="EX165" s="75">
        <f t="shared" si="378"/>
        <v>17.440000000000001</v>
      </c>
      <c r="EY165" s="75">
        <f t="shared" si="382"/>
        <v>18.02</v>
      </c>
      <c r="EZ165" s="75">
        <f t="shared" si="383"/>
        <v>18.02</v>
      </c>
      <c r="FA165" s="75">
        <f t="shared" si="384"/>
        <v>17.440000000000001</v>
      </c>
      <c r="FB165" s="76"/>
      <c r="FC165" s="76"/>
      <c r="FD165" s="76"/>
      <c r="FE165" s="75">
        <f t="shared" si="394"/>
        <v>74.989999999999995</v>
      </c>
      <c r="FF165" s="76">
        <f t="shared" si="395"/>
        <v>74.989999999999995</v>
      </c>
      <c r="FG165" s="79">
        <f t="shared" si="390"/>
        <v>1104.01</v>
      </c>
    </row>
    <row r="166" spans="1:170" ht="24.75" x14ac:dyDescent="0.15">
      <c r="A166" s="127">
        <v>44340</v>
      </c>
      <c r="B166" s="128" t="s">
        <v>476</v>
      </c>
      <c r="C166" s="128" t="s">
        <v>489</v>
      </c>
      <c r="D166" s="129" t="s">
        <v>169</v>
      </c>
      <c r="E166" s="130" t="s">
        <v>490</v>
      </c>
      <c r="F166" s="131">
        <v>1179</v>
      </c>
      <c r="G166" s="75">
        <f t="shared" si="391"/>
        <v>117.9</v>
      </c>
      <c r="H166" s="75">
        <f t="shared" si="392"/>
        <v>1061.1000000000001</v>
      </c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  <c r="BO166" s="81"/>
      <c r="BP166" s="8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  <c r="CA166" s="81"/>
      <c r="CB166" s="81"/>
      <c r="CC166" s="81"/>
      <c r="CD166" s="81"/>
      <c r="CE166" s="81"/>
      <c r="CF166" s="81"/>
      <c r="CG166" s="81"/>
      <c r="CH166" s="81"/>
      <c r="CI166" s="81"/>
      <c r="CJ166" s="81"/>
      <c r="CK166" s="81"/>
      <c r="CL166" s="81"/>
      <c r="CM166" s="81"/>
      <c r="CN166" s="81"/>
      <c r="CO166" s="81"/>
      <c r="CP166" s="81"/>
      <c r="CQ166" s="81"/>
      <c r="CR166" s="81"/>
      <c r="CS166" s="120"/>
      <c r="CT166" s="81"/>
      <c r="CU166" s="81"/>
      <c r="CV166" s="81"/>
      <c r="CW166" s="81"/>
      <c r="CX166" s="81"/>
      <c r="CY166" s="81"/>
      <c r="CZ166" s="81"/>
      <c r="DA166" s="81"/>
      <c r="DB166" s="81"/>
      <c r="DC166" s="81"/>
      <c r="DD166" s="81"/>
      <c r="DE166" s="81"/>
      <c r="DF166" s="81"/>
      <c r="DG166" s="81"/>
      <c r="DH166" s="81"/>
      <c r="DI166" s="81"/>
      <c r="DJ166" s="81"/>
      <c r="DK166" s="81"/>
      <c r="DL166" s="81"/>
      <c r="DM166" s="81"/>
      <c r="DN166" s="81"/>
      <c r="DO166" s="81"/>
      <c r="DP166" s="81"/>
      <c r="DQ166" s="81"/>
      <c r="DR166" s="81"/>
      <c r="DS166" s="81"/>
      <c r="DT166" s="81"/>
      <c r="DU166" s="81"/>
      <c r="DV166" s="81"/>
      <c r="DW166" s="81"/>
      <c r="DX166" s="81"/>
      <c r="DY166" s="81"/>
      <c r="DZ166" s="81"/>
      <c r="EA166" s="81"/>
      <c r="EB166" s="81"/>
      <c r="EC166" s="81"/>
      <c r="ED166" s="76"/>
      <c r="EE166" s="81"/>
      <c r="EF166" s="81"/>
      <c r="EG166" s="81"/>
      <c r="EH166" s="81"/>
      <c r="EI166" s="81"/>
      <c r="EJ166" s="81"/>
      <c r="EK166" s="81"/>
      <c r="EL166" s="81"/>
      <c r="EM166" s="81"/>
      <c r="EN166" s="81"/>
      <c r="EO166" s="75"/>
      <c r="EP166" s="75"/>
      <c r="EQ166" s="76"/>
      <c r="ER166" s="76"/>
      <c r="ES166" s="75"/>
      <c r="ET166" s="75"/>
      <c r="EU166" s="75"/>
      <c r="EV166" s="75"/>
      <c r="EW166" s="78">
        <f t="shared" si="393"/>
        <v>4.07</v>
      </c>
      <c r="EX166" s="75">
        <f t="shared" si="378"/>
        <v>17.440000000000001</v>
      </c>
      <c r="EY166" s="75">
        <f t="shared" si="382"/>
        <v>18.02</v>
      </c>
      <c r="EZ166" s="75">
        <f t="shared" si="383"/>
        <v>18.02</v>
      </c>
      <c r="FA166" s="75">
        <f t="shared" si="384"/>
        <v>17.440000000000001</v>
      </c>
      <c r="FB166" s="76"/>
      <c r="FC166" s="76"/>
      <c r="FD166" s="76"/>
      <c r="FE166" s="75">
        <f t="shared" si="394"/>
        <v>74.989999999999995</v>
      </c>
      <c r="FF166" s="76">
        <f t="shared" si="395"/>
        <v>74.989999999999995</v>
      </c>
      <c r="FG166" s="79">
        <f t="shared" si="390"/>
        <v>1104.01</v>
      </c>
    </row>
    <row r="167" spans="1:170" ht="24.75" x14ac:dyDescent="0.15">
      <c r="A167" s="127">
        <v>44340</v>
      </c>
      <c r="B167" s="128" t="s">
        <v>476</v>
      </c>
      <c r="C167" s="128" t="s">
        <v>491</v>
      </c>
      <c r="D167" s="129" t="s">
        <v>184</v>
      </c>
      <c r="E167" s="130" t="s">
        <v>492</v>
      </c>
      <c r="F167" s="131">
        <v>1179</v>
      </c>
      <c r="G167" s="75">
        <f t="shared" si="391"/>
        <v>117.9</v>
      </c>
      <c r="H167" s="75">
        <f t="shared" si="392"/>
        <v>1061.1000000000001</v>
      </c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81"/>
      <c r="CG167" s="81"/>
      <c r="CH167" s="81"/>
      <c r="CI167" s="81"/>
      <c r="CJ167" s="81"/>
      <c r="CK167" s="81"/>
      <c r="CL167" s="81"/>
      <c r="CM167" s="81"/>
      <c r="CN167" s="81"/>
      <c r="CO167" s="81"/>
      <c r="CP167" s="81"/>
      <c r="CQ167" s="81"/>
      <c r="CR167" s="81"/>
      <c r="CS167" s="120"/>
      <c r="CT167" s="81"/>
      <c r="CU167" s="81"/>
      <c r="CV167" s="81"/>
      <c r="CW167" s="81"/>
      <c r="CX167" s="81"/>
      <c r="CY167" s="81"/>
      <c r="CZ167" s="81"/>
      <c r="DA167" s="81"/>
      <c r="DB167" s="81"/>
      <c r="DC167" s="81"/>
      <c r="DD167" s="81"/>
      <c r="DE167" s="81"/>
      <c r="DF167" s="81"/>
      <c r="DG167" s="81"/>
      <c r="DH167" s="81"/>
      <c r="DI167" s="81"/>
      <c r="DJ167" s="81"/>
      <c r="DK167" s="81"/>
      <c r="DL167" s="81"/>
      <c r="DM167" s="81"/>
      <c r="DN167" s="81"/>
      <c r="DO167" s="81"/>
      <c r="DP167" s="81"/>
      <c r="DQ167" s="81"/>
      <c r="DR167" s="81"/>
      <c r="DS167" s="81"/>
      <c r="DT167" s="81"/>
      <c r="DU167" s="81"/>
      <c r="DV167" s="81"/>
      <c r="DW167" s="81"/>
      <c r="DX167" s="81"/>
      <c r="DY167" s="81"/>
      <c r="DZ167" s="81"/>
      <c r="EA167" s="81"/>
      <c r="EB167" s="81"/>
      <c r="EC167" s="81"/>
      <c r="ED167" s="76"/>
      <c r="EE167" s="81"/>
      <c r="EF167" s="81"/>
      <c r="EG167" s="81"/>
      <c r="EH167" s="81"/>
      <c r="EI167" s="81"/>
      <c r="EJ167" s="81"/>
      <c r="EK167" s="81"/>
      <c r="EL167" s="81"/>
      <c r="EM167" s="81"/>
      <c r="EN167" s="81"/>
      <c r="EO167" s="75"/>
      <c r="EP167" s="75"/>
      <c r="EQ167" s="76"/>
      <c r="ER167" s="76"/>
      <c r="ES167" s="75"/>
      <c r="ET167" s="75"/>
      <c r="EU167" s="75"/>
      <c r="EV167" s="75"/>
      <c r="EW167" s="78">
        <f t="shared" si="393"/>
        <v>4.07</v>
      </c>
      <c r="EX167" s="75">
        <f t="shared" si="378"/>
        <v>17.440000000000001</v>
      </c>
      <c r="EY167" s="75">
        <f t="shared" si="382"/>
        <v>18.02</v>
      </c>
      <c r="EZ167" s="75">
        <f t="shared" si="383"/>
        <v>18.02</v>
      </c>
      <c r="FA167" s="75">
        <f t="shared" si="384"/>
        <v>17.440000000000001</v>
      </c>
      <c r="FB167" s="76"/>
      <c r="FC167" s="76"/>
      <c r="FD167" s="76"/>
      <c r="FE167" s="75">
        <f t="shared" si="394"/>
        <v>74.989999999999995</v>
      </c>
      <c r="FF167" s="76">
        <f t="shared" si="395"/>
        <v>74.989999999999995</v>
      </c>
      <c r="FG167" s="79">
        <f t="shared" si="390"/>
        <v>1104.01</v>
      </c>
    </row>
    <row r="168" spans="1:170" ht="24.75" x14ac:dyDescent="0.15">
      <c r="A168" s="127">
        <v>44340</v>
      </c>
      <c r="B168" s="128" t="s">
        <v>476</v>
      </c>
      <c r="C168" s="128" t="s">
        <v>493</v>
      </c>
      <c r="D168" s="129" t="s">
        <v>494</v>
      </c>
      <c r="E168" s="130" t="s">
        <v>495</v>
      </c>
      <c r="F168" s="131">
        <v>1179</v>
      </c>
      <c r="G168" s="75">
        <f t="shared" si="391"/>
        <v>117.9</v>
      </c>
      <c r="H168" s="75">
        <f t="shared" si="392"/>
        <v>1061.1000000000001</v>
      </c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  <c r="BG168" s="81"/>
      <c r="BH168" s="81"/>
      <c r="BI168" s="81"/>
      <c r="BJ168" s="81"/>
      <c r="BK168" s="81"/>
      <c r="BL168" s="81"/>
      <c r="BM168" s="81"/>
      <c r="BN168" s="81"/>
      <c r="BO168" s="81"/>
      <c r="BP168" s="8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  <c r="CA168" s="81"/>
      <c r="CB168" s="81"/>
      <c r="CC168" s="81"/>
      <c r="CD168" s="81"/>
      <c r="CE168" s="81"/>
      <c r="CF168" s="81"/>
      <c r="CG168" s="81"/>
      <c r="CH168" s="81"/>
      <c r="CI168" s="81"/>
      <c r="CJ168" s="81"/>
      <c r="CK168" s="81"/>
      <c r="CL168" s="81"/>
      <c r="CM168" s="81"/>
      <c r="CN168" s="81"/>
      <c r="CO168" s="81"/>
      <c r="CP168" s="81"/>
      <c r="CQ168" s="81"/>
      <c r="CR168" s="81"/>
      <c r="CS168" s="120"/>
      <c r="CT168" s="81"/>
      <c r="CU168" s="81"/>
      <c r="CV168" s="81"/>
      <c r="CW168" s="81"/>
      <c r="CX168" s="81"/>
      <c r="CY168" s="81"/>
      <c r="CZ168" s="81"/>
      <c r="DA168" s="81"/>
      <c r="DB168" s="81"/>
      <c r="DC168" s="81"/>
      <c r="DD168" s="81"/>
      <c r="DE168" s="81"/>
      <c r="DF168" s="81"/>
      <c r="DG168" s="81"/>
      <c r="DH168" s="81"/>
      <c r="DI168" s="81"/>
      <c r="DJ168" s="81"/>
      <c r="DK168" s="81"/>
      <c r="DL168" s="81"/>
      <c r="DM168" s="81"/>
      <c r="DN168" s="81"/>
      <c r="DO168" s="81"/>
      <c r="DP168" s="81"/>
      <c r="DQ168" s="81"/>
      <c r="DR168" s="81"/>
      <c r="DS168" s="81"/>
      <c r="DT168" s="81"/>
      <c r="DU168" s="81"/>
      <c r="DV168" s="81"/>
      <c r="DW168" s="81"/>
      <c r="DX168" s="81"/>
      <c r="DY168" s="81"/>
      <c r="DZ168" s="81"/>
      <c r="EA168" s="81"/>
      <c r="EB168" s="81"/>
      <c r="EC168" s="81"/>
      <c r="ED168" s="76"/>
      <c r="EE168" s="81"/>
      <c r="EF168" s="81"/>
      <c r="EG168" s="81"/>
      <c r="EH168" s="81"/>
      <c r="EI168" s="81"/>
      <c r="EJ168" s="81"/>
      <c r="EK168" s="81"/>
      <c r="EL168" s="81"/>
      <c r="EM168" s="81"/>
      <c r="EN168" s="81"/>
      <c r="EO168" s="75"/>
      <c r="EP168" s="75"/>
      <c r="EQ168" s="76"/>
      <c r="ER168" s="76"/>
      <c r="ES168" s="75"/>
      <c r="ET168" s="75"/>
      <c r="EU168" s="75"/>
      <c r="EV168" s="75"/>
      <c r="EW168" s="78">
        <f t="shared" si="393"/>
        <v>4.07</v>
      </c>
      <c r="EX168" s="75">
        <f t="shared" si="378"/>
        <v>17.440000000000001</v>
      </c>
      <c r="EY168" s="75">
        <f t="shared" si="382"/>
        <v>18.02</v>
      </c>
      <c r="EZ168" s="75">
        <f t="shared" si="383"/>
        <v>18.02</v>
      </c>
      <c r="FA168" s="75">
        <f t="shared" si="384"/>
        <v>17.440000000000001</v>
      </c>
      <c r="FB168" s="76"/>
      <c r="FC168" s="76"/>
      <c r="FD168" s="76"/>
      <c r="FE168" s="75">
        <f t="shared" si="394"/>
        <v>74.989999999999995</v>
      </c>
      <c r="FF168" s="76">
        <f t="shared" si="395"/>
        <v>74.989999999999995</v>
      </c>
      <c r="FG168" s="79">
        <f t="shared" si="390"/>
        <v>1104.01</v>
      </c>
    </row>
    <row r="169" spans="1:170" ht="24.75" x14ac:dyDescent="0.15">
      <c r="A169" s="127">
        <v>44340</v>
      </c>
      <c r="B169" s="128" t="s">
        <v>476</v>
      </c>
      <c r="C169" s="128" t="s">
        <v>496</v>
      </c>
      <c r="D169" s="129" t="s">
        <v>385</v>
      </c>
      <c r="E169" s="130" t="s">
        <v>497</v>
      </c>
      <c r="F169" s="131">
        <v>1179</v>
      </c>
      <c r="G169" s="75">
        <f t="shared" si="391"/>
        <v>117.9</v>
      </c>
      <c r="H169" s="75">
        <f t="shared" si="392"/>
        <v>1061.1000000000001</v>
      </c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1"/>
      <c r="BW169" s="81"/>
      <c r="BX169" s="81"/>
      <c r="BY169" s="81"/>
      <c r="BZ169" s="81"/>
      <c r="CA169" s="81"/>
      <c r="CB169" s="81"/>
      <c r="CC169" s="81"/>
      <c r="CD169" s="81"/>
      <c r="CE169" s="81"/>
      <c r="CF169" s="81"/>
      <c r="CG169" s="81"/>
      <c r="CH169" s="81"/>
      <c r="CI169" s="81"/>
      <c r="CJ169" s="81"/>
      <c r="CK169" s="81"/>
      <c r="CL169" s="81"/>
      <c r="CM169" s="81"/>
      <c r="CN169" s="81"/>
      <c r="CO169" s="81"/>
      <c r="CP169" s="81"/>
      <c r="CQ169" s="81"/>
      <c r="CR169" s="81"/>
      <c r="CS169" s="120"/>
      <c r="CT169" s="81"/>
      <c r="CU169" s="81"/>
      <c r="CV169" s="81"/>
      <c r="CW169" s="81"/>
      <c r="CX169" s="81"/>
      <c r="CY169" s="81"/>
      <c r="CZ169" s="81"/>
      <c r="DA169" s="81"/>
      <c r="DB169" s="81"/>
      <c r="DC169" s="81"/>
      <c r="DD169" s="81"/>
      <c r="DE169" s="81"/>
      <c r="DF169" s="81"/>
      <c r="DG169" s="81"/>
      <c r="DH169" s="81"/>
      <c r="DI169" s="81"/>
      <c r="DJ169" s="81"/>
      <c r="DK169" s="81"/>
      <c r="DL169" s="81"/>
      <c r="DM169" s="81"/>
      <c r="DN169" s="81"/>
      <c r="DO169" s="81"/>
      <c r="DP169" s="81"/>
      <c r="DQ169" s="81"/>
      <c r="DR169" s="81"/>
      <c r="DS169" s="81"/>
      <c r="DT169" s="81"/>
      <c r="DU169" s="81"/>
      <c r="DV169" s="81"/>
      <c r="DW169" s="81"/>
      <c r="DX169" s="81"/>
      <c r="DY169" s="81"/>
      <c r="DZ169" s="81"/>
      <c r="EA169" s="81"/>
      <c r="EB169" s="81"/>
      <c r="EC169" s="81"/>
      <c r="ED169" s="76"/>
      <c r="EE169" s="81"/>
      <c r="EF169" s="81"/>
      <c r="EG169" s="81"/>
      <c r="EH169" s="81"/>
      <c r="EI169" s="81"/>
      <c r="EJ169" s="81"/>
      <c r="EK169" s="81"/>
      <c r="EL169" s="81"/>
      <c r="EM169" s="81"/>
      <c r="EN169" s="81"/>
      <c r="EO169" s="75"/>
      <c r="EP169" s="75"/>
      <c r="EQ169" s="76"/>
      <c r="ER169" s="76"/>
      <c r="ES169" s="75"/>
      <c r="ET169" s="75"/>
      <c r="EU169" s="75"/>
      <c r="EV169" s="75"/>
      <c r="EW169" s="78">
        <f t="shared" si="393"/>
        <v>4.07</v>
      </c>
      <c r="EX169" s="75">
        <f t="shared" si="378"/>
        <v>17.440000000000001</v>
      </c>
      <c r="EY169" s="75">
        <f t="shared" si="382"/>
        <v>18.02</v>
      </c>
      <c r="EZ169" s="75">
        <f t="shared" si="383"/>
        <v>18.02</v>
      </c>
      <c r="FA169" s="75">
        <f t="shared" si="384"/>
        <v>17.440000000000001</v>
      </c>
      <c r="FB169" s="76"/>
      <c r="FC169" s="76"/>
      <c r="FD169" s="76"/>
      <c r="FE169" s="75">
        <f t="shared" si="394"/>
        <v>74.989999999999995</v>
      </c>
      <c r="FF169" s="76">
        <f t="shared" si="395"/>
        <v>74.989999999999995</v>
      </c>
      <c r="FG169" s="79">
        <f t="shared" si="390"/>
        <v>1104.01</v>
      </c>
    </row>
    <row r="170" spans="1:170" ht="24.75" x14ac:dyDescent="0.15">
      <c r="A170" s="127">
        <v>44340</v>
      </c>
      <c r="B170" s="128" t="s">
        <v>476</v>
      </c>
      <c r="C170" s="128" t="s">
        <v>498</v>
      </c>
      <c r="D170" s="129" t="s">
        <v>25</v>
      </c>
      <c r="E170" s="130" t="s">
        <v>499</v>
      </c>
      <c r="F170" s="131">
        <v>1179</v>
      </c>
      <c r="G170" s="75">
        <f t="shared" si="391"/>
        <v>117.9</v>
      </c>
      <c r="H170" s="75">
        <f t="shared" si="392"/>
        <v>1061.1000000000001</v>
      </c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  <c r="CH170" s="81"/>
      <c r="CI170" s="81"/>
      <c r="CJ170" s="81"/>
      <c r="CK170" s="81"/>
      <c r="CL170" s="81"/>
      <c r="CM170" s="81"/>
      <c r="CN170" s="81"/>
      <c r="CO170" s="81"/>
      <c r="CP170" s="81"/>
      <c r="CQ170" s="81"/>
      <c r="CR170" s="81"/>
      <c r="CS170" s="120"/>
      <c r="CT170" s="81"/>
      <c r="CU170" s="81"/>
      <c r="CV170" s="81"/>
      <c r="CW170" s="81"/>
      <c r="CX170" s="81"/>
      <c r="CY170" s="81"/>
      <c r="CZ170" s="81"/>
      <c r="DA170" s="81"/>
      <c r="DB170" s="81"/>
      <c r="DC170" s="81"/>
      <c r="DD170" s="81"/>
      <c r="DE170" s="81"/>
      <c r="DF170" s="81"/>
      <c r="DG170" s="81"/>
      <c r="DH170" s="81"/>
      <c r="DI170" s="81"/>
      <c r="DJ170" s="81"/>
      <c r="DK170" s="81"/>
      <c r="DL170" s="81"/>
      <c r="DM170" s="81"/>
      <c r="DN170" s="81"/>
      <c r="DO170" s="81"/>
      <c r="DP170" s="81"/>
      <c r="DQ170" s="81"/>
      <c r="DR170" s="81"/>
      <c r="DS170" s="81"/>
      <c r="DT170" s="81"/>
      <c r="DU170" s="81"/>
      <c r="DV170" s="81"/>
      <c r="DW170" s="81"/>
      <c r="DX170" s="81"/>
      <c r="DY170" s="81"/>
      <c r="DZ170" s="81"/>
      <c r="EA170" s="81"/>
      <c r="EB170" s="81"/>
      <c r="EC170" s="81"/>
      <c r="ED170" s="76"/>
      <c r="EE170" s="81"/>
      <c r="EF170" s="81"/>
      <c r="EG170" s="81"/>
      <c r="EH170" s="81"/>
      <c r="EI170" s="81"/>
      <c r="EJ170" s="81"/>
      <c r="EK170" s="81"/>
      <c r="EL170" s="81"/>
      <c r="EM170" s="81"/>
      <c r="EN170" s="81"/>
      <c r="EO170" s="75"/>
      <c r="EP170" s="75"/>
      <c r="EQ170" s="76"/>
      <c r="ER170" s="76"/>
      <c r="ES170" s="75"/>
      <c r="ET170" s="75"/>
      <c r="EU170" s="75"/>
      <c r="EV170" s="75"/>
      <c r="EW170" s="78">
        <f t="shared" si="393"/>
        <v>4.07</v>
      </c>
      <c r="EX170" s="75">
        <f t="shared" si="378"/>
        <v>17.440000000000001</v>
      </c>
      <c r="EY170" s="75">
        <f t="shared" si="382"/>
        <v>18.02</v>
      </c>
      <c r="EZ170" s="75">
        <f t="shared" si="383"/>
        <v>18.02</v>
      </c>
      <c r="FA170" s="75">
        <f t="shared" si="384"/>
        <v>17.440000000000001</v>
      </c>
      <c r="FB170" s="76"/>
      <c r="FC170" s="76"/>
      <c r="FD170" s="76"/>
      <c r="FE170" s="75">
        <f t="shared" si="394"/>
        <v>74.989999999999995</v>
      </c>
      <c r="FF170" s="76">
        <f t="shared" si="395"/>
        <v>74.989999999999995</v>
      </c>
      <c r="FG170" s="79">
        <f t="shared" si="390"/>
        <v>1104.01</v>
      </c>
    </row>
    <row r="171" spans="1:170" ht="24.75" x14ac:dyDescent="0.15">
      <c r="A171" s="127">
        <v>44340</v>
      </c>
      <c r="B171" s="128" t="s">
        <v>476</v>
      </c>
      <c r="C171" s="128" t="s">
        <v>500</v>
      </c>
      <c r="D171" s="129" t="s">
        <v>25</v>
      </c>
      <c r="E171" s="130" t="s">
        <v>501</v>
      </c>
      <c r="F171" s="131">
        <v>1179</v>
      </c>
      <c r="G171" s="75">
        <f t="shared" si="391"/>
        <v>117.9</v>
      </c>
      <c r="H171" s="75">
        <f t="shared" si="392"/>
        <v>1061.1000000000001</v>
      </c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126"/>
      <c r="AU171" s="126"/>
      <c r="AV171" s="126"/>
      <c r="AW171" s="126"/>
      <c r="AX171" s="126"/>
      <c r="AY171" s="126"/>
      <c r="AZ171" s="126"/>
      <c r="BA171" s="126"/>
      <c r="BB171" s="126"/>
      <c r="BC171" s="126"/>
      <c r="BD171" s="126"/>
      <c r="BE171" s="126"/>
      <c r="BF171" s="126"/>
      <c r="BG171" s="126"/>
      <c r="BH171" s="126"/>
      <c r="BI171" s="126"/>
      <c r="BJ171" s="126"/>
      <c r="BK171" s="126"/>
      <c r="BL171" s="126"/>
      <c r="BM171" s="126"/>
      <c r="BN171" s="126"/>
      <c r="BO171" s="126"/>
      <c r="BP171" s="126"/>
      <c r="BQ171" s="126"/>
      <c r="BR171" s="126"/>
      <c r="BS171" s="126"/>
      <c r="BT171" s="126"/>
      <c r="BU171" s="126"/>
      <c r="BV171" s="126"/>
      <c r="BW171" s="126"/>
      <c r="BX171" s="126"/>
      <c r="BY171" s="126"/>
      <c r="BZ171" s="126"/>
      <c r="CA171" s="126"/>
      <c r="CB171" s="126"/>
      <c r="CC171" s="126"/>
      <c r="CD171" s="126"/>
      <c r="CE171" s="126"/>
      <c r="CF171" s="126"/>
      <c r="CG171" s="126"/>
      <c r="CH171" s="126"/>
      <c r="CI171" s="126"/>
      <c r="CJ171" s="126"/>
      <c r="CK171" s="126"/>
      <c r="CL171" s="126"/>
      <c r="CM171" s="126"/>
      <c r="CN171" s="126"/>
      <c r="CO171" s="126"/>
      <c r="CP171" s="126"/>
      <c r="CQ171" s="126"/>
      <c r="CR171" s="126"/>
      <c r="CS171" s="126"/>
      <c r="CT171" s="126"/>
      <c r="CU171" s="126"/>
      <c r="CV171" s="126"/>
      <c r="CW171" s="126"/>
      <c r="CX171" s="126"/>
      <c r="CY171" s="126"/>
      <c r="CZ171" s="126"/>
      <c r="DA171" s="126"/>
      <c r="DB171" s="126"/>
      <c r="DC171" s="126"/>
      <c r="DD171" s="126"/>
      <c r="DE171" s="126"/>
      <c r="DF171" s="126"/>
      <c r="DG171" s="126"/>
      <c r="DH171" s="126"/>
      <c r="DI171" s="126"/>
      <c r="DJ171" s="126"/>
      <c r="DK171" s="126"/>
      <c r="DL171" s="126"/>
      <c r="DM171" s="126"/>
      <c r="DN171" s="126"/>
      <c r="DO171" s="126"/>
      <c r="DP171" s="126"/>
      <c r="DQ171" s="126"/>
      <c r="DR171" s="126"/>
      <c r="DS171" s="126"/>
      <c r="DT171" s="126"/>
      <c r="DU171" s="126"/>
      <c r="DV171" s="126"/>
      <c r="DW171" s="126"/>
      <c r="DX171" s="126"/>
      <c r="DY171" s="126"/>
      <c r="DZ171" s="126"/>
      <c r="EA171" s="126"/>
      <c r="EB171" s="126"/>
      <c r="EC171" s="126"/>
      <c r="ED171" s="126"/>
      <c r="EE171" s="126"/>
      <c r="EF171" s="126"/>
      <c r="EG171" s="126"/>
      <c r="EH171" s="126"/>
      <c r="EI171" s="126"/>
      <c r="EJ171" s="126"/>
      <c r="EK171" s="126"/>
      <c r="EL171" s="126"/>
      <c r="EM171" s="126"/>
      <c r="EN171" s="126"/>
      <c r="EO171" s="126"/>
      <c r="EP171" s="126"/>
      <c r="EQ171" s="126"/>
      <c r="ER171" s="126"/>
      <c r="ES171" s="126"/>
      <c r="ET171" s="126"/>
      <c r="EU171" s="126"/>
      <c r="EV171" s="75"/>
      <c r="EW171" s="78">
        <f t="shared" si="393"/>
        <v>4.07</v>
      </c>
      <c r="EX171" s="75">
        <f t="shared" si="378"/>
        <v>17.440000000000001</v>
      </c>
      <c r="EY171" s="75">
        <f t="shared" si="382"/>
        <v>18.02</v>
      </c>
      <c r="EZ171" s="75">
        <f t="shared" si="383"/>
        <v>18.02</v>
      </c>
      <c r="FA171" s="75">
        <f t="shared" si="384"/>
        <v>17.440000000000001</v>
      </c>
      <c r="FB171" s="126"/>
      <c r="FC171" s="126"/>
      <c r="FD171" s="126"/>
      <c r="FE171" s="75">
        <f t="shared" si="394"/>
        <v>74.989999999999995</v>
      </c>
      <c r="FF171" s="76">
        <f t="shared" si="395"/>
        <v>74.989999999999995</v>
      </c>
      <c r="FG171" s="79">
        <f t="shared" si="390"/>
        <v>1104.01</v>
      </c>
    </row>
    <row r="172" spans="1:170" ht="33" customHeight="1" x14ac:dyDescent="0.15">
      <c r="A172" s="132">
        <v>44425</v>
      </c>
      <c r="B172" s="133" t="s">
        <v>502</v>
      </c>
      <c r="C172" s="133" t="s">
        <v>503</v>
      </c>
      <c r="D172" s="130" t="s">
        <v>25</v>
      </c>
      <c r="E172" s="130" t="s">
        <v>504</v>
      </c>
      <c r="F172" s="131">
        <v>1133</v>
      </c>
      <c r="G172" s="75">
        <f t="shared" si="391"/>
        <v>113.30000000000001</v>
      </c>
      <c r="H172" s="75">
        <f t="shared" si="392"/>
        <v>1019.7</v>
      </c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126"/>
      <c r="AU172" s="126"/>
      <c r="AV172" s="126"/>
      <c r="AW172" s="126"/>
      <c r="AX172" s="126"/>
      <c r="AY172" s="126"/>
      <c r="AZ172" s="126"/>
      <c r="BA172" s="126"/>
      <c r="BB172" s="126"/>
      <c r="BC172" s="126"/>
      <c r="BD172" s="126"/>
      <c r="BE172" s="126"/>
      <c r="BF172" s="126"/>
      <c r="BG172" s="126"/>
      <c r="BH172" s="126"/>
      <c r="BI172" s="126"/>
      <c r="BJ172" s="126"/>
      <c r="BK172" s="126"/>
      <c r="BL172" s="126"/>
      <c r="BM172" s="126"/>
      <c r="BN172" s="126"/>
      <c r="BO172" s="126"/>
      <c r="BP172" s="126"/>
      <c r="BQ172" s="126"/>
      <c r="BR172" s="126"/>
      <c r="BS172" s="126"/>
      <c r="BT172" s="126"/>
      <c r="BU172" s="126"/>
      <c r="BV172" s="126"/>
      <c r="BW172" s="126"/>
      <c r="BX172" s="126"/>
      <c r="BY172" s="126"/>
      <c r="BZ172" s="126"/>
      <c r="CA172" s="126"/>
      <c r="CB172" s="126"/>
      <c r="CC172" s="126"/>
      <c r="CD172" s="126"/>
      <c r="CE172" s="126"/>
      <c r="CF172" s="126"/>
      <c r="CG172" s="126"/>
      <c r="CH172" s="126"/>
      <c r="CI172" s="126"/>
      <c r="CJ172" s="126"/>
      <c r="CK172" s="126"/>
      <c r="CL172" s="126"/>
      <c r="CM172" s="126"/>
      <c r="CN172" s="126"/>
      <c r="CO172" s="126"/>
      <c r="CP172" s="126"/>
      <c r="CQ172" s="126"/>
      <c r="CR172" s="126"/>
      <c r="CS172" s="126"/>
      <c r="CT172" s="126"/>
      <c r="CU172" s="126"/>
      <c r="CV172" s="126"/>
      <c r="CW172" s="126"/>
      <c r="CX172" s="126"/>
      <c r="CY172" s="126"/>
      <c r="CZ172" s="126"/>
      <c r="DA172" s="126"/>
      <c r="DB172" s="126"/>
      <c r="DC172" s="126"/>
      <c r="DD172" s="126"/>
      <c r="DE172" s="126"/>
      <c r="DF172" s="126"/>
      <c r="DG172" s="126"/>
      <c r="DH172" s="126"/>
      <c r="DI172" s="126"/>
      <c r="DJ172" s="126"/>
      <c r="DK172" s="126"/>
      <c r="DL172" s="126"/>
      <c r="DM172" s="126"/>
      <c r="DN172" s="126"/>
      <c r="DO172" s="126"/>
      <c r="DP172" s="126"/>
      <c r="DQ172" s="126"/>
      <c r="DR172" s="126"/>
      <c r="DS172" s="126"/>
      <c r="DT172" s="126"/>
      <c r="DU172" s="126"/>
      <c r="DV172" s="126"/>
      <c r="DW172" s="126"/>
      <c r="DX172" s="126"/>
      <c r="DY172" s="126"/>
      <c r="DZ172" s="126"/>
      <c r="EA172" s="126"/>
      <c r="EB172" s="126"/>
      <c r="EC172" s="126"/>
      <c r="ED172" s="126"/>
      <c r="EE172" s="126"/>
      <c r="EF172" s="126"/>
      <c r="EG172" s="126"/>
      <c r="EH172" s="126"/>
      <c r="EI172" s="126"/>
      <c r="EJ172" s="126"/>
      <c r="EK172" s="126"/>
      <c r="EL172" s="126"/>
      <c r="EM172" s="126"/>
      <c r="EN172" s="126"/>
      <c r="EO172" s="126"/>
      <c r="EP172" s="126"/>
      <c r="EQ172" s="126"/>
      <c r="ER172" s="126"/>
      <c r="ES172" s="126"/>
      <c r="ET172" s="126"/>
      <c r="EU172" s="126"/>
      <c r="EV172" s="75"/>
      <c r="EW172" s="78"/>
      <c r="EX172" s="75"/>
      <c r="EY172" s="75">
        <f>ROUND((H172/5/365*14),2)</f>
        <v>7.82</v>
      </c>
      <c r="EZ172" s="75">
        <f>ROUND((H172/5/365*14),2)</f>
        <v>7.82</v>
      </c>
      <c r="FA172" s="75">
        <f t="shared" si="384"/>
        <v>16.760000000000002</v>
      </c>
      <c r="FB172" s="126"/>
      <c r="FC172" s="126"/>
      <c r="FD172" s="126"/>
      <c r="FE172" s="75">
        <f>SUM(EZ172:FD172)</f>
        <v>24.580000000000002</v>
      </c>
      <c r="FF172" s="76">
        <f t="shared" si="395"/>
        <v>24.58</v>
      </c>
      <c r="FG172" s="75">
        <f t="shared" si="390"/>
        <v>1108.42</v>
      </c>
    </row>
    <row r="173" spans="1:170" s="111" customFormat="1" ht="11.25" x14ac:dyDescent="0.15">
      <c r="A173" s="134" t="s">
        <v>505</v>
      </c>
      <c r="B173" s="135"/>
      <c r="C173" s="135"/>
      <c r="D173" s="136"/>
      <c r="E173" s="136"/>
      <c r="F173" s="137">
        <f>SUM(F71:F172)</f>
        <v>134593.76</v>
      </c>
      <c r="G173" s="137">
        <f t="shared" ref="G173:BR173" si="396">SUM(G71:G172)</f>
        <v>13459.376</v>
      </c>
      <c r="H173" s="137">
        <f t="shared" si="396"/>
        <v>121134.38399999999</v>
      </c>
      <c r="I173" s="137">
        <f t="shared" si="396"/>
        <v>0</v>
      </c>
      <c r="J173" s="137">
        <f t="shared" si="396"/>
        <v>0</v>
      </c>
      <c r="K173" s="137">
        <f t="shared" si="396"/>
        <v>0</v>
      </c>
      <c r="L173" s="137">
        <f t="shared" si="396"/>
        <v>0</v>
      </c>
      <c r="M173" s="137">
        <f t="shared" si="396"/>
        <v>0</v>
      </c>
      <c r="N173" s="137">
        <f t="shared" si="396"/>
        <v>0</v>
      </c>
      <c r="O173" s="137">
        <f t="shared" si="396"/>
        <v>0</v>
      </c>
      <c r="P173" s="137">
        <f t="shared" si="396"/>
        <v>0</v>
      </c>
      <c r="Q173" s="137">
        <f t="shared" si="396"/>
        <v>0</v>
      </c>
      <c r="R173" s="137">
        <f t="shared" si="396"/>
        <v>0</v>
      </c>
      <c r="S173" s="137">
        <f t="shared" si="396"/>
        <v>0</v>
      </c>
      <c r="T173" s="137">
        <f t="shared" si="396"/>
        <v>0</v>
      </c>
      <c r="U173" s="137">
        <f t="shared" si="396"/>
        <v>0</v>
      </c>
      <c r="V173" s="137">
        <f t="shared" si="396"/>
        <v>0</v>
      </c>
      <c r="W173" s="137">
        <f t="shared" si="396"/>
        <v>0</v>
      </c>
      <c r="X173" s="137">
        <f t="shared" si="396"/>
        <v>0</v>
      </c>
      <c r="Y173" s="137">
        <f t="shared" si="396"/>
        <v>0</v>
      </c>
      <c r="Z173" s="137">
        <f t="shared" si="396"/>
        <v>0</v>
      </c>
      <c r="AA173" s="137">
        <f t="shared" si="396"/>
        <v>0</v>
      </c>
      <c r="AB173" s="137">
        <f t="shared" si="396"/>
        <v>0</v>
      </c>
      <c r="AC173" s="137">
        <f t="shared" si="396"/>
        <v>0</v>
      </c>
      <c r="AD173" s="137">
        <f t="shared" si="396"/>
        <v>0</v>
      </c>
      <c r="AE173" s="137">
        <f t="shared" si="396"/>
        <v>0</v>
      </c>
      <c r="AF173" s="137">
        <f t="shared" si="396"/>
        <v>0</v>
      </c>
      <c r="AG173" s="137">
        <f t="shared" si="396"/>
        <v>0</v>
      </c>
      <c r="AH173" s="137">
        <f t="shared" si="396"/>
        <v>0</v>
      </c>
      <c r="AI173" s="137">
        <f t="shared" si="396"/>
        <v>0</v>
      </c>
      <c r="AJ173" s="137">
        <f t="shared" si="396"/>
        <v>0</v>
      </c>
      <c r="AK173" s="137">
        <f t="shared" si="396"/>
        <v>0</v>
      </c>
      <c r="AL173" s="137">
        <f t="shared" si="396"/>
        <v>0</v>
      </c>
      <c r="AM173" s="137">
        <f t="shared" si="396"/>
        <v>0</v>
      </c>
      <c r="AN173" s="137">
        <f t="shared" si="396"/>
        <v>0</v>
      </c>
      <c r="AO173" s="137">
        <f t="shared" si="396"/>
        <v>0</v>
      </c>
      <c r="AP173" s="137">
        <f t="shared" si="396"/>
        <v>0</v>
      </c>
      <c r="AQ173" s="137">
        <f t="shared" si="396"/>
        <v>0</v>
      </c>
      <c r="AR173" s="137">
        <f t="shared" si="396"/>
        <v>0</v>
      </c>
      <c r="AS173" s="137">
        <f t="shared" si="396"/>
        <v>0</v>
      </c>
      <c r="AT173" s="137">
        <f t="shared" si="396"/>
        <v>0</v>
      </c>
      <c r="AU173" s="137">
        <f t="shared" si="396"/>
        <v>0</v>
      </c>
      <c r="AV173" s="137">
        <f t="shared" si="396"/>
        <v>0</v>
      </c>
      <c r="AW173" s="137">
        <f t="shared" si="396"/>
        <v>0</v>
      </c>
      <c r="AX173" s="137">
        <f t="shared" si="396"/>
        <v>0</v>
      </c>
      <c r="AY173" s="137">
        <f t="shared" si="396"/>
        <v>0</v>
      </c>
      <c r="AZ173" s="137">
        <f t="shared" si="396"/>
        <v>0</v>
      </c>
      <c r="BA173" s="137">
        <f t="shared" si="396"/>
        <v>0</v>
      </c>
      <c r="BB173" s="137">
        <f t="shared" si="396"/>
        <v>0</v>
      </c>
      <c r="BC173" s="137">
        <f t="shared" si="396"/>
        <v>0</v>
      </c>
      <c r="BD173" s="137">
        <f t="shared" si="396"/>
        <v>0</v>
      </c>
      <c r="BE173" s="137">
        <f t="shared" si="396"/>
        <v>0</v>
      </c>
      <c r="BF173" s="137">
        <f t="shared" si="396"/>
        <v>0</v>
      </c>
      <c r="BG173" s="137">
        <f t="shared" si="396"/>
        <v>0</v>
      </c>
      <c r="BH173" s="137">
        <f t="shared" si="396"/>
        <v>0</v>
      </c>
      <c r="BI173" s="137">
        <f t="shared" si="396"/>
        <v>0</v>
      </c>
      <c r="BJ173" s="137">
        <f t="shared" si="396"/>
        <v>0</v>
      </c>
      <c r="BK173" s="137">
        <f t="shared" si="396"/>
        <v>0</v>
      </c>
      <c r="BL173" s="137">
        <f t="shared" si="396"/>
        <v>0</v>
      </c>
      <c r="BM173" s="137">
        <f t="shared" si="396"/>
        <v>0</v>
      </c>
      <c r="BN173" s="137">
        <f t="shared" si="396"/>
        <v>0</v>
      </c>
      <c r="BO173" s="137">
        <f t="shared" si="396"/>
        <v>0</v>
      </c>
      <c r="BP173" s="137">
        <f t="shared" si="396"/>
        <v>0</v>
      </c>
      <c r="BQ173" s="137">
        <f t="shared" si="396"/>
        <v>0</v>
      </c>
      <c r="BR173" s="137">
        <f t="shared" si="396"/>
        <v>0</v>
      </c>
      <c r="BS173" s="137">
        <f t="shared" ref="BS173:ED173" si="397">SUM(BS71:BS172)</f>
        <v>0</v>
      </c>
      <c r="BT173" s="137">
        <f t="shared" si="397"/>
        <v>0</v>
      </c>
      <c r="BU173" s="137">
        <f t="shared" si="397"/>
        <v>0</v>
      </c>
      <c r="BV173" s="137">
        <f t="shared" si="397"/>
        <v>0</v>
      </c>
      <c r="BW173" s="137">
        <f t="shared" si="397"/>
        <v>0</v>
      </c>
      <c r="BX173" s="137">
        <f t="shared" si="397"/>
        <v>0</v>
      </c>
      <c r="BY173" s="137">
        <f t="shared" si="397"/>
        <v>0</v>
      </c>
      <c r="BZ173" s="137">
        <f t="shared" si="397"/>
        <v>0</v>
      </c>
      <c r="CA173" s="137">
        <f t="shared" si="397"/>
        <v>0</v>
      </c>
      <c r="CB173" s="137">
        <f t="shared" si="397"/>
        <v>0</v>
      </c>
      <c r="CC173" s="137">
        <f t="shared" si="397"/>
        <v>0</v>
      </c>
      <c r="CD173" s="137">
        <f t="shared" si="397"/>
        <v>0</v>
      </c>
      <c r="CE173" s="137">
        <f t="shared" si="397"/>
        <v>0</v>
      </c>
      <c r="CF173" s="137">
        <f t="shared" si="397"/>
        <v>0</v>
      </c>
      <c r="CG173" s="137">
        <f t="shared" si="397"/>
        <v>0</v>
      </c>
      <c r="CH173" s="137">
        <f t="shared" si="397"/>
        <v>0</v>
      </c>
      <c r="CI173" s="137">
        <f t="shared" si="397"/>
        <v>0</v>
      </c>
      <c r="CJ173" s="137">
        <f t="shared" si="397"/>
        <v>0</v>
      </c>
      <c r="CK173" s="137">
        <f t="shared" si="397"/>
        <v>31.85</v>
      </c>
      <c r="CL173" s="137">
        <f t="shared" si="397"/>
        <v>87.38000000000001</v>
      </c>
      <c r="CM173" s="137">
        <f t="shared" si="397"/>
        <v>119.23000000000002</v>
      </c>
      <c r="CN173" s="137">
        <f t="shared" si="397"/>
        <v>119.23000000000002</v>
      </c>
      <c r="CO173" s="137">
        <f t="shared" si="397"/>
        <v>120.52</v>
      </c>
      <c r="CP173" s="137">
        <f t="shared" si="397"/>
        <v>108.86</v>
      </c>
      <c r="CQ173" s="137">
        <f t="shared" si="397"/>
        <v>120.52</v>
      </c>
      <c r="CR173" s="137">
        <f t="shared" si="397"/>
        <v>116.62</v>
      </c>
      <c r="CS173" s="137">
        <f t="shared" si="397"/>
        <v>120.52</v>
      </c>
      <c r="CT173" s="137">
        <f t="shared" si="397"/>
        <v>180.33</v>
      </c>
      <c r="CU173" s="137">
        <f t="shared" si="397"/>
        <v>420.33999999999986</v>
      </c>
      <c r="CV173" s="137">
        <f t="shared" si="397"/>
        <v>638.47999999999968</v>
      </c>
      <c r="CW173" s="137">
        <f t="shared" si="397"/>
        <v>773.15999999999985</v>
      </c>
      <c r="CX173" s="137">
        <f t="shared" si="397"/>
        <v>937.50999999999965</v>
      </c>
      <c r="CY173" s="137">
        <f t="shared" si="397"/>
        <v>907.14999999999986</v>
      </c>
      <c r="CZ173" s="137">
        <f t="shared" si="397"/>
        <v>941.42999999999961</v>
      </c>
      <c r="DA173" s="137">
        <f t="shared" si="397"/>
        <v>5385.4399999999987</v>
      </c>
      <c r="DB173" s="137">
        <f t="shared" si="397"/>
        <v>5504.6699999999983</v>
      </c>
      <c r="DC173" s="137">
        <f t="shared" si="397"/>
        <v>949.65999999999963</v>
      </c>
      <c r="DD173" s="137">
        <f t="shared" si="397"/>
        <v>857.67000000000007</v>
      </c>
      <c r="DE173" s="137">
        <f t="shared" si="397"/>
        <v>949.65999999999963</v>
      </c>
      <c r="DF173" s="137">
        <f t="shared" si="397"/>
        <v>918.90999999999985</v>
      </c>
      <c r="DG173" s="137">
        <f t="shared" si="397"/>
        <v>949.65999999999963</v>
      </c>
      <c r="DH173" s="137">
        <f t="shared" si="397"/>
        <v>918.90999999999985</v>
      </c>
      <c r="DI173" s="137">
        <f t="shared" si="397"/>
        <v>1051.9599999999998</v>
      </c>
      <c r="DJ173" s="137">
        <f t="shared" si="397"/>
        <v>1116.899999999999</v>
      </c>
      <c r="DK173" s="137">
        <f t="shared" si="397"/>
        <v>1106.2899999999995</v>
      </c>
      <c r="DL173" s="137">
        <f t="shared" si="397"/>
        <v>1225.9399999999989</v>
      </c>
      <c r="DM173" s="137">
        <f t="shared" si="397"/>
        <v>1186.3699999999994</v>
      </c>
      <c r="DN173" s="137">
        <f t="shared" si="397"/>
        <v>1225.9399999999989</v>
      </c>
      <c r="DO173" s="137">
        <f t="shared" si="397"/>
        <v>12457.870000000003</v>
      </c>
      <c r="DP173" s="137">
        <f t="shared" si="397"/>
        <v>17962.540000000015</v>
      </c>
      <c r="DQ173" s="137">
        <f t="shared" si="397"/>
        <v>1225.9399999999989</v>
      </c>
      <c r="DR173" s="137">
        <f t="shared" si="397"/>
        <v>1107.2299999999996</v>
      </c>
      <c r="DS173" s="137">
        <f t="shared" si="397"/>
        <v>1225.9399999999989</v>
      </c>
      <c r="DT173" s="137">
        <f t="shared" si="397"/>
        <v>1254.5299999999988</v>
      </c>
      <c r="DU173" s="137">
        <f t="shared" si="397"/>
        <v>1321.9399999999989</v>
      </c>
      <c r="DV173" s="137">
        <f t="shared" si="397"/>
        <v>1279.3099999999995</v>
      </c>
      <c r="DW173" s="137">
        <f t="shared" si="397"/>
        <v>1321.9399999999989</v>
      </c>
      <c r="DX173" s="137">
        <f t="shared" si="397"/>
        <v>1397.3599999999981</v>
      </c>
      <c r="DY173" s="137">
        <f t="shared" si="397"/>
        <v>1506.69</v>
      </c>
      <c r="DZ173" s="137">
        <f t="shared" si="397"/>
        <v>1605.3899999999996</v>
      </c>
      <c r="EA173" s="137">
        <f t="shared" si="397"/>
        <v>1575.8999999999999</v>
      </c>
      <c r="EB173" s="137">
        <f t="shared" si="397"/>
        <v>1628.4599999999991</v>
      </c>
      <c r="EC173" s="137">
        <f t="shared" si="397"/>
        <v>16450.63</v>
      </c>
      <c r="ED173" s="137">
        <f t="shared" si="397"/>
        <v>34413.169999999984</v>
      </c>
      <c r="EE173" s="137">
        <f t="shared" ref="EE173:FG173" si="398">SUM(EE71:EE172)</f>
        <v>1628.4599999999991</v>
      </c>
      <c r="EF173" s="137">
        <f t="shared" si="398"/>
        <v>1523.4400000000005</v>
      </c>
      <c r="EG173" s="137">
        <f t="shared" si="398"/>
        <v>1628.4599999999991</v>
      </c>
      <c r="EH173" s="137">
        <f t="shared" si="398"/>
        <v>1575.8999999999999</v>
      </c>
      <c r="EI173" s="137">
        <f t="shared" si="398"/>
        <v>1628.4599999999991</v>
      </c>
      <c r="EJ173" s="137">
        <f t="shared" si="398"/>
        <v>1575.8999999999999</v>
      </c>
      <c r="EK173" s="137">
        <f t="shared" si="398"/>
        <v>1628.4599999999991</v>
      </c>
      <c r="EL173" s="137">
        <f t="shared" si="398"/>
        <v>1628.4599999999991</v>
      </c>
      <c r="EM173" s="137">
        <f t="shared" si="398"/>
        <v>1575.8999999999999</v>
      </c>
      <c r="EN173" s="137">
        <f t="shared" si="398"/>
        <v>1628.4599999999991</v>
      </c>
      <c r="EO173" s="137">
        <f t="shared" si="398"/>
        <v>1628.1000000000001</v>
      </c>
      <c r="EP173" s="137">
        <f t="shared" si="398"/>
        <v>1693.1999999999989</v>
      </c>
      <c r="EQ173" s="137">
        <f t="shared" si="398"/>
        <v>19343.199999999997</v>
      </c>
      <c r="ER173" s="137">
        <f t="shared" si="398"/>
        <v>53756.369999999974</v>
      </c>
      <c r="ES173" s="137">
        <f t="shared" si="398"/>
        <v>1693.1999999999989</v>
      </c>
      <c r="ET173" s="137">
        <f t="shared" si="398"/>
        <v>1529.2899999999997</v>
      </c>
      <c r="EU173" s="137">
        <f t="shared" si="398"/>
        <v>1785.9999999999991</v>
      </c>
      <c r="EV173" s="137">
        <f t="shared" si="398"/>
        <v>1765.16</v>
      </c>
      <c r="EW173" s="137">
        <f t="shared" si="398"/>
        <v>1872.8199999999983</v>
      </c>
      <c r="EX173" s="137">
        <f t="shared" si="398"/>
        <v>1974.4400000000007</v>
      </c>
      <c r="EY173" s="137">
        <f t="shared" si="398"/>
        <v>2048.0399999999991</v>
      </c>
      <c r="EZ173" s="137">
        <f t="shared" si="398"/>
        <v>2048.0399999999991</v>
      </c>
      <c r="FA173" s="137">
        <f t="shared" si="398"/>
        <v>1991.2000000000007</v>
      </c>
      <c r="FB173" s="137">
        <f t="shared" si="398"/>
        <v>0</v>
      </c>
      <c r="FC173" s="137">
        <f t="shared" si="398"/>
        <v>0</v>
      </c>
      <c r="FD173" s="137">
        <f t="shared" si="398"/>
        <v>0</v>
      </c>
      <c r="FE173" s="137">
        <f t="shared" si="398"/>
        <v>16700.37000000001</v>
      </c>
      <c r="FF173" s="137">
        <f t="shared" si="398"/>
        <v>70456.740000000107</v>
      </c>
      <c r="FG173" s="137">
        <f t="shared" si="398"/>
        <v>64137.02</v>
      </c>
      <c r="FH173" s="110"/>
      <c r="FI173" s="110"/>
      <c r="FJ173" s="110"/>
      <c r="FK173" s="110"/>
      <c r="FL173" s="110"/>
      <c r="FM173" s="110"/>
      <c r="FN173" s="110"/>
    </row>
    <row r="174" spans="1:170" s="111" customFormat="1" ht="12" thickBot="1" x14ac:dyDescent="0.2">
      <c r="A174" s="316" t="s">
        <v>32</v>
      </c>
      <c r="B174" s="317"/>
      <c r="C174" s="317"/>
      <c r="D174" s="317"/>
      <c r="E174" s="318"/>
      <c r="F174" s="138">
        <f t="shared" ref="F174:AK174" si="399">SUM(F27+F35+F69+F173)</f>
        <v>2095527.3600000003</v>
      </c>
      <c r="G174" s="138">
        <f t="shared" si="399"/>
        <v>209552.766</v>
      </c>
      <c r="H174" s="138">
        <f t="shared" si="399"/>
        <v>1885974.6239999998</v>
      </c>
      <c r="I174" s="138">
        <f t="shared" si="399"/>
        <v>4893.1499999999996</v>
      </c>
      <c r="J174" s="138">
        <f t="shared" si="399"/>
        <v>9400.0300000000007</v>
      </c>
      <c r="K174" s="138">
        <f t="shared" si="399"/>
        <v>1074.29</v>
      </c>
      <c r="L174" s="138">
        <f t="shared" si="399"/>
        <v>1074.29</v>
      </c>
      <c r="M174" s="138">
        <f t="shared" si="399"/>
        <v>1074.29</v>
      </c>
      <c r="N174" s="138">
        <f t="shared" si="399"/>
        <v>1077.23</v>
      </c>
      <c r="O174" s="138">
        <f t="shared" si="399"/>
        <v>3230.81</v>
      </c>
      <c r="P174" s="138">
        <f t="shared" si="399"/>
        <v>67743.28</v>
      </c>
      <c r="Q174" s="138">
        <f t="shared" si="399"/>
        <v>70523.569999999992</v>
      </c>
      <c r="R174" s="138">
        <f t="shared" si="399"/>
        <v>71601.930000000022</v>
      </c>
      <c r="S174" s="138">
        <f t="shared" si="399"/>
        <v>71789.81</v>
      </c>
      <c r="T174" s="138">
        <f t="shared" si="399"/>
        <v>72346.109999999986</v>
      </c>
      <c r="U174" s="138">
        <f t="shared" si="399"/>
        <v>72483.92</v>
      </c>
      <c r="V174" s="138">
        <f t="shared" si="399"/>
        <v>435653.03999999986</v>
      </c>
      <c r="W174" s="138">
        <f t="shared" si="399"/>
        <v>6281.4099999999989</v>
      </c>
      <c r="X174" s="138">
        <f t="shared" si="399"/>
        <v>5876.17</v>
      </c>
      <c r="Y174" s="138">
        <f t="shared" si="399"/>
        <v>6281.4099999999989</v>
      </c>
      <c r="Z174" s="138">
        <f t="shared" si="399"/>
        <v>6078.7999999999993</v>
      </c>
      <c r="AA174" s="138">
        <f t="shared" si="399"/>
        <v>6281.4099999999989</v>
      </c>
      <c r="AB174" s="138">
        <f t="shared" si="399"/>
        <v>6078.7999999999993</v>
      </c>
      <c r="AC174" s="138">
        <f t="shared" si="399"/>
        <v>6326.5399999999991</v>
      </c>
      <c r="AD174" s="138">
        <f t="shared" si="399"/>
        <v>6514.5699999999988</v>
      </c>
      <c r="AE174" s="138">
        <f t="shared" si="399"/>
        <v>6304.44</v>
      </c>
      <c r="AF174" s="138">
        <f t="shared" si="399"/>
        <v>6514.5699999999988</v>
      </c>
      <c r="AG174" s="138">
        <f t="shared" si="399"/>
        <v>6307.15</v>
      </c>
      <c r="AH174" s="138">
        <f t="shared" si="399"/>
        <v>6590.1599999999989</v>
      </c>
      <c r="AI174" s="138">
        <f t="shared" si="399"/>
        <v>75435.430000000022</v>
      </c>
      <c r="AJ174" s="138">
        <f t="shared" si="399"/>
        <v>511088.47</v>
      </c>
      <c r="AK174" s="138">
        <f t="shared" si="399"/>
        <v>6723.6899999999987</v>
      </c>
      <c r="AL174" s="138">
        <f t="shared" ref="AL174:BQ174" si="400">SUM(AL27+AL35+AL69+AL173)</f>
        <v>6072.9999999999991</v>
      </c>
      <c r="AM174" s="138">
        <f t="shared" si="400"/>
        <v>6723.6899999999987</v>
      </c>
      <c r="AN174" s="138">
        <f t="shared" si="400"/>
        <v>6506.8099999999995</v>
      </c>
      <c r="AO174" s="138">
        <f t="shared" si="400"/>
        <v>6723.6899999999987</v>
      </c>
      <c r="AP174" s="138">
        <f t="shared" si="400"/>
        <v>6506.8099999999995</v>
      </c>
      <c r="AQ174" s="138">
        <f t="shared" si="400"/>
        <v>6723.6899999999987</v>
      </c>
      <c r="AR174" s="138">
        <f t="shared" si="400"/>
        <v>6723.6899999999987</v>
      </c>
      <c r="AS174" s="138">
        <f t="shared" si="400"/>
        <v>6506.8099999999995</v>
      </c>
      <c r="AT174" s="138">
        <f t="shared" si="400"/>
        <v>6723.6899999999987</v>
      </c>
      <c r="AU174" s="138">
        <f t="shared" si="400"/>
        <v>6506.8099999999995</v>
      </c>
      <c r="AV174" s="138">
        <f t="shared" si="400"/>
        <v>6723.6899999999987</v>
      </c>
      <c r="AW174" s="138">
        <f t="shared" si="400"/>
        <v>79166.070000000007</v>
      </c>
      <c r="AX174" s="138">
        <f t="shared" si="400"/>
        <v>590254.54</v>
      </c>
      <c r="AY174" s="138">
        <f t="shared" si="400"/>
        <v>6723.6899999999987</v>
      </c>
      <c r="AZ174" s="138">
        <f t="shared" si="400"/>
        <v>6072.9999999999991</v>
      </c>
      <c r="BA174" s="138">
        <f t="shared" si="400"/>
        <v>6723.6899999999987</v>
      </c>
      <c r="BB174" s="138">
        <f t="shared" si="400"/>
        <v>6506.8099999999995</v>
      </c>
      <c r="BC174" s="138">
        <f t="shared" si="400"/>
        <v>6723.6899999999987</v>
      </c>
      <c r="BD174" s="138">
        <f t="shared" si="400"/>
        <v>6506.8099999999995</v>
      </c>
      <c r="BE174" s="138">
        <f t="shared" si="400"/>
        <v>6723.6899999999987</v>
      </c>
      <c r="BF174" s="138">
        <f t="shared" si="400"/>
        <v>6723.6899999999987</v>
      </c>
      <c r="BG174" s="138">
        <f t="shared" si="400"/>
        <v>6506.8099999999995</v>
      </c>
      <c r="BH174" s="138">
        <f t="shared" si="400"/>
        <v>6723.6899999999987</v>
      </c>
      <c r="BI174" s="138">
        <f t="shared" si="400"/>
        <v>6506.8099999999995</v>
      </c>
      <c r="BJ174" s="138">
        <f t="shared" si="400"/>
        <v>6723.6899999999987</v>
      </c>
      <c r="BK174" s="138">
        <f t="shared" si="400"/>
        <v>79166.070000000007</v>
      </c>
      <c r="BL174" s="138">
        <f t="shared" si="400"/>
        <v>669420.6100000001</v>
      </c>
      <c r="BM174" s="138">
        <f t="shared" si="400"/>
        <v>6723.6899999999987</v>
      </c>
      <c r="BN174" s="138">
        <f t="shared" si="400"/>
        <v>6072.9999999999991</v>
      </c>
      <c r="BO174" s="138">
        <f t="shared" si="400"/>
        <v>6723.6899999999987</v>
      </c>
      <c r="BP174" s="138">
        <f t="shared" si="400"/>
        <v>6506.8099999999995</v>
      </c>
      <c r="BQ174" s="138">
        <f t="shared" si="400"/>
        <v>6723.6899999999987</v>
      </c>
      <c r="BR174" s="138">
        <f t="shared" ref="BR174:CW174" si="401">SUM(BR27+BR35+BR69+BR173)</f>
        <v>6506.8099999999995</v>
      </c>
      <c r="BS174" s="138">
        <f t="shared" si="401"/>
        <v>6837.0599999999995</v>
      </c>
      <c r="BT174" s="138">
        <f t="shared" si="401"/>
        <v>6876.4899999999989</v>
      </c>
      <c r="BU174" s="138">
        <f t="shared" si="401"/>
        <v>6654.6799999999994</v>
      </c>
      <c r="BV174" s="138">
        <f t="shared" si="401"/>
        <v>6879.9699999999984</v>
      </c>
      <c r="BW174" s="138">
        <f t="shared" si="401"/>
        <v>6663.3799999999992</v>
      </c>
      <c r="BX174" s="138">
        <f t="shared" si="401"/>
        <v>6885.4799999999987</v>
      </c>
      <c r="BY174" s="138">
        <f t="shared" si="401"/>
        <v>80054.75</v>
      </c>
      <c r="BZ174" s="138">
        <f t="shared" si="401"/>
        <v>749475.36</v>
      </c>
      <c r="CA174" s="138">
        <f t="shared" si="401"/>
        <v>6885.4799999999987</v>
      </c>
      <c r="CB174" s="138">
        <f t="shared" si="401"/>
        <v>6441.2599999999993</v>
      </c>
      <c r="CC174" s="138">
        <f t="shared" si="401"/>
        <v>6885.4799999999987</v>
      </c>
      <c r="CD174" s="138">
        <f t="shared" si="401"/>
        <v>6663.3799999999992</v>
      </c>
      <c r="CE174" s="138">
        <f t="shared" si="401"/>
        <v>6885.4799999999987</v>
      </c>
      <c r="CF174" s="138">
        <f t="shared" si="401"/>
        <v>6663.3799999999992</v>
      </c>
      <c r="CG174" s="138">
        <f t="shared" si="401"/>
        <v>6885.4799999999987</v>
      </c>
      <c r="CH174" s="138">
        <f t="shared" si="401"/>
        <v>6885.4799999999987</v>
      </c>
      <c r="CI174" s="138">
        <f t="shared" si="401"/>
        <v>6753.9899999999989</v>
      </c>
      <c r="CJ174" s="138">
        <f t="shared" si="401"/>
        <v>7007.6099999999988</v>
      </c>
      <c r="CK174" s="138">
        <f t="shared" si="401"/>
        <v>6813.4199999999992</v>
      </c>
      <c r="CL174" s="138">
        <f t="shared" si="401"/>
        <v>7148.4599999999991</v>
      </c>
      <c r="CM174" s="138">
        <f t="shared" si="401"/>
        <v>81918.900000000009</v>
      </c>
      <c r="CN174" s="138">
        <f t="shared" si="401"/>
        <v>831394.26</v>
      </c>
      <c r="CO174" s="138">
        <f t="shared" si="401"/>
        <v>7229.0699999999988</v>
      </c>
      <c r="CP174" s="138">
        <f t="shared" si="401"/>
        <v>6529.4799999999987</v>
      </c>
      <c r="CQ174" s="138">
        <f t="shared" si="401"/>
        <v>7229.0699999999988</v>
      </c>
      <c r="CR174" s="138">
        <f t="shared" si="401"/>
        <v>6995.8799999999983</v>
      </c>
      <c r="CS174" s="138">
        <f t="shared" si="401"/>
        <v>7239.3899999999994</v>
      </c>
      <c r="CT174" s="138">
        <f t="shared" si="401"/>
        <v>7084.6499999999987</v>
      </c>
      <c r="CU174" s="138">
        <f t="shared" si="401"/>
        <v>7559.7299999999987</v>
      </c>
      <c r="CV174" s="138">
        <f t="shared" si="401"/>
        <v>7783.3399999999983</v>
      </c>
      <c r="CW174" s="138">
        <f t="shared" si="401"/>
        <v>7709.6299999999992</v>
      </c>
      <c r="CX174" s="138">
        <f t="shared" ref="CX174:EC174" si="402">SUM(CX27+CX35+CX69+CX173)</f>
        <v>8120.3699999999981</v>
      </c>
      <c r="CY174" s="138">
        <f t="shared" si="402"/>
        <v>7874.8199999999988</v>
      </c>
      <c r="CZ174" s="138">
        <f t="shared" si="402"/>
        <v>8149.6199999999981</v>
      </c>
      <c r="DA174" s="138">
        <f t="shared" si="402"/>
        <v>89505.050000000017</v>
      </c>
      <c r="DB174" s="138">
        <f t="shared" si="402"/>
        <v>920899.31</v>
      </c>
      <c r="DC174" s="138">
        <f t="shared" si="402"/>
        <v>8157.8499999999985</v>
      </c>
      <c r="DD174" s="138">
        <f t="shared" si="402"/>
        <v>7368.2999999999984</v>
      </c>
      <c r="DE174" s="138">
        <f t="shared" si="402"/>
        <v>8377.3799999999974</v>
      </c>
      <c r="DF174" s="138">
        <f t="shared" si="402"/>
        <v>8197.6799999999985</v>
      </c>
      <c r="DG174" s="138">
        <f t="shared" si="402"/>
        <v>8471.0399999999972</v>
      </c>
      <c r="DH174" s="138">
        <f t="shared" si="402"/>
        <v>8215.9399999999987</v>
      </c>
      <c r="DI174" s="138">
        <f t="shared" si="402"/>
        <v>8611.0999999999985</v>
      </c>
      <c r="DJ174" s="138">
        <f t="shared" si="402"/>
        <v>8676.0399999999972</v>
      </c>
      <c r="DK174" s="138">
        <f t="shared" si="402"/>
        <v>8421.6099999999988</v>
      </c>
      <c r="DL174" s="138">
        <f t="shared" si="402"/>
        <v>8825.2499999999982</v>
      </c>
      <c r="DM174" s="138">
        <f t="shared" si="402"/>
        <v>8673.8399999999983</v>
      </c>
      <c r="DN174" s="138">
        <f t="shared" si="402"/>
        <v>8962.9699999999975</v>
      </c>
      <c r="DO174" s="138">
        <f t="shared" si="402"/>
        <v>100959</v>
      </c>
      <c r="DP174" s="138">
        <f t="shared" si="402"/>
        <v>1021858.31</v>
      </c>
      <c r="DQ174" s="138">
        <f t="shared" si="402"/>
        <v>8962.9699999999975</v>
      </c>
      <c r="DR174" s="138">
        <f t="shared" si="402"/>
        <v>8266.2099999999991</v>
      </c>
      <c r="DS174" s="138">
        <f t="shared" si="402"/>
        <v>9094.2599999999984</v>
      </c>
      <c r="DT174" s="138">
        <f t="shared" si="402"/>
        <v>8870.5599999999977</v>
      </c>
      <c r="DU174" s="138">
        <f t="shared" si="402"/>
        <v>9191.8199999999979</v>
      </c>
      <c r="DV174" s="138">
        <f t="shared" si="402"/>
        <v>8895.34</v>
      </c>
      <c r="DW174" s="138">
        <f t="shared" si="402"/>
        <v>9191.8199999999979</v>
      </c>
      <c r="DX174" s="138">
        <f t="shared" si="402"/>
        <v>9267.2399999999961</v>
      </c>
      <c r="DY174" s="138">
        <f t="shared" si="402"/>
        <v>9149.9</v>
      </c>
      <c r="DZ174" s="138">
        <f t="shared" si="402"/>
        <v>9504.3099999999977</v>
      </c>
      <c r="EA174" s="138">
        <f t="shared" si="402"/>
        <v>9220.0299999999988</v>
      </c>
      <c r="EB174" s="138">
        <f t="shared" si="402"/>
        <v>10354.589999999998</v>
      </c>
      <c r="EC174" s="138">
        <f t="shared" si="402"/>
        <v>109969.05</v>
      </c>
      <c r="ED174" s="138">
        <f t="shared" ref="ED174:FG174" si="403">SUM(ED27+ED35+ED69+ED173)</f>
        <v>1131827.3600000001</v>
      </c>
      <c r="EE174" s="138">
        <f t="shared" si="403"/>
        <v>9716.0399999999972</v>
      </c>
      <c r="EF174" s="138">
        <f t="shared" si="403"/>
        <v>9150.5600000000013</v>
      </c>
      <c r="EG174" s="138">
        <f t="shared" si="403"/>
        <v>9918.0899999999983</v>
      </c>
      <c r="EH174" s="138">
        <f t="shared" si="403"/>
        <v>9600.39</v>
      </c>
      <c r="EI174" s="138">
        <f t="shared" si="403"/>
        <v>9920.409999999998</v>
      </c>
      <c r="EJ174" s="138">
        <f t="shared" si="403"/>
        <v>9601.16</v>
      </c>
      <c r="EK174" s="138">
        <f t="shared" si="403"/>
        <v>9920.409999999998</v>
      </c>
      <c r="EL174" s="138">
        <f t="shared" si="403"/>
        <v>9920.409999999998</v>
      </c>
      <c r="EM174" s="138">
        <f t="shared" si="403"/>
        <v>9600.39</v>
      </c>
      <c r="EN174" s="138">
        <f t="shared" si="403"/>
        <v>9920.409999999998</v>
      </c>
      <c r="EO174" s="138">
        <f t="shared" si="403"/>
        <v>9652.59</v>
      </c>
      <c r="EP174" s="138">
        <f t="shared" si="403"/>
        <v>9985.1499999999978</v>
      </c>
      <c r="EQ174" s="138">
        <f t="shared" si="403"/>
        <v>116906.01000000002</v>
      </c>
      <c r="ER174" s="138">
        <f t="shared" si="403"/>
        <v>1248733.3699999996</v>
      </c>
      <c r="ES174" s="138">
        <f t="shared" si="403"/>
        <v>9985.1499999999978</v>
      </c>
      <c r="ET174" s="138">
        <f t="shared" si="403"/>
        <v>9018.7899999999991</v>
      </c>
      <c r="EU174" s="138">
        <f t="shared" si="403"/>
        <v>10077.949999999997</v>
      </c>
      <c r="EV174" s="138">
        <f t="shared" si="403"/>
        <v>9791.119999999999</v>
      </c>
      <c r="EW174" s="138">
        <f t="shared" si="403"/>
        <v>10179.979999999998</v>
      </c>
      <c r="EX174" s="138">
        <f t="shared" si="403"/>
        <v>10039.1</v>
      </c>
      <c r="EY174" s="138">
        <f t="shared" si="403"/>
        <v>10420.929999999998</v>
      </c>
      <c r="EZ174" s="138">
        <f t="shared" si="403"/>
        <v>10420.929999999998</v>
      </c>
      <c r="FA174" s="138">
        <f t="shared" si="403"/>
        <v>10094.030000000001</v>
      </c>
      <c r="FB174" s="138">
        <f t="shared" si="403"/>
        <v>0</v>
      </c>
      <c r="FC174" s="138">
        <f t="shared" si="403"/>
        <v>0</v>
      </c>
      <c r="FD174" s="138">
        <f t="shared" si="403"/>
        <v>0</v>
      </c>
      <c r="FE174" s="138">
        <f t="shared" si="403"/>
        <v>90020.160000000018</v>
      </c>
      <c r="FF174" s="138">
        <f t="shared" si="403"/>
        <v>1338753.5299999998</v>
      </c>
      <c r="FG174" s="138">
        <f t="shared" si="403"/>
        <v>756773.83000000007</v>
      </c>
      <c r="FH174" s="110"/>
      <c r="FI174" s="139"/>
      <c r="FJ174" s="110"/>
      <c r="FK174" s="110"/>
      <c r="FL174" s="110"/>
      <c r="FM174" s="110"/>
      <c r="FN174" s="110"/>
    </row>
    <row r="175" spans="1:170" s="111" customFormat="1" ht="9.75" thickBot="1" x14ac:dyDescent="0.2">
      <c r="A175" s="319" t="s">
        <v>506</v>
      </c>
      <c r="B175" s="320"/>
      <c r="C175" s="320"/>
      <c r="D175" s="320"/>
      <c r="E175" s="320"/>
      <c r="F175" s="320"/>
      <c r="G175" s="320"/>
      <c r="H175" s="320"/>
      <c r="I175" s="320"/>
      <c r="J175" s="320"/>
      <c r="K175" s="320"/>
      <c r="L175" s="320"/>
      <c r="M175" s="320"/>
      <c r="N175" s="320"/>
      <c r="O175" s="320"/>
      <c r="P175" s="320"/>
      <c r="Q175" s="320"/>
      <c r="R175" s="320"/>
      <c r="S175" s="320"/>
      <c r="T175" s="320"/>
      <c r="U175" s="320"/>
      <c r="V175" s="320"/>
      <c r="W175" s="320"/>
      <c r="X175" s="320"/>
      <c r="Y175" s="320"/>
      <c r="Z175" s="320"/>
      <c r="AA175" s="320"/>
      <c r="AB175" s="320"/>
      <c r="AC175" s="320"/>
      <c r="AD175" s="320"/>
      <c r="AE175" s="320"/>
      <c r="AF175" s="320"/>
      <c r="AG175" s="320"/>
      <c r="AH175" s="320"/>
      <c r="AI175" s="320"/>
      <c r="AJ175" s="320"/>
      <c r="AK175" s="320"/>
      <c r="AL175" s="320"/>
      <c r="AM175" s="320"/>
      <c r="AN175" s="320"/>
      <c r="AO175" s="320"/>
      <c r="AP175" s="320"/>
      <c r="AQ175" s="320"/>
      <c r="AR175" s="320"/>
      <c r="AS175" s="320"/>
      <c r="AT175" s="320"/>
      <c r="AU175" s="320"/>
      <c r="AV175" s="320"/>
      <c r="AW175" s="320"/>
      <c r="AX175" s="320"/>
      <c r="AY175" s="320"/>
      <c r="AZ175" s="320"/>
      <c r="BA175" s="320"/>
      <c r="BB175" s="320"/>
      <c r="BC175" s="320"/>
      <c r="BD175" s="320"/>
      <c r="BE175" s="320"/>
      <c r="BF175" s="320"/>
      <c r="BG175" s="320"/>
      <c r="BH175" s="320"/>
      <c r="BI175" s="320"/>
      <c r="BJ175" s="320"/>
      <c r="BK175" s="320"/>
      <c r="BL175" s="320"/>
      <c r="BM175" s="320"/>
      <c r="BN175" s="320"/>
      <c r="BO175" s="320"/>
      <c r="BP175" s="320"/>
      <c r="BQ175" s="320"/>
      <c r="BR175" s="320"/>
      <c r="BS175" s="320"/>
      <c r="BT175" s="320"/>
      <c r="BU175" s="320"/>
      <c r="BV175" s="320"/>
      <c r="BW175" s="320"/>
      <c r="BX175" s="320"/>
      <c r="BY175" s="320"/>
      <c r="BZ175" s="320"/>
      <c r="CA175" s="320"/>
      <c r="CB175" s="320"/>
      <c r="CC175" s="320"/>
      <c r="CD175" s="320"/>
      <c r="CE175" s="320"/>
      <c r="CF175" s="320"/>
      <c r="CG175" s="320"/>
      <c r="CH175" s="320"/>
      <c r="CI175" s="320"/>
      <c r="CJ175" s="320"/>
      <c r="CK175" s="320"/>
      <c r="CL175" s="320"/>
      <c r="CM175" s="320"/>
      <c r="CN175" s="320"/>
      <c r="CO175" s="320"/>
      <c r="CP175" s="320"/>
      <c r="CQ175" s="320"/>
      <c r="CR175" s="320"/>
      <c r="CS175" s="320"/>
      <c r="CT175" s="320"/>
      <c r="CU175" s="320"/>
      <c r="CV175" s="320"/>
      <c r="CW175" s="320"/>
      <c r="CX175" s="320"/>
      <c r="CY175" s="320"/>
      <c r="CZ175" s="320"/>
      <c r="DA175" s="320"/>
      <c r="DB175" s="320"/>
      <c r="DC175" s="320"/>
      <c r="DD175" s="320"/>
      <c r="DE175" s="320"/>
      <c r="DF175" s="320"/>
      <c r="DG175" s="320"/>
      <c r="DH175" s="320"/>
      <c r="DI175" s="320"/>
      <c r="DJ175" s="320"/>
      <c r="DK175" s="320"/>
      <c r="DL175" s="320"/>
      <c r="DM175" s="320"/>
      <c r="DN175" s="320"/>
      <c r="DO175" s="320"/>
      <c r="DP175" s="320"/>
      <c r="DQ175" s="320"/>
      <c r="DR175" s="320"/>
      <c r="DS175" s="320"/>
      <c r="DT175" s="320"/>
      <c r="DU175" s="320"/>
      <c r="DV175" s="320"/>
      <c r="DW175" s="320"/>
      <c r="DX175" s="320"/>
      <c r="DY175" s="320"/>
      <c r="DZ175" s="320"/>
      <c r="EA175" s="320"/>
      <c r="EB175" s="320"/>
      <c r="EC175" s="320"/>
      <c r="ED175" s="320"/>
      <c r="EE175" s="320"/>
      <c r="EF175" s="320"/>
      <c r="EG175" s="320"/>
      <c r="EH175" s="320"/>
      <c r="EI175" s="320"/>
      <c r="EJ175" s="320"/>
      <c r="EK175" s="320"/>
      <c r="EL175" s="320"/>
      <c r="EM175" s="320"/>
      <c r="EN175" s="320"/>
      <c r="EO175" s="320"/>
      <c r="EP175" s="320"/>
      <c r="EQ175" s="320"/>
      <c r="ER175" s="320"/>
      <c r="ES175" s="320"/>
      <c r="ET175" s="320"/>
      <c r="EU175" s="320"/>
      <c r="EV175" s="320"/>
      <c r="EW175" s="320"/>
      <c r="EX175" s="320"/>
      <c r="EY175" s="320"/>
      <c r="EZ175" s="320"/>
      <c r="FA175" s="320"/>
      <c r="FB175" s="320"/>
      <c r="FC175" s="320"/>
      <c r="FD175" s="320"/>
      <c r="FE175" s="320"/>
      <c r="FF175" s="320"/>
      <c r="FG175" s="321"/>
      <c r="FH175" s="140"/>
      <c r="FI175" s="110"/>
      <c r="FJ175" s="110"/>
      <c r="FK175" s="110"/>
      <c r="FL175" s="110"/>
      <c r="FM175" s="110"/>
      <c r="FN175" s="110"/>
    </row>
    <row r="176" spans="1:170" ht="16.5" x14ac:dyDescent="0.15">
      <c r="A176" s="61" t="s">
        <v>507</v>
      </c>
      <c r="B176" s="141" t="s">
        <v>508</v>
      </c>
      <c r="C176" s="141" t="s">
        <v>508</v>
      </c>
      <c r="D176" s="142"/>
      <c r="E176" s="142"/>
      <c r="F176" s="31">
        <v>7684</v>
      </c>
      <c r="G176" s="65">
        <f>(F176*0.1)</f>
        <v>768.40000000000009</v>
      </c>
      <c r="H176" s="65">
        <f>(F176*0.9)</f>
        <v>6915.6</v>
      </c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  <c r="CC176" s="65"/>
      <c r="CD176" s="65"/>
      <c r="CE176" s="65"/>
      <c r="CF176" s="65"/>
      <c r="CG176" s="65"/>
      <c r="CH176" s="65"/>
      <c r="CI176" s="65"/>
      <c r="CJ176" s="65"/>
      <c r="CK176" s="65"/>
      <c r="CL176" s="65"/>
      <c r="CM176" s="65"/>
      <c r="CN176" s="65"/>
      <c r="CO176" s="65"/>
      <c r="CP176" s="65"/>
      <c r="CQ176" s="65"/>
      <c r="CR176" s="65"/>
      <c r="CS176" s="65"/>
      <c r="CT176" s="65">
        <f>ROUND((H176/5/365*0),2)</f>
        <v>0</v>
      </c>
      <c r="CU176" s="65">
        <v>0</v>
      </c>
      <c r="CV176" s="65" t="s">
        <v>509</v>
      </c>
      <c r="CW176" s="65" t="s">
        <v>509</v>
      </c>
      <c r="CX176" s="65"/>
      <c r="CY176" s="65"/>
      <c r="CZ176" s="65"/>
      <c r="DA176" s="66">
        <f>SUM(CO176:CZ176)</f>
        <v>0</v>
      </c>
      <c r="DB176" s="66">
        <f>ROUND((CN176+DA176),2)</f>
        <v>0</v>
      </c>
      <c r="DC176" s="65">
        <f>ROUND((H176/5/365*31),2)</f>
        <v>117.47</v>
      </c>
      <c r="DD176" s="65">
        <f>ROUND((H176/5/365*28),2)</f>
        <v>106.1</v>
      </c>
      <c r="DE176" s="65">
        <f>ROUND((H176/5/365*31),2)</f>
        <v>117.47</v>
      </c>
      <c r="DF176" s="65">
        <f>ROUND((H176/5/365*30),2)</f>
        <v>113.68</v>
      </c>
      <c r="DG176" s="65">
        <f>ROUND((H176/5/365*31),2)</f>
        <v>117.47</v>
      </c>
      <c r="DH176" s="65">
        <f>ROUND((H176/5/365*30),2)</f>
        <v>113.68</v>
      </c>
      <c r="DI176" s="65">
        <f>ROUND((H176/5/365*31),2)</f>
        <v>117.47</v>
      </c>
      <c r="DJ176" s="65">
        <f>ROUND((H176/5/365*31),2)</f>
        <v>117.47</v>
      </c>
      <c r="DK176" s="65">
        <f>ROUND((H176/5/365*30),2)</f>
        <v>113.68</v>
      </c>
      <c r="DL176" s="65">
        <f>ROUND((H176/5/365*31),2)</f>
        <v>117.47</v>
      </c>
      <c r="DM176" s="65">
        <f>ROUND((H176/5/365*30),2)</f>
        <v>113.68</v>
      </c>
      <c r="DN176" s="65">
        <f>ROUND((H176/5/365*31),2)</f>
        <v>117.47</v>
      </c>
      <c r="DO176" s="66">
        <f>SUM(DC176:DN176)</f>
        <v>1383.1100000000001</v>
      </c>
      <c r="DP176" s="66">
        <f>ROUND((DB176+DO176),2)</f>
        <v>1383.11</v>
      </c>
      <c r="DQ176" s="65">
        <f>ROUND((H176/5/365*31),2)</f>
        <v>117.47</v>
      </c>
      <c r="DR176" s="65">
        <f>ROUND((H176/5/365*28),2)</f>
        <v>106.1</v>
      </c>
      <c r="DS176" s="65">
        <f>ROUND((H176/5/365*31),2)</f>
        <v>117.47</v>
      </c>
      <c r="DT176" s="65">
        <f>ROUND((H176/5/365*30),2)</f>
        <v>113.68</v>
      </c>
      <c r="DU176" s="65">
        <f>ROUND((H176/5/365*31),2)</f>
        <v>117.47</v>
      </c>
      <c r="DV176" s="65">
        <f>ROUND((H176/5/365*30),2)</f>
        <v>113.68</v>
      </c>
      <c r="DW176" s="65">
        <f>ROUND((H176/5/365*31),2)</f>
        <v>117.47</v>
      </c>
      <c r="DX176" s="143">
        <f>ROUND((H176/5/365*31),2)</f>
        <v>117.47</v>
      </c>
      <c r="DY176" s="143">
        <f>ROUND((H176/5/365*30),2)</f>
        <v>113.68</v>
      </c>
      <c r="DZ176" s="143">
        <f>ROUND((H176/5/365*31),2)</f>
        <v>117.47</v>
      </c>
      <c r="EA176" s="65">
        <f>ROUND((H176/5/365*30),2)</f>
        <v>113.68</v>
      </c>
      <c r="EB176" s="65">
        <f>ROUND((H176/5/365*31),2)</f>
        <v>117.47</v>
      </c>
      <c r="EC176" s="66">
        <f>SUM(DQ176:EB176)</f>
        <v>1383.1100000000001</v>
      </c>
      <c r="ED176" s="66">
        <f>ROUND((DP176+EC176),2)</f>
        <v>2766.22</v>
      </c>
      <c r="EE176" s="65">
        <f>ROUND((H176/5/365*31),2)</f>
        <v>117.47</v>
      </c>
      <c r="EF176" s="65">
        <f>ROUND((H176/5/365*29),2)</f>
        <v>109.89</v>
      </c>
      <c r="EG176" s="65">
        <f>ROUND((H176/5/365*31),2)</f>
        <v>117.47</v>
      </c>
      <c r="EH176" s="65">
        <f>ROUND((H176/5/365*30),2)</f>
        <v>113.68</v>
      </c>
      <c r="EI176" s="65">
        <f>ROUND((H176/5/365*31),2)</f>
        <v>117.47</v>
      </c>
      <c r="EJ176" s="65">
        <f>ROUND((H176/5/365*30),2)</f>
        <v>113.68</v>
      </c>
      <c r="EK176" s="65">
        <f>ROUND((H176/5/365*31),2)</f>
        <v>117.47</v>
      </c>
      <c r="EL176" s="65">
        <f>ROUND((H176/5/365*31),2)</f>
        <v>117.47</v>
      </c>
      <c r="EM176" s="65">
        <f>ROUND((H176/5/365*30),2)</f>
        <v>113.68</v>
      </c>
      <c r="EN176" s="65">
        <f t="shared" ref="EN176:EN177" si="404">ROUND((H176/5/365*31),2)</f>
        <v>117.47</v>
      </c>
      <c r="EO176" s="65">
        <f>ROUND((H176/5/365*30),2)</f>
        <v>113.68</v>
      </c>
      <c r="EP176" s="65">
        <f>ROUND((H176/5/365*31),2)</f>
        <v>117.47</v>
      </c>
      <c r="EQ176" s="66">
        <f>SUM(EE176:EP176)</f>
        <v>1386.9000000000003</v>
      </c>
      <c r="ER176" s="66">
        <f t="shared" ref="ER176:ER178" si="405">ROUND((ED176+EQ176),2)</f>
        <v>4153.12</v>
      </c>
      <c r="ES176" s="65">
        <f>ROUND((H176/5/365*31),2)</f>
        <v>117.47</v>
      </c>
      <c r="ET176" s="65">
        <f t="shared" ref="ET176:ET177" si="406">ROUND((H176/5/365*28),2)</f>
        <v>106.1</v>
      </c>
      <c r="EU176" s="65">
        <f>ROUND((H176/5/365*31),2)</f>
        <v>117.47</v>
      </c>
      <c r="EV176" s="65">
        <f>ROUND((H176/5/365*30),2)</f>
        <v>113.68</v>
      </c>
      <c r="EW176" s="68">
        <f t="shared" ref="EW176:EW177" si="407">ROUND((H176/5/365*31),2)</f>
        <v>117.47</v>
      </c>
      <c r="EX176" s="75">
        <f t="shared" ref="EX176:EX177" si="408">ROUND((H176/5/365*30),2)</f>
        <v>113.68</v>
      </c>
      <c r="EY176" s="75">
        <f t="shared" ref="EY176:EY177" si="409">ROUND((H176/5/365*31),2)</f>
        <v>117.47</v>
      </c>
      <c r="EZ176" s="75">
        <f>ROUND((H176/5/365*31),2)</f>
        <v>117.47</v>
      </c>
      <c r="FA176" s="75">
        <f>ROUND((H176/5/365*30),2)</f>
        <v>113.68</v>
      </c>
      <c r="FB176" s="66"/>
      <c r="FC176" s="66"/>
      <c r="FD176" s="66"/>
      <c r="FE176" s="65">
        <f t="shared" ref="FE176:FE177" si="410">SUM(ES176:FD176)</f>
        <v>1034.49</v>
      </c>
      <c r="FF176" s="66">
        <f>ROUND((ER176+FE176),2)</f>
        <v>5187.6099999999997</v>
      </c>
      <c r="FG176" s="69">
        <f>SUM(F176-FF176)</f>
        <v>2496.3900000000003</v>
      </c>
    </row>
    <row r="177" spans="1:170" ht="16.5" x14ac:dyDescent="0.15">
      <c r="A177" s="71" t="s">
        <v>510</v>
      </c>
      <c r="B177" s="144" t="s">
        <v>511</v>
      </c>
      <c r="C177" s="144" t="s">
        <v>511</v>
      </c>
      <c r="D177" s="145"/>
      <c r="E177" s="145"/>
      <c r="F177" s="100">
        <v>67800</v>
      </c>
      <c r="G177" s="75">
        <f>(F177*0.1)</f>
        <v>6780</v>
      </c>
      <c r="H177" s="75">
        <f>(F177*0.9)</f>
        <v>61020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  <c r="BM177" s="75"/>
      <c r="BN177" s="75"/>
      <c r="BO177" s="75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5"/>
      <c r="CA177" s="75"/>
      <c r="CB177" s="75"/>
      <c r="CC177" s="75"/>
      <c r="CD177" s="75"/>
      <c r="CE177" s="75"/>
      <c r="CF177" s="75"/>
      <c r="CG177" s="75"/>
      <c r="CH177" s="75"/>
      <c r="CI177" s="75"/>
      <c r="CJ177" s="75"/>
      <c r="CK177" s="75"/>
      <c r="CL177" s="75"/>
      <c r="CM177" s="75"/>
      <c r="CN177" s="75"/>
      <c r="CO177" s="75"/>
      <c r="CP177" s="75"/>
      <c r="CQ177" s="75"/>
      <c r="CR177" s="75"/>
      <c r="CS177" s="75"/>
      <c r="CT177" s="75"/>
      <c r="CU177" s="75"/>
      <c r="CV177" s="75"/>
      <c r="CW177" s="75"/>
      <c r="CX177" s="75"/>
      <c r="CY177" s="75"/>
      <c r="CZ177" s="75"/>
      <c r="DA177" s="76">
        <f>SUM(CO177:CZ177)</f>
        <v>0</v>
      </c>
      <c r="DB177" s="76">
        <f>ROUND((CN177+DA177),2)</f>
        <v>0</v>
      </c>
      <c r="DC177" s="75">
        <f>ROUND((H177/5/365*31),2)</f>
        <v>1036.5</v>
      </c>
      <c r="DD177" s="75">
        <f>ROUND((H177/5/365*28),2)</f>
        <v>936.2</v>
      </c>
      <c r="DE177" s="75">
        <f>ROUND((H177/5/365*31),2)</f>
        <v>1036.5</v>
      </c>
      <c r="DF177" s="75">
        <f>ROUND((H177/5/365*30),2)</f>
        <v>1003.07</v>
      </c>
      <c r="DG177" s="75">
        <f>ROUND((H177/5/365*31),2)</f>
        <v>1036.5</v>
      </c>
      <c r="DH177" s="75">
        <f>ROUND((H177/5/365*30),2)</f>
        <v>1003.07</v>
      </c>
      <c r="DI177" s="75">
        <f>ROUND((H177/5/365*31),2)</f>
        <v>1036.5</v>
      </c>
      <c r="DJ177" s="75">
        <f>ROUND((H177/5/365*31),2)</f>
        <v>1036.5</v>
      </c>
      <c r="DK177" s="75">
        <f>ROUND((H177/5/365*30),2)</f>
        <v>1003.07</v>
      </c>
      <c r="DL177" s="75">
        <f>ROUND((H177/5/365*31),2)</f>
        <v>1036.5</v>
      </c>
      <c r="DM177" s="75">
        <f>ROUND((H177/5/365*30),2)</f>
        <v>1003.07</v>
      </c>
      <c r="DN177" s="75">
        <f>ROUND((H177/5/365*31),2)</f>
        <v>1036.5</v>
      </c>
      <c r="DO177" s="76">
        <f>SUM(DC177:DN177)</f>
        <v>12203.98</v>
      </c>
      <c r="DP177" s="76">
        <f>ROUND((DB177+DO177),2)</f>
        <v>12203.98</v>
      </c>
      <c r="DQ177" s="75">
        <f>ROUND((H177/5/365*31),2)</f>
        <v>1036.5</v>
      </c>
      <c r="DR177" s="75">
        <f>ROUND((H177/5/365*28),2)</f>
        <v>936.2</v>
      </c>
      <c r="DS177" s="75">
        <f>ROUND((H177/5/365*31),2)</f>
        <v>1036.5</v>
      </c>
      <c r="DT177" s="75">
        <f>ROUND((H177/5/365*30),2)</f>
        <v>1003.07</v>
      </c>
      <c r="DU177" s="75">
        <f>ROUND((H177/5/365*31),2)</f>
        <v>1036.5</v>
      </c>
      <c r="DV177" s="75">
        <f>ROUND((H177/5/365*30),2)</f>
        <v>1003.07</v>
      </c>
      <c r="DW177" s="75">
        <f>ROUND((H177/5/365*31),2)</f>
        <v>1036.5</v>
      </c>
      <c r="DX177" s="146">
        <f>ROUND((H177/5/365*31),2)</f>
        <v>1036.5</v>
      </c>
      <c r="DY177" s="146">
        <f>ROUND((H177/5/365*30),2)</f>
        <v>1003.07</v>
      </c>
      <c r="DZ177" s="146">
        <f>ROUND((H177/5/365*31),2)</f>
        <v>1036.5</v>
      </c>
      <c r="EA177" s="75">
        <f>ROUND((H177/5/365*30),2)</f>
        <v>1003.07</v>
      </c>
      <c r="EB177" s="75">
        <f>ROUND((H177/5/365*31),2)</f>
        <v>1036.5</v>
      </c>
      <c r="EC177" s="76">
        <f>SUM(DQ177:EB177)</f>
        <v>12203.98</v>
      </c>
      <c r="ED177" s="76">
        <f>ROUND((DP177+EC177),2)</f>
        <v>24407.96</v>
      </c>
      <c r="EE177" s="75">
        <f>ROUND((H177/5/365*31),2)</f>
        <v>1036.5</v>
      </c>
      <c r="EF177" s="75">
        <f>ROUND((H177/5/365*29),2)</f>
        <v>969.63</v>
      </c>
      <c r="EG177" s="75">
        <f>ROUND((H177/5/365*31),2)</f>
        <v>1036.5</v>
      </c>
      <c r="EH177" s="75">
        <f>ROUND((H177/5/365*30),2)</f>
        <v>1003.07</v>
      </c>
      <c r="EI177" s="75">
        <f>ROUND((H177/5/365*31),2)</f>
        <v>1036.5</v>
      </c>
      <c r="EJ177" s="75">
        <f>ROUND((H177/5/365*30),2)</f>
        <v>1003.07</v>
      </c>
      <c r="EK177" s="75">
        <f>ROUND((H177/5/365*31),2)</f>
        <v>1036.5</v>
      </c>
      <c r="EL177" s="75">
        <f>ROUND((H177/5/365*31),2)</f>
        <v>1036.5</v>
      </c>
      <c r="EM177" s="75">
        <f>ROUND((H177/5/365*30),2)</f>
        <v>1003.07</v>
      </c>
      <c r="EN177" s="75">
        <f t="shared" si="404"/>
        <v>1036.5</v>
      </c>
      <c r="EO177" s="75">
        <f>ROUND((H177/5/365*30),2)</f>
        <v>1003.07</v>
      </c>
      <c r="EP177" s="75">
        <f>ROUND((H177/5/365*31),2)</f>
        <v>1036.5</v>
      </c>
      <c r="EQ177" s="76">
        <f>SUM(EE177:EP177)</f>
        <v>12237.41</v>
      </c>
      <c r="ER177" s="76">
        <f t="shared" si="405"/>
        <v>36645.370000000003</v>
      </c>
      <c r="ES177" s="75">
        <f>ROUND((H177/5/365*31),2)</f>
        <v>1036.5</v>
      </c>
      <c r="ET177" s="75">
        <f t="shared" si="406"/>
        <v>936.2</v>
      </c>
      <c r="EU177" s="75">
        <f>ROUND((H177/5/365*31),2)</f>
        <v>1036.5</v>
      </c>
      <c r="EV177" s="75">
        <f>ROUND((H177/5/365*30),2)</f>
        <v>1003.07</v>
      </c>
      <c r="EW177" s="78">
        <f t="shared" si="407"/>
        <v>1036.5</v>
      </c>
      <c r="EX177" s="75">
        <f t="shared" si="408"/>
        <v>1003.07</v>
      </c>
      <c r="EY177" s="75">
        <f t="shared" si="409"/>
        <v>1036.5</v>
      </c>
      <c r="EZ177" s="75">
        <f>ROUND((H177/5/365*31),2)</f>
        <v>1036.5</v>
      </c>
      <c r="FA177" s="75">
        <f>ROUND((H177/5/365*30),2)</f>
        <v>1003.07</v>
      </c>
      <c r="FB177" s="76"/>
      <c r="FC177" s="76"/>
      <c r="FD177" s="76"/>
      <c r="FE177" s="75">
        <f t="shared" si="410"/>
        <v>9127.91</v>
      </c>
      <c r="FF177" s="76">
        <f>ROUND((ER177+FE177),2)</f>
        <v>45773.279999999999</v>
      </c>
      <c r="FG177" s="79">
        <f>SUM(F177-FF177)</f>
        <v>22026.720000000001</v>
      </c>
    </row>
    <row r="178" spans="1:170" s="111" customFormat="1" ht="12" thickBot="1" x14ac:dyDescent="0.2">
      <c r="A178" s="147" t="s">
        <v>512</v>
      </c>
      <c r="B178" s="148"/>
      <c r="C178" s="148"/>
      <c r="D178" s="149"/>
      <c r="E178" s="149"/>
      <c r="F178" s="150">
        <f t="shared" ref="F178:BQ178" si="411">SUM(F176:F177)</f>
        <v>75484</v>
      </c>
      <c r="G178" s="150">
        <f t="shared" si="411"/>
        <v>7548.4</v>
      </c>
      <c r="H178" s="150">
        <f t="shared" si="411"/>
        <v>67935.600000000006</v>
      </c>
      <c r="I178" s="150">
        <f t="shared" si="411"/>
        <v>0</v>
      </c>
      <c r="J178" s="150">
        <f t="shared" si="411"/>
        <v>0</v>
      </c>
      <c r="K178" s="150">
        <f t="shared" si="411"/>
        <v>0</v>
      </c>
      <c r="L178" s="150">
        <f t="shared" si="411"/>
        <v>0</v>
      </c>
      <c r="M178" s="150">
        <f t="shared" si="411"/>
        <v>0</v>
      </c>
      <c r="N178" s="150">
        <f t="shared" si="411"/>
        <v>0</v>
      </c>
      <c r="O178" s="150">
        <f t="shared" si="411"/>
        <v>0</v>
      </c>
      <c r="P178" s="150">
        <f t="shared" si="411"/>
        <v>0</v>
      </c>
      <c r="Q178" s="150">
        <f t="shared" si="411"/>
        <v>0</v>
      </c>
      <c r="R178" s="150">
        <f t="shared" si="411"/>
        <v>0</v>
      </c>
      <c r="S178" s="150">
        <f t="shared" si="411"/>
        <v>0</v>
      </c>
      <c r="T178" s="150">
        <f t="shared" si="411"/>
        <v>0</v>
      </c>
      <c r="U178" s="150">
        <f t="shared" si="411"/>
        <v>0</v>
      </c>
      <c r="V178" s="150">
        <f t="shared" si="411"/>
        <v>0</v>
      </c>
      <c r="W178" s="150">
        <f t="shared" si="411"/>
        <v>0</v>
      </c>
      <c r="X178" s="150">
        <f t="shared" si="411"/>
        <v>0</v>
      </c>
      <c r="Y178" s="150">
        <f t="shared" si="411"/>
        <v>0</v>
      </c>
      <c r="Z178" s="150">
        <f t="shared" si="411"/>
        <v>0</v>
      </c>
      <c r="AA178" s="150">
        <f t="shared" si="411"/>
        <v>0</v>
      </c>
      <c r="AB178" s="150">
        <f t="shared" si="411"/>
        <v>0</v>
      </c>
      <c r="AC178" s="150">
        <f t="shared" si="411"/>
        <v>0</v>
      </c>
      <c r="AD178" s="150">
        <f t="shared" si="411"/>
        <v>0</v>
      </c>
      <c r="AE178" s="150">
        <f t="shared" si="411"/>
        <v>0</v>
      </c>
      <c r="AF178" s="150">
        <f t="shared" si="411"/>
        <v>0</v>
      </c>
      <c r="AG178" s="150">
        <f t="shared" si="411"/>
        <v>0</v>
      </c>
      <c r="AH178" s="150">
        <f t="shared" si="411"/>
        <v>0</v>
      </c>
      <c r="AI178" s="150">
        <f t="shared" si="411"/>
        <v>0</v>
      </c>
      <c r="AJ178" s="150">
        <f t="shared" si="411"/>
        <v>0</v>
      </c>
      <c r="AK178" s="150">
        <f t="shared" si="411"/>
        <v>0</v>
      </c>
      <c r="AL178" s="150">
        <f t="shared" si="411"/>
        <v>0</v>
      </c>
      <c r="AM178" s="150">
        <f t="shared" si="411"/>
        <v>0</v>
      </c>
      <c r="AN178" s="150">
        <f t="shared" si="411"/>
        <v>0</v>
      </c>
      <c r="AO178" s="150">
        <f t="shared" si="411"/>
        <v>0</v>
      </c>
      <c r="AP178" s="150">
        <f t="shared" si="411"/>
        <v>0</v>
      </c>
      <c r="AQ178" s="150">
        <f t="shared" si="411"/>
        <v>0</v>
      </c>
      <c r="AR178" s="150">
        <f t="shared" si="411"/>
        <v>0</v>
      </c>
      <c r="AS178" s="150">
        <f t="shared" si="411"/>
        <v>0</v>
      </c>
      <c r="AT178" s="150">
        <f t="shared" si="411"/>
        <v>0</v>
      </c>
      <c r="AU178" s="150">
        <f t="shared" si="411"/>
        <v>0</v>
      </c>
      <c r="AV178" s="150">
        <f t="shared" si="411"/>
        <v>0</v>
      </c>
      <c r="AW178" s="150">
        <f t="shared" si="411"/>
        <v>0</v>
      </c>
      <c r="AX178" s="150">
        <f t="shared" si="411"/>
        <v>0</v>
      </c>
      <c r="AY178" s="150">
        <f t="shared" si="411"/>
        <v>0</v>
      </c>
      <c r="AZ178" s="150">
        <f t="shared" si="411"/>
        <v>0</v>
      </c>
      <c r="BA178" s="150">
        <f t="shared" si="411"/>
        <v>0</v>
      </c>
      <c r="BB178" s="150">
        <f t="shared" si="411"/>
        <v>0</v>
      </c>
      <c r="BC178" s="150">
        <f t="shared" si="411"/>
        <v>0</v>
      </c>
      <c r="BD178" s="150">
        <f t="shared" si="411"/>
        <v>0</v>
      </c>
      <c r="BE178" s="150">
        <f t="shared" si="411"/>
        <v>0</v>
      </c>
      <c r="BF178" s="150">
        <f t="shared" si="411"/>
        <v>0</v>
      </c>
      <c r="BG178" s="150">
        <f t="shared" si="411"/>
        <v>0</v>
      </c>
      <c r="BH178" s="150">
        <f t="shared" si="411"/>
        <v>0</v>
      </c>
      <c r="BI178" s="150">
        <f t="shared" si="411"/>
        <v>0</v>
      </c>
      <c r="BJ178" s="150">
        <f t="shared" si="411"/>
        <v>0</v>
      </c>
      <c r="BK178" s="150">
        <f t="shared" si="411"/>
        <v>0</v>
      </c>
      <c r="BL178" s="150">
        <f t="shared" si="411"/>
        <v>0</v>
      </c>
      <c r="BM178" s="150">
        <f t="shared" si="411"/>
        <v>0</v>
      </c>
      <c r="BN178" s="150">
        <f t="shared" si="411"/>
        <v>0</v>
      </c>
      <c r="BO178" s="150">
        <f t="shared" si="411"/>
        <v>0</v>
      </c>
      <c r="BP178" s="150">
        <f t="shared" si="411"/>
        <v>0</v>
      </c>
      <c r="BQ178" s="150">
        <f t="shared" si="411"/>
        <v>0</v>
      </c>
      <c r="BR178" s="150">
        <f t="shared" ref="BR178:EC178" si="412">SUM(BR176:BR177)</f>
        <v>0</v>
      </c>
      <c r="BS178" s="150">
        <f t="shared" si="412"/>
        <v>0</v>
      </c>
      <c r="BT178" s="150">
        <f t="shared" si="412"/>
        <v>0</v>
      </c>
      <c r="BU178" s="150">
        <f t="shared" si="412"/>
        <v>0</v>
      </c>
      <c r="BV178" s="150">
        <f t="shared" si="412"/>
        <v>0</v>
      </c>
      <c r="BW178" s="150">
        <f t="shared" si="412"/>
        <v>0</v>
      </c>
      <c r="BX178" s="150">
        <f t="shared" si="412"/>
        <v>0</v>
      </c>
      <c r="BY178" s="150">
        <f t="shared" si="412"/>
        <v>0</v>
      </c>
      <c r="BZ178" s="150">
        <f t="shared" si="412"/>
        <v>0</v>
      </c>
      <c r="CA178" s="150">
        <f t="shared" si="412"/>
        <v>0</v>
      </c>
      <c r="CB178" s="150">
        <f t="shared" si="412"/>
        <v>0</v>
      </c>
      <c r="CC178" s="150">
        <f t="shared" si="412"/>
        <v>0</v>
      </c>
      <c r="CD178" s="150">
        <f t="shared" si="412"/>
        <v>0</v>
      </c>
      <c r="CE178" s="150">
        <f t="shared" si="412"/>
        <v>0</v>
      </c>
      <c r="CF178" s="150">
        <f t="shared" si="412"/>
        <v>0</v>
      </c>
      <c r="CG178" s="150">
        <f t="shared" si="412"/>
        <v>0</v>
      </c>
      <c r="CH178" s="150">
        <f t="shared" si="412"/>
        <v>0</v>
      </c>
      <c r="CI178" s="150">
        <f t="shared" si="412"/>
        <v>0</v>
      </c>
      <c r="CJ178" s="150">
        <f t="shared" si="412"/>
        <v>0</v>
      </c>
      <c r="CK178" s="150">
        <f t="shared" si="412"/>
        <v>0</v>
      </c>
      <c r="CL178" s="150">
        <f t="shared" si="412"/>
        <v>0</v>
      </c>
      <c r="CM178" s="150">
        <f t="shared" si="412"/>
        <v>0</v>
      </c>
      <c r="CN178" s="150">
        <f t="shared" si="412"/>
        <v>0</v>
      </c>
      <c r="CO178" s="150">
        <f t="shared" si="412"/>
        <v>0</v>
      </c>
      <c r="CP178" s="150">
        <f t="shared" si="412"/>
        <v>0</v>
      </c>
      <c r="CQ178" s="150">
        <f t="shared" si="412"/>
        <v>0</v>
      </c>
      <c r="CR178" s="150">
        <f t="shared" si="412"/>
        <v>0</v>
      </c>
      <c r="CS178" s="150">
        <f t="shared" si="412"/>
        <v>0</v>
      </c>
      <c r="CT178" s="150">
        <f t="shared" si="412"/>
        <v>0</v>
      </c>
      <c r="CU178" s="150">
        <f t="shared" si="412"/>
        <v>0</v>
      </c>
      <c r="CV178" s="150">
        <f t="shared" si="412"/>
        <v>0</v>
      </c>
      <c r="CW178" s="150">
        <f t="shared" si="412"/>
        <v>0</v>
      </c>
      <c r="CX178" s="150">
        <f t="shared" si="412"/>
        <v>0</v>
      </c>
      <c r="CY178" s="150">
        <f t="shared" si="412"/>
        <v>0</v>
      </c>
      <c r="CZ178" s="150">
        <f t="shared" si="412"/>
        <v>0</v>
      </c>
      <c r="DA178" s="150">
        <f t="shared" si="412"/>
        <v>0</v>
      </c>
      <c r="DB178" s="150">
        <f t="shared" si="412"/>
        <v>0</v>
      </c>
      <c r="DC178" s="150">
        <f t="shared" si="412"/>
        <v>1153.97</v>
      </c>
      <c r="DD178" s="150">
        <f t="shared" si="412"/>
        <v>1042.3</v>
      </c>
      <c r="DE178" s="150">
        <f t="shared" si="412"/>
        <v>1153.97</v>
      </c>
      <c r="DF178" s="150">
        <f t="shared" si="412"/>
        <v>1116.75</v>
      </c>
      <c r="DG178" s="150">
        <f t="shared" si="412"/>
        <v>1153.97</v>
      </c>
      <c r="DH178" s="150">
        <f t="shared" si="412"/>
        <v>1116.75</v>
      </c>
      <c r="DI178" s="150">
        <f t="shared" si="412"/>
        <v>1153.97</v>
      </c>
      <c r="DJ178" s="150">
        <f t="shared" si="412"/>
        <v>1153.97</v>
      </c>
      <c r="DK178" s="150">
        <f t="shared" si="412"/>
        <v>1116.75</v>
      </c>
      <c r="DL178" s="150">
        <f t="shared" si="412"/>
        <v>1153.97</v>
      </c>
      <c r="DM178" s="150">
        <f t="shared" si="412"/>
        <v>1116.75</v>
      </c>
      <c r="DN178" s="150">
        <f t="shared" si="412"/>
        <v>1153.97</v>
      </c>
      <c r="DO178" s="150">
        <f t="shared" si="412"/>
        <v>13587.09</v>
      </c>
      <c r="DP178" s="150">
        <f t="shared" si="412"/>
        <v>13587.09</v>
      </c>
      <c r="DQ178" s="150">
        <f t="shared" si="412"/>
        <v>1153.97</v>
      </c>
      <c r="DR178" s="150">
        <f t="shared" si="412"/>
        <v>1042.3</v>
      </c>
      <c r="DS178" s="150">
        <f t="shared" si="412"/>
        <v>1153.97</v>
      </c>
      <c r="DT178" s="150">
        <f t="shared" si="412"/>
        <v>1116.75</v>
      </c>
      <c r="DU178" s="150">
        <f t="shared" si="412"/>
        <v>1153.97</v>
      </c>
      <c r="DV178" s="150">
        <f t="shared" si="412"/>
        <v>1116.75</v>
      </c>
      <c r="DW178" s="150">
        <f t="shared" si="412"/>
        <v>1153.97</v>
      </c>
      <c r="DX178" s="150">
        <f t="shared" si="412"/>
        <v>1153.97</v>
      </c>
      <c r="DY178" s="150">
        <f t="shared" si="412"/>
        <v>1116.75</v>
      </c>
      <c r="DZ178" s="150">
        <f t="shared" si="412"/>
        <v>1153.97</v>
      </c>
      <c r="EA178" s="150">
        <f t="shared" si="412"/>
        <v>1116.75</v>
      </c>
      <c r="EB178" s="150">
        <f t="shared" si="412"/>
        <v>1153.97</v>
      </c>
      <c r="EC178" s="150">
        <f t="shared" si="412"/>
        <v>13587.09</v>
      </c>
      <c r="ED178" s="150">
        <f t="shared" ref="ED178:FG178" si="413">SUM(ED176:ED177)</f>
        <v>27174.18</v>
      </c>
      <c r="EE178" s="150">
        <f t="shared" si="413"/>
        <v>1153.97</v>
      </c>
      <c r="EF178" s="150">
        <f t="shared" si="413"/>
        <v>1079.52</v>
      </c>
      <c r="EG178" s="150">
        <f t="shared" si="413"/>
        <v>1153.97</v>
      </c>
      <c r="EH178" s="150">
        <f t="shared" si="413"/>
        <v>1116.75</v>
      </c>
      <c r="EI178" s="150">
        <f t="shared" si="413"/>
        <v>1153.97</v>
      </c>
      <c r="EJ178" s="150">
        <f t="shared" si="413"/>
        <v>1116.75</v>
      </c>
      <c r="EK178" s="150">
        <f t="shared" si="413"/>
        <v>1153.97</v>
      </c>
      <c r="EL178" s="150">
        <f t="shared" si="413"/>
        <v>1153.97</v>
      </c>
      <c r="EM178" s="150">
        <f t="shared" si="413"/>
        <v>1116.75</v>
      </c>
      <c r="EN178" s="150">
        <f t="shared" si="413"/>
        <v>1153.97</v>
      </c>
      <c r="EO178" s="150">
        <f t="shared" si="413"/>
        <v>1116.75</v>
      </c>
      <c r="EP178" s="150">
        <f t="shared" si="413"/>
        <v>1153.97</v>
      </c>
      <c r="EQ178" s="150">
        <f t="shared" si="413"/>
        <v>13624.31</v>
      </c>
      <c r="ER178" s="151">
        <f t="shared" si="405"/>
        <v>40798.49</v>
      </c>
      <c r="ES178" s="150">
        <f t="shared" ref="ES178:FE178" si="414">SUM(ES176:ES177)</f>
        <v>1153.97</v>
      </c>
      <c r="ET178" s="150">
        <f t="shared" si="414"/>
        <v>1042.3</v>
      </c>
      <c r="EU178" s="150">
        <f t="shared" si="414"/>
        <v>1153.97</v>
      </c>
      <c r="EV178" s="150">
        <f t="shared" si="414"/>
        <v>1116.75</v>
      </c>
      <c r="EW178" s="152">
        <f t="shared" si="414"/>
        <v>1153.97</v>
      </c>
      <c r="EX178" s="150">
        <f t="shared" si="414"/>
        <v>1116.75</v>
      </c>
      <c r="EY178" s="150">
        <f t="shared" si="414"/>
        <v>1153.97</v>
      </c>
      <c r="EZ178" s="150">
        <f t="shared" si="414"/>
        <v>1153.97</v>
      </c>
      <c r="FA178" s="150">
        <f t="shared" si="414"/>
        <v>1116.75</v>
      </c>
      <c r="FB178" s="150">
        <f t="shared" si="414"/>
        <v>0</v>
      </c>
      <c r="FC178" s="150">
        <f t="shared" si="414"/>
        <v>0</v>
      </c>
      <c r="FD178" s="150">
        <f t="shared" si="414"/>
        <v>0</v>
      </c>
      <c r="FE178" s="150">
        <f t="shared" si="414"/>
        <v>10162.4</v>
      </c>
      <c r="FF178" s="150">
        <f t="shared" si="413"/>
        <v>50960.89</v>
      </c>
      <c r="FG178" s="153">
        <f t="shared" si="413"/>
        <v>24523.11</v>
      </c>
      <c r="FH178" s="110"/>
      <c r="FI178" s="110"/>
      <c r="FJ178" s="110"/>
      <c r="FK178" s="110"/>
      <c r="FL178" s="110"/>
      <c r="FM178" s="110"/>
      <c r="FN178" s="110"/>
    </row>
    <row r="179" spans="1:170" ht="8.25" x14ac:dyDescent="0.15">
      <c r="A179" s="154"/>
      <c r="B179" s="155"/>
      <c r="C179" s="155"/>
      <c r="D179" s="154"/>
      <c r="E179" s="154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156"/>
      <c r="Y179" s="156"/>
      <c r="Z179" s="156"/>
      <c r="AA179" s="156"/>
      <c r="AB179" s="156"/>
      <c r="AC179" s="156"/>
      <c r="AD179" s="156"/>
      <c r="AE179" s="156"/>
      <c r="AF179" s="156"/>
      <c r="AG179" s="156"/>
      <c r="AH179" s="156"/>
      <c r="AI179" s="156"/>
      <c r="AJ179" s="156"/>
      <c r="AK179" s="156"/>
      <c r="AL179" s="156"/>
      <c r="AM179" s="156"/>
      <c r="AN179" s="156"/>
      <c r="AO179" s="156"/>
      <c r="AP179" s="156"/>
      <c r="AQ179" s="156"/>
      <c r="AR179" s="156"/>
      <c r="AS179" s="156"/>
      <c r="AT179" s="156"/>
      <c r="AU179" s="156"/>
      <c r="AV179" s="156"/>
      <c r="AW179" s="156"/>
      <c r="AX179" s="156"/>
      <c r="AY179" s="156"/>
      <c r="AZ179" s="156"/>
      <c r="BA179" s="156"/>
      <c r="BB179" s="156"/>
      <c r="BC179" s="156"/>
      <c r="BD179" s="156"/>
      <c r="BE179" s="156"/>
      <c r="BF179" s="156"/>
      <c r="BG179" s="156"/>
      <c r="BH179" s="156"/>
      <c r="BI179" s="156"/>
      <c r="BJ179" s="156"/>
      <c r="BK179" s="156"/>
      <c r="BL179" s="156"/>
      <c r="BM179" s="156"/>
      <c r="BN179" s="156"/>
      <c r="BO179" s="156"/>
      <c r="BP179" s="156"/>
      <c r="BQ179" s="156"/>
      <c r="BR179" s="156"/>
      <c r="BS179" s="156"/>
      <c r="BT179" s="156"/>
      <c r="BU179" s="156"/>
      <c r="BV179" s="156"/>
      <c r="BW179" s="156"/>
      <c r="BX179" s="156"/>
      <c r="BY179" s="156"/>
      <c r="BZ179" s="156"/>
      <c r="CA179" s="156"/>
      <c r="CB179" s="156"/>
      <c r="CC179" s="156"/>
      <c r="CD179" s="156"/>
      <c r="CE179" s="156"/>
      <c r="CF179" s="156"/>
      <c r="CG179" s="156"/>
      <c r="CH179" s="156"/>
      <c r="CI179" s="156"/>
      <c r="CJ179" s="156"/>
      <c r="CK179" s="156"/>
      <c r="CL179" s="156"/>
      <c r="CM179" s="156"/>
      <c r="CN179" s="156"/>
      <c r="CO179" s="156"/>
      <c r="CP179" s="156"/>
      <c r="CQ179" s="156"/>
      <c r="CR179" s="156"/>
      <c r="CS179" s="156"/>
      <c r="CT179" s="156"/>
      <c r="CU179" s="156"/>
      <c r="CV179" s="156"/>
      <c r="CW179" s="156"/>
      <c r="CX179" s="156"/>
      <c r="CY179" s="156"/>
      <c r="CZ179" s="156"/>
      <c r="DA179" s="156"/>
      <c r="DB179" s="156"/>
      <c r="DC179" s="156"/>
      <c r="DD179" s="156"/>
      <c r="DE179" s="156"/>
      <c r="DF179" s="156"/>
      <c r="DG179" s="156"/>
      <c r="DH179" s="156"/>
      <c r="DI179" s="156"/>
      <c r="DJ179" s="156"/>
      <c r="DK179" s="156"/>
      <c r="DL179" s="156"/>
      <c r="DM179" s="156"/>
      <c r="DN179" s="156"/>
      <c r="DO179" s="156"/>
      <c r="DP179" s="156"/>
      <c r="DQ179" s="156"/>
      <c r="DR179" s="156"/>
      <c r="DS179" s="156"/>
      <c r="DT179" s="156"/>
      <c r="DU179" s="156"/>
      <c r="DV179" s="156"/>
      <c r="DW179" s="156"/>
      <c r="DX179" s="156"/>
      <c r="DY179" s="156"/>
      <c r="DZ179" s="156"/>
      <c r="EA179" s="156"/>
      <c r="EB179" s="156"/>
      <c r="EC179" s="156"/>
      <c r="ED179" s="156"/>
      <c r="EE179" s="156"/>
      <c r="EF179" s="156"/>
      <c r="EG179" s="156"/>
      <c r="EH179" s="156"/>
      <c r="EI179" s="156"/>
      <c r="EJ179" s="156"/>
      <c r="EK179" s="156"/>
      <c r="EL179" s="156"/>
      <c r="EM179" s="156"/>
      <c r="EN179" s="156"/>
      <c r="EO179" s="156"/>
      <c r="EP179" s="156"/>
      <c r="EQ179" s="156"/>
      <c r="ER179" s="156"/>
      <c r="ES179" s="156"/>
      <c r="ET179" s="156"/>
      <c r="EU179" s="156"/>
      <c r="EV179" s="156"/>
      <c r="EW179" s="157"/>
      <c r="EX179" s="156"/>
      <c r="EY179" s="156"/>
      <c r="EZ179" s="156"/>
      <c r="FA179" s="156"/>
      <c r="FB179" s="156"/>
      <c r="FC179" s="156"/>
      <c r="FD179" s="156"/>
      <c r="FE179" s="156"/>
      <c r="FF179" s="156"/>
      <c r="FG179" s="156"/>
    </row>
    <row r="180" spans="1:170" ht="8.25" x14ac:dyDescent="0.15">
      <c r="A180" s="154"/>
      <c r="B180" s="155"/>
      <c r="C180" s="155"/>
      <c r="D180" s="154"/>
      <c r="E180" s="154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156"/>
      <c r="Y180" s="156"/>
      <c r="Z180" s="156"/>
      <c r="AA180" s="156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56"/>
      <c r="AM180" s="156"/>
      <c r="AN180" s="156"/>
      <c r="AO180" s="156"/>
      <c r="AP180" s="156"/>
      <c r="AQ180" s="156"/>
      <c r="AR180" s="156"/>
      <c r="AS180" s="156"/>
      <c r="AT180" s="156"/>
      <c r="AU180" s="156"/>
      <c r="AV180" s="156"/>
      <c r="AW180" s="156"/>
      <c r="AX180" s="156"/>
      <c r="AY180" s="156"/>
      <c r="AZ180" s="156"/>
      <c r="BA180" s="156"/>
      <c r="BB180" s="156"/>
      <c r="BC180" s="156"/>
      <c r="BD180" s="156"/>
      <c r="BE180" s="156"/>
      <c r="BF180" s="156"/>
      <c r="BG180" s="156"/>
      <c r="BH180" s="156"/>
      <c r="BI180" s="156"/>
      <c r="BJ180" s="156"/>
      <c r="BK180" s="156"/>
      <c r="BL180" s="156"/>
      <c r="BM180" s="156"/>
      <c r="BN180" s="156"/>
      <c r="BO180" s="156"/>
      <c r="BP180" s="156"/>
      <c r="BQ180" s="156"/>
      <c r="BR180" s="156"/>
      <c r="BS180" s="156"/>
      <c r="BT180" s="156"/>
      <c r="BU180" s="156"/>
      <c r="BV180" s="156"/>
      <c r="BW180" s="156"/>
      <c r="BX180" s="156"/>
      <c r="BY180" s="156"/>
      <c r="BZ180" s="156"/>
      <c r="CA180" s="156"/>
      <c r="CB180" s="156"/>
      <c r="CC180" s="156"/>
      <c r="CD180" s="156"/>
      <c r="CE180" s="156"/>
      <c r="CF180" s="156"/>
      <c r="CG180" s="156"/>
      <c r="CH180" s="156"/>
      <c r="CI180" s="156"/>
      <c r="CJ180" s="156"/>
      <c r="CK180" s="156"/>
      <c r="CL180" s="156"/>
      <c r="CM180" s="156"/>
      <c r="CN180" s="156"/>
      <c r="CO180" s="156"/>
      <c r="CP180" s="156"/>
      <c r="CQ180" s="156"/>
      <c r="CR180" s="156"/>
      <c r="CS180" s="156"/>
      <c r="CT180" s="156"/>
      <c r="CU180" s="156"/>
      <c r="CV180" s="156"/>
      <c r="CW180" s="156"/>
      <c r="CX180" s="156"/>
      <c r="CY180" s="156"/>
      <c r="CZ180" s="156"/>
      <c r="DA180" s="156"/>
      <c r="DB180" s="156"/>
      <c r="DC180" s="156"/>
      <c r="DD180" s="156"/>
      <c r="DE180" s="156"/>
      <c r="DF180" s="156"/>
      <c r="DG180" s="156"/>
      <c r="DH180" s="156"/>
      <c r="DI180" s="156"/>
      <c r="DJ180" s="156"/>
      <c r="DK180" s="156"/>
      <c r="DL180" s="156"/>
      <c r="DM180" s="156"/>
      <c r="DN180" s="156"/>
      <c r="DO180" s="156"/>
      <c r="DP180" s="156"/>
      <c r="DQ180" s="156"/>
      <c r="DR180" s="156"/>
      <c r="DS180" s="156"/>
      <c r="DT180" s="156"/>
      <c r="DU180" s="156"/>
      <c r="DV180" s="156"/>
      <c r="DW180" s="156"/>
      <c r="DX180" s="156"/>
      <c r="DY180" s="156"/>
      <c r="DZ180" s="156"/>
      <c r="EA180" s="156"/>
      <c r="EB180" s="156"/>
      <c r="EC180" s="156"/>
      <c r="ED180" s="156"/>
      <c r="EE180" s="156"/>
      <c r="EF180" s="156"/>
      <c r="EG180" s="156"/>
      <c r="EH180" s="156"/>
      <c r="EI180" s="156"/>
      <c r="EJ180" s="156"/>
      <c r="EK180" s="156"/>
      <c r="EL180" s="156"/>
      <c r="EM180" s="156"/>
      <c r="EN180" s="156"/>
      <c r="EO180" s="156"/>
      <c r="EP180" s="156"/>
      <c r="EQ180" s="156"/>
      <c r="ER180" s="156"/>
      <c r="ES180" s="156"/>
      <c r="ET180" s="156"/>
      <c r="EU180" s="156"/>
      <c r="EV180" s="156"/>
      <c r="EW180" s="157"/>
      <c r="EX180" s="156"/>
      <c r="EY180" s="156"/>
      <c r="EZ180" s="156"/>
      <c r="FA180" s="156"/>
      <c r="FB180" s="156"/>
      <c r="FC180" s="156"/>
      <c r="FD180" s="156"/>
      <c r="FE180" s="156"/>
      <c r="FF180" s="156"/>
      <c r="FG180" s="156"/>
    </row>
    <row r="181" spans="1:170" ht="8.25" x14ac:dyDescent="0.15">
      <c r="A181" s="154"/>
      <c r="B181" s="155"/>
      <c r="C181" s="155"/>
      <c r="D181" s="154"/>
      <c r="E181" s="154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6"/>
      <c r="AA181" s="156"/>
      <c r="AB181" s="156"/>
      <c r="AC181" s="156"/>
      <c r="AD181" s="156"/>
      <c r="AE181" s="156"/>
      <c r="AF181" s="156"/>
      <c r="AG181" s="156"/>
      <c r="AH181" s="156"/>
      <c r="AI181" s="156"/>
      <c r="AJ181" s="156"/>
      <c r="AK181" s="156"/>
      <c r="AL181" s="156"/>
      <c r="AM181" s="156"/>
      <c r="AN181" s="156"/>
      <c r="AO181" s="156"/>
      <c r="AP181" s="156"/>
      <c r="AQ181" s="156"/>
      <c r="AR181" s="156"/>
      <c r="AS181" s="156"/>
      <c r="AT181" s="156"/>
      <c r="AU181" s="156"/>
      <c r="AV181" s="156"/>
      <c r="AW181" s="156"/>
      <c r="AX181" s="156"/>
      <c r="AY181" s="156"/>
      <c r="AZ181" s="156"/>
      <c r="BA181" s="156"/>
      <c r="BB181" s="156"/>
      <c r="BC181" s="156"/>
      <c r="BD181" s="156"/>
      <c r="BE181" s="156"/>
      <c r="BF181" s="156"/>
      <c r="BG181" s="156"/>
      <c r="BH181" s="156"/>
      <c r="BI181" s="156"/>
      <c r="BJ181" s="156"/>
      <c r="BK181" s="156"/>
      <c r="BL181" s="156"/>
      <c r="BM181" s="156"/>
      <c r="BN181" s="156"/>
      <c r="BO181" s="156"/>
      <c r="BP181" s="156"/>
      <c r="BQ181" s="156"/>
      <c r="BR181" s="156"/>
      <c r="BS181" s="156"/>
      <c r="BT181" s="156"/>
      <c r="BU181" s="156"/>
      <c r="BV181" s="156"/>
      <c r="BW181" s="156"/>
      <c r="BX181" s="156"/>
      <c r="BY181" s="156"/>
      <c r="BZ181" s="156"/>
      <c r="CA181" s="156"/>
      <c r="CB181" s="156"/>
      <c r="CC181" s="156"/>
      <c r="CD181" s="156"/>
      <c r="CE181" s="156"/>
      <c r="CF181" s="156"/>
      <c r="CG181" s="156"/>
      <c r="CH181" s="156"/>
      <c r="CI181" s="156"/>
      <c r="CJ181" s="156"/>
      <c r="CK181" s="156"/>
      <c r="CL181" s="156"/>
      <c r="CM181" s="156"/>
      <c r="CN181" s="156"/>
      <c r="CO181" s="156"/>
      <c r="CP181" s="156"/>
      <c r="CQ181" s="156"/>
      <c r="CR181" s="156"/>
      <c r="CS181" s="156"/>
      <c r="CT181" s="156"/>
      <c r="CU181" s="156"/>
      <c r="CV181" s="156"/>
      <c r="CW181" s="156"/>
      <c r="CX181" s="156"/>
      <c r="CY181" s="156"/>
      <c r="CZ181" s="156"/>
      <c r="DA181" s="156"/>
      <c r="DB181" s="156"/>
      <c r="DC181" s="156"/>
      <c r="DD181" s="156"/>
      <c r="DE181" s="156"/>
      <c r="DF181" s="156"/>
      <c r="DG181" s="156"/>
      <c r="DH181" s="156"/>
      <c r="DI181" s="156"/>
      <c r="DJ181" s="156"/>
      <c r="DK181" s="156"/>
      <c r="DL181" s="156"/>
      <c r="DM181" s="156"/>
      <c r="DN181" s="156"/>
      <c r="DO181" s="156"/>
      <c r="DP181" s="156"/>
      <c r="DQ181" s="156"/>
      <c r="DR181" s="156"/>
      <c r="DS181" s="156"/>
      <c r="DT181" s="156"/>
      <c r="DU181" s="156"/>
      <c r="DV181" s="156"/>
      <c r="DW181" s="156"/>
      <c r="DX181" s="156"/>
      <c r="DY181" s="156"/>
      <c r="DZ181" s="156"/>
      <c r="EA181" s="156"/>
      <c r="EB181" s="156"/>
      <c r="EC181" s="156"/>
      <c r="ED181" s="156"/>
      <c r="EE181" s="156"/>
      <c r="EF181" s="156"/>
      <c r="EG181" s="156"/>
      <c r="EH181" s="156"/>
      <c r="EI181" s="156"/>
      <c r="EJ181" s="156"/>
      <c r="EK181" s="156"/>
      <c r="EL181" s="156"/>
      <c r="EM181" s="156"/>
      <c r="EN181" s="156"/>
      <c r="EO181" s="156"/>
      <c r="EP181" s="156"/>
      <c r="EQ181" s="156"/>
      <c r="ER181" s="156"/>
      <c r="ES181" s="156"/>
      <c r="ET181" s="156"/>
      <c r="EU181" s="156"/>
      <c r="EV181" s="156"/>
      <c r="EW181" s="157"/>
      <c r="EX181" s="156"/>
      <c r="EY181" s="156"/>
      <c r="EZ181" s="156"/>
      <c r="FA181" s="156"/>
      <c r="FB181" s="156"/>
      <c r="FC181" s="156"/>
      <c r="FD181" s="156"/>
      <c r="FE181" s="156"/>
      <c r="FF181" s="156"/>
      <c r="FG181" s="156"/>
    </row>
    <row r="182" spans="1:170" ht="8.25" x14ac:dyDescent="0.15">
      <c r="A182" s="154"/>
      <c r="B182" s="155"/>
      <c r="C182" s="155"/>
      <c r="D182" s="154"/>
      <c r="E182" s="154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  <c r="Z182" s="156"/>
      <c r="AA182" s="156"/>
      <c r="AB182" s="156"/>
      <c r="AC182" s="156"/>
      <c r="AD182" s="156"/>
      <c r="AE182" s="156"/>
      <c r="AF182" s="156"/>
      <c r="AG182" s="156"/>
      <c r="AH182" s="156"/>
      <c r="AI182" s="156"/>
      <c r="AJ182" s="156"/>
      <c r="AK182" s="156"/>
      <c r="AL182" s="156"/>
      <c r="AM182" s="156"/>
      <c r="AN182" s="156"/>
      <c r="AO182" s="156"/>
      <c r="AP182" s="156"/>
      <c r="AQ182" s="156"/>
      <c r="AR182" s="156"/>
      <c r="AS182" s="156"/>
      <c r="AT182" s="156"/>
      <c r="AU182" s="156"/>
      <c r="AV182" s="156"/>
      <c r="AW182" s="156"/>
      <c r="AX182" s="156"/>
      <c r="AY182" s="156"/>
      <c r="AZ182" s="156"/>
      <c r="BA182" s="156"/>
      <c r="BB182" s="156"/>
      <c r="BC182" s="156"/>
      <c r="BD182" s="156"/>
      <c r="BE182" s="156"/>
      <c r="BF182" s="156"/>
      <c r="BG182" s="156"/>
      <c r="BH182" s="156"/>
      <c r="BI182" s="156"/>
      <c r="BJ182" s="156"/>
      <c r="BK182" s="156"/>
      <c r="BL182" s="156"/>
      <c r="BM182" s="156"/>
      <c r="BN182" s="156"/>
      <c r="BO182" s="156"/>
      <c r="BP182" s="156"/>
      <c r="BQ182" s="156"/>
      <c r="BR182" s="156"/>
      <c r="BS182" s="156"/>
      <c r="BT182" s="156"/>
      <c r="BU182" s="156"/>
      <c r="BV182" s="156"/>
      <c r="BW182" s="156"/>
      <c r="BX182" s="156"/>
      <c r="BY182" s="156"/>
      <c r="BZ182" s="156"/>
      <c r="CA182" s="156"/>
      <c r="CB182" s="156"/>
      <c r="CC182" s="156"/>
      <c r="CD182" s="156"/>
      <c r="CE182" s="156"/>
      <c r="CF182" s="156"/>
      <c r="CG182" s="156"/>
      <c r="CH182" s="156"/>
      <c r="CI182" s="156"/>
      <c r="CJ182" s="156"/>
      <c r="CK182" s="156"/>
      <c r="CL182" s="156"/>
      <c r="CM182" s="156"/>
      <c r="CN182" s="156"/>
      <c r="CO182" s="156"/>
      <c r="CP182" s="156"/>
      <c r="CQ182" s="156"/>
      <c r="CR182" s="156"/>
      <c r="CS182" s="156"/>
      <c r="CT182" s="156"/>
      <c r="CU182" s="156"/>
      <c r="CV182" s="156"/>
      <c r="CW182" s="156"/>
      <c r="CX182" s="156"/>
      <c r="CY182" s="156"/>
      <c r="CZ182" s="156"/>
      <c r="DA182" s="156"/>
      <c r="DB182" s="156"/>
      <c r="DC182" s="156"/>
      <c r="DD182" s="156"/>
      <c r="DE182" s="156"/>
      <c r="DF182" s="156"/>
      <c r="DG182" s="156"/>
      <c r="DH182" s="156"/>
      <c r="DI182" s="156"/>
      <c r="DJ182" s="156"/>
      <c r="DK182" s="156"/>
      <c r="DL182" s="156"/>
      <c r="DM182" s="156"/>
      <c r="DN182" s="156"/>
      <c r="DO182" s="156"/>
      <c r="DP182" s="156"/>
      <c r="DQ182" s="156"/>
      <c r="DR182" s="156"/>
      <c r="DS182" s="156"/>
      <c r="DT182" s="156"/>
      <c r="DU182" s="156"/>
      <c r="DV182" s="156"/>
      <c r="DW182" s="156"/>
      <c r="DX182" s="156"/>
      <c r="DY182" s="156"/>
      <c r="DZ182" s="156"/>
      <c r="EA182" s="156"/>
      <c r="EB182" s="156"/>
      <c r="EC182" s="156"/>
      <c r="ED182" s="156"/>
      <c r="EE182" s="156"/>
      <c r="EF182" s="156"/>
      <c r="EG182" s="156"/>
      <c r="EH182" s="156"/>
      <c r="EI182" s="156"/>
      <c r="EJ182" s="156"/>
      <c r="EK182" s="156"/>
      <c r="EL182" s="156"/>
      <c r="EM182" s="156"/>
      <c r="EN182" s="156"/>
      <c r="EO182" s="156"/>
      <c r="EP182" s="156"/>
      <c r="EQ182" s="156"/>
      <c r="ER182" s="156"/>
      <c r="ES182" s="156"/>
      <c r="ET182" s="156"/>
      <c r="EU182" s="156"/>
      <c r="EV182" s="156"/>
      <c r="EW182" s="157"/>
      <c r="EX182" s="156"/>
      <c r="EY182" s="156"/>
      <c r="EZ182" s="156"/>
      <c r="FA182" s="156"/>
      <c r="FB182" s="156"/>
      <c r="FC182" s="156"/>
      <c r="FD182" s="156"/>
      <c r="FE182" s="156"/>
      <c r="FF182" s="156"/>
      <c r="FG182" s="156"/>
    </row>
    <row r="183" spans="1:170" ht="8.25" x14ac:dyDescent="0.15">
      <c r="A183" s="154"/>
      <c r="B183" s="155"/>
      <c r="C183" s="155"/>
      <c r="D183" s="154"/>
      <c r="E183" s="154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  <c r="Z183" s="156"/>
      <c r="AA183" s="156"/>
      <c r="AB183" s="156"/>
      <c r="AC183" s="156"/>
      <c r="AD183" s="156"/>
      <c r="AE183" s="156"/>
      <c r="AF183" s="156"/>
      <c r="AG183" s="156"/>
      <c r="AH183" s="156"/>
      <c r="AI183" s="156"/>
      <c r="AJ183" s="156"/>
      <c r="AK183" s="156"/>
      <c r="AL183" s="156"/>
      <c r="AM183" s="156"/>
      <c r="AN183" s="156"/>
      <c r="AO183" s="156"/>
      <c r="AP183" s="156"/>
      <c r="AQ183" s="156"/>
      <c r="AR183" s="156"/>
      <c r="AS183" s="156"/>
      <c r="AT183" s="156"/>
      <c r="AU183" s="156"/>
      <c r="AV183" s="156"/>
      <c r="AW183" s="156"/>
      <c r="AX183" s="156"/>
      <c r="AY183" s="156"/>
      <c r="AZ183" s="156"/>
      <c r="BA183" s="156"/>
      <c r="BB183" s="156"/>
      <c r="BC183" s="156"/>
      <c r="BD183" s="156"/>
      <c r="BE183" s="156"/>
      <c r="BF183" s="156"/>
      <c r="BG183" s="156"/>
      <c r="BH183" s="156"/>
      <c r="BI183" s="156"/>
      <c r="BJ183" s="156"/>
      <c r="BK183" s="156"/>
      <c r="BL183" s="156"/>
      <c r="BM183" s="156"/>
      <c r="BN183" s="156"/>
      <c r="BO183" s="156"/>
      <c r="BP183" s="156"/>
      <c r="BQ183" s="156"/>
      <c r="BR183" s="156"/>
      <c r="BS183" s="156"/>
      <c r="BT183" s="156"/>
      <c r="BU183" s="156"/>
      <c r="BV183" s="156"/>
      <c r="BW183" s="156"/>
      <c r="BX183" s="156"/>
      <c r="BY183" s="156"/>
      <c r="BZ183" s="156"/>
      <c r="CA183" s="156"/>
      <c r="CB183" s="156"/>
      <c r="CC183" s="156"/>
      <c r="CD183" s="156"/>
      <c r="CE183" s="156"/>
      <c r="CF183" s="156"/>
      <c r="CG183" s="156"/>
      <c r="CH183" s="156"/>
      <c r="CI183" s="156"/>
      <c r="CJ183" s="156"/>
      <c r="CK183" s="156"/>
      <c r="CL183" s="156"/>
      <c r="CM183" s="156"/>
      <c r="CN183" s="156"/>
      <c r="CO183" s="156"/>
      <c r="CP183" s="156"/>
      <c r="CQ183" s="156"/>
      <c r="CR183" s="156"/>
      <c r="CS183" s="156"/>
      <c r="CT183" s="156"/>
      <c r="CU183" s="156"/>
      <c r="CV183" s="156"/>
      <c r="CW183" s="156"/>
      <c r="CX183" s="156"/>
      <c r="CY183" s="156"/>
      <c r="CZ183" s="156"/>
      <c r="DA183" s="156"/>
      <c r="DB183" s="156"/>
      <c r="DC183" s="156"/>
      <c r="DD183" s="156"/>
      <c r="DE183" s="156"/>
      <c r="DF183" s="156"/>
      <c r="DG183" s="156"/>
      <c r="DH183" s="156"/>
      <c r="DI183" s="156"/>
      <c r="DJ183" s="156"/>
      <c r="DK183" s="156"/>
      <c r="DL183" s="156"/>
      <c r="DM183" s="156"/>
      <c r="DN183" s="156"/>
      <c r="DO183" s="156"/>
      <c r="DP183" s="156"/>
      <c r="DQ183" s="156"/>
      <c r="DR183" s="156"/>
      <c r="DS183" s="156"/>
      <c r="DT183" s="156"/>
      <c r="DU183" s="156"/>
      <c r="DV183" s="156"/>
      <c r="DW183" s="156"/>
      <c r="DX183" s="156"/>
      <c r="DY183" s="156"/>
      <c r="DZ183" s="156"/>
      <c r="EA183" s="156"/>
      <c r="EB183" s="156"/>
      <c r="EC183" s="156"/>
      <c r="ED183" s="156"/>
      <c r="EE183" s="156"/>
      <c r="EF183" s="156"/>
      <c r="EG183" s="156"/>
      <c r="EH183" s="156"/>
      <c r="EI183" s="156"/>
      <c r="EJ183" s="156"/>
      <c r="EK183" s="156"/>
      <c r="EL183" s="156"/>
      <c r="EM183" s="156"/>
      <c r="EN183" s="156"/>
      <c r="EO183" s="156"/>
      <c r="EP183" s="156"/>
      <c r="EQ183" s="156"/>
      <c r="ER183" s="156"/>
      <c r="ES183" s="156"/>
      <c r="ET183" s="156"/>
      <c r="EU183" s="156"/>
      <c r="EV183" s="156"/>
      <c r="EW183" s="157"/>
      <c r="EX183" s="156"/>
      <c r="EY183" s="156"/>
      <c r="EZ183" s="156"/>
      <c r="FA183" s="156"/>
      <c r="FB183" s="156"/>
      <c r="FC183" s="156"/>
      <c r="FD183" s="156"/>
      <c r="FE183" s="156"/>
      <c r="FF183" s="156"/>
      <c r="FG183" s="156"/>
    </row>
    <row r="184" spans="1:170" ht="8.25" x14ac:dyDescent="0.15">
      <c r="A184" s="158"/>
      <c r="B184" s="179"/>
      <c r="C184" s="179"/>
      <c r="D184" s="179"/>
      <c r="E184" s="179"/>
      <c r="F184" s="160"/>
      <c r="G184" s="160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  <c r="AJ184" s="161"/>
      <c r="AK184" s="161"/>
      <c r="AL184" s="161"/>
      <c r="AM184" s="161"/>
      <c r="AN184" s="161"/>
      <c r="AO184" s="161"/>
      <c r="AP184" s="161"/>
      <c r="AQ184" s="161"/>
      <c r="AR184" s="161"/>
      <c r="AS184" s="161"/>
      <c r="AT184" s="161"/>
      <c r="AU184" s="161"/>
      <c r="AV184" s="161"/>
      <c r="AW184" s="161"/>
      <c r="AX184" s="161"/>
      <c r="AY184" s="161"/>
      <c r="AZ184" s="161"/>
      <c r="BA184" s="161"/>
      <c r="BB184" s="161"/>
      <c r="BC184" s="161"/>
      <c r="BD184" s="161"/>
      <c r="BE184" s="161"/>
      <c r="BF184" s="161"/>
      <c r="BG184" s="161"/>
      <c r="BH184" s="161"/>
      <c r="BI184" s="161"/>
      <c r="BJ184" s="161"/>
      <c r="BK184" s="161"/>
      <c r="BL184" s="161"/>
      <c r="BM184" s="161"/>
      <c r="BN184" s="161"/>
      <c r="BO184" s="161"/>
      <c r="BP184" s="161"/>
      <c r="BQ184" s="161"/>
      <c r="BR184" s="161"/>
      <c r="BS184" s="161"/>
      <c r="BT184" s="161"/>
      <c r="BU184" s="161"/>
      <c r="BV184" s="161"/>
      <c r="BW184" s="161"/>
      <c r="BX184" s="161"/>
      <c r="BY184" s="161"/>
      <c r="BZ184" s="161"/>
      <c r="CA184" s="161"/>
      <c r="CB184" s="161"/>
      <c r="CC184" s="161"/>
      <c r="CD184" s="161"/>
      <c r="CE184" s="161"/>
      <c r="CF184" s="161"/>
      <c r="CG184" s="161"/>
      <c r="CH184" s="161"/>
      <c r="CI184" s="161"/>
      <c r="CJ184" s="161"/>
      <c r="CK184" s="161"/>
      <c r="CL184" s="161"/>
      <c r="CM184" s="161"/>
      <c r="CN184" s="161"/>
      <c r="CO184" s="161"/>
      <c r="CP184" s="161"/>
      <c r="CQ184" s="161"/>
      <c r="CR184" s="161"/>
      <c r="CS184" s="161"/>
      <c r="CT184" s="161"/>
      <c r="CU184" s="161"/>
      <c r="CV184" s="161"/>
      <c r="CW184" s="161"/>
      <c r="CX184" s="161"/>
      <c r="CY184" s="161"/>
      <c r="CZ184" s="161"/>
      <c r="DA184" s="161"/>
      <c r="DB184" s="161"/>
      <c r="DC184" s="161"/>
      <c r="DD184" s="161"/>
      <c r="DE184" s="161"/>
      <c r="DF184" s="161"/>
      <c r="DG184" s="161"/>
      <c r="DH184" s="161"/>
      <c r="DI184" s="161"/>
      <c r="DJ184" s="161"/>
      <c r="DK184" s="161"/>
      <c r="DL184" s="161"/>
      <c r="DM184" s="161"/>
      <c r="DN184" s="161"/>
      <c r="DO184" s="161"/>
      <c r="DP184" s="161"/>
      <c r="DQ184" s="161"/>
      <c r="DR184" s="161"/>
      <c r="DS184" s="161"/>
      <c r="DT184" s="161"/>
      <c r="DU184" s="161"/>
      <c r="DV184" s="161"/>
      <c r="DW184" s="161"/>
      <c r="DX184" s="161"/>
      <c r="DY184" s="162"/>
      <c r="DZ184" s="161"/>
      <c r="EA184" s="161"/>
      <c r="EB184" s="161"/>
      <c r="EC184" s="161"/>
      <c r="ED184" s="161"/>
      <c r="EE184" s="161"/>
      <c r="EF184" s="161"/>
      <c r="EG184" s="161"/>
      <c r="EH184" s="161"/>
      <c r="EI184" s="161"/>
      <c r="EJ184" s="161"/>
      <c r="EK184" s="161"/>
      <c r="EL184" s="161"/>
      <c r="EM184" s="161"/>
      <c r="EN184" s="161"/>
      <c r="EO184" s="161"/>
      <c r="EP184" s="161"/>
      <c r="EQ184" s="161"/>
      <c r="ER184" s="161"/>
      <c r="ES184" s="161"/>
      <c r="ET184" s="160"/>
      <c r="EU184" s="160"/>
      <c r="EV184" s="160"/>
      <c r="EW184" s="163"/>
      <c r="EX184" s="160"/>
      <c r="EY184" s="160"/>
      <c r="EZ184" s="160"/>
      <c r="FA184" s="160"/>
      <c r="FB184" s="160"/>
      <c r="FC184" s="160"/>
      <c r="FD184" s="160"/>
      <c r="FE184" s="164"/>
      <c r="FF184" s="160"/>
      <c r="FG184" s="160"/>
    </row>
    <row r="185" spans="1:170" ht="8.25" x14ac:dyDescent="0.15">
      <c r="A185" s="303" t="s">
        <v>513</v>
      </c>
      <c r="B185" s="303"/>
      <c r="C185" s="166"/>
      <c r="D185" s="304" t="s">
        <v>514</v>
      </c>
      <c r="E185" s="304"/>
      <c r="F185" s="304"/>
      <c r="H185" s="305" t="s">
        <v>515</v>
      </c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  <c r="AJ185" s="305"/>
      <c r="AK185" s="305"/>
      <c r="AL185" s="305"/>
      <c r="AM185" s="305"/>
      <c r="AN185" s="305"/>
      <c r="AO185" s="305"/>
      <c r="AP185" s="305"/>
      <c r="AQ185" s="305"/>
      <c r="AR185" s="305"/>
      <c r="AS185" s="305"/>
      <c r="AT185" s="305"/>
      <c r="AU185" s="305"/>
      <c r="AV185" s="305"/>
      <c r="AW185" s="305"/>
      <c r="AX185" s="305"/>
      <c r="AY185" s="305"/>
      <c r="AZ185" s="305"/>
      <c r="BA185" s="305"/>
      <c r="BB185" s="305"/>
      <c r="BC185" s="305"/>
      <c r="BD185" s="305"/>
      <c r="BE185" s="305"/>
      <c r="BF185" s="305"/>
      <c r="BG185" s="305"/>
      <c r="BH185" s="305"/>
      <c r="BI185" s="305"/>
      <c r="BJ185" s="305"/>
      <c r="BK185" s="305"/>
      <c r="BL185" s="305"/>
      <c r="BM185" s="305"/>
      <c r="BN185" s="305"/>
      <c r="BO185" s="305"/>
      <c r="BP185" s="305"/>
      <c r="BQ185" s="305"/>
      <c r="BR185" s="305"/>
      <c r="BS185" s="305"/>
      <c r="BT185" s="305"/>
      <c r="BU185" s="305"/>
      <c r="BV185" s="305"/>
      <c r="BW185" s="305"/>
      <c r="BX185" s="305"/>
      <c r="BY185" s="305"/>
      <c r="BZ185" s="305"/>
      <c r="CA185" s="305"/>
      <c r="CB185" s="305"/>
      <c r="CC185" s="305"/>
      <c r="CD185" s="305"/>
      <c r="CE185" s="305"/>
      <c r="CF185" s="305"/>
      <c r="CG185" s="305"/>
      <c r="CH185" s="305"/>
      <c r="CI185" s="305"/>
      <c r="CJ185" s="305"/>
      <c r="CK185" s="305"/>
      <c r="CL185" s="305"/>
      <c r="CM185" s="305"/>
      <c r="CN185" s="305"/>
      <c r="CO185" s="305"/>
      <c r="CP185" s="305"/>
      <c r="CQ185" s="305"/>
      <c r="CR185" s="305"/>
      <c r="CS185" s="305"/>
      <c r="CT185" s="305"/>
      <c r="CU185" s="305"/>
      <c r="CV185" s="305"/>
      <c r="CW185" s="305"/>
      <c r="CX185" s="305"/>
      <c r="CY185" s="305"/>
      <c r="CZ185" s="305"/>
      <c r="DA185" s="305"/>
      <c r="DB185" s="305"/>
      <c r="DC185" s="305"/>
      <c r="DD185" s="305"/>
      <c r="DE185" s="305"/>
      <c r="DF185" s="305"/>
      <c r="DG185" s="305"/>
      <c r="DH185" s="305"/>
      <c r="DI185" s="305"/>
      <c r="DJ185" s="305"/>
      <c r="DK185" s="305"/>
      <c r="DL185" s="305"/>
      <c r="DM185" s="305"/>
      <c r="DN185" s="305"/>
      <c r="DO185" s="305"/>
      <c r="DP185" s="305"/>
      <c r="DQ185" s="305"/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305"/>
      <c r="EF185" s="305"/>
      <c r="EG185" s="305"/>
      <c r="EH185" s="305"/>
      <c r="EI185" s="305"/>
      <c r="EJ185" s="305"/>
      <c r="EK185" s="305"/>
      <c r="EL185" s="305"/>
      <c r="EM185" s="305"/>
      <c r="EN185" s="305"/>
      <c r="EO185" s="305"/>
      <c r="EP185" s="305"/>
      <c r="EQ185" s="305"/>
      <c r="ER185" s="305"/>
      <c r="ES185" s="305"/>
      <c r="ET185" s="305"/>
      <c r="EU185" s="305"/>
      <c r="EV185" s="305"/>
      <c r="EW185" s="305"/>
      <c r="EX185" s="305"/>
      <c r="EY185" s="305"/>
      <c r="EZ185" s="305"/>
      <c r="FA185" s="305"/>
      <c r="FB185" s="305"/>
      <c r="FC185" s="305"/>
      <c r="FD185" s="305"/>
      <c r="FE185" s="305"/>
      <c r="FF185" s="305"/>
      <c r="FG185" s="305"/>
    </row>
    <row r="186" spans="1:170" ht="8.25" x14ac:dyDescent="0.15">
      <c r="A186" s="303" t="s">
        <v>516</v>
      </c>
      <c r="B186" s="303"/>
      <c r="C186" s="303"/>
      <c r="D186" s="308" t="s">
        <v>517</v>
      </c>
      <c r="E186" s="308"/>
      <c r="F186" s="308"/>
      <c r="H186" s="38"/>
      <c r="I186" s="156"/>
      <c r="CS186" s="39"/>
      <c r="DK186" s="292" t="s">
        <v>518</v>
      </c>
      <c r="DL186" s="292"/>
      <c r="DM186" s="292"/>
      <c r="DN186" s="292"/>
      <c r="DO186" s="292"/>
      <c r="DP186" s="292"/>
      <c r="DQ186" s="292"/>
      <c r="DR186" s="292"/>
      <c r="DS186" s="292"/>
      <c r="DT186" s="292"/>
      <c r="DU186" s="292"/>
      <c r="DV186" s="292"/>
      <c r="DW186" s="292"/>
      <c r="DX186" s="292"/>
      <c r="DY186" s="292"/>
      <c r="DZ186" s="292"/>
      <c r="EA186" s="292"/>
      <c r="EB186" s="292"/>
      <c r="EC186" s="292"/>
      <c r="ED186" s="292"/>
      <c r="EE186" s="292"/>
      <c r="EF186" s="292"/>
      <c r="EG186" s="292"/>
      <c r="EH186" s="292"/>
      <c r="EI186" s="292"/>
      <c r="EJ186" s="292"/>
      <c r="EK186" s="292"/>
      <c r="EL186" s="292"/>
      <c r="EM186" s="292"/>
      <c r="EN186" s="292"/>
      <c r="EO186" s="292"/>
      <c r="EP186" s="292"/>
      <c r="EQ186" s="292"/>
      <c r="ER186" s="292"/>
      <c r="ES186" s="292"/>
      <c r="ET186" s="292"/>
      <c r="EU186" s="292"/>
      <c r="EV186" s="292"/>
      <c r="EW186" s="292"/>
      <c r="EX186" s="292"/>
      <c r="EY186" s="292"/>
      <c r="EZ186" s="292"/>
      <c r="FA186" s="292"/>
      <c r="FB186" s="292"/>
      <c r="FC186" s="292"/>
      <c r="FD186" s="292"/>
      <c r="FE186" s="292"/>
      <c r="FF186" s="292"/>
      <c r="FG186" s="292"/>
    </row>
    <row r="187" spans="1:170" ht="8.25" x14ac:dyDescent="0.15">
      <c r="A187" s="309" t="s">
        <v>519</v>
      </c>
      <c r="B187" s="309"/>
      <c r="C187" s="309"/>
      <c r="D187" s="291" t="s">
        <v>520</v>
      </c>
      <c r="E187" s="291"/>
      <c r="F187" s="291"/>
      <c r="G187" s="167"/>
      <c r="I187" s="156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168"/>
      <c r="BG187" s="168"/>
      <c r="BH187" s="168"/>
      <c r="BI187" s="168"/>
      <c r="BJ187" s="168"/>
      <c r="BK187" s="168"/>
      <c r="BL187" s="168"/>
      <c r="BM187" s="168"/>
      <c r="BN187" s="168"/>
      <c r="BO187" s="168"/>
      <c r="BP187" s="168"/>
      <c r="BQ187" s="168"/>
      <c r="BR187" s="168"/>
      <c r="BS187" s="168"/>
      <c r="BT187" s="168"/>
      <c r="BU187" s="168"/>
      <c r="BV187" s="168"/>
      <c r="BW187" s="168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68"/>
      <c r="DK187" s="292" t="s">
        <v>521</v>
      </c>
      <c r="DL187" s="292"/>
      <c r="DM187" s="292"/>
      <c r="DN187" s="292"/>
      <c r="DO187" s="292"/>
      <c r="DP187" s="292"/>
      <c r="DQ187" s="292"/>
      <c r="DR187" s="292"/>
      <c r="DS187" s="292"/>
      <c r="DT187" s="292"/>
      <c r="DU187" s="292"/>
      <c r="DV187" s="292"/>
      <c r="DW187" s="292"/>
      <c r="DX187" s="292"/>
      <c r="DY187" s="292"/>
      <c r="DZ187" s="292"/>
      <c r="EA187" s="292"/>
      <c r="EB187" s="292"/>
      <c r="EC187" s="292"/>
      <c r="ED187" s="292"/>
      <c r="EE187" s="292"/>
      <c r="EF187" s="292"/>
      <c r="EG187" s="292"/>
      <c r="EH187" s="292"/>
      <c r="EI187" s="292"/>
      <c r="EJ187" s="292"/>
      <c r="EK187" s="292"/>
      <c r="EL187" s="292"/>
      <c r="EM187" s="292"/>
      <c r="EN187" s="292"/>
      <c r="EO187" s="292"/>
      <c r="EP187" s="292"/>
      <c r="EQ187" s="292"/>
      <c r="ER187" s="292"/>
      <c r="ES187" s="292"/>
      <c r="ET187" s="292"/>
      <c r="EU187" s="292"/>
      <c r="EV187" s="292"/>
      <c r="EW187" s="292"/>
      <c r="EX187" s="292"/>
      <c r="EY187" s="292"/>
      <c r="EZ187" s="292"/>
      <c r="FA187" s="292"/>
      <c r="FB187" s="292"/>
      <c r="FC187" s="292"/>
      <c r="FD187" s="292"/>
      <c r="FE187" s="292"/>
      <c r="FF187" s="292"/>
      <c r="FG187" s="292"/>
    </row>
    <row r="188" spans="1:170" ht="8.25" x14ac:dyDescent="0.15">
      <c r="B188" s="36"/>
      <c r="C188" s="36"/>
      <c r="D188" s="36"/>
      <c r="E188" s="36"/>
      <c r="F188" s="169"/>
      <c r="G188" s="169"/>
    </row>
    <row r="189" spans="1:170" ht="8.25" x14ac:dyDescent="0.15">
      <c r="B189" s="36"/>
      <c r="C189" s="36"/>
      <c r="D189" s="36"/>
      <c r="E189" s="36"/>
      <c r="F189" s="169"/>
      <c r="G189" s="169"/>
    </row>
    <row r="190" spans="1:170" ht="8.25" x14ac:dyDescent="0.15">
      <c r="B190" s="36"/>
      <c r="C190" s="36"/>
      <c r="D190" s="36"/>
      <c r="E190" s="36"/>
      <c r="F190" s="169"/>
      <c r="G190" s="169"/>
    </row>
    <row r="191" spans="1:170" ht="8.25" x14ac:dyDescent="0.15">
      <c r="A191" s="170"/>
      <c r="C191" s="18"/>
      <c r="G191" s="171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172"/>
      <c r="T191" s="172"/>
      <c r="U191" s="172"/>
      <c r="V191" s="172"/>
      <c r="W191" s="172"/>
      <c r="X191" s="172"/>
      <c r="Y191" s="172"/>
      <c r="Z191" s="172"/>
      <c r="AA191" s="172"/>
      <c r="AB191" s="172"/>
      <c r="AC191" s="172"/>
      <c r="AD191" s="172"/>
      <c r="AE191" s="172"/>
      <c r="AF191" s="172"/>
      <c r="AG191" s="172"/>
      <c r="AH191" s="172"/>
      <c r="AI191" s="172"/>
      <c r="AJ191" s="172"/>
      <c r="AK191" s="172"/>
      <c r="AL191" s="172"/>
      <c r="AM191" s="172"/>
      <c r="AN191" s="172"/>
      <c r="AO191" s="172"/>
      <c r="AP191" s="172"/>
      <c r="AQ191" s="172"/>
      <c r="AR191" s="172"/>
      <c r="AS191" s="172"/>
      <c r="AT191" s="172"/>
      <c r="AU191" s="172"/>
      <c r="AV191" s="172"/>
      <c r="AW191" s="172"/>
      <c r="AX191" s="172"/>
      <c r="AY191" s="172"/>
      <c r="AZ191" s="172"/>
      <c r="BA191" s="172"/>
      <c r="BB191" s="172"/>
      <c r="BC191" s="172"/>
      <c r="BD191" s="172"/>
      <c r="BE191" s="172"/>
      <c r="BF191" s="172"/>
      <c r="BG191" s="172"/>
      <c r="BH191" s="172"/>
      <c r="BI191" s="172"/>
      <c r="BJ191" s="172"/>
      <c r="BK191" s="172"/>
      <c r="BL191" s="172"/>
      <c r="BM191" s="172"/>
      <c r="BN191" s="172"/>
      <c r="BO191" s="172"/>
      <c r="BP191" s="172"/>
      <c r="BQ191" s="172"/>
      <c r="BR191" s="172"/>
      <c r="BS191" s="172"/>
      <c r="BT191" s="172"/>
      <c r="BU191" s="172"/>
      <c r="BV191" s="172"/>
      <c r="BW191" s="172"/>
      <c r="BX191" s="172"/>
      <c r="BY191" s="172"/>
      <c r="BZ191" s="172"/>
      <c r="CA191" s="172"/>
      <c r="CB191" s="172"/>
      <c r="CC191" s="172"/>
      <c r="CD191" s="172"/>
      <c r="CE191" s="172"/>
      <c r="CF191" s="172"/>
      <c r="CG191" s="172"/>
      <c r="CH191" s="172"/>
      <c r="CI191" s="172"/>
      <c r="CJ191" s="172"/>
      <c r="CK191" s="172"/>
      <c r="CL191" s="172"/>
      <c r="CM191" s="172"/>
      <c r="CN191" s="172"/>
      <c r="CO191" s="172"/>
      <c r="CP191" s="172"/>
      <c r="CQ191" s="172"/>
      <c r="CR191" s="172"/>
      <c r="CS191" s="172"/>
      <c r="CT191" s="172"/>
      <c r="CU191" s="172"/>
      <c r="CV191" s="172"/>
      <c r="CW191" s="172"/>
      <c r="CX191" s="172"/>
      <c r="CY191" s="172"/>
      <c r="CZ191" s="172"/>
      <c r="DA191" s="172"/>
      <c r="DB191" s="172"/>
      <c r="DC191" s="172"/>
      <c r="DD191" s="172"/>
      <c r="DE191" s="172"/>
      <c r="DF191" s="172"/>
      <c r="DG191" s="172"/>
      <c r="DH191" s="172"/>
      <c r="DI191" s="172"/>
      <c r="DJ191" s="172"/>
      <c r="DK191" s="172"/>
      <c r="DL191" s="172"/>
      <c r="DM191" s="172"/>
      <c r="DN191" s="172"/>
      <c r="DO191" s="172"/>
      <c r="DP191" s="172"/>
      <c r="DQ191" s="172"/>
      <c r="DR191" s="172"/>
      <c r="DS191" s="172"/>
      <c r="DT191" s="172"/>
      <c r="DU191" s="172"/>
      <c r="DV191" s="172"/>
      <c r="DW191" s="172"/>
      <c r="DX191" s="172"/>
      <c r="DY191" s="172"/>
      <c r="DZ191" s="172"/>
      <c r="EA191" s="172"/>
      <c r="EB191" s="172"/>
      <c r="EC191" s="172"/>
      <c r="ED191" s="172"/>
      <c r="EE191" s="172"/>
      <c r="EF191" s="172"/>
      <c r="EG191" s="172"/>
      <c r="EH191" s="172"/>
      <c r="EI191" s="172"/>
      <c r="EJ191" s="172"/>
      <c r="EK191" s="172"/>
      <c r="EL191" s="172"/>
      <c r="EM191" s="172"/>
      <c r="EN191" s="172"/>
      <c r="EO191" s="172"/>
      <c r="EP191" s="172"/>
      <c r="EQ191" s="172"/>
      <c r="ER191" s="172"/>
      <c r="ES191" s="172"/>
      <c r="ET191" s="169"/>
      <c r="EU191" s="169"/>
      <c r="EV191" s="169"/>
      <c r="EX191" s="169"/>
      <c r="EY191" s="169"/>
      <c r="EZ191" s="169"/>
      <c r="FA191" s="169"/>
      <c r="FB191" s="169"/>
      <c r="FC191" s="169"/>
      <c r="FD191" s="169"/>
      <c r="FE191" s="169"/>
      <c r="FF191" s="169"/>
      <c r="FG191" s="169"/>
    </row>
    <row r="192" spans="1:170" ht="8.25" x14ac:dyDescent="0.15">
      <c r="B192" s="18"/>
      <c r="C192" s="36"/>
      <c r="D192" s="36"/>
      <c r="E192" s="36"/>
      <c r="F192" s="36"/>
      <c r="G192" s="170"/>
    </row>
    <row r="193" spans="1:7" ht="8.25" x14ac:dyDescent="0.15">
      <c r="A193" s="170"/>
      <c r="B193" s="18"/>
      <c r="C193" s="36"/>
      <c r="D193" s="171"/>
      <c r="E193" s="36"/>
      <c r="F193" s="36"/>
      <c r="G193" s="170"/>
    </row>
  </sheetData>
  <mergeCells count="18">
    <mergeCell ref="A2:B2"/>
    <mergeCell ref="A3:FG3"/>
    <mergeCell ref="EP4:EP5"/>
    <mergeCell ref="A6:FG6"/>
    <mergeCell ref="A28:FG28"/>
    <mergeCell ref="A36:FG36"/>
    <mergeCell ref="A70:FG70"/>
    <mergeCell ref="A174:E174"/>
    <mergeCell ref="A175:FG175"/>
    <mergeCell ref="A185:B185"/>
    <mergeCell ref="D185:F185"/>
    <mergeCell ref="H185:FG185"/>
    <mergeCell ref="A186:C186"/>
    <mergeCell ref="D186:F186"/>
    <mergeCell ref="DK186:FG186"/>
    <mergeCell ref="A187:C187"/>
    <mergeCell ref="D187:F187"/>
    <mergeCell ref="DK187:FG187"/>
  </mergeCells>
  <pageMargins left="0.23622047244094491" right="0.23622047244094491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H290"/>
  <sheetViews>
    <sheetView tabSelected="1" workbookViewId="0">
      <selection activeCell="D291" sqref="D291"/>
    </sheetView>
  </sheetViews>
  <sheetFormatPr baseColWidth="10" defaultRowHeight="15" customHeight="1" x14ac:dyDescent="0.15"/>
  <cols>
    <col min="1" max="1" width="4" style="178" customWidth="1"/>
    <col min="2" max="2" width="12.140625" style="173" customWidth="1"/>
    <col min="3" max="3" width="26.42578125" style="174" customWidth="1"/>
    <col min="4" max="4" width="36.7109375" style="158" customWidth="1"/>
    <col min="5" max="5" width="11.140625" style="175" customWidth="1"/>
    <col min="6" max="6" width="8" style="175" customWidth="1"/>
    <col min="7" max="7" width="13.140625" style="176" customWidth="1"/>
    <col min="8" max="8" width="9.7109375" style="176" customWidth="1"/>
    <col min="9" max="9" width="11.85546875" style="176" customWidth="1"/>
    <col min="10" max="31" width="11.42578125" style="176" hidden="1" customWidth="1"/>
    <col min="32" max="32" width="11.42578125" style="177" hidden="1" customWidth="1"/>
    <col min="33" max="36" width="11.42578125" style="176" hidden="1" customWidth="1"/>
    <col min="37" max="37" width="12.42578125" style="176" hidden="1" customWidth="1"/>
    <col min="38" max="38" width="1.7109375" style="176" hidden="1" customWidth="1"/>
    <col min="39" max="39" width="14.140625" style="176" hidden="1" customWidth="1"/>
    <col min="40" max="40" width="12.28515625" style="176" customWidth="1"/>
    <col min="41" max="41" width="15.28515625" style="176" customWidth="1"/>
    <col min="42" max="42" width="11.28515625" style="105" customWidth="1"/>
    <col min="43" max="159" width="11.42578125" style="178" customWidth="1"/>
    <col min="160" max="160" width="1.85546875" style="178" customWidth="1"/>
    <col min="161" max="16384" width="11.42578125" style="178"/>
  </cols>
  <sheetData>
    <row r="1" spans="2:42" ht="8.25" x14ac:dyDescent="0.15"/>
    <row r="2" spans="2:42" ht="51" customHeight="1" thickBot="1" x14ac:dyDescent="0.2">
      <c r="B2" s="339"/>
      <c r="C2" s="339"/>
    </row>
    <row r="3" spans="2:42" s="111" customFormat="1" ht="20.25" customHeight="1" thickBot="1" x14ac:dyDescent="0.2">
      <c r="B3" s="340" t="s">
        <v>522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2"/>
      <c r="AP3" s="110"/>
    </row>
    <row r="4" spans="2:42" s="188" customFormat="1" ht="17.25" customHeight="1" x14ac:dyDescent="0.15">
      <c r="B4" s="180" t="s">
        <v>1</v>
      </c>
      <c r="C4" s="181" t="s">
        <v>2</v>
      </c>
      <c r="D4" s="181" t="s">
        <v>3</v>
      </c>
      <c r="E4" s="182" t="s">
        <v>5</v>
      </c>
      <c r="F4" s="182" t="s">
        <v>6</v>
      </c>
      <c r="G4" s="183" t="s">
        <v>35</v>
      </c>
      <c r="H4" s="183" t="s">
        <v>36</v>
      </c>
      <c r="I4" s="183" t="s">
        <v>37</v>
      </c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5"/>
      <c r="U4" s="184" t="s">
        <v>38</v>
      </c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3" t="s">
        <v>523</v>
      </c>
      <c r="AO4" s="186" t="s">
        <v>57</v>
      </c>
      <c r="AP4" s="187"/>
    </row>
    <row r="5" spans="2:42" s="111" customFormat="1" ht="16.5" customHeight="1" thickBot="1" x14ac:dyDescent="0.2">
      <c r="B5" s="343" t="s">
        <v>506</v>
      </c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5"/>
      <c r="AP5" s="110"/>
    </row>
    <row r="6" spans="2:42" s="159" customFormat="1" ht="8.25" x14ac:dyDescent="0.25">
      <c r="B6" s="189" t="s">
        <v>524</v>
      </c>
      <c r="C6" s="190" t="s">
        <v>525</v>
      </c>
      <c r="D6" s="191" t="s">
        <v>526</v>
      </c>
      <c r="E6" s="192"/>
      <c r="F6" s="192"/>
      <c r="G6" s="66">
        <f>203036.59*1/8.75</f>
        <v>23204.181714285714</v>
      </c>
      <c r="H6" s="66">
        <f t="shared" ref="H6:H21" si="0">(G6*0.1)</f>
        <v>2320.4181714285714</v>
      </c>
      <c r="I6" s="66">
        <f t="shared" ref="I6:I11" si="1">(G6*0.9)</f>
        <v>20883.763542857145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29637.78</v>
      </c>
      <c r="R6" s="66">
        <v>36546.589999999997</v>
      </c>
      <c r="S6" s="66">
        <v>36546.589999999997</v>
      </c>
      <c r="T6" s="66">
        <v>36546.61</v>
      </c>
      <c r="U6" s="66">
        <v>4176.75</v>
      </c>
      <c r="V6" s="66">
        <v>789.58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6">
        <v>0</v>
      </c>
      <c r="AD6" s="66">
        <v>0</v>
      </c>
      <c r="AE6" s="66">
        <v>0</v>
      </c>
      <c r="AF6" s="65">
        <v>0</v>
      </c>
      <c r="AG6" s="66">
        <v>0</v>
      </c>
      <c r="AH6" s="66"/>
      <c r="AI6" s="66"/>
      <c r="AJ6" s="66"/>
      <c r="AK6" s="66">
        <v>20883.759999999998</v>
      </c>
      <c r="AL6" s="66">
        <v>20883.759999999998</v>
      </c>
      <c r="AM6" s="66">
        <v>20883.759999999998</v>
      </c>
      <c r="AN6" s="66">
        <v>20883.759999999998</v>
      </c>
      <c r="AO6" s="193">
        <f t="shared" ref="AO6:AO13" si="2">SUM(AK6)</f>
        <v>20883.759999999998</v>
      </c>
      <c r="AP6" s="86"/>
    </row>
    <row r="7" spans="2:42" s="159" customFormat="1" ht="8.25" x14ac:dyDescent="0.25">
      <c r="B7" s="194" t="s">
        <v>527</v>
      </c>
      <c r="C7" s="195" t="s">
        <v>528</v>
      </c>
      <c r="D7" s="196"/>
      <c r="E7" s="197"/>
      <c r="F7" s="197"/>
      <c r="G7" s="76">
        <f>5739/8.75</f>
        <v>655.88571428571424</v>
      </c>
      <c r="H7" s="76">
        <f t="shared" si="0"/>
        <v>65.588571428571427</v>
      </c>
      <c r="I7" s="76">
        <f t="shared" si="1"/>
        <v>590.29714285714283</v>
      </c>
      <c r="J7" s="76"/>
      <c r="K7" s="76"/>
      <c r="L7" s="76"/>
      <c r="M7" s="76"/>
      <c r="N7" s="76"/>
      <c r="O7" s="76"/>
      <c r="P7" s="76"/>
      <c r="Q7" s="76"/>
      <c r="R7" s="76"/>
      <c r="S7" s="76">
        <v>399.06</v>
      </c>
      <c r="T7" s="76">
        <v>1033.03</v>
      </c>
      <c r="U7" s="76">
        <v>118.07</v>
      </c>
      <c r="V7" s="76">
        <v>118.07</v>
      </c>
      <c r="W7" s="76">
        <v>118.06</v>
      </c>
      <c r="X7" s="76">
        <v>72.430000000000007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5">
        <v>0</v>
      </c>
      <c r="AG7" s="76">
        <v>0</v>
      </c>
      <c r="AH7" s="76"/>
      <c r="AI7" s="76"/>
      <c r="AJ7" s="76"/>
      <c r="AK7" s="76">
        <v>590.29999999999995</v>
      </c>
      <c r="AL7" s="76">
        <v>590.29999999999995</v>
      </c>
      <c r="AM7" s="76">
        <v>590.29999999999995</v>
      </c>
      <c r="AN7" s="76">
        <v>590.29999999999995</v>
      </c>
      <c r="AO7" s="198">
        <f t="shared" si="2"/>
        <v>590.29999999999995</v>
      </c>
      <c r="AP7" s="86"/>
    </row>
    <row r="8" spans="2:42" s="159" customFormat="1" ht="8.25" x14ac:dyDescent="0.25">
      <c r="B8" s="194" t="s">
        <v>527</v>
      </c>
      <c r="C8" s="195" t="s">
        <v>528</v>
      </c>
      <c r="D8" s="196"/>
      <c r="E8" s="197"/>
      <c r="F8" s="197"/>
      <c r="G8" s="76">
        <f>5739/8.75</f>
        <v>655.88571428571424</v>
      </c>
      <c r="H8" s="76">
        <f t="shared" si="0"/>
        <v>65.588571428571427</v>
      </c>
      <c r="I8" s="76">
        <f t="shared" si="1"/>
        <v>590.29714285714283</v>
      </c>
      <c r="J8" s="76"/>
      <c r="K8" s="76"/>
      <c r="L8" s="76"/>
      <c r="M8" s="76"/>
      <c r="N8" s="76"/>
      <c r="O8" s="76"/>
      <c r="P8" s="76"/>
      <c r="Q8" s="76"/>
      <c r="R8" s="76"/>
      <c r="S8" s="76">
        <v>399.06</v>
      </c>
      <c r="T8" s="76">
        <v>1033.03</v>
      </c>
      <c r="U8" s="76">
        <v>118.07</v>
      </c>
      <c r="V8" s="76">
        <v>118.07</v>
      </c>
      <c r="W8" s="76">
        <v>118.06</v>
      </c>
      <c r="X8" s="76">
        <v>72.430000000000007</v>
      </c>
      <c r="Y8" s="76">
        <v>0</v>
      </c>
      <c r="Z8" s="76">
        <v>0</v>
      </c>
      <c r="AA8" s="76">
        <v>0</v>
      </c>
      <c r="AB8" s="76">
        <v>0</v>
      </c>
      <c r="AC8" s="76">
        <v>0</v>
      </c>
      <c r="AD8" s="76">
        <v>0</v>
      </c>
      <c r="AE8" s="76">
        <v>0</v>
      </c>
      <c r="AF8" s="75">
        <v>0</v>
      </c>
      <c r="AG8" s="76">
        <v>0</v>
      </c>
      <c r="AH8" s="76"/>
      <c r="AI8" s="76"/>
      <c r="AJ8" s="76"/>
      <c r="AK8" s="76">
        <v>590.29999999999995</v>
      </c>
      <c r="AL8" s="76">
        <v>590.29999999999995</v>
      </c>
      <c r="AM8" s="76">
        <v>590.29999999999995</v>
      </c>
      <c r="AN8" s="76">
        <v>590.29999999999995</v>
      </c>
      <c r="AO8" s="198">
        <f t="shared" si="2"/>
        <v>590.29999999999995</v>
      </c>
      <c r="AP8" s="86"/>
    </row>
    <row r="9" spans="2:42" s="159" customFormat="1" ht="8.25" x14ac:dyDescent="0.25">
      <c r="B9" s="194" t="s">
        <v>527</v>
      </c>
      <c r="C9" s="195" t="s">
        <v>529</v>
      </c>
      <c r="D9" s="195"/>
      <c r="E9" s="102"/>
      <c r="F9" s="102"/>
      <c r="G9" s="76">
        <f>52536/8.75</f>
        <v>6004.1142857142859</v>
      </c>
      <c r="H9" s="76">
        <f t="shared" si="0"/>
        <v>600.41142857142859</v>
      </c>
      <c r="I9" s="76">
        <f t="shared" si="1"/>
        <v>5403.7028571428573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3653.05</v>
      </c>
      <c r="T9" s="76">
        <v>9456.48</v>
      </c>
      <c r="U9" s="76">
        <v>1080.76</v>
      </c>
      <c r="V9" s="76">
        <v>1080.76</v>
      </c>
      <c r="W9" s="76">
        <v>1080.76</v>
      </c>
      <c r="X9" s="76">
        <v>663.19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5">
        <v>0</v>
      </c>
      <c r="AG9" s="76">
        <v>0</v>
      </c>
      <c r="AH9" s="76"/>
      <c r="AI9" s="76"/>
      <c r="AJ9" s="76"/>
      <c r="AK9" s="76">
        <v>5403.7</v>
      </c>
      <c r="AL9" s="76">
        <v>5403.7</v>
      </c>
      <c r="AM9" s="76">
        <v>5403.7</v>
      </c>
      <c r="AN9" s="76">
        <v>5403.7</v>
      </c>
      <c r="AO9" s="198">
        <f t="shared" si="2"/>
        <v>5403.7</v>
      </c>
      <c r="AP9" s="86"/>
    </row>
    <row r="10" spans="2:42" s="159" customFormat="1" ht="8.25" x14ac:dyDescent="0.25">
      <c r="B10" s="194" t="s">
        <v>527</v>
      </c>
      <c r="C10" s="195" t="s">
        <v>530</v>
      </c>
      <c r="D10" s="196"/>
      <c r="E10" s="197"/>
      <c r="F10" s="197"/>
      <c r="G10" s="76">
        <f>5349/8.75</f>
        <v>611.31428571428569</v>
      </c>
      <c r="H10" s="76">
        <f t="shared" si="0"/>
        <v>61.131428571428572</v>
      </c>
      <c r="I10" s="76">
        <f t="shared" si="1"/>
        <v>550.18285714285719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371.94</v>
      </c>
      <c r="T10" s="76">
        <v>962.82</v>
      </c>
      <c r="U10" s="76">
        <v>110.05</v>
      </c>
      <c r="V10" s="76">
        <v>110.05</v>
      </c>
      <c r="W10" s="76">
        <v>110.05</v>
      </c>
      <c r="X10" s="76">
        <v>67.790000000000006</v>
      </c>
      <c r="Y10" s="76">
        <v>0</v>
      </c>
      <c r="Z10" s="76">
        <v>0</v>
      </c>
      <c r="AA10" s="76">
        <v>0</v>
      </c>
      <c r="AB10" s="76">
        <v>0</v>
      </c>
      <c r="AC10" s="76">
        <v>0</v>
      </c>
      <c r="AD10" s="76">
        <v>0</v>
      </c>
      <c r="AE10" s="76">
        <v>0</v>
      </c>
      <c r="AF10" s="75">
        <v>0</v>
      </c>
      <c r="AG10" s="76">
        <v>0</v>
      </c>
      <c r="AH10" s="76"/>
      <c r="AI10" s="76"/>
      <c r="AJ10" s="76"/>
      <c r="AK10" s="76">
        <v>550.17999999999995</v>
      </c>
      <c r="AL10" s="76">
        <v>550.17999999999995</v>
      </c>
      <c r="AM10" s="76">
        <v>550.17999999999995</v>
      </c>
      <c r="AN10" s="76">
        <v>550.17999999999995</v>
      </c>
      <c r="AO10" s="198">
        <f t="shared" si="2"/>
        <v>550.17999999999995</v>
      </c>
      <c r="AP10" s="86"/>
    </row>
    <row r="11" spans="2:42" s="159" customFormat="1" ht="8.25" x14ac:dyDescent="0.25">
      <c r="B11" s="194" t="s">
        <v>527</v>
      </c>
      <c r="C11" s="195" t="s">
        <v>530</v>
      </c>
      <c r="D11" s="196"/>
      <c r="E11" s="197"/>
      <c r="F11" s="197"/>
      <c r="G11" s="76">
        <f>5349/8.75</f>
        <v>611.31428571428569</v>
      </c>
      <c r="H11" s="76">
        <f t="shared" si="0"/>
        <v>61.131428571428572</v>
      </c>
      <c r="I11" s="76">
        <f t="shared" si="1"/>
        <v>550.18285714285719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371.94</v>
      </c>
      <c r="T11" s="76">
        <v>962.82</v>
      </c>
      <c r="U11" s="76">
        <v>110.05</v>
      </c>
      <c r="V11" s="76">
        <v>110.05</v>
      </c>
      <c r="W11" s="76">
        <v>110.05</v>
      </c>
      <c r="X11" s="76">
        <v>67.790000000000006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5">
        <v>0</v>
      </c>
      <c r="AG11" s="76">
        <v>0</v>
      </c>
      <c r="AH11" s="76"/>
      <c r="AI11" s="76"/>
      <c r="AJ11" s="76"/>
      <c r="AK11" s="76">
        <v>550.17999999999995</v>
      </c>
      <c r="AL11" s="76">
        <v>550.17999999999995</v>
      </c>
      <c r="AM11" s="76">
        <v>550.17999999999995</v>
      </c>
      <c r="AN11" s="76">
        <v>550.17999999999995</v>
      </c>
      <c r="AO11" s="198">
        <f t="shared" si="2"/>
        <v>550.17999999999995</v>
      </c>
      <c r="AP11" s="86"/>
    </row>
    <row r="12" spans="2:42" s="159" customFormat="1" ht="8.25" x14ac:dyDescent="0.25">
      <c r="B12" s="194" t="s">
        <v>531</v>
      </c>
      <c r="C12" s="195" t="s">
        <v>532</v>
      </c>
      <c r="D12" s="196"/>
      <c r="E12" s="197"/>
      <c r="F12" s="197"/>
      <c r="G12" s="76">
        <f>8949.6/8.75</f>
        <v>1022.8114285714286</v>
      </c>
      <c r="H12" s="76">
        <f t="shared" si="0"/>
        <v>102.28114285714287</v>
      </c>
      <c r="I12" s="76">
        <f>(G12*0.9)+0.98</f>
        <v>921.51028571428571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167.25</v>
      </c>
      <c r="U12" s="76">
        <v>184.12</v>
      </c>
      <c r="V12" s="76">
        <v>184.12</v>
      </c>
      <c r="W12" s="76">
        <v>184.12</v>
      </c>
      <c r="X12" s="76">
        <v>184.63</v>
      </c>
      <c r="Y12" s="76">
        <v>165.41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5">
        <v>0</v>
      </c>
      <c r="AG12" s="76">
        <v>0</v>
      </c>
      <c r="AH12" s="76"/>
      <c r="AI12" s="76"/>
      <c r="AJ12" s="76"/>
      <c r="AK12" s="76">
        <f>920.53+0.98</f>
        <v>921.51</v>
      </c>
      <c r="AL12" s="76">
        <f>920.53+0.98</f>
        <v>921.51</v>
      </c>
      <c r="AM12" s="76">
        <f>920.53+0.98</f>
        <v>921.51</v>
      </c>
      <c r="AN12" s="76">
        <f>920.53+0.98</f>
        <v>921.51</v>
      </c>
      <c r="AO12" s="198">
        <f t="shared" si="2"/>
        <v>921.51</v>
      </c>
      <c r="AP12" s="86"/>
    </row>
    <row r="13" spans="2:42" s="159" customFormat="1" ht="8.25" x14ac:dyDescent="0.25">
      <c r="B13" s="194" t="s">
        <v>533</v>
      </c>
      <c r="C13" s="195" t="s">
        <v>534</v>
      </c>
      <c r="D13" s="196"/>
      <c r="E13" s="197"/>
      <c r="F13" s="197"/>
      <c r="G13" s="76">
        <v>3136.88</v>
      </c>
      <c r="H13" s="76">
        <f t="shared" si="0"/>
        <v>313.68800000000005</v>
      </c>
      <c r="I13" s="76">
        <f t="shared" ref="I13:I21" si="3">(G13*0.9)</f>
        <v>2823.192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44.86</v>
      </c>
      <c r="W13" s="76">
        <v>564.64</v>
      </c>
      <c r="X13" s="76">
        <v>566.22</v>
      </c>
      <c r="Y13" s="76">
        <v>564.66999999999996</v>
      </c>
      <c r="Z13" s="76">
        <v>564.66999999999996</v>
      </c>
      <c r="AA13" s="76">
        <v>518.13</v>
      </c>
      <c r="AB13" s="76">
        <v>0</v>
      </c>
      <c r="AC13" s="76">
        <v>0</v>
      </c>
      <c r="AD13" s="76">
        <v>0</v>
      </c>
      <c r="AE13" s="76">
        <v>0</v>
      </c>
      <c r="AF13" s="75">
        <v>0</v>
      </c>
      <c r="AG13" s="76">
        <v>0</v>
      </c>
      <c r="AH13" s="76"/>
      <c r="AI13" s="76"/>
      <c r="AJ13" s="76"/>
      <c r="AK13" s="76">
        <f>SUM(V13:AA13)</f>
        <v>2823.19</v>
      </c>
      <c r="AL13" s="76">
        <f>SUM(W13:AB13)</f>
        <v>2778.3300000000004</v>
      </c>
      <c r="AM13" s="76">
        <v>2823.19</v>
      </c>
      <c r="AN13" s="76">
        <v>2823.19</v>
      </c>
      <c r="AO13" s="198">
        <f t="shared" si="2"/>
        <v>2823.19</v>
      </c>
      <c r="AP13" s="86"/>
    </row>
    <row r="14" spans="2:42" s="159" customFormat="1" ht="16.5" x14ac:dyDescent="0.25">
      <c r="B14" s="194" t="s">
        <v>535</v>
      </c>
      <c r="C14" s="195" t="s">
        <v>536</v>
      </c>
      <c r="D14" s="196" t="s">
        <v>537</v>
      </c>
      <c r="E14" s="197"/>
      <c r="F14" s="197"/>
      <c r="G14" s="76">
        <v>11630</v>
      </c>
      <c r="H14" s="76">
        <f t="shared" si="0"/>
        <v>1163</v>
      </c>
      <c r="I14" s="76">
        <f t="shared" si="3"/>
        <v>10467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103.24</v>
      </c>
      <c r="Y14" s="76">
        <v>2093.44</v>
      </c>
      <c r="Z14" s="76">
        <v>2093.4299999999998</v>
      </c>
      <c r="AA14" s="76">
        <v>2093.4299999999998</v>
      </c>
      <c r="AB14" s="76">
        <v>2099.16</v>
      </c>
      <c r="AC14" s="76">
        <v>1984.3</v>
      </c>
      <c r="AD14" s="76">
        <v>0</v>
      </c>
      <c r="AE14" s="76">
        <v>0</v>
      </c>
      <c r="AF14" s="75">
        <v>0</v>
      </c>
      <c r="AG14" s="76">
        <v>0</v>
      </c>
      <c r="AH14" s="76"/>
      <c r="AI14" s="76"/>
      <c r="AJ14" s="76"/>
      <c r="AK14" s="76">
        <f>SUM(X14:AD14)</f>
        <v>10466.999999999998</v>
      </c>
      <c r="AL14" s="76">
        <f>SUM(Y14:AE14)</f>
        <v>10363.759999999998</v>
      </c>
      <c r="AM14" s="76">
        <f>SUM(X14:AC14)</f>
        <v>10466.999999999998</v>
      </c>
      <c r="AN14" s="76">
        <v>10467</v>
      </c>
      <c r="AO14" s="198">
        <v>10467</v>
      </c>
      <c r="AP14" s="86"/>
    </row>
    <row r="15" spans="2:42" s="159" customFormat="1" ht="8.25" x14ac:dyDescent="0.25">
      <c r="B15" s="199" t="s">
        <v>538</v>
      </c>
      <c r="C15" s="200" t="s">
        <v>539</v>
      </c>
      <c r="D15" s="201"/>
      <c r="E15" s="202"/>
      <c r="F15" s="202"/>
      <c r="G15" s="203">
        <v>34550</v>
      </c>
      <c r="H15" s="203">
        <f t="shared" si="0"/>
        <v>3455</v>
      </c>
      <c r="I15" s="203">
        <f t="shared" si="3"/>
        <v>31095</v>
      </c>
      <c r="J15" s="203">
        <v>0</v>
      </c>
      <c r="K15" s="204">
        <v>0</v>
      </c>
      <c r="L15" s="204">
        <v>0</v>
      </c>
      <c r="M15" s="204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4">
        <v>0</v>
      </c>
      <c r="T15" s="204">
        <v>0</v>
      </c>
      <c r="U15" s="204">
        <v>0</v>
      </c>
      <c r="V15" s="203">
        <v>0</v>
      </c>
      <c r="W15" s="203">
        <v>0</v>
      </c>
      <c r="X15" s="203">
        <v>0</v>
      </c>
      <c r="Y15" s="203">
        <v>5179.66</v>
      </c>
      <c r="Z15" s="203">
        <v>6219</v>
      </c>
      <c r="AA15" s="203">
        <v>6219</v>
      </c>
      <c r="AB15" s="203">
        <v>6236.04</v>
      </c>
      <c r="AC15" s="203">
        <v>6219</v>
      </c>
      <c r="AD15" s="203">
        <v>1022.3</v>
      </c>
      <c r="AE15" s="203">
        <v>0</v>
      </c>
      <c r="AF15" s="75">
        <v>0</v>
      </c>
      <c r="AG15" s="76">
        <v>0</v>
      </c>
      <c r="AH15" s="76"/>
      <c r="AI15" s="76"/>
      <c r="AJ15" s="76"/>
      <c r="AK15" s="203">
        <f>SUM(Y15:AD15)</f>
        <v>31095</v>
      </c>
      <c r="AL15" s="203">
        <f>SUM(Z15:AE15)</f>
        <v>25915.34</v>
      </c>
      <c r="AM15" s="76">
        <v>31095</v>
      </c>
      <c r="AN15" s="76">
        <v>31095</v>
      </c>
      <c r="AO15" s="198">
        <f>SUM(AK15)</f>
        <v>31095</v>
      </c>
      <c r="AP15" s="86"/>
    </row>
    <row r="16" spans="2:42" s="159" customFormat="1" ht="8.25" x14ac:dyDescent="0.25">
      <c r="B16" s="205" t="s">
        <v>540</v>
      </c>
      <c r="C16" s="195" t="s">
        <v>541</v>
      </c>
      <c r="D16" s="196" t="s">
        <v>542</v>
      </c>
      <c r="E16" s="197"/>
      <c r="F16" s="197"/>
      <c r="G16" s="76">
        <v>13156.79</v>
      </c>
      <c r="H16" s="76">
        <f t="shared" si="0"/>
        <v>1315.6790000000001</v>
      </c>
      <c r="I16" s="75">
        <f t="shared" si="3"/>
        <v>11841.111000000001</v>
      </c>
      <c r="J16" s="203"/>
      <c r="K16" s="204"/>
      <c r="L16" s="204"/>
      <c r="M16" s="204"/>
      <c r="N16" s="203"/>
      <c r="O16" s="203"/>
      <c r="P16" s="203"/>
      <c r="Q16" s="203"/>
      <c r="R16" s="203"/>
      <c r="S16" s="204"/>
      <c r="T16" s="204"/>
      <c r="U16" s="204"/>
      <c r="V16" s="203"/>
      <c r="W16" s="203"/>
      <c r="X16" s="203"/>
      <c r="Y16" s="203"/>
      <c r="Z16" s="203"/>
      <c r="AA16" s="203"/>
      <c r="AB16" s="203"/>
      <c r="AC16" s="76">
        <v>635.86</v>
      </c>
      <c r="AD16" s="76">
        <v>2368.25</v>
      </c>
      <c r="AE16" s="76">
        <v>2368.25</v>
      </c>
      <c r="AF16" s="75">
        <v>2374.7399999999998</v>
      </c>
      <c r="AG16" s="76">
        <v>2368.25</v>
      </c>
      <c r="AH16" s="76">
        <v>1725.76</v>
      </c>
      <c r="AI16" s="76"/>
      <c r="AJ16" s="76"/>
      <c r="AK16" s="203">
        <f t="shared" ref="AK16:AL18" si="4">SUM(AC16:AH16)</f>
        <v>11841.11</v>
      </c>
      <c r="AL16" s="203">
        <f t="shared" si="4"/>
        <v>11205.25</v>
      </c>
      <c r="AM16" s="76">
        <v>11841.11</v>
      </c>
      <c r="AN16" s="76">
        <v>11841.11</v>
      </c>
      <c r="AO16" s="198">
        <f>SUM(AK16)</f>
        <v>11841.11</v>
      </c>
      <c r="AP16" s="86"/>
    </row>
    <row r="17" spans="2:42" s="159" customFormat="1" ht="8.25" x14ac:dyDescent="0.25">
      <c r="B17" s="205" t="s">
        <v>540</v>
      </c>
      <c r="C17" s="195" t="s">
        <v>543</v>
      </c>
      <c r="D17" s="196" t="s">
        <v>544</v>
      </c>
      <c r="E17" s="197"/>
      <c r="F17" s="197"/>
      <c r="G17" s="76">
        <v>3101.85</v>
      </c>
      <c r="H17" s="76">
        <f t="shared" si="0"/>
        <v>310.185</v>
      </c>
      <c r="I17" s="75">
        <f t="shared" si="3"/>
        <v>2791.665</v>
      </c>
      <c r="J17" s="203"/>
      <c r="K17" s="204"/>
      <c r="L17" s="204"/>
      <c r="M17" s="204"/>
      <c r="N17" s="203"/>
      <c r="O17" s="203"/>
      <c r="P17" s="203"/>
      <c r="Q17" s="203"/>
      <c r="R17" s="203"/>
      <c r="S17" s="204"/>
      <c r="T17" s="204"/>
      <c r="U17" s="204"/>
      <c r="V17" s="203"/>
      <c r="W17" s="203"/>
      <c r="X17" s="203"/>
      <c r="Y17" s="203"/>
      <c r="Z17" s="203"/>
      <c r="AA17" s="203"/>
      <c r="AB17" s="203"/>
      <c r="AC17" s="76">
        <v>149.91</v>
      </c>
      <c r="AD17" s="76">
        <v>558.33000000000004</v>
      </c>
      <c r="AE17" s="76">
        <v>558.33000000000004</v>
      </c>
      <c r="AF17" s="75">
        <v>559.86</v>
      </c>
      <c r="AG17" s="75">
        <v>558.33000000000004</v>
      </c>
      <c r="AH17" s="76">
        <v>406.9</v>
      </c>
      <c r="AI17" s="76"/>
      <c r="AJ17" s="76"/>
      <c r="AK17" s="203">
        <f t="shared" si="4"/>
        <v>2791.6600000000003</v>
      </c>
      <c r="AL17" s="203">
        <f t="shared" si="4"/>
        <v>2641.75</v>
      </c>
      <c r="AM17" s="76">
        <v>2791.67</v>
      </c>
      <c r="AN17" s="76">
        <v>2791.67</v>
      </c>
      <c r="AO17" s="198">
        <v>2791.67</v>
      </c>
      <c r="AP17" s="86"/>
    </row>
    <row r="18" spans="2:42" s="159" customFormat="1" ht="8.25" x14ac:dyDescent="0.25">
      <c r="B18" s="205" t="s">
        <v>540</v>
      </c>
      <c r="C18" s="195" t="s">
        <v>545</v>
      </c>
      <c r="D18" s="196" t="s">
        <v>546</v>
      </c>
      <c r="E18" s="197"/>
      <c r="F18" s="197"/>
      <c r="G18" s="76">
        <v>3911.83</v>
      </c>
      <c r="H18" s="76">
        <f t="shared" si="0"/>
        <v>391.18299999999999</v>
      </c>
      <c r="I18" s="75">
        <f t="shared" si="3"/>
        <v>3520.6469999999999</v>
      </c>
      <c r="J18" s="203"/>
      <c r="K18" s="204"/>
      <c r="L18" s="204"/>
      <c r="M18" s="204"/>
      <c r="N18" s="203"/>
      <c r="O18" s="203"/>
      <c r="P18" s="203"/>
      <c r="Q18" s="203"/>
      <c r="R18" s="203"/>
      <c r="S18" s="204"/>
      <c r="T18" s="204"/>
      <c r="U18" s="204"/>
      <c r="V18" s="203"/>
      <c r="W18" s="203"/>
      <c r="X18" s="203"/>
      <c r="Y18" s="203"/>
      <c r="Z18" s="203"/>
      <c r="AA18" s="203"/>
      <c r="AB18" s="203"/>
      <c r="AC18" s="76">
        <v>189.04</v>
      </c>
      <c r="AD18" s="76">
        <v>704.1</v>
      </c>
      <c r="AE18" s="76">
        <v>704.1</v>
      </c>
      <c r="AF18" s="75">
        <v>706.02</v>
      </c>
      <c r="AG18" s="76">
        <v>704.1</v>
      </c>
      <c r="AH18" s="76">
        <v>513.29</v>
      </c>
      <c r="AI18" s="76"/>
      <c r="AJ18" s="76"/>
      <c r="AK18" s="203">
        <f t="shared" si="4"/>
        <v>3520.65</v>
      </c>
      <c r="AL18" s="203">
        <f t="shared" si="4"/>
        <v>3331.61</v>
      </c>
      <c r="AM18" s="76">
        <v>3520.65</v>
      </c>
      <c r="AN18" s="76">
        <v>3520.65</v>
      </c>
      <c r="AO18" s="198">
        <f>SUM(AK18)</f>
        <v>3520.65</v>
      </c>
      <c r="AP18" s="86"/>
    </row>
    <row r="19" spans="2:42" s="159" customFormat="1" ht="16.5" x14ac:dyDescent="0.25">
      <c r="B19" s="205" t="s">
        <v>547</v>
      </c>
      <c r="C19" s="195" t="s">
        <v>548</v>
      </c>
      <c r="D19" s="196" t="s">
        <v>549</v>
      </c>
      <c r="E19" s="197"/>
      <c r="F19" s="197"/>
      <c r="G19" s="76">
        <v>3150</v>
      </c>
      <c r="H19" s="76">
        <f t="shared" si="0"/>
        <v>315</v>
      </c>
      <c r="I19" s="75">
        <f t="shared" si="3"/>
        <v>2835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>
        <v>560.79999999999995</v>
      </c>
      <c r="AE19" s="76">
        <v>567.02</v>
      </c>
      <c r="AF19" s="75">
        <v>568.57000000000005</v>
      </c>
      <c r="AG19" s="76">
        <v>567.02</v>
      </c>
      <c r="AH19" s="76">
        <v>567.02</v>
      </c>
      <c r="AI19" s="76"/>
      <c r="AJ19" s="76"/>
      <c r="AK19" s="203">
        <v>2835</v>
      </c>
      <c r="AL19" s="203">
        <v>2835</v>
      </c>
      <c r="AM19" s="76">
        <v>2835</v>
      </c>
      <c r="AN19" s="76">
        <v>2835</v>
      </c>
      <c r="AO19" s="198">
        <v>2835</v>
      </c>
      <c r="AP19" s="86"/>
    </row>
    <row r="20" spans="2:42" s="159" customFormat="1" ht="41.25" x14ac:dyDescent="0.25">
      <c r="B20" s="205" t="s">
        <v>131</v>
      </c>
      <c r="C20" s="195" t="s">
        <v>550</v>
      </c>
      <c r="D20" s="19" t="s">
        <v>551</v>
      </c>
      <c r="E20" s="197"/>
      <c r="F20" s="197"/>
      <c r="G20" s="76">
        <v>16575</v>
      </c>
      <c r="H20" s="76">
        <f t="shared" si="0"/>
        <v>1657.5</v>
      </c>
      <c r="I20" s="75">
        <f t="shared" si="3"/>
        <v>14917.5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5"/>
      <c r="AG20" s="76"/>
      <c r="AH20" s="76"/>
      <c r="AI20" s="75" t="e">
        <f>SUM(#REF!)</f>
        <v>#REF!</v>
      </c>
      <c r="AJ20" s="75"/>
      <c r="AK20" s="76">
        <v>14917.5</v>
      </c>
      <c r="AL20" s="76">
        <v>14917.5</v>
      </c>
      <c r="AM20" s="76">
        <v>14917.5</v>
      </c>
      <c r="AN20" s="76">
        <v>14917.5</v>
      </c>
      <c r="AO20" s="198">
        <v>14917.5</v>
      </c>
      <c r="AP20" s="86"/>
    </row>
    <row r="21" spans="2:42" s="159" customFormat="1" ht="16.5" x14ac:dyDescent="0.25">
      <c r="B21" s="205" t="s">
        <v>552</v>
      </c>
      <c r="C21" s="195" t="s">
        <v>553</v>
      </c>
      <c r="D21" s="196" t="s">
        <v>554</v>
      </c>
      <c r="E21" s="197"/>
      <c r="F21" s="197"/>
      <c r="G21" s="76">
        <v>23989.9</v>
      </c>
      <c r="H21" s="76">
        <f t="shared" si="0"/>
        <v>2398.9900000000002</v>
      </c>
      <c r="I21" s="75">
        <f t="shared" si="3"/>
        <v>21590.910000000003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5"/>
      <c r="AG21" s="76"/>
      <c r="AH21" s="76"/>
      <c r="AI21" s="75" t="e">
        <f>SUM(#REF!)</f>
        <v>#REF!</v>
      </c>
      <c r="AJ21" s="75"/>
      <c r="AK21" s="76">
        <v>21590.91</v>
      </c>
      <c r="AL21" s="76">
        <v>21590.91</v>
      </c>
      <c r="AM21" s="76">
        <v>21590.91</v>
      </c>
      <c r="AN21" s="76">
        <v>21590.91</v>
      </c>
      <c r="AO21" s="198">
        <v>21590.91</v>
      </c>
      <c r="AP21" s="86"/>
    </row>
    <row r="22" spans="2:42" s="213" customFormat="1" ht="11.25" x14ac:dyDescent="0.25">
      <c r="B22" s="206" t="s">
        <v>555</v>
      </c>
      <c r="C22" s="207"/>
      <c r="D22" s="208"/>
      <c r="E22" s="209"/>
      <c r="F22" s="209"/>
      <c r="G22" s="210">
        <f>SUM(G6:G21)</f>
        <v>145967.75742857147</v>
      </c>
      <c r="H22" s="210">
        <f>SUM(H6:H21)</f>
        <v>14596.77574285714</v>
      </c>
      <c r="I22" s="210">
        <f>SUM(I6:I21)</f>
        <v>131371.96168571428</v>
      </c>
      <c r="J22" s="210">
        <f t="shared" ref="J22:AC22" si="5">SUM(J6:J15)</f>
        <v>0</v>
      </c>
      <c r="K22" s="210">
        <f t="shared" si="5"/>
        <v>0</v>
      </c>
      <c r="L22" s="210">
        <f t="shared" si="5"/>
        <v>0</v>
      </c>
      <c r="M22" s="210">
        <f t="shared" si="5"/>
        <v>0</v>
      </c>
      <c r="N22" s="210">
        <f t="shared" si="5"/>
        <v>0</v>
      </c>
      <c r="O22" s="210">
        <f t="shared" si="5"/>
        <v>0</v>
      </c>
      <c r="P22" s="210">
        <f t="shared" si="5"/>
        <v>0</v>
      </c>
      <c r="Q22" s="210">
        <f t="shared" si="5"/>
        <v>29637.78</v>
      </c>
      <c r="R22" s="210">
        <f t="shared" si="5"/>
        <v>36546.589999999997</v>
      </c>
      <c r="S22" s="210">
        <f t="shared" si="5"/>
        <v>41741.64</v>
      </c>
      <c r="T22" s="210">
        <f t="shared" si="5"/>
        <v>50162.039999999994</v>
      </c>
      <c r="U22" s="210">
        <f t="shared" si="5"/>
        <v>5897.87</v>
      </c>
      <c r="V22" s="210">
        <f t="shared" si="5"/>
        <v>2555.5600000000004</v>
      </c>
      <c r="W22" s="210">
        <f t="shared" si="5"/>
        <v>2285.7399999999998</v>
      </c>
      <c r="X22" s="210">
        <f t="shared" si="5"/>
        <v>1797.72</v>
      </c>
      <c r="Y22" s="210">
        <f t="shared" si="5"/>
        <v>8003.18</v>
      </c>
      <c r="Z22" s="210">
        <f t="shared" si="5"/>
        <v>8877.1</v>
      </c>
      <c r="AA22" s="210">
        <f t="shared" si="5"/>
        <v>8830.56</v>
      </c>
      <c r="AB22" s="210">
        <f t="shared" si="5"/>
        <v>8335.2000000000007</v>
      </c>
      <c r="AC22" s="210">
        <f t="shared" si="5"/>
        <v>8203.2999999999993</v>
      </c>
      <c r="AD22" s="210">
        <f>SUM(AD14:AD15)</f>
        <v>1022.3</v>
      </c>
      <c r="AE22" s="210">
        <f>SUM(AE14:AE15)</f>
        <v>0</v>
      </c>
      <c r="AF22" s="210">
        <f>SUM(AF14:AF15)</f>
        <v>0</v>
      </c>
      <c r="AG22" s="210">
        <f>SUM(AG14:AG15)</f>
        <v>0</v>
      </c>
      <c r="AH22" s="210"/>
      <c r="AI22" s="210"/>
      <c r="AJ22" s="210"/>
      <c r="AK22" s="210">
        <f>SUM(AK6:AK21)</f>
        <v>131371.94999999998</v>
      </c>
      <c r="AL22" s="210">
        <f>SUM(AL6:AL21)</f>
        <v>125069.38</v>
      </c>
      <c r="AM22" s="210">
        <f>SUM(AM6:AM21)</f>
        <v>131371.96</v>
      </c>
      <c r="AN22" s="210">
        <f>SUM(AN6:AN21)</f>
        <v>131371.96</v>
      </c>
      <c r="AO22" s="211">
        <f>SUM(AO6:AO21)</f>
        <v>131371.96</v>
      </c>
      <c r="AP22" s="212"/>
    </row>
    <row r="23" spans="2:42" s="213" customFormat="1" ht="11.25" x14ac:dyDescent="0.25">
      <c r="B23" s="336" t="s">
        <v>556</v>
      </c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8"/>
      <c r="AP23" s="212"/>
    </row>
    <row r="24" spans="2:42" s="159" customFormat="1" ht="8.25" x14ac:dyDescent="0.25">
      <c r="B24" s="194" t="s">
        <v>557</v>
      </c>
      <c r="C24" s="195" t="s">
        <v>558</v>
      </c>
      <c r="D24" s="195" t="s">
        <v>559</v>
      </c>
      <c r="E24" s="102" t="s">
        <v>11</v>
      </c>
      <c r="F24" s="102" t="s">
        <v>560</v>
      </c>
      <c r="G24" s="76">
        <f>10000*1/8.75</f>
        <v>1142.8571428571429</v>
      </c>
      <c r="H24" s="76">
        <f t="shared" ref="H24:H35" si="6">(G24*0.1)</f>
        <v>114.28571428571429</v>
      </c>
      <c r="I24" s="76">
        <f t="shared" ref="I24:I30" si="7">(G24*0.9)</f>
        <v>1028.5714285714287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f>(I24/5/365*120)</f>
        <v>67.632093933463793</v>
      </c>
      <c r="Q24" s="76">
        <v>1800</v>
      </c>
      <c r="R24" s="76">
        <v>1800</v>
      </c>
      <c r="S24" s="76">
        <v>1800</v>
      </c>
      <c r="T24" s="76">
        <v>1800</v>
      </c>
      <c r="U24" s="76">
        <v>198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76">
        <v>0</v>
      </c>
      <c r="AB24" s="76">
        <v>0</v>
      </c>
      <c r="AC24" s="76">
        <v>0</v>
      </c>
      <c r="AD24" s="76">
        <v>0</v>
      </c>
      <c r="AE24" s="76">
        <v>0</v>
      </c>
      <c r="AF24" s="75">
        <v>0</v>
      </c>
      <c r="AG24" s="76">
        <v>0</v>
      </c>
      <c r="AH24" s="76"/>
      <c r="AI24" s="76"/>
      <c r="AJ24" s="76"/>
      <c r="AK24" s="76">
        <v>1028.57</v>
      </c>
      <c r="AL24" s="76">
        <v>1028.57</v>
      </c>
      <c r="AM24" s="76">
        <v>1028.57</v>
      </c>
      <c r="AN24" s="76">
        <v>1028.57</v>
      </c>
      <c r="AO24" s="198">
        <f t="shared" ref="AO24:AO31" si="8">SUM(AK24)</f>
        <v>1028.57</v>
      </c>
      <c r="AP24" s="86"/>
    </row>
    <row r="25" spans="2:42" s="159" customFormat="1" ht="8.25" x14ac:dyDescent="0.25">
      <c r="B25" s="194" t="s">
        <v>557</v>
      </c>
      <c r="C25" s="195" t="s">
        <v>561</v>
      </c>
      <c r="D25" s="195" t="s">
        <v>562</v>
      </c>
      <c r="E25" s="102" t="s">
        <v>494</v>
      </c>
      <c r="F25" s="102" t="s">
        <v>563</v>
      </c>
      <c r="G25" s="76">
        <f>10000*1/8.75</f>
        <v>1142.8571428571429</v>
      </c>
      <c r="H25" s="76">
        <f t="shared" si="6"/>
        <v>114.28571428571429</v>
      </c>
      <c r="I25" s="76">
        <f t="shared" si="7"/>
        <v>1028.5714285714287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f>(I25/5/365*120)</f>
        <v>67.632093933463793</v>
      </c>
      <c r="Q25" s="76">
        <v>1800</v>
      </c>
      <c r="R25" s="76">
        <v>1800</v>
      </c>
      <c r="S25" s="76">
        <v>1800</v>
      </c>
      <c r="T25" s="76">
        <v>1800</v>
      </c>
      <c r="U25" s="76">
        <v>198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  <c r="AB25" s="76">
        <v>0</v>
      </c>
      <c r="AC25" s="76">
        <v>0</v>
      </c>
      <c r="AD25" s="76">
        <v>0</v>
      </c>
      <c r="AE25" s="76">
        <v>0</v>
      </c>
      <c r="AF25" s="75">
        <v>0</v>
      </c>
      <c r="AG25" s="76">
        <v>0</v>
      </c>
      <c r="AH25" s="76"/>
      <c r="AI25" s="76"/>
      <c r="AJ25" s="76"/>
      <c r="AK25" s="76">
        <v>1028.57</v>
      </c>
      <c r="AL25" s="76">
        <v>1028.57</v>
      </c>
      <c r="AM25" s="76">
        <v>1028.57</v>
      </c>
      <c r="AN25" s="76">
        <v>1028.57</v>
      </c>
      <c r="AO25" s="198">
        <f t="shared" si="8"/>
        <v>1028.57</v>
      </c>
      <c r="AP25" s="86"/>
    </row>
    <row r="26" spans="2:42" s="159" customFormat="1" ht="8.25" x14ac:dyDescent="0.25">
      <c r="B26" s="194" t="s">
        <v>564</v>
      </c>
      <c r="C26" s="195" t="s">
        <v>565</v>
      </c>
      <c r="D26" s="196" t="s">
        <v>566</v>
      </c>
      <c r="E26" s="197" t="s">
        <v>15</v>
      </c>
      <c r="F26" s="197" t="s">
        <v>567</v>
      </c>
      <c r="G26" s="76">
        <f>5500*1/8.75</f>
        <v>628.57142857142856</v>
      </c>
      <c r="H26" s="76">
        <f t="shared" si="6"/>
        <v>62.857142857142861</v>
      </c>
      <c r="I26" s="76">
        <f t="shared" si="7"/>
        <v>565.71428571428567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762.13</v>
      </c>
      <c r="Q26" s="76">
        <v>990</v>
      </c>
      <c r="R26" s="76">
        <v>990</v>
      </c>
      <c r="S26" s="76">
        <v>990</v>
      </c>
      <c r="T26" s="76">
        <v>989.99</v>
      </c>
      <c r="U26" s="76">
        <v>26.04</v>
      </c>
      <c r="V26" s="76">
        <v>0</v>
      </c>
      <c r="W26" s="76">
        <v>0</v>
      </c>
      <c r="X26" s="76">
        <v>0</v>
      </c>
      <c r="Y26" s="76">
        <v>0</v>
      </c>
      <c r="Z26" s="76">
        <v>0</v>
      </c>
      <c r="AA26" s="76">
        <v>0</v>
      </c>
      <c r="AB26" s="76">
        <v>0</v>
      </c>
      <c r="AC26" s="76">
        <v>0</v>
      </c>
      <c r="AD26" s="76">
        <v>0</v>
      </c>
      <c r="AE26" s="76">
        <v>0</v>
      </c>
      <c r="AF26" s="75">
        <v>0</v>
      </c>
      <c r="AG26" s="76">
        <v>0</v>
      </c>
      <c r="AH26" s="76"/>
      <c r="AI26" s="76"/>
      <c r="AJ26" s="76"/>
      <c r="AK26" s="76">
        <v>565.71</v>
      </c>
      <c r="AL26" s="76">
        <v>565.71</v>
      </c>
      <c r="AM26" s="76">
        <v>565.71</v>
      </c>
      <c r="AN26" s="76">
        <v>565.71</v>
      </c>
      <c r="AO26" s="198">
        <f t="shared" si="8"/>
        <v>565.71</v>
      </c>
      <c r="AP26" s="86"/>
    </row>
    <row r="27" spans="2:42" s="159" customFormat="1" ht="16.5" x14ac:dyDescent="0.25">
      <c r="B27" s="194" t="s">
        <v>568</v>
      </c>
      <c r="C27" s="195" t="s">
        <v>569</v>
      </c>
      <c r="D27" s="195" t="s">
        <v>570</v>
      </c>
      <c r="E27" s="102" t="s">
        <v>571</v>
      </c>
      <c r="F27" s="102" t="s">
        <v>572</v>
      </c>
      <c r="G27" s="76">
        <f>10000*1/8.75</f>
        <v>1142.8571428571429</v>
      </c>
      <c r="H27" s="76">
        <f t="shared" si="6"/>
        <v>114.28571428571429</v>
      </c>
      <c r="I27" s="76">
        <f t="shared" si="7"/>
        <v>1028.5714285714287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f>(I27/5/365*361)</f>
        <v>203.45988258317024</v>
      </c>
      <c r="Q27" s="76">
        <v>1800</v>
      </c>
      <c r="R27" s="76">
        <v>1800</v>
      </c>
      <c r="S27" s="76">
        <v>1800</v>
      </c>
      <c r="T27" s="76">
        <v>1800</v>
      </c>
      <c r="U27" s="76">
        <v>182.46</v>
      </c>
      <c r="V27" s="76">
        <v>0</v>
      </c>
      <c r="W27" s="76">
        <v>0</v>
      </c>
      <c r="X27" s="76">
        <v>0</v>
      </c>
      <c r="Y27" s="76">
        <v>0</v>
      </c>
      <c r="Z27" s="76">
        <v>0</v>
      </c>
      <c r="AA27" s="76">
        <v>0</v>
      </c>
      <c r="AB27" s="76">
        <v>0</v>
      </c>
      <c r="AC27" s="76">
        <v>0</v>
      </c>
      <c r="AD27" s="76">
        <v>0</v>
      </c>
      <c r="AE27" s="76">
        <v>0</v>
      </c>
      <c r="AF27" s="75">
        <v>0</v>
      </c>
      <c r="AG27" s="76">
        <v>0</v>
      </c>
      <c r="AH27" s="76"/>
      <c r="AI27" s="76"/>
      <c r="AJ27" s="76"/>
      <c r="AK27" s="76">
        <v>1028.57</v>
      </c>
      <c r="AL27" s="76">
        <v>1028.57</v>
      </c>
      <c r="AM27" s="76">
        <v>1028.57</v>
      </c>
      <c r="AN27" s="76">
        <v>1028.57</v>
      </c>
      <c r="AO27" s="198">
        <f t="shared" si="8"/>
        <v>1028.57</v>
      </c>
      <c r="AP27" s="86"/>
    </row>
    <row r="28" spans="2:42" s="159" customFormat="1" ht="8.25" x14ac:dyDescent="0.25">
      <c r="B28" s="194" t="s">
        <v>573</v>
      </c>
      <c r="C28" s="195" t="s">
        <v>574</v>
      </c>
      <c r="D28" s="196" t="s">
        <v>575</v>
      </c>
      <c r="E28" s="197" t="s">
        <v>208</v>
      </c>
      <c r="F28" s="197" t="s">
        <v>576</v>
      </c>
      <c r="G28" s="76">
        <f>8000*1/8.75</f>
        <v>914.28571428571433</v>
      </c>
      <c r="H28" s="76">
        <f t="shared" si="6"/>
        <v>91.428571428571445</v>
      </c>
      <c r="I28" s="76">
        <f t="shared" si="7"/>
        <v>822.85714285714289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f>(I28/5/365*222)</f>
        <v>100.09549902152642</v>
      </c>
      <c r="Q28" s="76">
        <v>1440</v>
      </c>
      <c r="R28" s="76">
        <v>1440</v>
      </c>
      <c r="S28" s="76">
        <v>1440</v>
      </c>
      <c r="T28" s="76">
        <v>1440.01</v>
      </c>
      <c r="U28" s="76">
        <v>153.13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D28" s="76">
        <v>0</v>
      </c>
      <c r="AE28" s="76">
        <v>0</v>
      </c>
      <c r="AF28" s="75">
        <v>0</v>
      </c>
      <c r="AG28" s="76">
        <v>0</v>
      </c>
      <c r="AH28" s="76"/>
      <c r="AI28" s="76"/>
      <c r="AJ28" s="76"/>
      <c r="AK28" s="76">
        <v>822.86</v>
      </c>
      <c r="AL28" s="76">
        <v>822.86</v>
      </c>
      <c r="AM28" s="76">
        <v>822.86</v>
      </c>
      <c r="AN28" s="76">
        <v>822.86</v>
      </c>
      <c r="AO28" s="198">
        <f t="shared" si="8"/>
        <v>822.86</v>
      </c>
      <c r="AP28" s="86"/>
    </row>
    <row r="29" spans="2:42" s="159" customFormat="1" ht="8.25" x14ac:dyDescent="0.25">
      <c r="B29" s="194" t="s">
        <v>577</v>
      </c>
      <c r="C29" s="195" t="s">
        <v>561</v>
      </c>
      <c r="D29" s="196" t="s">
        <v>578</v>
      </c>
      <c r="E29" s="197" t="s">
        <v>11</v>
      </c>
      <c r="F29" s="197" t="s">
        <v>579</v>
      </c>
      <c r="G29" s="76">
        <f>9864*1/8.75</f>
        <v>1127.3142857142857</v>
      </c>
      <c r="H29" s="76">
        <f t="shared" si="6"/>
        <v>112.73142857142858</v>
      </c>
      <c r="I29" s="76">
        <f t="shared" si="7"/>
        <v>1014.5828571428572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f>(I29/5/365*26)</f>
        <v>14.454331115459883</v>
      </c>
      <c r="Q29" s="76">
        <v>1775.52</v>
      </c>
      <c r="R29" s="76">
        <v>1775.52</v>
      </c>
      <c r="S29" s="76">
        <v>1775.52</v>
      </c>
      <c r="T29" s="76">
        <v>1775.53</v>
      </c>
      <c r="U29" s="76">
        <v>201.26</v>
      </c>
      <c r="V29" s="76">
        <v>0</v>
      </c>
      <c r="W29" s="76">
        <v>0</v>
      </c>
      <c r="X29" s="76">
        <v>0</v>
      </c>
      <c r="Y29" s="76">
        <v>0</v>
      </c>
      <c r="Z29" s="76">
        <v>0</v>
      </c>
      <c r="AA29" s="76">
        <v>0</v>
      </c>
      <c r="AB29" s="76">
        <v>0</v>
      </c>
      <c r="AC29" s="76">
        <v>0</v>
      </c>
      <c r="AD29" s="76">
        <v>0</v>
      </c>
      <c r="AE29" s="76">
        <v>0</v>
      </c>
      <c r="AF29" s="75">
        <v>0</v>
      </c>
      <c r="AG29" s="76">
        <v>0</v>
      </c>
      <c r="AH29" s="76"/>
      <c r="AI29" s="76"/>
      <c r="AJ29" s="76"/>
      <c r="AK29" s="76">
        <v>1014.58</v>
      </c>
      <c r="AL29" s="76">
        <v>1014.58</v>
      </c>
      <c r="AM29" s="76">
        <v>1014.58</v>
      </c>
      <c r="AN29" s="76">
        <v>1014.58</v>
      </c>
      <c r="AO29" s="198">
        <f t="shared" si="8"/>
        <v>1014.58</v>
      </c>
      <c r="AP29" s="86"/>
    </row>
    <row r="30" spans="2:42" s="159" customFormat="1" ht="8.25" x14ac:dyDescent="0.25">
      <c r="B30" s="205" t="s">
        <v>580</v>
      </c>
      <c r="C30" s="195" t="s">
        <v>581</v>
      </c>
      <c r="D30" s="196" t="s">
        <v>582</v>
      </c>
      <c r="E30" s="197" t="s">
        <v>169</v>
      </c>
      <c r="F30" s="197" t="s">
        <v>583</v>
      </c>
      <c r="G30" s="76">
        <v>600</v>
      </c>
      <c r="H30" s="76">
        <f t="shared" si="6"/>
        <v>60</v>
      </c>
      <c r="I30" s="75">
        <f t="shared" si="7"/>
        <v>540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75"/>
      <c r="X30" s="100"/>
      <c r="Y30" s="75"/>
      <c r="Z30" s="75"/>
      <c r="AA30" s="75"/>
      <c r="AB30" s="76"/>
      <c r="AC30" s="76"/>
      <c r="AD30" s="76"/>
      <c r="AE30" s="76"/>
      <c r="AF30" s="75"/>
      <c r="AG30" s="76"/>
      <c r="AH30" s="76"/>
      <c r="AI30" s="76"/>
      <c r="AJ30" s="76"/>
      <c r="AK30" s="75">
        <v>540</v>
      </c>
      <c r="AL30" s="75">
        <v>540</v>
      </c>
      <c r="AM30" s="75">
        <v>540</v>
      </c>
      <c r="AN30" s="75">
        <v>540</v>
      </c>
      <c r="AO30" s="79">
        <f t="shared" si="8"/>
        <v>540</v>
      </c>
      <c r="AP30" s="86"/>
    </row>
    <row r="31" spans="2:42" s="159" customFormat="1" ht="16.5" x14ac:dyDescent="0.25">
      <c r="B31" s="194" t="s">
        <v>584</v>
      </c>
      <c r="C31" s="195" t="s">
        <v>585</v>
      </c>
      <c r="D31" s="196" t="s">
        <v>586</v>
      </c>
      <c r="E31" s="197" t="s">
        <v>312</v>
      </c>
      <c r="F31" s="197" t="s">
        <v>587</v>
      </c>
      <c r="G31" s="76">
        <v>628.57000000000005</v>
      </c>
      <c r="H31" s="76">
        <f t="shared" si="6"/>
        <v>62.857000000000006</v>
      </c>
      <c r="I31" s="76">
        <f>(G31*0.9)-0.1</f>
        <v>565.61300000000006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8.68</v>
      </c>
      <c r="V31" s="76">
        <v>113.15</v>
      </c>
      <c r="W31" s="76">
        <v>113.14</v>
      </c>
      <c r="X31" s="76">
        <v>113.46</v>
      </c>
      <c r="Y31" s="76">
        <v>113.15</v>
      </c>
      <c r="Z31" s="76">
        <v>104.13</v>
      </c>
      <c r="AA31" s="76">
        <v>0</v>
      </c>
      <c r="AB31" s="76">
        <v>0</v>
      </c>
      <c r="AC31" s="76">
        <v>0</v>
      </c>
      <c r="AD31" s="76">
        <v>0</v>
      </c>
      <c r="AE31" s="76">
        <v>0</v>
      </c>
      <c r="AF31" s="75">
        <v>0</v>
      </c>
      <c r="AG31" s="76">
        <v>0</v>
      </c>
      <c r="AH31" s="76"/>
      <c r="AI31" s="76"/>
      <c r="AJ31" s="76"/>
      <c r="AK31" s="76">
        <f>SUM(U31:Z31)-0.1</f>
        <v>565.61</v>
      </c>
      <c r="AL31" s="76">
        <f>SUM(V31:AA31)-0.1</f>
        <v>556.92999999999995</v>
      </c>
      <c r="AM31" s="76">
        <v>565.61</v>
      </c>
      <c r="AN31" s="76">
        <v>565.61</v>
      </c>
      <c r="AO31" s="198">
        <f t="shared" si="8"/>
        <v>565.61</v>
      </c>
      <c r="AP31" s="86"/>
    </row>
    <row r="32" spans="2:42" s="159" customFormat="1" ht="57.75" x14ac:dyDescent="0.25">
      <c r="B32" s="99">
        <v>40170</v>
      </c>
      <c r="C32" s="19" t="s">
        <v>588</v>
      </c>
      <c r="D32" s="19" t="s">
        <v>589</v>
      </c>
      <c r="E32" s="214" t="s">
        <v>11</v>
      </c>
      <c r="F32" s="197" t="s">
        <v>590</v>
      </c>
      <c r="G32" s="76">
        <v>690</v>
      </c>
      <c r="H32" s="76">
        <f t="shared" si="6"/>
        <v>69</v>
      </c>
      <c r="I32" s="75">
        <f>(G32*0.9)</f>
        <v>621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>
        <v>2.72</v>
      </c>
      <c r="U32" s="76">
        <v>124.22</v>
      </c>
      <c r="V32" s="76">
        <v>124.22</v>
      </c>
      <c r="W32" s="76">
        <f>O32+P32+Q32+R32+S32+T32+U32+V32</f>
        <v>251.16</v>
      </c>
      <c r="X32" s="76">
        <f>ROUND((I32/5/365*31),2)</f>
        <v>10.55</v>
      </c>
      <c r="Y32" s="76">
        <f>ROUND((I32/5/365*29),2)</f>
        <v>9.8699999999999992</v>
      </c>
      <c r="Z32" s="215">
        <f>ROUND((I32/5/365*31),2)</f>
        <v>10.55</v>
      </c>
      <c r="AA32" s="215">
        <f>ROUND((I32/5/365*30),2)</f>
        <v>10.210000000000001</v>
      </c>
      <c r="AB32" s="215">
        <f>ROUND((I32/5/365*31),2)</f>
        <v>10.55</v>
      </c>
      <c r="AC32" s="215">
        <f>ROUND((I32/5/365*30),2)</f>
        <v>10.210000000000001</v>
      </c>
      <c r="AD32" s="215">
        <f>ROUND((I32/5/365*31),2)</f>
        <v>10.55</v>
      </c>
      <c r="AE32" s="215">
        <f>ROUND((I32/5/365*31),2)</f>
        <v>10.55</v>
      </c>
      <c r="AF32" s="75">
        <f>ROUND((I32/5/365*30),2)</f>
        <v>10.210000000000001</v>
      </c>
      <c r="AG32" s="215">
        <f>ROUND((I32/5/365*31),2)</f>
        <v>10.55</v>
      </c>
      <c r="AH32" s="215">
        <f>ROUND((I32/5/365*30),2)</f>
        <v>10.210000000000001</v>
      </c>
      <c r="AI32" s="215"/>
      <c r="AJ32" s="215"/>
      <c r="AK32" s="215">
        <v>621</v>
      </c>
      <c r="AL32" s="215">
        <v>621</v>
      </c>
      <c r="AM32" s="215">
        <v>621</v>
      </c>
      <c r="AN32" s="215">
        <v>621</v>
      </c>
      <c r="AO32" s="198">
        <v>621</v>
      </c>
      <c r="AP32" s="86"/>
    </row>
    <row r="33" spans="2:42" s="159" customFormat="1" ht="49.5" x14ac:dyDescent="0.25">
      <c r="B33" s="205">
        <v>40170</v>
      </c>
      <c r="C33" s="19" t="s">
        <v>588</v>
      </c>
      <c r="D33" s="19" t="s">
        <v>591</v>
      </c>
      <c r="E33" s="214" t="s">
        <v>192</v>
      </c>
      <c r="F33" s="197" t="s">
        <v>592</v>
      </c>
      <c r="G33" s="76">
        <v>660</v>
      </c>
      <c r="H33" s="76">
        <f t="shared" si="6"/>
        <v>66</v>
      </c>
      <c r="I33" s="75">
        <f>(G33*0.9)</f>
        <v>594</v>
      </c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>
        <v>2.6</v>
      </c>
      <c r="U33" s="76">
        <v>118.78</v>
      </c>
      <c r="V33" s="76">
        <v>118.78</v>
      </c>
      <c r="W33" s="76">
        <f>O33+P33+Q33+R33+S33+T33+U33+V33</f>
        <v>240.16</v>
      </c>
      <c r="X33" s="76">
        <f>ROUND((I33/5/365*31),2)</f>
        <v>10.09</v>
      </c>
      <c r="Y33" s="76">
        <f>ROUND((I33/5/365*29),2)</f>
        <v>9.44</v>
      </c>
      <c r="Z33" s="215">
        <f>ROUND((I33/5/365*31),2)</f>
        <v>10.09</v>
      </c>
      <c r="AA33" s="215">
        <f>ROUND((I33/5/365*30),2)</f>
        <v>9.76</v>
      </c>
      <c r="AB33" s="215">
        <f>ROUND((I33/5/365*31),2)</f>
        <v>10.09</v>
      </c>
      <c r="AC33" s="215">
        <f>ROUND((I33/5/365*30),2)</f>
        <v>9.76</v>
      </c>
      <c r="AD33" s="215">
        <f>ROUND((I33/5/365*31),2)</f>
        <v>10.09</v>
      </c>
      <c r="AE33" s="215">
        <f>ROUND((I33/5/365*31),2)</f>
        <v>10.09</v>
      </c>
      <c r="AF33" s="75">
        <f>ROUND((I33/5/365*30),2)</f>
        <v>9.76</v>
      </c>
      <c r="AG33" s="215">
        <f>ROUND((I33/5/365*31),2)</f>
        <v>10.09</v>
      </c>
      <c r="AH33" s="215">
        <f>ROUND((I33/5/365*30),2)</f>
        <v>9.76</v>
      </c>
      <c r="AI33" s="215"/>
      <c r="AJ33" s="215"/>
      <c r="AK33" s="215">
        <v>594</v>
      </c>
      <c r="AL33" s="215">
        <v>594</v>
      </c>
      <c r="AM33" s="215">
        <v>594</v>
      </c>
      <c r="AN33" s="215">
        <v>594</v>
      </c>
      <c r="AO33" s="198">
        <v>594</v>
      </c>
      <c r="AP33" s="86"/>
    </row>
    <row r="34" spans="2:42" s="159" customFormat="1" ht="16.5" x14ac:dyDescent="0.25">
      <c r="B34" s="216">
        <v>40753</v>
      </c>
      <c r="C34" s="72" t="s">
        <v>593</v>
      </c>
      <c r="D34" s="217" t="s">
        <v>594</v>
      </c>
      <c r="E34" s="218" t="s">
        <v>11</v>
      </c>
      <c r="F34" s="218" t="s">
        <v>595</v>
      </c>
      <c r="G34" s="75">
        <v>1349</v>
      </c>
      <c r="H34" s="75">
        <f t="shared" si="6"/>
        <v>134.9</v>
      </c>
      <c r="I34" s="75">
        <f>(G34*0.9)</f>
        <v>1214.1000000000001</v>
      </c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>
        <v>135.04</v>
      </c>
      <c r="W34" s="75">
        <v>103.11</v>
      </c>
      <c r="X34" s="75">
        <f>ROUND((I34/5/365*31),2)</f>
        <v>20.62</v>
      </c>
      <c r="Y34" s="75">
        <f>ROUND((I34/5/365*29),2)</f>
        <v>19.29</v>
      </c>
      <c r="Z34" s="75">
        <f>ROUND((I34/5/365*31),2)</f>
        <v>20.62</v>
      </c>
      <c r="AA34" s="75">
        <f>ROUND((I34/5/365*30),2)</f>
        <v>19.96</v>
      </c>
      <c r="AB34" s="75">
        <f>ROUND((I34/5/365*31),2)</f>
        <v>20.62</v>
      </c>
      <c r="AC34" s="75">
        <f>ROUND((I34/5/365*30),2)</f>
        <v>19.96</v>
      </c>
      <c r="AD34" s="75">
        <f>ROUND((I34/5/365*31),2)</f>
        <v>20.62</v>
      </c>
      <c r="AE34" s="75">
        <f>ROUND((I34/5/365*31),2)</f>
        <v>20.62</v>
      </c>
      <c r="AF34" s="75">
        <f>ROUND((I34/5/365*30),2)</f>
        <v>19.96</v>
      </c>
      <c r="AG34" s="75">
        <f>ROUND((I34/5/365*31),2)</f>
        <v>20.62</v>
      </c>
      <c r="AH34" s="75">
        <f>ROUND((I34/5/365*30),2)</f>
        <v>19.96</v>
      </c>
      <c r="AI34" s="75">
        <f>ROUND((I34/5/365*31),2)</f>
        <v>20.62</v>
      </c>
      <c r="AJ34" s="75"/>
      <c r="AK34" s="76">
        <v>1214.0999999999999</v>
      </c>
      <c r="AL34" s="76">
        <v>1214.0999999999999</v>
      </c>
      <c r="AM34" s="76">
        <v>1214.0999999999999</v>
      </c>
      <c r="AN34" s="76">
        <v>1214.0999999999999</v>
      </c>
      <c r="AO34" s="79">
        <f>ROUND((I34+J34+K34+L34+M34+N34+O34+P34+Q34+R34+S34+T34+U34),2)</f>
        <v>1214.0999999999999</v>
      </c>
      <c r="AP34" s="86"/>
    </row>
    <row r="35" spans="2:42" s="159" customFormat="1" ht="33" x14ac:dyDescent="0.25">
      <c r="B35" s="96">
        <v>41369</v>
      </c>
      <c r="C35" s="124" t="s">
        <v>596</v>
      </c>
      <c r="D35" s="124" t="s">
        <v>597</v>
      </c>
      <c r="E35" s="218" t="s">
        <v>571</v>
      </c>
      <c r="F35" s="218" t="s">
        <v>598</v>
      </c>
      <c r="G35" s="75">
        <v>825</v>
      </c>
      <c r="H35" s="75">
        <f t="shared" si="6"/>
        <v>82.5</v>
      </c>
      <c r="I35" s="75">
        <f>(G35*0.9)</f>
        <v>742.5</v>
      </c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>
        <f>SUM(X35:AI35)</f>
        <v>0</v>
      </c>
      <c r="AK35" s="75">
        <v>742.5</v>
      </c>
      <c r="AL35" s="75">
        <v>742.5</v>
      </c>
      <c r="AM35" s="75">
        <v>742.5</v>
      </c>
      <c r="AN35" s="75">
        <v>742.5</v>
      </c>
      <c r="AO35" s="79">
        <v>742.5</v>
      </c>
      <c r="AP35" s="86"/>
    </row>
    <row r="36" spans="2:42" s="220" customFormat="1" ht="11.25" x14ac:dyDescent="0.25">
      <c r="B36" s="206" t="s">
        <v>555</v>
      </c>
      <c r="C36" s="207"/>
      <c r="D36" s="208"/>
      <c r="E36" s="209"/>
      <c r="F36" s="209"/>
      <c r="G36" s="210">
        <f>SUM(G24:G35)</f>
        <v>10851.312857142857</v>
      </c>
      <c r="H36" s="210">
        <f>SUM(H24:H35)</f>
        <v>1085.1312857142857</v>
      </c>
      <c r="I36" s="210">
        <f>SUM(I24:I35)</f>
        <v>9766.0815714285727</v>
      </c>
      <c r="J36" s="210">
        <f t="shared" ref="J36:AL36" ca="1" si="9">SUM(J24:J91)</f>
        <v>0</v>
      </c>
      <c r="K36" s="210">
        <f t="shared" ca="1" si="9"/>
        <v>417.30185127201565</v>
      </c>
      <c r="L36" s="210">
        <f t="shared" ca="1" si="9"/>
        <v>503.37186692759298</v>
      </c>
      <c r="M36" s="210">
        <f t="shared" ca="1" si="9"/>
        <v>558.09637573385521</v>
      </c>
      <c r="N36" s="210">
        <f t="shared" ca="1" si="9"/>
        <v>633.16800000000001</v>
      </c>
      <c r="O36" s="210">
        <f t="shared" ca="1" si="9"/>
        <v>661.9116399217221</v>
      </c>
      <c r="P36" s="210">
        <f t="shared" ca="1" si="9"/>
        <v>5828.3358951076316</v>
      </c>
      <c r="Q36" s="210">
        <f t="shared" ca="1" si="9"/>
        <v>22202.47</v>
      </c>
      <c r="R36" s="210">
        <f t="shared" ca="1" si="9"/>
        <v>21667.920000000002</v>
      </c>
      <c r="S36" s="210">
        <f t="shared" ca="1" si="9"/>
        <v>21158.880000000001</v>
      </c>
      <c r="T36" s="210">
        <f t="shared" ca="1" si="9"/>
        <v>21654.800000000003</v>
      </c>
      <c r="U36" s="210">
        <f t="shared" ca="1" si="9"/>
        <v>7578.23</v>
      </c>
      <c r="V36" s="210">
        <f t="shared" ca="1" si="9"/>
        <v>2086.41</v>
      </c>
      <c r="W36" s="210">
        <f t="shared" ca="1" si="9"/>
        <v>4723.97</v>
      </c>
      <c r="X36" s="210">
        <f t="shared" ca="1" si="9"/>
        <v>1061.6599999999999</v>
      </c>
      <c r="Y36" s="210">
        <f t="shared" ca="1" si="9"/>
        <v>1037.95</v>
      </c>
      <c r="Z36" s="210">
        <f t="shared" ca="1" si="9"/>
        <v>1447.8800000000003</v>
      </c>
      <c r="AA36" s="210">
        <f t="shared" ca="1" si="9"/>
        <v>3185.7700000000004</v>
      </c>
      <c r="AB36" s="210">
        <f t="shared" ca="1" si="9"/>
        <v>10548.019999999999</v>
      </c>
      <c r="AC36" s="210">
        <f t="shared" ca="1" si="9"/>
        <v>10964.97</v>
      </c>
      <c r="AD36" s="210">
        <f t="shared" ca="1" si="9"/>
        <v>12960.999999999998</v>
      </c>
      <c r="AE36" s="210">
        <f t="shared" ca="1" si="9"/>
        <v>12473.909999999998</v>
      </c>
      <c r="AF36" s="210">
        <f t="shared" ca="1" si="9"/>
        <v>10474.720000000001</v>
      </c>
      <c r="AG36" s="210">
        <f t="shared" ca="1" si="9"/>
        <v>3235.19</v>
      </c>
      <c r="AH36" s="210">
        <f t="shared" ca="1" si="9"/>
        <v>2246.02</v>
      </c>
      <c r="AI36" s="210">
        <f t="shared" ca="1" si="9"/>
        <v>524.7299999999999</v>
      </c>
      <c r="AJ36" s="210">
        <f t="shared" ca="1" si="9"/>
        <v>319.07</v>
      </c>
      <c r="AK36" s="210">
        <f t="shared" ca="1" si="9"/>
        <v>172307.22000000003</v>
      </c>
      <c r="AL36" s="210">
        <f t="shared" ca="1" si="9"/>
        <v>169966.59000000003</v>
      </c>
      <c r="AM36" s="210">
        <f>SUM(AM24:AM35)</f>
        <v>9766.07</v>
      </c>
      <c r="AN36" s="210">
        <f>SUM(AN24:AN35)</f>
        <v>9766.07</v>
      </c>
      <c r="AO36" s="211">
        <f>SUM(AO24:AO35)</f>
        <v>9766.07</v>
      </c>
      <c r="AP36" s="219"/>
    </row>
    <row r="37" spans="2:42" s="220" customFormat="1" ht="11.25" x14ac:dyDescent="0.25">
      <c r="B37" s="336" t="s">
        <v>599</v>
      </c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37"/>
      <c r="AO37" s="338"/>
      <c r="AP37" s="219"/>
    </row>
    <row r="38" spans="2:42" s="159" customFormat="1" ht="8.25" x14ac:dyDescent="0.25">
      <c r="B38" s="194" t="s">
        <v>600</v>
      </c>
      <c r="C38" s="195" t="s">
        <v>601</v>
      </c>
      <c r="D38" s="195" t="s">
        <v>602</v>
      </c>
      <c r="E38" s="102" t="s">
        <v>169</v>
      </c>
      <c r="F38" s="102" t="s">
        <v>603</v>
      </c>
      <c r="G38" s="76">
        <f>5990*1/8.75</f>
        <v>684.57142857142856</v>
      </c>
      <c r="H38" s="76">
        <f t="shared" ref="H38:H101" si="10">(G38*0.1)</f>
        <v>68.457142857142856</v>
      </c>
      <c r="I38" s="76">
        <f t="shared" ref="I38:I101" si="11">(G38*0.9)</f>
        <v>616.11428571428576</v>
      </c>
      <c r="J38" s="221">
        <v>0</v>
      </c>
      <c r="K38" s="76">
        <v>330.85</v>
      </c>
      <c r="L38" s="76">
        <f>(I38/5/365*365)</f>
        <v>123.22285714285715</v>
      </c>
      <c r="M38" s="76">
        <f>(I38/5/365*365)</f>
        <v>123.22285714285715</v>
      </c>
      <c r="N38" s="76">
        <f>(I38/5/365*365)</f>
        <v>123.22285714285715</v>
      </c>
      <c r="O38" s="76">
        <f>(I38/5/365*365)</f>
        <v>123.22285714285715</v>
      </c>
      <c r="P38" s="76">
        <v>747.35</v>
      </c>
      <c r="Q38" s="76">
        <v>0</v>
      </c>
      <c r="R38" s="76">
        <v>0</v>
      </c>
      <c r="S38" s="76">
        <v>0</v>
      </c>
      <c r="T38" s="76">
        <v>0</v>
      </c>
      <c r="U38" s="76">
        <v>616.11</v>
      </c>
      <c r="V38" s="76">
        <v>0</v>
      </c>
      <c r="W38" s="76">
        <v>0</v>
      </c>
      <c r="X38" s="76">
        <v>0</v>
      </c>
      <c r="Y38" s="76">
        <v>0</v>
      </c>
      <c r="Z38" s="76">
        <v>0</v>
      </c>
      <c r="AA38" s="76">
        <v>0</v>
      </c>
      <c r="AB38" s="76">
        <v>0</v>
      </c>
      <c r="AC38" s="76">
        <v>0</v>
      </c>
      <c r="AD38" s="76">
        <v>0</v>
      </c>
      <c r="AE38" s="76">
        <v>0</v>
      </c>
      <c r="AF38" s="75">
        <v>0</v>
      </c>
      <c r="AG38" s="76">
        <v>0</v>
      </c>
      <c r="AH38" s="76"/>
      <c r="AI38" s="76"/>
      <c r="AJ38" s="76"/>
      <c r="AK38" s="76">
        <v>616.11</v>
      </c>
      <c r="AL38" s="76">
        <v>616.11</v>
      </c>
      <c r="AM38" s="76">
        <v>616.11</v>
      </c>
      <c r="AN38" s="76">
        <v>616.11</v>
      </c>
      <c r="AO38" s="198">
        <f t="shared" ref="AO38:AO50" si="12">SUM(AK38)</f>
        <v>616.11</v>
      </c>
      <c r="AP38" s="86"/>
    </row>
    <row r="39" spans="2:42" s="159" customFormat="1" ht="8.25" x14ac:dyDescent="0.25">
      <c r="B39" s="205">
        <v>33563</v>
      </c>
      <c r="C39" s="195" t="s">
        <v>604</v>
      </c>
      <c r="D39" s="195" t="s">
        <v>605</v>
      </c>
      <c r="E39" s="102" t="s">
        <v>177</v>
      </c>
      <c r="F39" s="102" t="s">
        <v>606</v>
      </c>
      <c r="G39" s="76">
        <f>7289*1/8.75</f>
        <v>833.02857142857147</v>
      </c>
      <c r="H39" s="76">
        <f t="shared" si="10"/>
        <v>83.30285714285715</v>
      </c>
      <c r="I39" s="76">
        <f t="shared" si="11"/>
        <v>749.72571428571439</v>
      </c>
      <c r="J39" s="221">
        <v>0</v>
      </c>
      <c r="K39" s="76">
        <f>(I39/5/365*40)</f>
        <v>16.432344422700591</v>
      </c>
      <c r="L39" s="76">
        <f>(I39/5/365*365)</f>
        <v>149.94514285714288</v>
      </c>
      <c r="M39" s="76">
        <f>(I39/5/365*365)</f>
        <v>149.94514285714288</v>
      </c>
      <c r="N39" s="76">
        <f>(I39/5/365*365)</f>
        <v>149.94514285714288</v>
      </c>
      <c r="O39" s="76">
        <f>(I39/5/365*365)</f>
        <v>149.94514285714288</v>
      </c>
      <c r="P39" s="76">
        <f>(I39/5/365*325)</f>
        <v>133.51279843444229</v>
      </c>
      <c r="Q39" s="76">
        <v>0</v>
      </c>
      <c r="R39" s="76">
        <v>0</v>
      </c>
      <c r="S39" s="76">
        <v>0</v>
      </c>
      <c r="T39" s="76">
        <v>0</v>
      </c>
      <c r="U39" s="76">
        <v>749.73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0</v>
      </c>
      <c r="AD39" s="76">
        <v>0</v>
      </c>
      <c r="AE39" s="76">
        <v>0</v>
      </c>
      <c r="AF39" s="75">
        <v>0</v>
      </c>
      <c r="AG39" s="76">
        <v>0</v>
      </c>
      <c r="AH39" s="76"/>
      <c r="AI39" s="76"/>
      <c r="AJ39" s="76"/>
      <c r="AK39" s="76">
        <v>749.73</v>
      </c>
      <c r="AL39" s="76">
        <v>749.73</v>
      </c>
      <c r="AM39" s="76">
        <v>749.73</v>
      </c>
      <c r="AN39" s="76">
        <v>749.73</v>
      </c>
      <c r="AO39" s="198">
        <f t="shared" si="12"/>
        <v>749.73</v>
      </c>
      <c r="AP39" s="86"/>
    </row>
    <row r="40" spans="2:42" s="159" customFormat="1" ht="16.5" x14ac:dyDescent="0.25">
      <c r="B40" s="205">
        <v>34250</v>
      </c>
      <c r="C40" s="195" t="s">
        <v>607</v>
      </c>
      <c r="D40" s="195" t="s">
        <v>608</v>
      </c>
      <c r="E40" s="102" t="s">
        <v>11</v>
      </c>
      <c r="F40" s="102" t="s">
        <v>609</v>
      </c>
      <c r="G40" s="76">
        <f>6000*1/8.75</f>
        <v>685.71428571428567</v>
      </c>
      <c r="H40" s="76">
        <f t="shared" si="10"/>
        <v>68.571428571428569</v>
      </c>
      <c r="I40" s="76">
        <f t="shared" si="11"/>
        <v>617.14285714285711</v>
      </c>
      <c r="J40" s="76">
        <v>0</v>
      </c>
      <c r="K40" s="76">
        <v>0</v>
      </c>
      <c r="L40" s="76">
        <v>0</v>
      </c>
      <c r="M40" s="76">
        <f>(I40/5/365*143)</f>
        <v>48.356947162426607</v>
      </c>
      <c r="N40" s="76">
        <f>(I40/5/365*365)</f>
        <v>123.42857142857142</v>
      </c>
      <c r="O40" s="76">
        <f>(I40/5/365*365)</f>
        <v>123.42857142857142</v>
      </c>
      <c r="P40" s="76">
        <f>(I40/5/365*365)</f>
        <v>123.42857142857142</v>
      </c>
      <c r="Q40" s="76">
        <v>1080</v>
      </c>
      <c r="R40" s="76">
        <v>656.88</v>
      </c>
      <c r="S40" s="76">
        <v>0</v>
      </c>
      <c r="T40" s="76">
        <v>0</v>
      </c>
      <c r="U40" s="76">
        <v>617.14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  <c r="AC40" s="76">
        <v>0</v>
      </c>
      <c r="AD40" s="76">
        <v>0</v>
      </c>
      <c r="AE40" s="76">
        <v>0</v>
      </c>
      <c r="AF40" s="75">
        <v>0</v>
      </c>
      <c r="AG40" s="76">
        <v>0</v>
      </c>
      <c r="AH40" s="76"/>
      <c r="AI40" s="76"/>
      <c r="AJ40" s="76"/>
      <c r="AK40" s="76">
        <v>617.14</v>
      </c>
      <c r="AL40" s="76">
        <v>617.14</v>
      </c>
      <c r="AM40" s="76">
        <v>617.14</v>
      </c>
      <c r="AN40" s="76">
        <v>617.14</v>
      </c>
      <c r="AO40" s="198">
        <f t="shared" si="12"/>
        <v>617.14</v>
      </c>
      <c r="AP40" s="86"/>
    </row>
    <row r="41" spans="2:42" s="159" customFormat="1" ht="16.5" x14ac:dyDescent="0.25">
      <c r="B41" s="194" t="s">
        <v>610</v>
      </c>
      <c r="C41" s="195" t="s">
        <v>611</v>
      </c>
      <c r="D41" s="195" t="s">
        <v>612</v>
      </c>
      <c r="E41" s="102" t="s">
        <v>169</v>
      </c>
      <c r="F41" s="102" t="s">
        <v>613</v>
      </c>
      <c r="G41" s="76">
        <f>10000*1/8.75</f>
        <v>1142.8571428571429</v>
      </c>
      <c r="H41" s="76">
        <f t="shared" si="10"/>
        <v>114.28571428571429</v>
      </c>
      <c r="I41" s="76">
        <f t="shared" si="11"/>
        <v>1028.5714285714287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f>(I41/5/365*51)</f>
        <v>28.743639921722114</v>
      </c>
      <c r="P41" s="76">
        <v>1800</v>
      </c>
      <c r="Q41" s="76">
        <v>1800</v>
      </c>
      <c r="R41" s="76">
        <v>1800</v>
      </c>
      <c r="S41" s="76">
        <v>1800</v>
      </c>
      <c r="T41" s="76">
        <v>1548.49</v>
      </c>
      <c r="U41" s="76">
        <v>1028.57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0</v>
      </c>
      <c r="AB41" s="76">
        <v>0</v>
      </c>
      <c r="AC41" s="76">
        <v>0</v>
      </c>
      <c r="AD41" s="76">
        <v>0</v>
      </c>
      <c r="AE41" s="76">
        <v>0</v>
      </c>
      <c r="AF41" s="75">
        <v>0</v>
      </c>
      <c r="AG41" s="76">
        <v>0</v>
      </c>
      <c r="AH41" s="76"/>
      <c r="AI41" s="76"/>
      <c r="AJ41" s="76"/>
      <c r="AK41" s="76">
        <v>1028.57</v>
      </c>
      <c r="AL41" s="76">
        <v>1028.57</v>
      </c>
      <c r="AM41" s="76">
        <v>1028.57</v>
      </c>
      <c r="AN41" s="76">
        <v>1028.57</v>
      </c>
      <c r="AO41" s="198">
        <f t="shared" si="12"/>
        <v>1028.57</v>
      </c>
      <c r="AP41" s="86"/>
    </row>
    <row r="42" spans="2:42" s="159" customFormat="1" ht="8.25" x14ac:dyDescent="0.25">
      <c r="B42" s="194" t="s">
        <v>614</v>
      </c>
      <c r="C42" s="195" t="s">
        <v>615</v>
      </c>
      <c r="D42" s="196" t="s">
        <v>616</v>
      </c>
      <c r="E42" s="197" t="s">
        <v>177</v>
      </c>
      <c r="F42" s="197" t="s">
        <v>617</v>
      </c>
      <c r="G42" s="76">
        <v>665.09</v>
      </c>
      <c r="H42" s="76">
        <f t="shared" si="10"/>
        <v>66.509</v>
      </c>
      <c r="I42" s="76">
        <f t="shared" si="11"/>
        <v>598.58100000000002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78.069999999999993</v>
      </c>
      <c r="V42" s="76">
        <v>119.73</v>
      </c>
      <c r="W42" s="76">
        <v>119.72</v>
      </c>
      <c r="X42" s="76">
        <v>120.06</v>
      </c>
      <c r="Y42" s="76">
        <v>119.73</v>
      </c>
      <c r="Z42" s="76">
        <v>41.27</v>
      </c>
      <c r="AA42" s="76">
        <v>0</v>
      </c>
      <c r="AB42" s="76">
        <v>0</v>
      </c>
      <c r="AC42" s="76">
        <v>0</v>
      </c>
      <c r="AD42" s="76">
        <v>0</v>
      </c>
      <c r="AE42" s="76">
        <v>0</v>
      </c>
      <c r="AF42" s="75">
        <v>0</v>
      </c>
      <c r="AG42" s="76">
        <v>0</v>
      </c>
      <c r="AH42" s="76"/>
      <c r="AI42" s="76"/>
      <c r="AJ42" s="76"/>
      <c r="AK42" s="76">
        <v>598.58000000000004</v>
      </c>
      <c r="AL42" s="76">
        <v>598.58000000000004</v>
      </c>
      <c r="AM42" s="76">
        <v>598.58000000000004</v>
      </c>
      <c r="AN42" s="76">
        <v>598.58000000000004</v>
      </c>
      <c r="AO42" s="198">
        <f t="shared" si="12"/>
        <v>598.58000000000004</v>
      </c>
      <c r="AP42" s="86"/>
    </row>
    <row r="43" spans="2:42" s="159" customFormat="1" ht="16.5" x14ac:dyDescent="0.25">
      <c r="B43" s="194" t="s">
        <v>618</v>
      </c>
      <c r="C43" s="195" t="s">
        <v>167</v>
      </c>
      <c r="D43" s="196" t="s">
        <v>619</v>
      </c>
      <c r="E43" s="197" t="s">
        <v>256</v>
      </c>
      <c r="F43" s="197" t="s">
        <v>620</v>
      </c>
      <c r="G43" s="76">
        <v>1269.22</v>
      </c>
      <c r="H43" s="76">
        <f t="shared" si="10"/>
        <v>126.92200000000001</v>
      </c>
      <c r="I43" s="76">
        <f t="shared" si="11"/>
        <v>1142.298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193.41</v>
      </c>
      <c r="X43" s="76">
        <v>229.07</v>
      </c>
      <c r="Y43" s="76">
        <v>228.45</v>
      </c>
      <c r="Z43" s="76">
        <v>228.45</v>
      </c>
      <c r="AA43" s="76">
        <v>228.45</v>
      </c>
      <c r="AB43" s="76">
        <v>34.47</v>
      </c>
      <c r="AC43" s="76">
        <v>0</v>
      </c>
      <c r="AD43" s="76">
        <v>0</v>
      </c>
      <c r="AE43" s="76">
        <v>0</v>
      </c>
      <c r="AF43" s="75">
        <v>0</v>
      </c>
      <c r="AG43" s="76">
        <v>0</v>
      </c>
      <c r="AH43" s="76"/>
      <c r="AI43" s="76"/>
      <c r="AJ43" s="76"/>
      <c r="AK43" s="76">
        <v>1142.3</v>
      </c>
      <c r="AL43" s="76">
        <v>1142.3</v>
      </c>
      <c r="AM43" s="76">
        <v>1142.3</v>
      </c>
      <c r="AN43" s="76">
        <v>1142.3</v>
      </c>
      <c r="AO43" s="198">
        <f t="shared" si="12"/>
        <v>1142.3</v>
      </c>
      <c r="AP43" s="86"/>
    </row>
    <row r="44" spans="2:42" s="159" customFormat="1" ht="8.25" x14ac:dyDescent="0.25">
      <c r="B44" s="194" t="s">
        <v>621</v>
      </c>
      <c r="C44" s="195" t="s">
        <v>167</v>
      </c>
      <c r="D44" s="196" t="s">
        <v>622</v>
      </c>
      <c r="E44" s="197" t="s">
        <v>282</v>
      </c>
      <c r="F44" s="197" t="s">
        <v>623</v>
      </c>
      <c r="G44" s="76">
        <v>824.61</v>
      </c>
      <c r="H44" s="76">
        <f t="shared" si="10"/>
        <v>82.461000000000013</v>
      </c>
      <c r="I44" s="76">
        <f t="shared" si="11"/>
        <v>742.149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94.34</v>
      </c>
      <c r="X44" s="76">
        <v>148.86000000000001</v>
      </c>
      <c r="Y44" s="76">
        <v>148.46</v>
      </c>
      <c r="Z44" s="76">
        <v>148.46</v>
      </c>
      <c r="AA44" s="76">
        <v>148.46</v>
      </c>
      <c r="AB44" s="76">
        <v>53.57</v>
      </c>
      <c r="AC44" s="76">
        <v>0</v>
      </c>
      <c r="AD44" s="76">
        <v>0</v>
      </c>
      <c r="AE44" s="76">
        <v>0</v>
      </c>
      <c r="AF44" s="75">
        <v>0</v>
      </c>
      <c r="AG44" s="76">
        <v>0</v>
      </c>
      <c r="AH44" s="76"/>
      <c r="AI44" s="76"/>
      <c r="AJ44" s="76"/>
      <c r="AK44" s="76">
        <v>742.15</v>
      </c>
      <c r="AL44" s="76">
        <v>742.15</v>
      </c>
      <c r="AM44" s="76">
        <v>742.15</v>
      </c>
      <c r="AN44" s="76">
        <v>742.15</v>
      </c>
      <c r="AO44" s="198">
        <f t="shared" si="12"/>
        <v>742.15</v>
      </c>
      <c r="AP44" s="86"/>
    </row>
    <row r="45" spans="2:42" s="159" customFormat="1" ht="16.5" x14ac:dyDescent="0.25">
      <c r="B45" s="194" t="s">
        <v>624</v>
      </c>
      <c r="C45" s="195" t="s">
        <v>625</v>
      </c>
      <c r="D45" s="196" t="s">
        <v>626</v>
      </c>
      <c r="E45" s="197" t="s">
        <v>11</v>
      </c>
      <c r="F45" s="197" t="s">
        <v>627</v>
      </c>
      <c r="G45" s="76">
        <v>640</v>
      </c>
      <c r="H45" s="76">
        <f t="shared" si="10"/>
        <v>64</v>
      </c>
      <c r="I45" s="76">
        <f t="shared" si="11"/>
        <v>576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93.72</v>
      </c>
      <c r="AA45" s="76">
        <v>115.18</v>
      </c>
      <c r="AB45" s="76">
        <v>115.49</v>
      </c>
      <c r="AC45" s="76">
        <v>115.18</v>
      </c>
      <c r="AD45" s="76">
        <v>115.18</v>
      </c>
      <c r="AE45" s="76">
        <v>21.25</v>
      </c>
      <c r="AF45" s="75">
        <v>0</v>
      </c>
      <c r="AG45" s="76">
        <v>0</v>
      </c>
      <c r="AH45" s="76"/>
      <c r="AI45" s="76"/>
      <c r="AJ45" s="76"/>
      <c r="AK45" s="76">
        <v>576</v>
      </c>
      <c r="AL45" s="76">
        <v>576</v>
      </c>
      <c r="AM45" s="76">
        <v>576</v>
      </c>
      <c r="AN45" s="76">
        <v>576</v>
      </c>
      <c r="AO45" s="198">
        <f t="shared" si="12"/>
        <v>576</v>
      </c>
      <c r="AP45" s="86"/>
    </row>
    <row r="46" spans="2:42" s="159" customFormat="1" ht="16.5" x14ac:dyDescent="0.25">
      <c r="B46" s="222" t="s">
        <v>628</v>
      </c>
      <c r="C46" s="195" t="s">
        <v>629</v>
      </c>
      <c r="D46" s="196" t="s">
        <v>630</v>
      </c>
      <c r="E46" s="223" t="s">
        <v>11</v>
      </c>
      <c r="F46" s="223" t="s">
        <v>631</v>
      </c>
      <c r="G46" s="8">
        <v>2160</v>
      </c>
      <c r="H46" s="8">
        <f t="shared" si="10"/>
        <v>216</v>
      </c>
      <c r="I46" s="8">
        <f t="shared" si="11"/>
        <v>1944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235.42</v>
      </c>
      <c r="AA46" s="8">
        <v>388.81</v>
      </c>
      <c r="AB46" s="8">
        <v>389.87</v>
      </c>
      <c r="AC46" s="8">
        <v>388.81</v>
      </c>
      <c r="AD46" s="8">
        <v>388.81</v>
      </c>
      <c r="AE46" s="76">
        <v>152.28</v>
      </c>
      <c r="AF46" s="75">
        <v>0</v>
      </c>
      <c r="AG46" s="76">
        <v>0</v>
      </c>
      <c r="AH46" s="76"/>
      <c r="AI46" s="76"/>
      <c r="AJ46" s="76"/>
      <c r="AK46" s="8">
        <v>1944</v>
      </c>
      <c r="AL46" s="8">
        <v>1944</v>
      </c>
      <c r="AM46" s="8">
        <v>1944</v>
      </c>
      <c r="AN46" s="8">
        <v>1944</v>
      </c>
      <c r="AO46" s="224">
        <f t="shared" si="12"/>
        <v>1944</v>
      </c>
      <c r="AP46" s="86"/>
    </row>
    <row r="47" spans="2:42" s="159" customFormat="1" ht="8.25" x14ac:dyDescent="0.25">
      <c r="B47" s="194" t="s">
        <v>632</v>
      </c>
      <c r="C47" s="195" t="s">
        <v>633</v>
      </c>
      <c r="D47" s="196" t="s">
        <v>634</v>
      </c>
      <c r="E47" s="197" t="s">
        <v>25</v>
      </c>
      <c r="F47" s="197" t="s">
        <v>635</v>
      </c>
      <c r="G47" s="76">
        <v>1900</v>
      </c>
      <c r="H47" s="76">
        <f t="shared" si="10"/>
        <v>190</v>
      </c>
      <c r="I47" s="76">
        <f t="shared" si="11"/>
        <v>1710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155.55000000000001</v>
      </c>
      <c r="AA47" s="76">
        <v>342.03</v>
      </c>
      <c r="AB47" s="76">
        <v>342.96</v>
      </c>
      <c r="AC47" s="76">
        <v>342.03</v>
      </c>
      <c r="AD47" s="76">
        <v>342.03</v>
      </c>
      <c r="AE47" s="76">
        <v>185.4</v>
      </c>
      <c r="AF47" s="75">
        <v>0</v>
      </c>
      <c r="AG47" s="76">
        <v>0</v>
      </c>
      <c r="AH47" s="76"/>
      <c r="AI47" s="76"/>
      <c r="AJ47" s="76"/>
      <c r="AK47" s="76">
        <f>SUM(Z47:AE47)</f>
        <v>1710</v>
      </c>
      <c r="AL47" s="76">
        <f>SUM(AA47:AF47)</f>
        <v>1554.45</v>
      </c>
      <c r="AM47" s="76">
        <v>1710</v>
      </c>
      <c r="AN47" s="76">
        <v>1710</v>
      </c>
      <c r="AO47" s="198">
        <f t="shared" si="12"/>
        <v>1710</v>
      </c>
      <c r="AP47" s="86"/>
    </row>
    <row r="48" spans="2:42" s="159" customFormat="1" ht="24.75" x14ac:dyDescent="0.25">
      <c r="B48" s="225" t="s">
        <v>636</v>
      </c>
      <c r="C48" s="226" t="s">
        <v>167</v>
      </c>
      <c r="D48" s="227" t="s">
        <v>637</v>
      </c>
      <c r="E48" s="74" t="s">
        <v>245</v>
      </c>
      <c r="F48" s="74" t="s">
        <v>638</v>
      </c>
      <c r="G48" s="75">
        <v>4471.83</v>
      </c>
      <c r="H48" s="75">
        <f t="shared" si="10"/>
        <v>447.18299999999999</v>
      </c>
      <c r="I48" s="75">
        <f t="shared" si="11"/>
        <v>4024.6469999999999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0</v>
      </c>
      <c r="AA48" s="75">
        <v>286.19</v>
      </c>
      <c r="AB48" s="75">
        <v>807.11</v>
      </c>
      <c r="AC48" s="75">
        <v>804.91</v>
      </c>
      <c r="AD48" s="75">
        <v>804.91</v>
      </c>
      <c r="AE48" s="75">
        <v>804.91</v>
      </c>
      <c r="AF48" s="75">
        <v>516.62</v>
      </c>
      <c r="AG48" s="76">
        <v>0</v>
      </c>
      <c r="AH48" s="76"/>
      <c r="AI48" s="76"/>
      <c r="AJ48" s="76"/>
      <c r="AK48" s="75">
        <f t="shared" ref="AK48:AL53" si="13">SUM(AA48:AF48)</f>
        <v>4024.6499999999996</v>
      </c>
      <c r="AL48" s="75">
        <f t="shared" si="13"/>
        <v>3738.4599999999996</v>
      </c>
      <c r="AM48" s="75">
        <v>4024.65</v>
      </c>
      <c r="AN48" s="75">
        <v>4024.65</v>
      </c>
      <c r="AO48" s="79">
        <f t="shared" si="12"/>
        <v>4024.6499999999996</v>
      </c>
      <c r="AP48" s="86"/>
    </row>
    <row r="49" spans="2:42" s="159" customFormat="1" ht="24.75" x14ac:dyDescent="0.25">
      <c r="B49" s="228" t="s">
        <v>636</v>
      </c>
      <c r="C49" s="226" t="s">
        <v>167</v>
      </c>
      <c r="D49" s="227" t="s">
        <v>639</v>
      </c>
      <c r="E49" s="229" t="s">
        <v>245</v>
      </c>
      <c r="F49" s="229" t="s">
        <v>640</v>
      </c>
      <c r="G49" s="100">
        <v>4471.83</v>
      </c>
      <c r="H49" s="100">
        <f t="shared" si="10"/>
        <v>447.18299999999999</v>
      </c>
      <c r="I49" s="100">
        <f t="shared" si="11"/>
        <v>4024.6469999999999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0">
        <v>0</v>
      </c>
      <c r="R49" s="100">
        <v>0</v>
      </c>
      <c r="S49" s="100">
        <v>0</v>
      </c>
      <c r="T49" s="100">
        <v>0</v>
      </c>
      <c r="U49" s="100">
        <v>0</v>
      </c>
      <c r="V49" s="100">
        <v>0</v>
      </c>
      <c r="W49" s="75">
        <v>0</v>
      </c>
      <c r="X49" s="100">
        <v>0</v>
      </c>
      <c r="Y49" s="75">
        <v>0</v>
      </c>
      <c r="Z49" s="75">
        <v>0</v>
      </c>
      <c r="AA49" s="75">
        <v>286.19</v>
      </c>
      <c r="AB49" s="75">
        <v>807.11</v>
      </c>
      <c r="AC49" s="75">
        <v>804.91</v>
      </c>
      <c r="AD49" s="75">
        <v>804.91</v>
      </c>
      <c r="AE49" s="75">
        <v>804.91</v>
      </c>
      <c r="AF49" s="75">
        <v>516.62</v>
      </c>
      <c r="AG49" s="76">
        <v>0</v>
      </c>
      <c r="AH49" s="76"/>
      <c r="AI49" s="76"/>
      <c r="AJ49" s="76"/>
      <c r="AK49" s="75">
        <f t="shared" si="13"/>
        <v>4024.6499999999996</v>
      </c>
      <c r="AL49" s="75">
        <f t="shared" si="13"/>
        <v>3738.4599999999996</v>
      </c>
      <c r="AM49" s="75">
        <v>4024.65</v>
      </c>
      <c r="AN49" s="75">
        <v>4024.65</v>
      </c>
      <c r="AO49" s="79">
        <f t="shared" si="12"/>
        <v>4024.6499999999996</v>
      </c>
      <c r="AP49" s="86"/>
    </row>
    <row r="50" spans="2:42" s="159" customFormat="1" ht="24.75" x14ac:dyDescent="0.25">
      <c r="B50" s="225" t="s">
        <v>636</v>
      </c>
      <c r="C50" s="226" t="s">
        <v>167</v>
      </c>
      <c r="D50" s="227" t="s">
        <v>641</v>
      </c>
      <c r="E50" s="74" t="s">
        <v>19</v>
      </c>
      <c r="F50" s="74" t="s">
        <v>642</v>
      </c>
      <c r="G50" s="75">
        <v>4471.83</v>
      </c>
      <c r="H50" s="75">
        <f t="shared" si="10"/>
        <v>447.18299999999999</v>
      </c>
      <c r="I50" s="75">
        <f t="shared" si="11"/>
        <v>4024.6469999999999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>
        <v>0</v>
      </c>
      <c r="Z50" s="75">
        <v>0</v>
      </c>
      <c r="AA50" s="75">
        <v>286.19</v>
      </c>
      <c r="AB50" s="75">
        <v>807.11</v>
      </c>
      <c r="AC50" s="75">
        <v>804.91</v>
      </c>
      <c r="AD50" s="75">
        <v>804.91</v>
      </c>
      <c r="AE50" s="75">
        <v>804.91</v>
      </c>
      <c r="AF50" s="75">
        <v>516.62</v>
      </c>
      <c r="AG50" s="76">
        <v>0</v>
      </c>
      <c r="AH50" s="76"/>
      <c r="AI50" s="76"/>
      <c r="AJ50" s="76"/>
      <c r="AK50" s="75">
        <f t="shared" si="13"/>
        <v>4024.6499999999996</v>
      </c>
      <c r="AL50" s="75">
        <f t="shared" si="13"/>
        <v>3738.4599999999996</v>
      </c>
      <c r="AM50" s="75">
        <v>4024.65</v>
      </c>
      <c r="AN50" s="75">
        <v>4024.65</v>
      </c>
      <c r="AO50" s="79">
        <f t="shared" si="12"/>
        <v>4024.6499999999996</v>
      </c>
      <c r="AP50" s="86"/>
    </row>
    <row r="51" spans="2:42" s="159" customFormat="1" ht="24.75" x14ac:dyDescent="0.25">
      <c r="B51" s="228" t="s">
        <v>636</v>
      </c>
      <c r="C51" s="226" t="s">
        <v>167</v>
      </c>
      <c r="D51" s="227" t="s">
        <v>643</v>
      </c>
      <c r="E51" s="74" t="s">
        <v>429</v>
      </c>
      <c r="F51" s="74" t="s">
        <v>644</v>
      </c>
      <c r="G51" s="75">
        <v>4471.83</v>
      </c>
      <c r="H51" s="75">
        <f t="shared" si="10"/>
        <v>447.18299999999999</v>
      </c>
      <c r="I51" s="75">
        <f t="shared" si="11"/>
        <v>4024.6469999999999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75">
        <v>0</v>
      </c>
      <c r="AA51" s="75">
        <v>286.19</v>
      </c>
      <c r="AB51" s="75">
        <v>807.11</v>
      </c>
      <c r="AC51" s="75">
        <v>804.91</v>
      </c>
      <c r="AD51" s="75">
        <v>804.91</v>
      </c>
      <c r="AE51" s="75">
        <v>804.91</v>
      </c>
      <c r="AF51" s="75">
        <v>516.61</v>
      </c>
      <c r="AG51" s="76">
        <v>0</v>
      </c>
      <c r="AH51" s="76"/>
      <c r="AI51" s="76"/>
      <c r="AJ51" s="76"/>
      <c r="AK51" s="75">
        <f t="shared" si="13"/>
        <v>4024.64</v>
      </c>
      <c r="AL51" s="75">
        <f t="shared" si="13"/>
        <v>3738.45</v>
      </c>
      <c r="AM51" s="75">
        <v>4024.65</v>
      </c>
      <c r="AN51" s="75">
        <v>4024.65</v>
      </c>
      <c r="AO51" s="79">
        <v>4024.65</v>
      </c>
      <c r="AP51" s="86"/>
    </row>
    <row r="52" spans="2:42" s="159" customFormat="1" ht="24.75" x14ac:dyDescent="0.25">
      <c r="B52" s="225" t="s">
        <v>636</v>
      </c>
      <c r="C52" s="226" t="s">
        <v>167</v>
      </c>
      <c r="D52" s="227" t="s">
        <v>645</v>
      </c>
      <c r="E52" s="74" t="s">
        <v>184</v>
      </c>
      <c r="F52" s="74" t="s">
        <v>646</v>
      </c>
      <c r="G52" s="75">
        <v>4192.59</v>
      </c>
      <c r="H52" s="75">
        <f t="shared" si="10"/>
        <v>419.25900000000001</v>
      </c>
      <c r="I52" s="75">
        <f t="shared" si="11"/>
        <v>3773.3310000000001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5">
        <v>0</v>
      </c>
      <c r="X52" s="75">
        <v>0</v>
      </c>
      <c r="Y52" s="75">
        <v>0</v>
      </c>
      <c r="Z52" s="75">
        <v>0</v>
      </c>
      <c r="AA52" s="75">
        <v>268.32</v>
      </c>
      <c r="AB52" s="75">
        <v>756.71</v>
      </c>
      <c r="AC52" s="75">
        <v>754.64</v>
      </c>
      <c r="AD52" s="75">
        <v>754.64</v>
      </c>
      <c r="AE52" s="75">
        <v>754.64</v>
      </c>
      <c r="AF52" s="75">
        <v>484.38</v>
      </c>
      <c r="AG52" s="76">
        <v>0</v>
      </c>
      <c r="AH52" s="76"/>
      <c r="AI52" s="76"/>
      <c r="AJ52" s="76"/>
      <c r="AK52" s="75">
        <f t="shared" si="13"/>
        <v>3773.33</v>
      </c>
      <c r="AL52" s="75">
        <f t="shared" si="13"/>
        <v>3505.0099999999998</v>
      </c>
      <c r="AM52" s="75">
        <v>3773.33</v>
      </c>
      <c r="AN52" s="75">
        <v>3773.33</v>
      </c>
      <c r="AO52" s="79">
        <f>SUM(AK52)</f>
        <v>3773.33</v>
      </c>
      <c r="AP52" s="86"/>
    </row>
    <row r="53" spans="2:42" s="159" customFormat="1" ht="24.75" x14ac:dyDescent="0.25">
      <c r="B53" s="228" t="s">
        <v>636</v>
      </c>
      <c r="C53" s="226" t="s">
        <v>167</v>
      </c>
      <c r="D53" s="227" t="s">
        <v>647</v>
      </c>
      <c r="E53" s="229" t="s">
        <v>177</v>
      </c>
      <c r="F53" s="229" t="s">
        <v>648</v>
      </c>
      <c r="G53" s="100">
        <v>3498.07</v>
      </c>
      <c r="H53" s="100">
        <f t="shared" si="10"/>
        <v>349.80700000000002</v>
      </c>
      <c r="I53" s="100">
        <f t="shared" si="11"/>
        <v>3148.2630000000004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100">
        <v>0</v>
      </c>
      <c r="R53" s="100">
        <v>0</v>
      </c>
      <c r="S53" s="100">
        <v>0</v>
      </c>
      <c r="T53" s="100">
        <v>0</v>
      </c>
      <c r="U53" s="100">
        <v>0</v>
      </c>
      <c r="V53" s="100">
        <v>0</v>
      </c>
      <c r="W53" s="75">
        <v>0</v>
      </c>
      <c r="X53" s="100">
        <v>0</v>
      </c>
      <c r="Y53" s="75">
        <v>0</v>
      </c>
      <c r="Z53" s="75">
        <v>0</v>
      </c>
      <c r="AA53" s="75">
        <v>223.88</v>
      </c>
      <c r="AB53" s="75">
        <v>631.39</v>
      </c>
      <c r="AC53" s="75">
        <v>629.66</v>
      </c>
      <c r="AD53" s="75">
        <v>629.66</v>
      </c>
      <c r="AE53" s="75">
        <v>629.66</v>
      </c>
      <c r="AF53" s="75">
        <v>404.01</v>
      </c>
      <c r="AG53" s="76">
        <v>0</v>
      </c>
      <c r="AH53" s="76"/>
      <c r="AI53" s="76"/>
      <c r="AJ53" s="76"/>
      <c r="AK53" s="75">
        <f t="shared" si="13"/>
        <v>3148.2599999999993</v>
      </c>
      <c r="AL53" s="75">
        <f t="shared" si="13"/>
        <v>2924.38</v>
      </c>
      <c r="AM53" s="75">
        <v>3148.26</v>
      </c>
      <c r="AN53" s="75">
        <v>3148.26</v>
      </c>
      <c r="AO53" s="79">
        <f>SUM(AK53)</f>
        <v>3148.2599999999993</v>
      </c>
      <c r="AP53" s="86"/>
    </row>
    <row r="54" spans="2:42" s="159" customFormat="1" ht="33" x14ac:dyDescent="0.25">
      <c r="B54" s="99" t="s">
        <v>649</v>
      </c>
      <c r="C54" s="195" t="s">
        <v>167</v>
      </c>
      <c r="D54" s="196" t="s">
        <v>650</v>
      </c>
      <c r="E54" s="197" t="s">
        <v>276</v>
      </c>
      <c r="F54" s="197" t="s">
        <v>651</v>
      </c>
      <c r="G54" s="76">
        <v>4914.32</v>
      </c>
      <c r="H54" s="76">
        <f t="shared" si="10"/>
        <v>491.43200000000002</v>
      </c>
      <c r="I54" s="75">
        <f t="shared" si="11"/>
        <v>4422.8879999999999</v>
      </c>
      <c r="J54" s="76"/>
      <c r="K54" s="76"/>
      <c r="L54" s="76"/>
      <c r="M54" s="76"/>
      <c r="N54" s="76"/>
      <c r="O54" s="76"/>
      <c r="P54" s="76"/>
      <c r="Q54" s="76"/>
      <c r="R54" s="76"/>
      <c r="S54" s="76">
        <v>147.84</v>
      </c>
      <c r="T54" s="76">
        <v>884.61</v>
      </c>
      <c r="U54" s="76">
        <v>884.61</v>
      </c>
      <c r="V54" s="76">
        <v>884.61</v>
      </c>
      <c r="W54" s="76">
        <f>O54+P54+Q54+R54+S54+T54+U54+V54</f>
        <v>2801.67</v>
      </c>
      <c r="X54" s="76">
        <f>ROUND((I54/5/365*31),2)</f>
        <v>75.13</v>
      </c>
      <c r="Y54" s="76">
        <f>ROUND((I54/5/365*29),2)</f>
        <v>70.28</v>
      </c>
      <c r="Z54" s="215">
        <f>ROUND((I54/5/365*31),2)</f>
        <v>75.13</v>
      </c>
      <c r="AA54" s="215">
        <f>ROUND((I54/5/365*30),2)</f>
        <v>72.709999999999994</v>
      </c>
      <c r="AB54" s="215">
        <f>ROUND((I54/5/365*31),2)</f>
        <v>75.13</v>
      </c>
      <c r="AC54" s="215">
        <f>ROUND((I54/5/365*30),2)</f>
        <v>72.709999999999994</v>
      </c>
      <c r="AD54" s="215">
        <f>ROUND((I54/5/365*31),2)</f>
        <v>75.13</v>
      </c>
      <c r="AE54" s="215">
        <f>ROUND((I54/5/365*31),2)</f>
        <v>75.13</v>
      </c>
      <c r="AF54" s="75">
        <f>ROUND((I54/5/365*30),2)</f>
        <v>72.709999999999994</v>
      </c>
      <c r="AG54" s="215">
        <f>ROUND((I54/5/365*31),2)</f>
        <v>75.13</v>
      </c>
      <c r="AH54" s="215"/>
      <c r="AI54" s="215"/>
      <c r="AJ54" s="215"/>
      <c r="AK54" s="215">
        <v>4422.8900000000003</v>
      </c>
      <c r="AL54" s="215">
        <v>4422.8900000000003</v>
      </c>
      <c r="AM54" s="215">
        <v>4422.8900000000003</v>
      </c>
      <c r="AN54" s="215">
        <v>4422.8900000000003</v>
      </c>
      <c r="AO54" s="230">
        <v>4422.8900000000003</v>
      </c>
      <c r="AP54" s="86"/>
    </row>
    <row r="55" spans="2:42" s="159" customFormat="1" ht="33" x14ac:dyDescent="0.25">
      <c r="B55" s="205" t="s">
        <v>649</v>
      </c>
      <c r="C55" s="226" t="s">
        <v>167</v>
      </c>
      <c r="D55" s="227" t="s">
        <v>652</v>
      </c>
      <c r="E55" s="197" t="s">
        <v>653</v>
      </c>
      <c r="F55" s="197" t="s">
        <v>654</v>
      </c>
      <c r="G55" s="76">
        <v>5003.74</v>
      </c>
      <c r="H55" s="76">
        <f t="shared" si="10"/>
        <v>500.37400000000002</v>
      </c>
      <c r="I55" s="75">
        <f t="shared" si="11"/>
        <v>4503.366</v>
      </c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75"/>
      <c r="X55" s="100"/>
      <c r="Y55" s="75"/>
      <c r="Z55" s="75"/>
      <c r="AA55" s="75"/>
      <c r="AB55" s="76">
        <v>900.71</v>
      </c>
      <c r="AC55" s="76">
        <v>900.71</v>
      </c>
      <c r="AD55" s="76">
        <v>900.71</v>
      </c>
      <c r="AE55" s="76">
        <v>900.71</v>
      </c>
      <c r="AF55" s="75">
        <v>903.18</v>
      </c>
      <c r="AG55" s="76">
        <v>73.849999999999994</v>
      </c>
      <c r="AH55" s="76"/>
      <c r="AI55" s="76"/>
      <c r="AJ55" s="76"/>
      <c r="AK55" s="75">
        <v>4503.37</v>
      </c>
      <c r="AL55" s="75">
        <v>4503.37</v>
      </c>
      <c r="AM55" s="75">
        <v>4503.37</v>
      </c>
      <c r="AN55" s="75">
        <v>4503.37</v>
      </c>
      <c r="AO55" s="79">
        <f t="shared" ref="AO55:AO61" si="14">SUM(AK55)</f>
        <v>4503.37</v>
      </c>
      <c r="AP55" s="86"/>
    </row>
    <row r="56" spans="2:42" s="159" customFormat="1" ht="33" x14ac:dyDescent="0.25">
      <c r="B56" s="205" t="s">
        <v>649</v>
      </c>
      <c r="C56" s="226" t="s">
        <v>167</v>
      </c>
      <c r="D56" s="227" t="s">
        <v>655</v>
      </c>
      <c r="E56" s="197" t="s">
        <v>174</v>
      </c>
      <c r="F56" s="197" t="s">
        <v>656</v>
      </c>
      <c r="G56" s="76">
        <v>5096.13</v>
      </c>
      <c r="H56" s="76">
        <f t="shared" si="10"/>
        <v>509.61300000000006</v>
      </c>
      <c r="I56" s="75">
        <f t="shared" si="11"/>
        <v>4586.5169999999998</v>
      </c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75"/>
      <c r="X56" s="100"/>
      <c r="Y56" s="75"/>
      <c r="Z56" s="75"/>
      <c r="AA56" s="75"/>
      <c r="AB56" s="76">
        <v>917.3</v>
      </c>
      <c r="AC56" s="76">
        <v>917.3</v>
      </c>
      <c r="AD56" s="76">
        <v>917.3</v>
      </c>
      <c r="AE56" s="76">
        <v>917.3</v>
      </c>
      <c r="AF56" s="75">
        <v>919.81</v>
      </c>
      <c r="AG56" s="76">
        <v>75.42</v>
      </c>
      <c r="AH56" s="76"/>
      <c r="AI56" s="76"/>
      <c r="AJ56" s="76"/>
      <c r="AK56" s="75">
        <v>4586.5200000000004</v>
      </c>
      <c r="AL56" s="75">
        <v>4586.5200000000004</v>
      </c>
      <c r="AM56" s="75">
        <v>4586.5200000000004</v>
      </c>
      <c r="AN56" s="75">
        <v>4586.5200000000004</v>
      </c>
      <c r="AO56" s="79">
        <f t="shared" si="14"/>
        <v>4586.5200000000004</v>
      </c>
      <c r="AP56" s="86"/>
    </row>
    <row r="57" spans="2:42" s="159" customFormat="1" ht="33" x14ac:dyDescent="0.25">
      <c r="B57" s="205" t="s">
        <v>649</v>
      </c>
      <c r="C57" s="226" t="s">
        <v>167</v>
      </c>
      <c r="D57" s="227" t="s">
        <v>657</v>
      </c>
      <c r="E57" s="197" t="s">
        <v>15</v>
      </c>
      <c r="F57" s="197" t="s">
        <v>658</v>
      </c>
      <c r="G57" s="76">
        <v>4933.8900000000003</v>
      </c>
      <c r="H57" s="76">
        <f t="shared" si="10"/>
        <v>493.38900000000007</v>
      </c>
      <c r="I57" s="75">
        <f t="shared" si="11"/>
        <v>4440.5010000000002</v>
      </c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75"/>
      <c r="X57" s="100"/>
      <c r="Y57" s="75"/>
      <c r="Z57" s="75"/>
      <c r="AA57" s="75"/>
      <c r="AB57" s="76">
        <v>888.1</v>
      </c>
      <c r="AC57" s="76">
        <v>888.1</v>
      </c>
      <c r="AD57" s="76">
        <v>888.1</v>
      </c>
      <c r="AE57" s="76">
        <v>888.1</v>
      </c>
      <c r="AF57" s="75">
        <v>890.55</v>
      </c>
      <c r="AG57" s="76">
        <v>73</v>
      </c>
      <c r="AH57" s="76"/>
      <c r="AI57" s="76"/>
      <c r="AJ57" s="76"/>
      <c r="AK57" s="75">
        <v>4440.5</v>
      </c>
      <c r="AL57" s="75">
        <v>4440.5</v>
      </c>
      <c r="AM57" s="75">
        <v>4440.5</v>
      </c>
      <c r="AN57" s="75">
        <v>4440.5</v>
      </c>
      <c r="AO57" s="79">
        <f t="shared" si="14"/>
        <v>4440.5</v>
      </c>
      <c r="AP57" s="86"/>
    </row>
    <row r="58" spans="2:42" s="159" customFormat="1" ht="33" x14ac:dyDescent="0.25">
      <c r="B58" s="205" t="s">
        <v>649</v>
      </c>
      <c r="C58" s="226" t="s">
        <v>167</v>
      </c>
      <c r="D58" s="227" t="s">
        <v>659</v>
      </c>
      <c r="E58" s="197" t="s">
        <v>208</v>
      </c>
      <c r="F58" s="197" t="s">
        <v>209</v>
      </c>
      <c r="G58" s="76">
        <v>5822.94</v>
      </c>
      <c r="H58" s="76">
        <f t="shared" si="10"/>
        <v>582.29399999999998</v>
      </c>
      <c r="I58" s="75">
        <f t="shared" si="11"/>
        <v>5240.6459999999997</v>
      </c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75"/>
      <c r="X58" s="100"/>
      <c r="Y58" s="75"/>
      <c r="Z58" s="75"/>
      <c r="AA58" s="75"/>
      <c r="AB58" s="76">
        <v>1048.1400000000001</v>
      </c>
      <c r="AC58" s="76">
        <v>1048.1400000000001</v>
      </c>
      <c r="AD58" s="76">
        <v>1048.1400000000001</v>
      </c>
      <c r="AE58" s="76">
        <v>1048.1400000000001</v>
      </c>
      <c r="AF58" s="75">
        <v>1051.02</v>
      </c>
      <c r="AG58" s="76">
        <v>86.09</v>
      </c>
      <c r="AH58" s="76"/>
      <c r="AI58" s="76"/>
      <c r="AJ58" s="76"/>
      <c r="AK58" s="75">
        <v>5240.6499999999996</v>
      </c>
      <c r="AL58" s="75">
        <v>5240.6499999999996</v>
      </c>
      <c r="AM58" s="75">
        <v>5240.6499999999996</v>
      </c>
      <c r="AN58" s="75">
        <v>5240.6499999999996</v>
      </c>
      <c r="AO58" s="79">
        <f t="shared" si="14"/>
        <v>5240.6499999999996</v>
      </c>
      <c r="AP58" s="86"/>
    </row>
    <row r="59" spans="2:42" s="159" customFormat="1" ht="33" x14ac:dyDescent="0.25">
      <c r="B59" s="205" t="s">
        <v>660</v>
      </c>
      <c r="C59" s="195" t="s">
        <v>167</v>
      </c>
      <c r="D59" s="196" t="s">
        <v>661</v>
      </c>
      <c r="E59" s="197" t="s">
        <v>11</v>
      </c>
      <c r="F59" s="197" t="s">
        <v>662</v>
      </c>
      <c r="G59" s="76">
        <v>4816.1000000000004</v>
      </c>
      <c r="H59" s="76">
        <f t="shared" si="10"/>
        <v>481.61000000000007</v>
      </c>
      <c r="I59" s="75">
        <f t="shared" si="11"/>
        <v>4334.4900000000007</v>
      </c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75"/>
      <c r="X59" s="100"/>
      <c r="Y59" s="75"/>
      <c r="Z59" s="75"/>
      <c r="AA59" s="75"/>
      <c r="AB59" s="76"/>
      <c r="AC59" s="76">
        <v>182.88</v>
      </c>
      <c r="AD59" s="76">
        <v>866.91</v>
      </c>
      <c r="AE59" s="76">
        <v>866.91</v>
      </c>
      <c r="AF59" s="75">
        <v>869.29</v>
      </c>
      <c r="AG59" s="75">
        <v>866.91</v>
      </c>
      <c r="AH59" s="76">
        <v>681.59</v>
      </c>
      <c r="AI59" s="76"/>
      <c r="AJ59" s="76"/>
      <c r="AK59" s="215">
        <f t="shared" ref="AK59:AL61" si="15">SUM(AC59:AH59)</f>
        <v>4334.49</v>
      </c>
      <c r="AL59" s="215">
        <f t="shared" si="15"/>
        <v>4151.6099999999997</v>
      </c>
      <c r="AM59" s="215">
        <v>4334.49</v>
      </c>
      <c r="AN59" s="215">
        <v>4334.49</v>
      </c>
      <c r="AO59" s="79">
        <f t="shared" si="14"/>
        <v>4334.49</v>
      </c>
      <c r="AP59" s="86"/>
    </row>
    <row r="60" spans="2:42" s="159" customFormat="1" ht="33" x14ac:dyDescent="0.25">
      <c r="B60" s="205" t="s">
        <v>660</v>
      </c>
      <c r="C60" s="195" t="s">
        <v>167</v>
      </c>
      <c r="D60" s="196" t="s">
        <v>663</v>
      </c>
      <c r="E60" s="197" t="s">
        <v>11</v>
      </c>
      <c r="F60" s="197" t="s">
        <v>664</v>
      </c>
      <c r="G60" s="76">
        <v>4462.34</v>
      </c>
      <c r="H60" s="76">
        <f t="shared" si="10"/>
        <v>446.23400000000004</v>
      </c>
      <c r="I60" s="75">
        <f t="shared" si="11"/>
        <v>4016.1060000000002</v>
      </c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75"/>
      <c r="X60" s="100"/>
      <c r="Y60" s="75"/>
      <c r="Z60" s="75"/>
      <c r="AA60" s="75"/>
      <c r="AB60" s="76"/>
      <c r="AC60" s="76">
        <v>169.45</v>
      </c>
      <c r="AD60" s="76">
        <v>803.24</v>
      </c>
      <c r="AE60" s="76">
        <v>803.24</v>
      </c>
      <c r="AF60" s="75">
        <v>805.44</v>
      </c>
      <c r="AG60" s="75">
        <v>803.24</v>
      </c>
      <c r="AH60" s="76">
        <v>631.5</v>
      </c>
      <c r="AI60" s="76"/>
      <c r="AJ60" s="76"/>
      <c r="AK60" s="215">
        <f t="shared" si="15"/>
        <v>4016.1099999999997</v>
      </c>
      <c r="AL60" s="215">
        <f t="shared" si="15"/>
        <v>3846.66</v>
      </c>
      <c r="AM60" s="215">
        <v>4016.11</v>
      </c>
      <c r="AN60" s="215">
        <v>4016.11</v>
      </c>
      <c r="AO60" s="79">
        <f t="shared" si="14"/>
        <v>4016.1099999999997</v>
      </c>
      <c r="AP60" s="86"/>
    </row>
    <row r="61" spans="2:42" s="159" customFormat="1" ht="33" x14ac:dyDescent="0.25">
      <c r="B61" s="205" t="s">
        <v>660</v>
      </c>
      <c r="C61" s="195" t="s">
        <v>167</v>
      </c>
      <c r="D61" s="196" t="s">
        <v>665</v>
      </c>
      <c r="E61" s="197" t="s">
        <v>192</v>
      </c>
      <c r="F61" s="197" t="s">
        <v>666</v>
      </c>
      <c r="G61" s="76">
        <v>4698.79</v>
      </c>
      <c r="H61" s="76">
        <f t="shared" si="10"/>
        <v>469.87900000000002</v>
      </c>
      <c r="I61" s="75">
        <f t="shared" si="11"/>
        <v>4228.9110000000001</v>
      </c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75"/>
      <c r="X61" s="100"/>
      <c r="Y61" s="75"/>
      <c r="Z61" s="75"/>
      <c r="AA61" s="75"/>
      <c r="AB61" s="76"/>
      <c r="AC61" s="76">
        <v>178.43</v>
      </c>
      <c r="AD61" s="76">
        <v>845.77</v>
      </c>
      <c r="AE61" s="76">
        <v>845.77</v>
      </c>
      <c r="AF61" s="75">
        <v>848.09</v>
      </c>
      <c r="AG61" s="75">
        <v>845.77</v>
      </c>
      <c r="AH61" s="76">
        <v>665.08</v>
      </c>
      <c r="AI61" s="76"/>
      <c r="AJ61" s="76"/>
      <c r="AK61" s="215">
        <f t="shared" si="15"/>
        <v>4228.91</v>
      </c>
      <c r="AL61" s="215">
        <f t="shared" si="15"/>
        <v>4050.48</v>
      </c>
      <c r="AM61" s="215">
        <v>4228.91</v>
      </c>
      <c r="AN61" s="215">
        <v>4228.91</v>
      </c>
      <c r="AO61" s="79">
        <f t="shared" si="14"/>
        <v>4228.91</v>
      </c>
      <c r="AP61" s="86"/>
    </row>
    <row r="62" spans="2:42" s="159" customFormat="1" ht="33" x14ac:dyDescent="0.25">
      <c r="B62" s="205">
        <v>40534</v>
      </c>
      <c r="C62" s="195" t="s">
        <v>167</v>
      </c>
      <c r="D62" s="19" t="s">
        <v>667</v>
      </c>
      <c r="E62" s="214" t="s">
        <v>25</v>
      </c>
      <c r="F62" s="214" t="s">
        <v>668</v>
      </c>
      <c r="G62" s="76">
        <v>5100</v>
      </c>
      <c r="H62" s="76">
        <f t="shared" si="10"/>
        <v>510</v>
      </c>
      <c r="I62" s="75">
        <f t="shared" si="11"/>
        <v>4590</v>
      </c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75"/>
      <c r="X62" s="100"/>
      <c r="Y62" s="75"/>
      <c r="Z62" s="75"/>
      <c r="AA62" s="75"/>
      <c r="AB62" s="76"/>
      <c r="AC62" s="76"/>
      <c r="AD62" s="76"/>
      <c r="AE62" s="76"/>
      <c r="AF62" s="75"/>
      <c r="AG62" s="75"/>
      <c r="AH62" s="76"/>
      <c r="AI62" s="76"/>
      <c r="AJ62" s="76"/>
      <c r="AK62" s="76">
        <v>4590</v>
      </c>
      <c r="AL62" s="76">
        <v>4590</v>
      </c>
      <c r="AM62" s="76">
        <v>4590</v>
      </c>
      <c r="AN62" s="76">
        <v>4590</v>
      </c>
      <c r="AO62" s="79">
        <f>ROUND((I62+J62+K62+L62+M62+N62+O62+P62+Q62+R62+S62+T62+U62),2)</f>
        <v>4590</v>
      </c>
      <c r="AP62" s="86"/>
    </row>
    <row r="63" spans="2:42" s="159" customFormat="1" ht="33" x14ac:dyDescent="0.25">
      <c r="B63" s="205">
        <v>40534</v>
      </c>
      <c r="C63" s="195" t="s">
        <v>167</v>
      </c>
      <c r="D63" s="19" t="s">
        <v>669</v>
      </c>
      <c r="E63" s="214" t="s">
        <v>25</v>
      </c>
      <c r="F63" s="214" t="s">
        <v>670</v>
      </c>
      <c r="G63" s="76">
        <v>5100</v>
      </c>
      <c r="H63" s="76">
        <f t="shared" si="10"/>
        <v>510</v>
      </c>
      <c r="I63" s="75">
        <f t="shared" si="11"/>
        <v>4590</v>
      </c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75"/>
      <c r="X63" s="100"/>
      <c r="Y63" s="75"/>
      <c r="Z63" s="75"/>
      <c r="AA63" s="75"/>
      <c r="AB63" s="76"/>
      <c r="AC63" s="76"/>
      <c r="AD63" s="76"/>
      <c r="AE63" s="76"/>
      <c r="AF63" s="75"/>
      <c r="AG63" s="75"/>
      <c r="AH63" s="76"/>
      <c r="AI63" s="76"/>
      <c r="AJ63" s="76"/>
      <c r="AK63" s="76">
        <v>4590</v>
      </c>
      <c r="AL63" s="76">
        <v>4590</v>
      </c>
      <c r="AM63" s="76">
        <v>4590</v>
      </c>
      <c r="AN63" s="76">
        <v>4590</v>
      </c>
      <c r="AO63" s="79">
        <f>ROUND((I63+J63+K63+L63+M63+N63+O63+P63+Q63+R63+S63+T63+U63),2)</f>
        <v>4590</v>
      </c>
      <c r="AP63" s="86"/>
    </row>
    <row r="64" spans="2:42" s="159" customFormat="1" ht="8.25" x14ac:dyDescent="0.25">
      <c r="B64" s="216">
        <v>40767</v>
      </c>
      <c r="C64" s="72" t="s">
        <v>671</v>
      </c>
      <c r="D64" s="217" t="s">
        <v>672</v>
      </c>
      <c r="E64" s="218" t="s">
        <v>19</v>
      </c>
      <c r="F64" s="218" t="s">
        <v>673</v>
      </c>
      <c r="G64" s="75">
        <v>680</v>
      </c>
      <c r="H64" s="75">
        <f t="shared" si="10"/>
        <v>68</v>
      </c>
      <c r="I64" s="75">
        <f t="shared" si="11"/>
        <v>612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>
        <v>47.29</v>
      </c>
      <c r="W64" s="75">
        <f>O64+P64+Q64+R64+S64+T64+U64+V64</f>
        <v>47.29</v>
      </c>
      <c r="X64" s="75">
        <f>ROUND((I64/5/365*31),2)</f>
        <v>10.4</v>
      </c>
      <c r="Y64" s="75">
        <f>ROUND((I64/5/365*29),2)</f>
        <v>9.7200000000000006</v>
      </c>
      <c r="Z64" s="75">
        <f>ROUND((I64/5/365*31),2)</f>
        <v>10.4</v>
      </c>
      <c r="AA64" s="75">
        <f>ROUND((I64/5/365*30),2)</f>
        <v>10.06</v>
      </c>
      <c r="AB64" s="75">
        <f>ROUND((I64/5/365*31),2)</f>
        <v>10.4</v>
      </c>
      <c r="AC64" s="75">
        <f>ROUND((I64/5/365*30),2)</f>
        <v>10.06</v>
      </c>
      <c r="AD64" s="75">
        <f>ROUND((I64/5/365*31),2)</f>
        <v>10.4</v>
      </c>
      <c r="AE64" s="75">
        <f>ROUND((I64/5/365*31),2)</f>
        <v>10.4</v>
      </c>
      <c r="AF64" s="75">
        <f>ROUND((I64/5/365*30),2)</f>
        <v>10.06</v>
      </c>
      <c r="AG64" s="75">
        <f>ROUND((I64/5/365*31),2)</f>
        <v>10.4</v>
      </c>
      <c r="AH64" s="75">
        <f>ROUND((I64/5/365*30),2)</f>
        <v>10.06</v>
      </c>
      <c r="AI64" s="75">
        <f>ROUND((I64/5/365*31),2)</f>
        <v>10.4</v>
      </c>
      <c r="AJ64" s="75"/>
      <c r="AK64" s="75">
        <v>612</v>
      </c>
      <c r="AL64" s="75">
        <v>612</v>
      </c>
      <c r="AM64" s="75">
        <v>612</v>
      </c>
      <c r="AN64" s="75">
        <v>612</v>
      </c>
      <c r="AO64" s="79">
        <v>612</v>
      </c>
      <c r="AP64" s="86"/>
    </row>
    <row r="65" spans="2:42" s="159" customFormat="1" ht="8.25" x14ac:dyDescent="0.25">
      <c r="B65" s="216">
        <v>40767</v>
      </c>
      <c r="C65" s="72" t="s">
        <v>671</v>
      </c>
      <c r="D65" s="217" t="s">
        <v>674</v>
      </c>
      <c r="E65" s="218" t="s">
        <v>245</v>
      </c>
      <c r="F65" s="218" t="s">
        <v>675</v>
      </c>
      <c r="G65" s="75">
        <v>680</v>
      </c>
      <c r="H65" s="75">
        <f t="shared" si="10"/>
        <v>68</v>
      </c>
      <c r="I65" s="75">
        <f t="shared" si="11"/>
        <v>612</v>
      </c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>
        <v>47.29</v>
      </c>
      <c r="W65" s="75">
        <f>O65+P65+Q65+R65+S65+T65+U65+V65</f>
        <v>47.29</v>
      </c>
      <c r="X65" s="75">
        <f>ROUND((I65/5/365*31),2)</f>
        <v>10.4</v>
      </c>
      <c r="Y65" s="75">
        <f>ROUND((I65/5/365*29),2)</f>
        <v>9.7200000000000006</v>
      </c>
      <c r="Z65" s="75">
        <f>ROUND((I65/5/365*31),2)</f>
        <v>10.4</v>
      </c>
      <c r="AA65" s="75">
        <f>ROUND((I65/5/365*30),2)</f>
        <v>10.06</v>
      </c>
      <c r="AB65" s="75">
        <f>ROUND((I65/5/365*31),2)</f>
        <v>10.4</v>
      </c>
      <c r="AC65" s="75">
        <f>ROUND((I65/5/365*30),2)</f>
        <v>10.06</v>
      </c>
      <c r="AD65" s="75">
        <f>ROUND((I65/5/365*31),2)</f>
        <v>10.4</v>
      </c>
      <c r="AE65" s="75">
        <f>ROUND((I65/5/365*31),2)</f>
        <v>10.4</v>
      </c>
      <c r="AF65" s="75">
        <f>ROUND((I65/5/365*30),2)</f>
        <v>10.06</v>
      </c>
      <c r="AG65" s="75">
        <f>ROUND((I65/5/365*31),2)</f>
        <v>10.4</v>
      </c>
      <c r="AH65" s="75">
        <f>ROUND((I65/5/365*30),2)</f>
        <v>10.06</v>
      </c>
      <c r="AI65" s="75">
        <f>ROUND((I65/5/365*31),2)</f>
        <v>10.4</v>
      </c>
      <c r="AJ65" s="75"/>
      <c r="AK65" s="75">
        <v>612</v>
      </c>
      <c r="AL65" s="75">
        <v>612</v>
      </c>
      <c r="AM65" s="75">
        <v>612</v>
      </c>
      <c r="AN65" s="75">
        <v>612</v>
      </c>
      <c r="AO65" s="79">
        <v>612</v>
      </c>
      <c r="AP65" s="86"/>
    </row>
    <row r="66" spans="2:42" s="159" customFormat="1" ht="16.5" x14ac:dyDescent="0.25">
      <c r="B66" s="216">
        <v>40836</v>
      </c>
      <c r="C66" s="72" t="s">
        <v>676</v>
      </c>
      <c r="D66" s="217" t="s">
        <v>677</v>
      </c>
      <c r="E66" s="218" t="s">
        <v>11</v>
      </c>
      <c r="F66" s="218" t="s">
        <v>678</v>
      </c>
      <c r="G66" s="75">
        <v>1299</v>
      </c>
      <c r="H66" s="75">
        <f t="shared" si="10"/>
        <v>129.9</v>
      </c>
      <c r="I66" s="75">
        <f t="shared" si="11"/>
        <v>1169.1000000000001</v>
      </c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5"/>
      <c r="AG66" s="76"/>
      <c r="AH66" s="76"/>
      <c r="AI66" s="76"/>
      <c r="AJ66" s="76"/>
      <c r="AK66" s="76">
        <v>1169.0999999999999</v>
      </c>
      <c r="AL66" s="76">
        <v>1169.0999999999999</v>
      </c>
      <c r="AM66" s="76">
        <v>1169.0999999999999</v>
      </c>
      <c r="AN66" s="76">
        <v>1169.0999999999999</v>
      </c>
      <c r="AO66" s="79">
        <f>ROUND((I66+J66+K66+L66+M66+N66+O66+P66+Q66+R66+S66+T66+U66),2)</f>
        <v>1169.0999999999999</v>
      </c>
      <c r="AP66" s="86"/>
    </row>
    <row r="67" spans="2:42" s="159" customFormat="1" ht="74.25" x14ac:dyDescent="0.25">
      <c r="B67" s="216">
        <v>40907</v>
      </c>
      <c r="C67" s="72" t="s">
        <v>679</v>
      </c>
      <c r="D67" s="217" t="s">
        <v>680</v>
      </c>
      <c r="E67" s="218" t="s">
        <v>25</v>
      </c>
      <c r="F67" s="218" t="s">
        <v>681</v>
      </c>
      <c r="G67" s="75">
        <v>10354.74</v>
      </c>
      <c r="H67" s="75">
        <f t="shared" si="10"/>
        <v>1035.4739999999999</v>
      </c>
      <c r="I67" s="75">
        <f t="shared" si="11"/>
        <v>9319.2659999999996</v>
      </c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>
        <v>5.1100000000000003</v>
      </c>
      <c r="W67" s="75">
        <f t="shared" ref="W67:W84" si="16">O67+P67+Q67+R67+S67+T67+U67+V67</f>
        <v>5.1100000000000003</v>
      </c>
      <c r="X67" s="75">
        <f>ROUND((I67/5/365*31),2)</f>
        <v>158.30000000000001</v>
      </c>
      <c r="Y67" s="75">
        <f>ROUND((I67/5/365*29),2)</f>
        <v>148.09</v>
      </c>
      <c r="Z67" s="75">
        <f>ROUND((I67/5/365*31),2)</f>
        <v>158.30000000000001</v>
      </c>
      <c r="AA67" s="75">
        <f>ROUND((I67/5/365*30),2)</f>
        <v>153.19</v>
      </c>
      <c r="AB67" s="75">
        <f>ROUND((I67/5/365*31),2)</f>
        <v>158.30000000000001</v>
      </c>
      <c r="AC67" s="75">
        <f>ROUND((I67/5/365*30),2)</f>
        <v>153.19</v>
      </c>
      <c r="AD67" s="75">
        <f>ROUND((I67/5/365*31),2)</f>
        <v>158.30000000000001</v>
      </c>
      <c r="AE67" s="75">
        <f>ROUND((I67/5/365*31),2)</f>
        <v>158.30000000000001</v>
      </c>
      <c r="AF67" s="75">
        <f>ROUND((I67/5/365*30),2)</f>
        <v>153.19</v>
      </c>
      <c r="AG67" s="75">
        <f>ROUND((I67/5/365*31),2)</f>
        <v>158.30000000000001</v>
      </c>
      <c r="AH67" s="75">
        <f>ROUND((I67/5/365*30),2)</f>
        <v>153.19</v>
      </c>
      <c r="AI67" s="75">
        <f>ROUND((I67/5/365*31),2)</f>
        <v>158.30000000000001</v>
      </c>
      <c r="AJ67" s="75"/>
      <c r="AK67" s="76">
        <v>9319.27</v>
      </c>
      <c r="AL67" s="76">
        <v>9319.27</v>
      </c>
      <c r="AM67" s="76">
        <v>9319.27</v>
      </c>
      <c r="AN67" s="76">
        <v>9319.27</v>
      </c>
      <c r="AO67" s="79">
        <v>9319.27</v>
      </c>
      <c r="AP67" s="86"/>
    </row>
    <row r="68" spans="2:42" s="159" customFormat="1" ht="24.75" x14ac:dyDescent="0.25">
      <c r="B68" s="216">
        <v>41257</v>
      </c>
      <c r="C68" s="98" t="s">
        <v>167</v>
      </c>
      <c r="D68" s="217" t="s">
        <v>682</v>
      </c>
      <c r="E68" s="218" t="s">
        <v>324</v>
      </c>
      <c r="F68" s="218" t="s">
        <v>683</v>
      </c>
      <c r="G68" s="75">
        <v>2100</v>
      </c>
      <c r="H68" s="75">
        <f t="shared" si="10"/>
        <v>210</v>
      </c>
      <c r="I68" s="75">
        <f t="shared" si="11"/>
        <v>1890</v>
      </c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>
        <f t="shared" si="16"/>
        <v>0</v>
      </c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>
        <f>ROUND((I68/5/365*17),2)</f>
        <v>17.61</v>
      </c>
      <c r="AJ68" s="75">
        <f t="shared" ref="AJ68:AJ88" si="17">SUM(X68:AI68)</f>
        <v>17.61</v>
      </c>
      <c r="AK68" s="75">
        <v>1890</v>
      </c>
      <c r="AL68" s="75">
        <v>1890</v>
      </c>
      <c r="AM68" s="75">
        <v>1890</v>
      </c>
      <c r="AN68" s="75">
        <v>1890</v>
      </c>
      <c r="AO68" s="79">
        <v>1890</v>
      </c>
      <c r="AP68" s="86"/>
    </row>
    <row r="69" spans="2:42" s="159" customFormat="1" ht="24.75" x14ac:dyDescent="0.25">
      <c r="B69" s="216">
        <v>41257</v>
      </c>
      <c r="C69" s="98" t="s">
        <v>167</v>
      </c>
      <c r="D69" s="217" t="s">
        <v>684</v>
      </c>
      <c r="E69" s="218" t="s">
        <v>338</v>
      </c>
      <c r="F69" s="218" t="s">
        <v>685</v>
      </c>
      <c r="G69" s="75">
        <v>2100</v>
      </c>
      <c r="H69" s="75">
        <f t="shared" si="10"/>
        <v>210</v>
      </c>
      <c r="I69" s="75">
        <f t="shared" si="11"/>
        <v>1890</v>
      </c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>
        <f t="shared" si="16"/>
        <v>0</v>
      </c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>
        <f>ROUND((I69/5/365*17),2)</f>
        <v>17.61</v>
      </c>
      <c r="AJ69" s="75">
        <f t="shared" si="17"/>
        <v>17.61</v>
      </c>
      <c r="AK69" s="75">
        <v>1890</v>
      </c>
      <c r="AL69" s="75">
        <v>1890</v>
      </c>
      <c r="AM69" s="75">
        <v>1890</v>
      </c>
      <c r="AN69" s="75">
        <v>1890</v>
      </c>
      <c r="AO69" s="79">
        <v>1890</v>
      </c>
      <c r="AP69" s="86"/>
    </row>
    <row r="70" spans="2:42" s="159" customFormat="1" ht="24.75" x14ac:dyDescent="0.25">
      <c r="B70" s="216">
        <v>41257</v>
      </c>
      <c r="C70" s="124" t="s">
        <v>686</v>
      </c>
      <c r="D70" s="124" t="s">
        <v>687</v>
      </c>
      <c r="E70" s="218" t="s">
        <v>571</v>
      </c>
      <c r="F70" s="218" t="s">
        <v>688</v>
      </c>
      <c r="G70" s="75">
        <v>1089</v>
      </c>
      <c r="H70" s="75">
        <f t="shared" si="10"/>
        <v>108.9</v>
      </c>
      <c r="I70" s="75">
        <f t="shared" si="11"/>
        <v>980.1</v>
      </c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>
        <f t="shared" si="16"/>
        <v>0</v>
      </c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>
        <f>ROUND((I70/5/365*17),2)</f>
        <v>9.1300000000000008</v>
      </c>
      <c r="AJ70" s="75">
        <f t="shared" si="17"/>
        <v>9.1300000000000008</v>
      </c>
      <c r="AK70" s="75">
        <v>980.1</v>
      </c>
      <c r="AL70" s="75">
        <v>980.1</v>
      </c>
      <c r="AM70" s="75">
        <v>980.1</v>
      </c>
      <c r="AN70" s="75">
        <v>980.1</v>
      </c>
      <c r="AO70" s="79">
        <v>980.1</v>
      </c>
      <c r="AP70" s="86"/>
    </row>
    <row r="71" spans="2:42" s="159" customFormat="1" ht="24.75" x14ac:dyDescent="0.25">
      <c r="B71" s="216">
        <v>41257</v>
      </c>
      <c r="C71" s="98" t="s">
        <v>676</v>
      </c>
      <c r="D71" s="98" t="s">
        <v>689</v>
      </c>
      <c r="E71" s="218" t="s">
        <v>571</v>
      </c>
      <c r="F71" s="218" t="s">
        <v>690</v>
      </c>
      <c r="G71" s="75">
        <v>649</v>
      </c>
      <c r="H71" s="75">
        <f t="shared" si="10"/>
        <v>64.900000000000006</v>
      </c>
      <c r="I71" s="75">
        <f t="shared" si="11"/>
        <v>584.1</v>
      </c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>
        <f t="shared" si="16"/>
        <v>0</v>
      </c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>
        <f>ROUND((I71/5/365*17),2)</f>
        <v>5.44</v>
      </c>
      <c r="AJ71" s="75">
        <f t="shared" si="17"/>
        <v>5.44</v>
      </c>
      <c r="AK71" s="75">
        <v>584.1</v>
      </c>
      <c r="AL71" s="75">
        <v>584.1</v>
      </c>
      <c r="AM71" s="75">
        <v>584.1</v>
      </c>
      <c r="AN71" s="75">
        <v>584.1</v>
      </c>
      <c r="AO71" s="79">
        <v>584.1</v>
      </c>
      <c r="AP71" s="86"/>
    </row>
    <row r="72" spans="2:42" s="159" customFormat="1" ht="49.5" x14ac:dyDescent="0.25">
      <c r="B72" s="216">
        <v>41262</v>
      </c>
      <c r="C72" s="98" t="s">
        <v>167</v>
      </c>
      <c r="D72" s="217" t="s">
        <v>691</v>
      </c>
      <c r="E72" s="218" t="s">
        <v>189</v>
      </c>
      <c r="F72" s="218" t="s">
        <v>692</v>
      </c>
      <c r="G72" s="75">
        <v>1990</v>
      </c>
      <c r="H72" s="75">
        <f t="shared" si="10"/>
        <v>199</v>
      </c>
      <c r="I72" s="75">
        <f t="shared" si="11"/>
        <v>1791</v>
      </c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>
        <f t="shared" si="16"/>
        <v>0</v>
      </c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>
        <f t="shared" ref="AI72:AI83" si="18">ROUND((I72/5/365*12),2)</f>
        <v>11.78</v>
      </c>
      <c r="AJ72" s="75">
        <f t="shared" si="17"/>
        <v>11.78</v>
      </c>
      <c r="AK72" s="75">
        <v>1791</v>
      </c>
      <c r="AL72" s="75">
        <v>1791</v>
      </c>
      <c r="AM72" s="75">
        <v>1791</v>
      </c>
      <c r="AN72" s="75">
        <v>1791</v>
      </c>
      <c r="AO72" s="79">
        <v>1791</v>
      </c>
      <c r="AP72" s="86"/>
    </row>
    <row r="73" spans="2:42" s="159" customFormat="1" ht="49.5" x14ac:dyDescent="0.25">
      <c r="B73" s="216">
        <v>41262</v>
      </c>
      <c r="C73" s="98" t="s">
        <v>167</v>
      </c>
      <c r="D73" s="217" t="s">
        <v>693</v>
      </c>
      <c r="E73" s="218" t="s">
        <v>180</v>
      </c>
      <c r="F73" s="218" t="s">
        <v>694</v>
      </c>
      <c r="G73" s="75">
        <v>1990</v>
      </c>
      <c r="H73" s="75">
        <f t="shared" si="10"/>
        <v>199</v>
      </c>
      <c r="I73" s="75">
        <f t="shared" si="11"/>
        <v>1791</v>
      </c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>
        <f t="shared" si="16"/>
        <v>0</v>
      </c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>
        <f t="shared" si="18"/>
        <v>11.78</v>
      </c>
      <c r="AJ73" s="75">
        <f t="shared" si="17"/>
        <v>11.78</v>
      </c>
      <c r="AK73" s="75">
        <v>1791</v>
      </c>
      <c r="AL73" s="75">
        <v>1791</v>
      </c>
      <c r="AM73" s="75">
        <v>1791</v>
      </c>
      <c r="AN73" s="75">
        <v>1791</v>
      </c>
      <c r="AO73" s="79">
        <v>1791</v>
      </c>
      <c r="AP73" s="86"/>
    </row>
    <row r="74" spans="2:42" s="159" customFormat="1" ht="33" x14ac:dyDescent="0.25">
      <c r="B74" s="216">
        <v>41262</v>
      </c>
      <c r="C74" s="98" t="s">
        <v>167</v>
      </c>
      <c r="D74" s="217" t="s">
        <v>695</v>
      </c>
      <c r="E74" s="218" t="s">
        <v>236</v>
      </c>
      <c r="F74" s="218" t="s">
        <v>696</v>
      </c>
      <c r="G74" s="75">
        <v>1990</v>
      </c>
      <c r="H74" s="75">
        <f t="shared" si="10"/>
        <v>199</v>
      </c>
      <c r="I74" s="75">
        <f t="shared" si="11"/>
        <v>1791</v>
      </c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>
        <f t="shared" si="16"/>
        <v>0</v>
      </c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>
        <f t="shared" si="18"/>
        <v>11.78</v>
      </c>
      <c r="AJ74" s="75">
        <f t="shared" si="17"/>
        <v>11.78</v>
      </c>
      <c r="AK74" s="75">
        <v>1791</v>
      </c>
      <c r="AL74" s="75">
        <v>1791</v>
      </c>
      <c r="AM74" s="75">
        <v>1791</v>
      </c>
      <c r="AN74" s="75">
        <v>1791</v>
      </c>
      <c r="AO74" s="79">
        <v>1791</v>
      </c>
      <c r="AP74" s="86"/>
    </row>
    <row r="75" spans="2:42" s="159" customFormat="1" ht="24.75" x14ac:dyDescent="0.25">
      <c r="B75" s="216">
        <v>41262</v>
      </c>
      <c r="C75" s="98" t="s">
        <v>167</v>
      </c>
      <c r="D75" s="217" t="s">
        <v>697</v>
      </c>
      <c r="E75" s="218" t="s">
        <v>169</v>
      </c>
      <c r="F75" s="218" t="s">
        <v>698</v>
      </c>
      <c r="G75" s="75">
        <v>6160</v>
      </c>
      <c r="H75" s="75">
        <f t="shared" si="10"/>
        <v>616</v>
      </c>
      <c r="I75" s="75">
        <f t="shared" si="11"/>
        <v>5544</v>
      </c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>
        <f t="shared" si="16"/>
        <v>0</v>
      </c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>
        <f t="shared" si="18"/>
        <v>36.450000000000003</v>
      </c>
      <c r="AJ75" s="75">
        <f t="shared" si="17"/>
        <v>36.450000000000003</v>
      </c>
      <c r="AK75" s="75">
        <v>5544</v>
      </c>
      <c r="AL75" s="75">
        <v>5544</v>
      </c>
      <c r="AM75" s="75">
        <v>5544</v>
      </c>
      <c r="AN75" s="75">
        <v>5544</v>
      </c>
      <c r="AO75" s="79">
        <v>5544</v>
      </c>
      <c r="AP75" s="86"/>
    </row>
    <row r="76" spans="2:42" s="159" customFormat="1" ht="24.75" x14ac:dyDescent="0.25">
      <c r="B76" s="216">
        <v>41262</v>
      </c>
      <c r="C76" s="98" t="s">
        <v>167</v>
      </c>
      <c r="D76" s="217" t="s">
        <v>697</v>
      </c>
      <c r="E76" s="218" t="s">
        <v>169</v>
      </c>
      <c r="F76" s="218" t="s">
        <v>699</v>
      </c>
      <c r="G76" s="75">
        <v>6160</v>
      </c>
      <c r="H76" s="75">
        <f t="shared" si="10"/>
        <v>616</v>
      </c>
      <c r="I76" s="75">
        <f t="shared" si="11"/>
        <v>5544</v>
      </c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>
        <f t="shared" si="16"/>
        <v>0</v>
      </c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>
        <f t="shared" si="18"/>
        <v>36.450000000000003</v>
      </c>
      <c r="AJ76" s="75">
        <f t="shared" si="17"/>
        <v>36.450000000000003</v>
      </c>
      <c r="AK76" s="75">
        <v>5544</v>
      </c>
      <c r="AL76" s="75">
        <v>5544</v>
      </c>
      <c r="AM76" s="75">
        <v>5544</v>
      </c>
      <c r="AN76" s="75">
        <v>5544</v>
      </c>
      <c r="AO76" s="79">
        <v>5544</v>
      </c>
      <c r="AP76" s="86"/>
    </row>
    <row r="77" spans="2:42" s="159" customFormat="1" ht="33" x14ac:dyDescent="0.25">
      <c r="B77" s="216">
        <v>41262</v>
      </c>
      <c r="C77" s="98" t="s">
        <v>167</v>
      </c>
      <c r="D77" s="217" t="s">
        <v>700</v>
      </c>
      <c r="E77" s="218" t="s">
        <v>571</v>
      </c>
      <c r="F77" s="218" t="s">
        <v>701</v>
      </c>
      <c r="G77" s="75">
        <v>2290</v>
      </c>
      <c r="H77" s="75">
        <f t="shared" si="10"/>
        <v>229</v>
      </c>
      <c r="I77" s="75">
        <f t="shared" si="11"/>
        <v>2061</v>
      </c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>
        <f t="shared" si="16"/>
        <v>0</v>
      </c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>
        <f t="shared" si="18"/>
        <v>13.55</v>
      </c>
      <c r="AJ77" s="75">
        <f t="shared" si="17"/>
        <v>13.55</v>
      </c>
      <c r="AK77" s="75">
        <v>2061</v>
      </c>
      <c r="AL77" s="75">
        <v>2061</v>
      </c>
      <c r="AM77" s="75">
        <v>2061</v>
      </c>
      <c r="AN77" s="75">
        <v>2061</v>
      </c>
      <c r="AO77" s="79">
        <v>2061</v>
      </c>
      <c r="AP77" s="86"/>
    </row>
    <row r="78" spans="2:42" s="159" customFormat="1" ht="33" x14ac:dyDescent="0.25">
      <c r="B78" s="216">
        <v>41262</v>
      </c>
      <c r="C78" s="98" t="s">
        <v>167</v>
      </c>
      <c r="D78" s="217" t="s">
        <v>700</v>
      </c>
      <c r="E78" s="218" t="s">
        <v>571</v>
      </c>
      <c r="F78" s="218" t="s">
        <v>702</v>
      </c>
      <c r="G78" s="75">
        <v>2290</v>
      </c>
      <c r="H78" s="75">
        <f t="shared" si="10"/>
        <v>229</v>
      </c>
      <c r="I78" s="75">
        <f t="shared" si="11"/>
        <v>2061</v>
      </c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>
        <f t="shared" si="16"/>
        <v>0</v>
      </c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>
        <f t="shared" si="18"/>
        <v>13.55</v>
      </c>
      <c r="AJ78" s="75">
        <f t="shared" si="17"/>
        <v>13.55</v>
      </c>
      <c r="AK78" s="75">
        <v>2061</v>
      </c>
      <c r="AL78" s="75">
        <v>2061</v>
      </c>
      <c r="AM78" s="75">
        <v>2061</v>
      </c>
      <c r="AN78" s="75">
        <v>2061</v>
      </c>
      <c r="AO78" s="79">
        <v>2061</v>
      </c>
      <c r="AP78" s="86"/>
    </row>
    <row r="79" spans="2:42" s="159" customFormat="1" ht="33" x14ac:dyDescent="0.25">
      <c r="B79" s="216">
        <v>41262</v>
      </c>
      <c r="C79" s="98" t="s">
        <v>167</v>
      </c>
      <c r="D79" s="217" t="s">
        <v>700</v>
      </c>
      <c r="E79" s="218" t="s">
        <v>571</v>
      </c>
      <c r="F79" s="218" t="s">
        <v>703</v>
      </c>
      <c r="G79" s="75">
        <v>2290</v>
      </c>
      <c r="H79" s="75">
        <f t="shared" si="10"/>
        <v>229</v>
      </c>
      <c r="I79" s="75">
        <f t="shared" si="11"/>
        <v>2061</v>
      </c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>
        <f t="shared" si="16"/>
        <v>0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>
        <f>ROUND((I79/5/365*13),2)</f>
        <v>14.68</v>
      </c>
      <c r="AI79" s="75">
        <f t="shared" si="18"/>
        <v>13.55</v>
      </c>
      <c r="AJ79" s="75">
        <f t="shared" si="17"/>
        <v>28.23</v>
      </c>
      <c r="AK79" s="75">
        <v>2061</v>
      </c>
      <c r="AL79" s="75">
        <v>2061</v>
      </c>
      <c r="AM79" s="75">
        <v>2061</v>
      </c>
      <c r="AN79" s="75">
        <v>2061</v>
      </c>
      <c r="AO79" s="79">
        <v>2061</v>
      </c>
      <c r="AP79" s="86"/>
    </row>
    <row r="80" spans="2:42" s="159" customFormat="1" ht="33" x14ac:dyDescent="0.25">
      <c r="B80" s="216">
        <v>41262</v>
      </c>
      <c r="C80" s="98" t="s">
        <v>167</v>
      </c>
      <c r="D80" s="217" t="s">
        <v>704</v>
      </c>
      <c r="E80" s="218" t="s">
        <v>571</v>
      </c>
      <c r="F80" s="218" t="s">
        <v>705</v>
      </c>
      <c r="G80" s="75">
        <v>3940</v>
      </c>
      <c r="H80" s="75">
        <f t="shared" si="10"/>
        <v>394</v>
      </c>
      <c r="I80" s="75">
        <f t="shared" si="11"/>
        <v>3546</v>
      </c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>
        <f t="shared" si="16"/>
        <v>0</v>
      </c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>
        <f t="shared" si="18"/>
        <v>23.32</v>
      </c>
      <c r="AJ80" s="75">
        <f t="shared" si="17"/>
        <v>23.32</v>
      </c>
      <c r="AK80" s="75">
        <v>3546</v>
      </c>
      <c r="AL80" s="75">
        <v>3546</v>
      </c>
      <c r="AM80" s="75">
        <v>3546</v>
      </c>
      <c r="AN80" s="75">
        <v>3546</v>
      </c>
      <c r="AO80" s="79">
        <v>3546</v>
      </c>
      <c r="AP80" s="86"/>
    </row>
    <row r="81" spans="2:42" s="159" customFormat="1" ht="41.25" x14ac:dyDescent="0.25">
      <c r="B81" s="216">
        <v>41262</v>
      </c>
      <c r="C81" s="98" t="s">
        <v>167</v>
      </c>
      <c r="D81" s="217" t="s">
        <v>706</v>
      </c>
      <c r="E81" s="218" t="s">
        <v>571</v>
      </c>
      <c r="F81" s="218" t="s">
        <v>707</v>
      </c>
      <c r="G81" s="75">
        <v>3940</v>
      </c>
      <c r="H81" s="75">
        <f t="shared" si="10"/>
        <v>394</v>
      </c>
      <c r="I81" s="75">
        <f t="shared" si="11"/>
        <v>3546</v>
      </c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>
        <f t="shared" si="16"/>
        <v>0</v>
      </c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>
        <f t="shared" si="18"/>
        <v>23.32</v>
      </c>
      <c r="AJ81" s="75">
        <f t="shared" si="17"/>
        <v>23.32</v>
      </c>
      <c r="AK81" s="75">
        <v>3546</v>
      </c>
      <c r="AL81" s="75">
        <v>3546</v>
      </c>
      <c r="AM81" s="75">
        <v>3546</v>
      </c>
      <c r="AN81" s="75">
        <v>3546</v>
      </c>
      <c r="AO81" s="79">
        <v>3546</v>
      </c>
      <c r="AP81" s="86"/>
    </row>
    <row r="82" spans="2:42" s="159" customFormat="1" ht="33" x14ac:dyDescent="0.25">
      <c r="B82" s="216">
        <v>41262</v>
      </c>
      <c r="C82" s="98" t="s">
        <v>167</v>
      </c>
      <c r="D82" s="217" t="s">
        <v>708</v>
      </c>
      <c r="E82" s="218" t="s">
        <v>571</v>
      </c>
      <c r="F82" s="218" t="s">
        <v>709</v>
      </c>
      <c r="G82" s="75">
        <v>3940</v>
      </c>
      <c r="H82" s="75">
        <f t="shared" si="10"/>
        <v>394</v>
      </c>
      <c r="I82" s="75">
        <f t="shared" si="11"/>
        <v>3546</v>
      </c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>
        <f t="shared" si="16"/>
        <v>0</v>
      </c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>
        <f t="shared" si="18"/>
        <v>23.32</v>
      </c>
      <c r="AJ82" s="75">
        <f t="shared" si="17"/>
        <v>23.32</v>
      </c>
      <c r="AK82" s="75">
        <v>3546</v>
      </c>
      <c r="AL82" s="75">
        <v>3546</v>
      </c>
      <c r="AM82" s="75">
        <v>3546</v>
      </c>
      <c r="AN82" s="75">
        <v>3546</v>
      </c>
      <c r="AO82" s="79">
        <v>3546</v>
      </c>
      <c r="AP82" s="86"/>
    </row>
    <row r="83" spans="2:42" s="159" customFormat="1" ht="57.75" x14ac:dyDescent="0.25">
      <c r="B83" s="216">
        <v>41262</v>
      </c>
      <c r="C83" s="98" t="s">
        <v>710</v>
      </c>
      <c r="D83" s="124" t="s">
        <v>711</v>
      </c>
      <c r="E83" s="218" t="s">
        <v>11</v>
      </c>
      <c r="F83" s="218" t="s">
        <v>712</v>
      </c>
      <c r="G83" s="75">
        <v>4500</v>
      </c>
      <c r="H83" s="75">
        <f t="shared" si="10"/>
        <v>450</v>
      </c>
      <c r="I83" s="75">
        <f t="shared" si="11"/>
        <v>4050</v>
      </c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>
        <f t="shared" si="16"/>
        <v>0</v>
      </c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>
        <f t="shared" si="18"/>
        <v>26.63</v>
      </c>
      <c r="AJ83" s="75">
        <f t="shared" si="17"/>
        <v>26.63</v>
      </c>
      <c r="AK83" s="75">
        <v>4050</v>
      </c>
      <c r="AL83" s="75">
        <v>4050</v>
      </c>
      <c r="AM83" s="75">
        <v>4050</v>
      </c>
      <c r="AN83" s="75">
        <v>4050</v>
      </c>
      <c r="AO83" s="79">
        <v>4050</v>
      </c>
      <c r="AP83" s="86"/>
    </row>
    <row r="84" spans="2:42" s="159" customFormat="1" ht="16.5" x14ac:dyDescent="0.25">
      <c r="B84" s="96">
        <v>41264</v>
      </c>
      <c r="C84" s="124" t="s">
        <v>713</v>
      </c>
      <c r="D84" s="124" t="s">
        <v>714</v>
      </c>
      <c r="E84" s="218" t="s">
        <v>25</v>
      </c>
      <c r="F84" s="218" t="s">
        <v>715</v>
      </c>
      <c r="G84" s="75">
        <v>1850</v>
      </c>
      <c r="H84" s="75">
        <f t="shared" si="10"/>
        <v>185</v>
      </c>
      <c r="I84" s="75">
        <f t="shared" si="11"/>
        <v>1665</v>
      </c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>
        <f t="shared" si="16"/>
        <v>0</v>
      </c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>
        <f>ROUND((I84/5/365*10),2)</f>
        <v>9.1199999999999992</v>
      </c>
      <c r="AJ84" s="75">
        <f t="shared" si="17"/>
        <v>9.1199999999999992</v>
      </c>
      <c r="AK84" s="75">
        <v>1665</v>
      </c>
      <c r="AL84" s="75">
        <v>1665</v>
      </c>
      <c r="AM84" s="75">
        <v>1665</v>
      </c>
      <c r="AN84" s="75">
        <v>1665</v>
      </c>
      <c r="AO84" s="79">
        <v>1665</v>
      </c>
      <c r="AP84" s="86"/>
    </row>
    <row r="85" spans="2:42" s="159" customFormat="1" ht="41.25" x14ac:dyDescent="0.25">
      <c r="B85" s="96">
        <v>41452</v>
      </c>
      <c r="C85" s="98" t="s">
        <v>167</v>
      </c>
      <c r="D85" s="124" t="s">
        <v>716</v>
      </c>
      <c r="E85" s="218" t="s">
        <v>180</v>
      </c>
      <c r="F85" s="218" t="s">
        <v>717</v>
      </c>
      <c r="G85" s="75">
        <v>3700</v>
      </c>
      <c r="H85" s="75">
        <f t="shared" si="10"/>
        <v>370</v>
      </c>
      <c r="I85" s="75">
        <f t="shared" si="11"/>
        <v>3330</v>
      </c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>
        <f t="shared" si="17"/>
        <v>0</v>
      </c>
      <c r="AK85" s="75">
        <v>3330</v>
      </c>
      <c r="AL85" s="75">
        <v>3330</v>
      </c>
      <c r="AM85" s="75">
        <v>3330</v>
      </c>
      <c r="AN85" s="75">
        <v>3330</v>
      </c>
      <c r="AO85" s="79">
        <v>3330</v>
      </c>
      <c r="AP85" s="86"/>
    </row>
    <row r="86" spans="2:42" s="159" customFormat="1" ht="41.25" x14ac:dyDescent="0.25">
      <c r="B86" s="96">
        <v>41452</v>
      </c>
      <c r="C86" s="98" t="s">
        <v>167</v>
      </c>
      <c r="D86" s="124" t="s">
        <v>718</v>
      </c>
      <c r="E86" s="218" t="s">
        <v>180</v>
      </c>
      <c r="F86" s="218" t="s">
        <v>719</v>
      </c>
      <c r="G86" s="75">
        <v>3700</v>
      </c>
      <c r="H86" s="75">
        <f t="shared" si="10"/>
        <v>370</v>
      </c>
      <c r="I86" s="75">
        <f t="shared" si="11"/>
        <v>3330</v>
      </c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>
        <f t="shared" si="17"/>
        <v>0</v>
      </c>
      <c r="AK86" s="75">
        <v>3330</v>
      </c>
      <c r="AL86" s="75">
        <v>3330</v>
      </c>
      <c r="AM86" s="75">
        <v>3330</v>
      </c>
      <c r="AN86" s="75">
        <v>3330</v>
      </c>
      <c r="AO86" s="79">
        <v>3330</v>
      </c>
      <c r="AP86" s="86"/>
    </row>
    <row r="87" spans="2:42" s="159" customFormat="1" ht="41.25" x14ac:dyDescent="0.25">
      <c r="B87" s="96">
        <v>41452</v>
      </c>
      <c r="C87" s="98" t="s">
        <v>167</v>
      </c>
      <c r="D87" s="124" t="s">
        <v>720</v>
      </c>
      <c r="E87" s="218" t="s">
        <v>25</v>
      </c>
      <c r="F87" s="218" t="s">
        <v>721</v>
      </c>
      <c r="G87" s="75">
        <v>3700</v>
      </c>
      <c r="H87" s="75">
        <f t="shared" si="10"/>
        <v>370</v>
      </c>
      <c r="I87" s="75">
        <f t="shared" si="11"/>
        <v>3330</v>
      </c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>
        <f t="shared" si="17"/>
        <v>0</v>
      </c>
      <c r="AK87" s="75">
        <v>3330</v>
      </c>
      <c r="AL87" s="75">
        <v>3330</v>
      </c>
      <c r="AM87" s="75">
        <v>3330</v>
      </c>
      <c r="AN87" s="75">
        <v>3330</v>
      </c>
      <c r="AO87" s="79">
        <v>3330</v>
      </c>
      <c r="AP87" s="86"/>
    </row>
    <row r="88" spans="2:42" s="159" customFormat="1" ht="41.25" x14ac:dyDescent="0.25">
      <c r="B88" s="96">
        <v>41452</v>
      </c>
      <c r="C88" s="98" t="s">
        <v>167</v>
      </c>
      <c r="D88" s="124" t="s">
        <v>722</v>
      </c>
      <c r="E88" s="218" t="s">
        <v>19</v>
      </c>
      <c r="F88" s="218" t="s">
        <v>723</v>
      </c>
      <c r="G88" s="75">
        <v>3700</v>
      </c>
      <c r="H88" s="75">
        <f t="shared" si="10"/>
        <v>370</v>
      </c>
      <c r="I88" s="75">
        <f t="shared" si="11"/>
        <v>3330</v>
      </c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>
        <f t="shared" si="17"/>
        <v>0</v>
      </c>
      <c r="AK88" s="75">
        <v>3330</v>
      </c>
      <c r="AL88" s="75">
        <v>3330</v>
      </c>
      <c r="AM88" s="75">
        <v>3330</v>
      </c>
      <c r="AN88" s="75">
        <v>3330</v>
      </c>
      <c r="AO88" s="79">
        <v>3330</v>
      </c>
      <c r="AP88" s="86"/>
    </row>
    <row r="89" spans="2:42" s="159" customFormat="1" ht="16.5" x14ac:dyDescent="0.25">
      <c r="B89" s="96">
        <v>41586</v>
      </c>
      <c r="C89" s="124" t="s">
        <v>724</v>
      </c>
      <c r="D89" s="124" t="s">
        <v>725</v>
      </c>
      <c r="E89" s="218" t="s">
        <v>571</v>
      </c>
      <c r="F89" s="218" t="s">
        <v>726</v>
      </c>
      <c r="G89" s="75">
        <v>1125</v>
      </c>
      <c r="H89" s="75">
        <f t="shared" si="10"/>
        <v>112.5</v>
      </c>
      <c r="I89" s="75">
        <f t="shared" si="11"/>
        <v>1012.5</v>
      </c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>
        <f>ROUND((W89+X89+Y89+Z89+AA89+AB89+AC89+AD89+AE89+AF89+AG89+AH89+AI89),2)</f>
        <v>0</v>
      </c>
      <c r="AL89" s="75"/>
      <c r="AM89" s="75">
        <v>1012.5</v>
      </c>
      <c r="AN89" s="75">
        <v>1012.5</v>
      </c>
      <c r="AO89" s="79">
        <v>1012.5</v>
      </c>
      <c r="AP89" s="86"/>
    </row>
    <row r="90" spans="2:42" s="159" customFormat="1" ht="24.75" x14ac:dyDescent="0.25">
      <c r="B90" s="96">
        <v>41600</v>
      </c>
      <c r="C90" s="98" t="s">
        <v>676</v>
      </c>
      <c r="D90" s="124" t="s">
        <v>727</v>
      </c>
      <c r="E90" s="218" t="s">
        <v>19</v>
      </c>
      <c r="F90" s="218" t="s">
        <v>728</v>
      </c>
      <c r="G90" s="75">
        <v>629</v>
      </c>
      <c r="H90" s="75">
        <f t="shared" si="10"/>
        <v>62.900000000000006</v>
      </c>
      <c r="I90" s="75">
        <f t="shared" si="11"/>
        <v>566.1</v>
      </c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>
        <f>ROUND((W90+X90+Y90+Z90+AA90+AB90+AC90+AD90+AE90+AF90+AG90+AH90+AI90),2)</f>
        <v>0</v>
      </c>
      <c r="AL90" s="75"/>
      <c r="AM90" s="75">
        <v>566.1</v>
      </c>
      <c r="AN90" s="75">
        <v>566.1</v>
      </c>
      <c r="AO90" s="79">
        <v>566.1</v>
      </c>
      <c r="AP90" s="86"/>
    </row>
    <row r="91" spans="2:42" s="159" customFormat="1" ht="57.75" x14ac:dyDescent="0.25">
      <c r="B91" s="96">
        <v>41626</v>
      </c>
      <c r="C91" s="124" t="s">
        <v>729</v>
      </c>
      <c r="D91" s="124" t="s">
        <v>730</v>
      </c>
      <c r="E91" s="218" t="s">
        <v>189</v>
      </c>
      <c r="F91" s="218" t="s">
        <v>731</v>
      </c>
      <c r="G91" s="75">
        <v>3893.13</v>
      </c>
      <c r="H91" s="75">
        <f t="shared" si="10"/>
        <v>389.31300000000005</v>
      </c>
      <c r="I91" s="75">
        <f t="shared" si="11"/>
        <v>3503.817</v>
      </c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>
        <v>0</v>
      </c>
      <c r="AL91" s="75"/>
      <c r="AM91" s="75">
        <v>3503.82</v>
      </c>
      <c r="AN91" s="75">
        <v>3503.82</v>
      </c>
      <c r="AO91" s="79">
        <v>3503.82</v>
      </c>
      <c r="AP91" s="86"/>
    </row>
    <row r="92" spans="2:42" s="36" customFormat="1" ht="33" x14ac:dyDescent="0.15">
      <c r="B92" s="96">
        <v>41789</v>
      </c>
      <c r="C92" s="124" t="s">
        <v>167</v>
      </c>
      <c r="D92" s="124" t="s">
        <v>732</v>
      </c>
      <c r="E92" s="218" t="s">
        <v>287</v>
      </c>
      <c r="F92" s="124" t="s">
        <v>733</v>
      </c>
      <c r="G92" s="75">
        <v>796.15</v>
      </c>
      <c r="H92" s="75">
        <f t="shared" si="10"/>
        <v>79.615000000000009</v>
      </c>
      <c r="I92" s="75">
        <f t="shared" si="11"/>
        <v>716.53499999999997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75">
        <v>716.54</v>
      </c>
      <c r="AN92" s="75">
        <v>716.15</v>
      </c>
      <c r="AO92" s="79">
        <v>716.15</v>
      </c>
      <c r="AP92" s="42"/>
    </row>
    <row r="93" spans="2:42" s="36" customFormat="1" ht="33" x14ac:dyDescent="0.15">
      <c r="B93" s="96">
        <v>41789</v>
      </c>
      <c r="C93" s="124" t="s">
        <v>167</v>
      </c>
      <c r="D93" s="124" t="s">
        <v>734</v>
      </c>
      <c r="E93" s="218" t="s">
        <v>341</v>
      </c>
      <c r="F93" s="124" t="s">
        <v>735</v>
      </c>
      <c r="G93" s="75">
        <v>819</v>
      </c>
      <c r="H93" s="75">
        <f t="shared" si="10"/>
        <v>81.900000000000006</v>
      </c>
      <c r="I93" s="75">
        <f t="shared" si="11"/>
        <v>737.1</v>
      </c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75">
        <v>737.1</v>
      </c>
      <c r="AN93" s="75">
        <v>737.1</v>
      </c>
      <c r="AO93" s="79">
        <v>737.1</v>
      </c>
      <c r="AP93" s="42"/>
    </row>
    <row r="94" spans="2:42" s="36" customFormat="1" ht="41.25" x14ac:dyDescent="0.15">
      <c r="B94" s="96">
        <v>41789</v>
      </c>
      <c r="C94" s="124" t="s">
        <v>167</v>
      </c>
      <c r="D94" s="124" t="s">
        <v>736</v>
      </c>
      <c r="E94" s="218" t="s">
        <v>312</v>
      </c>
      <c r="F94" s="124" t="s">
        <v>737</v>
      </c>
      <c r="G94" s="75">
        <v>819</v>
      </c>
      <c r="H94" s="75">
        <f t="shared" si="10"/>
        <v>81.900000000000006</v>
      </c>
      <c r="I94" s="75">
        <f t="shared" si="11"/>
        <v>737.1</v>
      </c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75">
        <v>737.1</v>
      </c>
      <c r="AN94" s="75">
        <v>737.1</v>
      </c>
      <c r="AO94" s="79">
        <v>737.1</v>
      </c>
      <c r="AP94" s="42"/>
    </row>
    <row r="95" spans="2:42" s="36" customFormat="1" ht="33" x14ac:dyDescent="0.15">
      <c r="B95" s="96">
        <v>41789</v>
      </c>
      <c r="C95" s="124" t="s">
        <v>167</v>
      </c>
      <c r="D95" s="124" t="s">
        <v>738</v>
      </c>
      <c r="E95" s="218" t="s">
        <v>202</v>
      </c>
      <c r="F95" s="124" t="s">
        <v>739</v>
      </c>
      <c r="G95" s="75">
        <v>796.15</v>
      </c>
      <c r="H95" s="75">
        <f t="shared" si="10"/>
        <v>79.615000000000009</v>
      </c>
      <c r="I95" s="75">
        <f t="shared" si="11"/>
        <v>716.53499999999997</v>
      </c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75">
        <v>716.54</v>
      </c>
      <c r="AN95" s="100">
        <v>716.54</v>
      </c>
      <c r="AO95" s="231">
        <v>716.54</v>
      </c>
      <c r="AP95" s="42"/>
    </row>
    <row r="96" spans="2:42" s="36" customFormat="1" ht="33" x14ac:dyDescent="0.15">
      <c r="B96" s="96">
        <v>41789</v>
      </c>
      <c r="C96" s="124" t="s">
        <v>167</v>
      </c>
      <c r="D96" s="124" t="s">
        <v>740</v>
      </c>
      <c r="E96" s="218" t="s">
        <v>270</v>
      </c>
      <c r="F96" s="124" t="s">
        <v>741</v>
      </c>
      <c r="G96" s="75">
        <v>796.15</v>
      </c>
      <c r="H96" s="75">
        <f t="shared" si="10"/>
        <v>79.615000000000009</v>
      </c>
      <c r="I96" s="75">
        <f t="shared" si="11"/>
        <v>716.53499999999997</v>
      </c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75">
        <v>716.54</v>
      </c>
      <c r="AN96" s="100">
        <v>716.54</v>
      </c>
      <c r="AO96" s="231">
        <v>716.54</v>
      </c>
      <c r="AP96" s="42"/>
    </row>
    <row r="97" spans="2:164" s="42" customFormat="1" ht="16.5" x14ac:dyDescent="0.15">
      <c r="B97" s="96">
        <v>41977</v>
      </c>
      <c r="C97" s="98" t="s">
        <v>742</v>
      </c>
      <c r="D97" s="98" t="s">
        <v>743</v>
      </c>
      <c r="E97" s="124" t="s">
        <v>19</v>
      </c>
      <c r="F97" s="232" t="s">
        <v>744</v>
      </c>
      <c r="G97" s="75">
        <v>940.44</v>
      </c>
      <c r="H97" s="75">
        <f t="shared" si="10"/>
        <v>94.044000000000011</v>
      </c>
      <c r="I97" s="75">
        <f t="shared" si="11"/>
        <v>846.39600000000007</v>
      </c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75">
        <v>846.4</v>
      </c>
      <c r="AN97" s="75">
        <v>846.04</v>
      </c>
      <c r="AO97" s="79">
        <v>846.04</v>
      </c>
      <c r="AP97" s="233"/>
      <c r="AQ97" s="233"/>
      <c r="AR97" s="233"/>
      <c r="AS97" s="233"/>
      <c r="AT97" s="233"/>
      <c r="AU97" s="233"/>
      <c r="AV97" s="233"/>
      <c r="AW97" s="233"/>
      <c r="AX97" s="233"/>
      <c r="AY97" s="234"/>
      <c r="AZ97" s="233"/>
      <c r="BA97" s="233"/>
      <c r="BB97" s="234"/>
      <c r="BC97" s="234"/>
      <c r="BD97" s="234"/>
      <c r="BE97" s="234"/>
      <c r="BF97" s="234"/>
      <c r="BG97" s="234"/>
      <c r="BH97" s="234"/>
      <c r="BI97" s="234"/>
      <c r="BJ97" s="234"/>
      <c r="BK97" s="234">
        <f>ROUND((I97/5/365*27),2)</f>
        <v>12.52</v>
      </c>
      <c r="BL97" s="234">
        <f t="shared" ref="BL97:BL102" si="19">SUM(AZ97:BK97)</f>
        <v>12.52</v>
      </c>
      <c r="BM97" s="234">
        <f t="shared" ref="BM97:BM102" si="20">ROUND((AY97+BL97),2)</f>
        <v>12.52</v>
      </c>
      <c r="BN97" s="234">
        <f t="shared" ref="BN97:BN102" si="21">ROUND((I97/5/365*31),2)</f>
        <v>14.38</v>
      </c>
      <c r="BO97" s="234">
        <f t="shared" ref="BO97:BO102" si="22">ROUND((I97/5/365*28),2)</f>
        <v>12.99</v>
      </c>
      <c r="BP97" s="234">
        <f t="shared" ref="BP97:BP102" si="23">ROUND((I97/5/365*31),2)</f>
        <v>14.38</v>
      </c>
      <c r="BQ97" s="234">
        <f t="shared" ref="BQ97:BQ102" si="24">ROUND((I97/5/365*30),2)</f>
        <v>13.91</v>
      </c>
      <c r="BR97" s="234">
        <f t="shared" ref="BR97:BR102" si="25">ROUND((I97/5/365*31),2)</f>
        <v>14.38</v>
      </c>
      <c r="BS97" s="234">
        <f t="shared" ref="BS97:BS102" si="26">ROUND((I97/5/365*30),2)</f>
        <v>13.91</v>
      </c>
      <c r="BT97" s="234">
        <f t="shared" ref="BT97:BT102" si="27">ROUND((I97/5/365*31),2)</f>
        <v>14.38</v>
      </c>
      <c r="BU97" s="234">
        <f t="shared" ref="BU97:BU102" si="28">ROUND((I97/5/365*31),2)</f>
        <v>14.38</v>
      </c>
      <c r="BV97" s="234">
        <f t="shared" ref="BV97:BV102" si="29">ROUND((I97/5/365*30),2)</f>
        <v>13.91</v>
      </c>
      <c r="BW97" s="234">
        <f t="shared" ref="BW97:BW102" si="30">ROUND((I97/5/365*31),2)</f>
        <v>14.38</v>
      </c>
      <c r="BX97" s="234">
        <f t="shared" ref="BX97:BX102" si="31">ROUND((I97/5/365*30),2)</f>
        <v>13.91</v>
      </c>
      <c r="BY97" s="234">
        <f t="shared" ref="BY97:BY102" si="32">ROUND((I97/5/365*31),2)</f>
        <v>14.38</v>
      </c>
      <c r="BZ97" s="234">
        <f t="shared" ref="BZ97:BZ102" si="33">SUM(BN97:BY97)</f>
        <v>169.28999999999996</v>
      </c>
      <c r="CA97" s="234">
        <f t="shared" ref="CA97:CA102" si="34">ROUND((BM97+BZ97),2)</f>
        <v>181.81</v>
      </c>
      <c r="CB97" s="234">
        <f t="shared" ref="CB97:CB102" si="35">ROUND((I97/5/365*31),2)</f>
        <v>14.38</v>
      </c>
      <c r="CC97" s="234">
        <f t="shared" ref="CC97:CC102" si="36">ROUND((I97/5/365*29),2)</f>
        <v>13.45</v>
      </c>
      <c r="CD97" s="234">
        <f t="shared" ref="CD97:CD102" si="37">ROUND((I97/5/365*31),2)</f>
        <v>14.38</v>
      </c>
      <c r="CE97" s="234">
        <f t="shared" ref="CE97:CE102" si="38">ROUND((I97/5/365*30),2)</f>
        <v>13.91</v>
      </c>
      <c r="CF97" s="234">
        <f t="shared" ref="CF97:CF102" si="39">ROUND((I97/5/365*31),2)</f>
        <v>14.38</v>
      </c>
      <c r="CG97" s="234">
        <f t="shared" ref="CG97:CG102" si="40">ROUND((I97/5/365*30),2)</f>
        <v>13.91</v>
      </c>
      <c r="CH97" s="234">
        <f t="shared" ref="CH97:CH102" si="41">ROUND((I97/5/365*31),2)</f>
        <v>14.38</v>
      </c>
      <c r="CI97" s="234">
        <f t="shared" ref="CI97:CI102" si="42">ROUND((I97/5/365*31),2)</f>
        <v>14.38</v>
      </c>
      <c r="CJ97" s="234">
        <f t="shared" ref="CJ97:CJ102" si="43">ROUND((I97/5/365*30),2)</f>
        <v>13.91</v>
      </c>
      <c r="CK97" s="234">
        <f t="shared" ref="CK97:CK102" si="44">ROUND((I97/5/365*31),2)</f>
        <v>14.38</v>
      </c>
      <c r="CL97" s="234">
        <f t="shared" ref="CL97:CL102" si="45">ROUND((I97/5/365*30),2)</f>
        <v>13.91</v>
      </c>
      <c r="CM97" s="234">
        <f t="shared" ref="CM97:CM102" si="46">ROUND((I97/5/365*31),2)</f>
        <v>14.38</v>
      </c>
      <c r="CN97" s="234">
        <f t="shared" ref="CN97:CN102" si="47">SUM(CB97:CM97)</f>
        <v>169.74999999999997</v>
      </c>
      <c r="CO97" s="70">
        <f t="shared" ref="CO97:CO102" si="48">ROUND((CA97+CN97),2)</f>
        <v>351.56</v>
      </c>
      <c r="CP97" s="234">
        <f t="shared" ref="CP97:CP102" si="49">ROUND((I97/5/365*31),2)</f>
        <v>14.38</v>
      </c>
      <c r="CQ97" s="234">
        <f t="shared" ref="CQ97:CQ102" si="50">ROUND((I97/5/365*28),2)</f>
        <v>12.99</v>
      </c>
      <c r="CR97" s="234">
        <f t="shared" ref="CR97:CR102" si="51">ROUND((I97/5/365*31),2)</f>
        <v>14.38</v>
      </c>
      <c r="CS97" s="234">
        <f t="shared" ref="CS97:CS102" si="52">ROUND((I97/5/365*30),2)</f>
        <v>13.91</v>
      </c>
      <c r="CT97" s="235">
        <f t="shared" ref="CT97:CT102" si="53">ROUND((I97/5/365*31),2)</f>
        <v>14.38</v>
      </c>
      <c r="CU97" s="234">
        <f t="shared" ref="CU97:CU102" si="54">ROUND((I97/5/365*30),2)</f>
        <v>13.91</v>
      </c>
      <c r="CV97" s="234">
        <f t="shared" ref="CV97:CV102" si="55">ROUND((I97/5/365*31),2)</f>
        <v>14.38</v>
      </c>
      <c r="CW97" s="234">
        <f t="shared" ref="CW97:CW102" si="56">ROUND((I97/5/365*31),2)</f>
        <v>14.38</v>
      </c>
      <c r="CX97" s="234">
        <f t="shared" ref="CX97:CX102" si="57">ROUND((I97/5/365*30),2)</f>
        <v>13.91</v>
      </c>
      <c r="CY97" s="234">
        <f t="shared" ref="CY97:CY102" si="58">ROUND((I97/5/365*31),2)</f>
        <v>14.38</v>
      </c>
      <c r="CZ97" s="234">
        <f t="shared" ref="CZ97:CZ102" si="59">ROUND((I97/5/365*30),2)</f>
        <v>13.91</v>
      </c>
      <c r="DA97" s="234">
        <f t="shared" ref="DA97:DA102" si="60">ROUND((I97/5/365*31),2)</f>
        <v>14.38</v>
      </c>
      <c r="DB97" s="70">
        <f t="shared" ref="DB97:DB102" si="61">SUM(CP97:DA97)</f>
        <v>169.28999999999996</v>
      </c>
      <c r="DC97" s="70">
        <f t="shared" ref="DC97:DC102" si="62">ROUND((CO97+DB97),2)</f>
        <v>520.85</v>
      </c>
      <c r="DD97" s="234">
        <f t="shared" ref="DD97:DD102" si="63">ROUND((I97/5/365*31),2)</f>
        <v>14.38</v>
      </c>
      <c r="DE97" s="234">
        <f t="shared" ref="DE97:DE102" si="64">ROUND((I97/5/365*28),2)</f>
        <v>12.99</v>
      </c>
      <c r="DF97" s="234">
        <f t="shared" ref="DF97:DF102" si="65">ROUND((I97/5/365*31),2)</f>
        <v>14.38</v>
      </c>
      <c r="DG97" s="234">
        <f t="shared" ref="DG97:DG102" si="66">ROUND((I97/5/365*30),2)</f>
        <v>13.91</v>
      </c>
      <c r="DH97" s="234">
        <f t="shared" ref="DH97:DH102" si="67">ROUND((I97/5/365*31),2)</f>
        <v>14.38</v>
      </c>
      <c r="DI97" s="234">
        <f t="shared" ref="DI97:DI102" si="68">ROUND((I97/5/365*30),2)</f>
        <v>13.91</v>
      </c>
      <c r="DJ97" s="234">
        <f t="shared" ref="DJ97:DJ102" si="69">ROUND((I97/5/365*31),2)</f>
        <v>14.38</v>
      </c>
      <c r="DK97" s="234">
        <f t="shared" ref="DK97:DK102" si="70">ROUND((I97/5/365*31),2)</f>
        <v>14.38</v>
      </c>
      <c r="DL97" s="234">
        <f t="shared" ref="DL97:DL102" si="71">ROUND((I97/5/365*30),2)</f>
        <v>13.91</v>
      </c>
      <c r="DM97" s="234">
        <f t="shared" ref="DM97:DM102" si="72">ROUND((I97/5/365*31),2)</f>
        <v>14.38</v>
      </c>
      <c r="DN97" s="234">
        <f t="shared" ref="DN97:DN102" si="73">ROUND((I97/5/365*30),2)</f>
        <v>13.91</v>
      </c>
      <c r="DO97" s="234">
        <f t="shared" ref="DO97:DO102" si="74">ROUND((I97/5/365*31),2)</f>
        <v>14.38</v>
      </c>
      <c r="DP97" s="70">
        <f t="shared" ref="DP97:DP102" si="75">SUM(DD97:DO97)</f>
        <v>169.28999999999996</v>
      </c>
      <c r="DQ97" s="70">
        <f t="shared" ref="DQ97:DQ102" si="76">ROUND((DC97+DP97),2)</f>
        <v>690.14</v>
      </c>
      <c r="DR97" s="234">
        <f t="shared" ref="DR97:DR102" si="77">ROUND((I97/5/365*31),2)</f>
        <v>14.38</v>
      </c>
      <c r="DS97" s="234">
        <f t="shared" ref="DS97:DS102" si="78">ROUND((I97/5/365*28),2)</f>
        <v>12.99</v>
      </c>
      <c r="DT97" s="234">
        <f t="shared" ref="DT97:DT102" si="79">ROUND((I97/5/365*31),2)</f>
        <v>14.38</v>
      </c>
      <c r="DU97" s="234">
        <f t="shared" ref="DU97:DU102" si="80">ROUND((I97/5/365*30),2)</f>
        <v>13.91</v>
      </c>
      <c r="DV97" s="236">
        <f t="shared" ref="DV97:DV102" si="81">ROUND((I97/5/365*31),2)</f>
        <v>14.38</v>
      </c>
      <c r="DW97" s="236">
        <f t="shared" ref="DW97:DW102" si="82">ROUND((I97/5/365*30),2)</f>
        <v>13.91</v>
      </c>
      <c r="DX97" s="168">
        <f t="shared" ref="DX97:DX102" si="83">ROUND((I97/5/365*31),2)</f>
        <v>14.38</v>
      </c>
      <c r="DY97" s="168">
        <f t="shared" ref="DY97:DY102" si="84">ROUND((I97/5/365*31),2)</f>
        <v>14.38</v>
      </c>
      <c r="DZ97" s="234">
        <f t="shared" ref="DZ97:DZ102" si="85">ROUND((I97/5/365*30),2)</f>
        <v>13.91</v>
      </c>
      <c r="EA97" s="234">
        <f t="shared" ref="EA97:EA102" si="86">ROUND((I97/5/365*31),2)</f>
        <v>14.38</v>
      </c>
      <c r="EB97" s="234">
        <f t="shared" ref="EB97:EB102" si="87">ROUND((I97/5/365*30),2)</f>
        <v>13.91</v>
      </c>
      <c r="EC97" s="234">
        <v>1.35</v>
      </c>
      <c r="ED97" s="237">
        <f t="shared" ref="ED97:ED102" si="88">SUM(DR97:EC97)</f>
        <v>156.25999999999996</v>
      </c>
      <c r="EE97" s="70">
        <f t="shared" ref="EE97:EE102" si="89">ROUND((DQ97+ED97),2)</f>
        <v>846.4</v>
      </c>
    </row>
    <row r="98" spans="2:164" s="42" customFormat="1" ht="49.5" x14ac:dyDescent="0.15">
      <c r="B98" s="96">
        <v>41988</v>
      </c>
      <c r="C98" s="98" t="s">
        <v>167</v>
      </c>
      <c r="D98" s="98" t="s">
        <v>745</v>
      </c>
      <c r="E98" s="98" t="s">
        <v>11</v>
      </c>
      <c r="F98" s="124" t="s">
        <v>746</v>
      </c>
      <c r="G98" s="75">
        <v>1650</v>
      </c>
      <c r="H98" s="75">
        <f t="shared" si="10"/>
        <v>165</v>
      </c>
      <c r="I98" s="75">
        <f t="shared" si="11"/>
        <v>1485</v>
      </c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75">
        <v>1485</v>
      </c>
      <c r="AN98" s="75">
        <v>1485</v>
      </c>
      <c r="AO98" s="79">
        <v>1485</v>
      </c>
      <c r="AP98" s="233"/>
      <c r="AQ98" s="233"/>
      <c r="AR98" s="233"/>
      <c r="AS98" s="233"/>
      <c r="AT98" s="233"/>
      <c r="AU98" s="233"/>
      <c r="AV98" s="233"/>
      <c r="AW98" s="233"/>
      <c r="AX98" s="233"/>
      <c r="AY98" s="234"/>
      <c r="AZ98" s="233"/>
      <c r="BA98" s="233"/>
      <c r="BB98" s="234"/>
      <c r="BC98" s="234"/>
      <c r="BD98" s="234"/>
      <c r="BE98" s="234"/>
      <c r="BF98" s="234"/>
      <c r="BG98" s="234"/>
      <c r="BH98" s="234"/>
      <c r="BI98" s="234"/>
      <c r="BJ98" s="234"/>
      <c r="BK98" s="234">
        <f>ROUND((I98/5/365*16),2)</f>
        <v>13.02</v>
      </c>
      <c r="BL98" s="234">
        <f t="shared" si="19"/>
        <v>13.02</v>
      </c>
      <c r="BM98" s="234">
        <f t="shared" si="20"/>
        <v>13.02</v>
      </c>
      <c r="BN98" s="234">
        <f t="shared" si="21"/>
        <v>25.22</v>
      </c>
      <c r="BO98" s="234">
        <f t="shared" si="22"/>
        <v>22.78</v>
      </c>
      <c r="BP98" s="234">
        <f t="shared" si="23"/>
        <v>25.22</v>
      </c>
      <c r="BQ98" s="234">
        <f t="shared" si="24"/>
        <v>24.41</v>
      </c>
      <c r="BR98" s="234">
        <f t="shared" si="25"/>
        <v>25.22</v>
      </c>
      <c r="BS98" s="234">
        <f t="shared" si="26"/>
        <v>24.41</v>
      </c>
      <c r="BT98" s="234">
        <f t="shared" si="27"/>
        <v>25.22</v>
      </c>
      <c r="BU98" s="234">
        <f t="shared" si="28"/>
        <v>25.22</v>
      </c>
      <c r="BV98" s="234">
        <f t="shared" si="29"/>
        <v>24.41</v>
      </c>
      <c r="BW98" s="234">
        <f t="shared" si="30"/>
        <v>25.22</v>
      </c>
      <c r="BX98" s="234">
        <f t="shared" si="31"/>
        <v>24.41</v>
      </c>
      <c r="BY98" s="234">
        <f t="shared" si="32"/>
        <v>25.22</v>
      </c>
      <c r="BZ98" s="234">
        <f t="shared" si="33"/>
        <v>296.96000000000004</v>
      </c>
      <c r="CA98" s="234">
        <f t="shared" si="34"/>
        <v>309.98</v>
      </c>
      <c r="CB98" s="234">
        <f t="shared" si="35"/>
        <v>25.22</v>
      </c>
      <c r="CC98" s="234">
        <f t="shared" si="36"/>
        <v>23.6</v>
      </c>
      <c r="CD98" s="234">
        <f t="shared" si="37"/>
        <v>25.22</v>
      </c>
      <c r="CE98" s="234">
        <f t="shared" si="38"/>
        <v>24.41</v>
      </c>
      <c r="CF98" s="234">
        <f t="shared" si="39"/>
        <v>25.22</v>
      </c>
      <c r="CG98" s="234">
        <f t="shared" si="40"/>
        <v>24.41</v>
      </c>
      <c r="CH98" s="234">
        <f t="shared" si="41"/>
        <v>25.22</v>
      </c>
      <c r="CI98" s="234">
        <f t="shared" si="42"/>
        <v>25.22</v>
      </c>
      <c r="CJ98" s="234">
        <f t="shared" si="43"/>
        <v>24.41</v>
      </c>
      <c r="CK98" s="234">
        <f t="shared" si="44"/>
        <v>25.22</v>
      </c>
      <c r="CL98" s="234">
        <f t="shared" si="45"/>
        <v>24.41</v>
      </c>
      <c r="CM98" s="234">
        <f t="shared" si="46"/>
        <v>25.22</v>
      </c>
      <c r="CN98" s="234">
        <f t="shared" si="47"/>
        <v>297.77999999999997</v>
      </c>
      <c r="CO98" s="70">
        <f t="shared" si="48"/>
        <v>607.76</v>
      </c>
      <c r="CP98" s="234">
        <f t="shared" si="49"/>
        <v>25.22</v>
      </c>
      <c r="CQ98" s="234">
        <f t="shared" si="50"/>
        <v>22.78</v>
      </c>
      <c r="CR98" s="234">
        <f t="shared" si="51"/>
        <v>25.22</v>
      </c>
      <c r="CS98" s="234">
        <f t="shared" si="52"/>
        <v>24.41</v>
      </c>
      <c r="CT98" s="235">
        <f t="shared" si="53"/>
        <v>25.22</v>
      </c>
      <c r="CU98" s="234">
        <f t="shared" si="54"/>
        <v>24.41</v>
      </c>
      <c r="CV98" s="234">
        <f t="shared" si="55"/>
        <v>25.22</v>
      </c>
      <c r="CW98" s="234">
        <f t="shared" si="56"/>
        <v>25.22</v>
      </c>
      <c r="CX98" s="234">
        <f t="shared" si="57"/>
        <v>24.41</v>
      </c>
      <c r="CY98" s="234">
        <f t="shared" si="58"/>
        <v>25.22</v>
      </c>
      <c r="CZ98" s="234">
        <f t="shared" si="59"/>
        <v>24.41</v>
      </c>
      <c r="DA98" s="234">
        <f t="shared" si="60"/>
        <v>25.22</v>
      </c>
      <c r="DB98" s="70">
        <f t="shared" si="61"/>
        <v>296.96000000000004</v>
      </c>
      <c r="DC98" s="70">
        <f t="shared" si="62"/>
        <v>904.72</v>
      </c>
      <c r="DD98" s="234">
        <f t="shared" si="63"/>
        <v>25.22</v>
      </c>
      <c r="DE98" s="234">
        <f t="shared" si="64"/>
        <v>22.78</v>
      </c>
      <c r="DF98" s="234">
        <f t="shared" si="65"/>
        <v>25.22</v>
      </c>
      <c r="DG98" s="234">
        <f t="shared" si="66"/>
        <v>24.41</v>
      </c>
      <c r="DH98" s="234">
        <f t="shared" si="67"/>
        <v>25.22</v>
      </c>
      <c r="DI98" s="234">
        <f t="shared" si="68"/>
        <v>24.41</v>
      </c>
      <c r="DJ98" s="234">
        <f t="shared" si="69"/>
        <v>25.22</v>
      </c>
      <c r="DK98" s="234">
        <f t="shared" si="70"/>
        <v>25.22</v>
      </c>
      <c r="DL98" s="234">
        <f t="shared" si="71"/>
        <v>24.41</v>
      </c>
      <c r="DM98" s="234">
        <f t="shared" si="72"/>
        <v>25.22</v>
      </c>
      <c r="DN98" s="234">
        <f t="shared" si="73"/>
        <v>24.41</v>
      </c>
      <c r="DO98" s="234">
        <f t="shared" si="74"/>
        <v>25.22</v>
      </c>
      <c r="DP98" s="70">
        <f t="shared" si="75"/>
        <v>296.96000000000004</v>
      </c>
      <c r="DQ98" s="70">
        <f t="shared" si="76"/>
        <v>1201.68</v>
      </c>
      <c r="DR98" s="234">
        <f t="shared" si="77"/>
        <v>25.22</v>
      </c>
      <c r="DS98" s="234">
        <f t="shared" si="78"/>
        <v>22.78</v>
      </c>
      <c r="DT98" s="234">
        <f t="shared" si="79"/>
        <v>25.22</v>
      </c>
      <c r="DU98" s="234">
        <f t="shared" si="80"/>
        <v>24.41</v>
      </c>
      <c r="DV98" s="236">
        <f t="shared" si="81"/>
        <v>25.22</v>
      </c>
      <c r="DW98" s="236">
        <f t="shared" si="82"/>
        <v>24.41</v>
      </c>
      <c r="DX98" s="168">
        <f t="shared" si="83"/>
        <v>25.22</v>
      </c>
      <c r="DY98" s="168">
        <f t="shared" si="84"/>
        <v>25.22</v>
      </c>
      <c r="DZ98" s="234">
        <f t="shared" si="85"/>
        <v>24.41</v>
      </c>
      <c r="EA98" s="234">
        <f t="shared" si="86"/>
        <v>25.22</v>
      </c>
      <c r="EB98" s="234">
        <f t="shared" si="87"/>
        <v>24.41</v>
      </c>
      <c r="EC98" s="234">
        <v>11.58</v>
      </c>
      <c r="ED98" s="237">
        <f t="shared" si="88"/>
        <v>283.32</v>
      </c>
      <c r="EE98" s="70">
        <f t="shared" si="89"/>
        <v>1485</v>
      </c>
    </row>
    <row r="99" spans="2:164" s="42" customFormat="1" ht="41.25" x14ac:dyDescent="0.15">
      <c r="B99" s="96">
        <v>41988</v>
      </c>
      <c r="C99" s="98" t="s">
        <v>167</v>
      </c>
      <c r="D99" s="98" t="s">
        <v>747</v>
      </c>
      <c r="E99" s="98" t="s">
        <v>11</v>
      </c>
      <c r="F99" s="124" t="s">
        <v>748</v>
      </c>
      <c r="G99" s="75">
        <v>2897</v>
      </c>
      <c r="H99" s="75">
        <f t="shared" si="10"/>
        <v>289.7</v>
      </c>
      <c r="I99" s="75">
        <f t="shared" si="11"/>
        <v>2607.3000000000002</v>
      </c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75">
        <v>2607.3000000000002</v>
      </c>
      <c r="AN99" s="100">
        <v>2607.3000000000002</v>
      </c>
      <c r="AO99" s="231">
        <v>2607.3000000000002</v>
      </c>
      <c r="AP99" s="233"/>
      <c r="AQ99" s="233"/>
      <c r="AR99" s="233"/>
      <c r="AS99" s="233"/>
      <c r="AT99" s="233"/>
      <c r="AU99" s="233"/>
      <c r="AV99" s="233"/>
      <c r="AW99" s="233"/>
      <c r="AX99" s="233"/>
      <c r="AY99" s="234"/>
      <c r="AZ99" s="233"/>
      <c r="BA99" s="233"/>
      <c r="BB99" s="234"/>
      <c r="BC99" s="234"/>
      <c r="BD99" s="234"/>
      <c r="BE99" s="234"/>
      <c r="BF99" s="234"/>
      <c r="BG99" s="234"/>
      <c r="BH99" s="234"/>
      <c r="BI99" s="234"/>
      <c r="BJ99" s="234"/>
      <c r="BK99" s="234">
        <f>ROUND((I99/5/365*16),2)</f>
        <v>22.86</v>
      </c>
      <c r="BL99" s="234">
        <f t="shared" si="19"/>
        <v>22.86</v>
      </c>
      <c r="BM99" s="234">
        <f t="shared" si="20"/>
        <v>22.86</v>
      </c>
      <c r="BN99" s="234">
        <f t="shared" si="21"/>
        <v>44.29</v>
      </c>
      <c r="BO99" s="234">
        <f t="shared" si="22"/>
        <v>40</v>
      </c>
      <c r="BP99" s="234">
        <f t="shared" si="23"/>
        <v>44.29</v>
      </c>
      <c r="BQ99" s="234">
        <f t="shared" si="24"/>
        <v>42.86</v>
      </c>
      <c r="BR99" s="234">
        <f t="shared" si="25"/>
        <v>44.29</v>
      </c>
      <c r="BS99" s="234">
        <f t="shared" si="26"/>
        <v>42.86</v>
      </c>
      <c r="BT99" s="234">
        <f t="shared" si="27"/>
        <v>44.29</v>
      </c>
      <c r="BU99" s="234">
        <f t="shared" si="28"/>
        <v>44.29</v>
      </c>
      <c r="BV99" s="234">
        <f t="shared" si="29"/>
        <v>42.86</v>
      </c>
      <c r="BW99" s="234">
        <f t="shared" si="30"/>
        <v>44.29</v>
      </c>
      <c r="BX99" s="234">
        <f t="shared" si="31"/>
        <v>42.86</v>
      </c>
      <c r="BY99" s="234">
        <f t="shared" si="32"/>
        <v>44.29</v>
      </c>
      <c r="BZ99" s="234">
        <f t="shared" si="33"/>
        <v>521.47</v>
      </c>
      <c r="CA99" s="234">
        <f t="shared" si="34"/>
        <v>544.33000000000004</v>
      </c>
      <c r="CB99" s="234">
        <f t="shared" si="35"/>
        <v>44.29</v>
      </c>
      <c r="CC99" s="234">
        <f t="shared" si="36"/>
        <v>41.43</v>
      </c>
      <c r="CD99" s="234">
        <f t="shared" si="37"/>
        <v>44.29</v>
      </c>
      <c r="CE99" s="234">
        <f t="shared" si="38"/>
        <v>42.86</v>
      </c>
      <c r="CF99" s="234">
        <f t="shared" si="39"/>
        <v>44.29</v>
      </c>
      <c r="CG99" s="234">
        <f t="shared" si="40"/>
        <v>42.86</v>
      </c>
      <c r="CH99" s="234">
        <f t="shared" si="41"/>
        <v>44.29</v>
      </c>
      <c r="CI99" s="234">
        <f t="shared" si="42"/>
        <v>44.29</v>
      </c>
      <c r="CJ99" s="234">
        <f t="shared" si="43"/>
        <v>42.86</v>
      </c>
      <c r="CK99" s="234">
        <f t="shared" si="44"/>
        <v>44.29</v>
      </c>
      <c r="CL99" s="234">
        <f t="shared" si="45"/>
        <v>42.86</v>
      </c>
      <c r="CM99" s="234">
        <f t="shared" si="46"/>
        <v>44.29</v>
      </c>
      <c r="CN99" s="234">
        <f t="shared" si="47"/>
        <v>522.90000000000009</v>
      </c>
      <c r="CO99" s="70">
        <f t="shared" si="48"/>
        <v>1067.23</v>
      </c>
      <c r="CP99" s="234">
        <f t="shared" si="49"/>
        <v>44.29</v>
      </c>
      <c r="CQ99" s="234">
        <f t="shared" si="50"/>
        <v>40</v>
      </c>
      <c r="CR99" s="234">
        <f t="shared" si="51"/>
        <v>44.29</v>
      </c>
      <c r="CS99" s="234">
        <f t="shared" si="52"/>
        <v>42.86</v>
      </c>
      <c r="CT99" s="235">
        <f t="shared" si="53"/>
        <v>44.29</v>
      </c>
      <c r="CU99" s="234">
        <f t="shared" si="54"/>
        <v>42.86</v>
      </c>
      <c r="CV99" s="234">
        <f t="shared" si="55"/>
        <v>44.29</v>
      </c>
      <c r="CW99" s="234">
        <f t="shared" si="56"/>
        <v>44.29</v>
      </c>
      <c r="CX99" s="234">
        <f t="shared" si="57"/>
        <v>42.86</v>
      </c>
      <c r="CY99" s="234">
        <f t="shared" si="58"/>
        <v>44.29</v>
      </c>
      <c r="CZ99" s="234">
        <f t="shared" si="59"/>
        <v>42.86</v>
      </c>
      <c r="DA99" s="234">
        <f t="shared" si="60"/>
        <v>44.29</v>
      </c>
      <c r="DB99" s="70">
        <f t="shared" si="61"/>
        <v>521.47</v>
      </c>
      <c r="DC99" s="70">
        <f t="shared" si="62"/>
        <v>1588.7</v>
      </c>
      <c r="DD99" s="234">
        <f t="shared" si="63"/>
        <v>44.29</v>
      </c>
      <c r="DE99" s="234">
        <f t="shared" si="64"/>
        <v>40</v>
      </c>
      <c r="DF99" s="234">
        <f t="shared" si="65"/>
        <v>44.29</v>
      </c>
      <c r="DG99" s="234">
        <f t="shared" si="66"/>
        <v>42.86</v>
      </c>
      <c r="DH99" s="234">
        <f t="shared" si="67"/>
        <v>44.29</v>
      </c>
      <c r="DI99" s="234">
        <f t="shared" si="68"/>
        <v>42.86</v>
      </c>
      <c r="DJ99" s="234">
        <f t="shared" si="69"/>
        <v>44.29</v>
      </c>
      <c r="DK99" s="234">
        <f t="shared" si="70"/>
        <v>44.29</v>
      </c>
      <c r="DL99" s="234">
        <f t="shared" si="71"/>
        <v>42.86</v>
      </c>
      <c r="DM99" s="234">
        <f t="shared" si="72"/>
        <v>44.29</v>
      </c>
      <c r="DN99" s="234">
        <f t="shared" si="73"/>
        <v>42.86</v>
      </c>
      <c r="DO99" s="234">
        <f t="shared" si="74"/>
        <v>44.29</v>
      </c>
      <c r="DP99" s="70">
        <f t="shared" si="75"/>
        <v>521.47</v>
      </c>
      <c r="DQ99" s="70">
        <f t="shared" si="76"/>
        <v>2110.17</v>
      </c>
      <c r="DR99" s="234">
        <f t="shared" si="77"/>
        <v>44.29</v>
      </c>
      <c r="DS99" s="234">
        <f t="shared" si="78"/>
        <v>40</v>
      </c>
      <c r="DT99" s="234">
        <f t="shared" si="79"/>
        <v>44.29</v>
      </c>
      <c r="DU99" s="234">
        <f t="shared" si="80"/>
        <v>42.86</v>
      </c>
      <c r="DV99" s="236">
        <f t="shared" si="81"/>
        <v>44.29</v>
      </c>
      <c r="DW99" s="236">
        <f t="shared" si="82"/>
        <v>42.86</v>
      </c>
      <c r="DX99" s="168">
        <f t="shared" si="83"/>
        <v>44.29</v>
      </c>
      <c r="DY99" s="168">
        <f t="shared" si="84"/>
        <v>44.29</v>
      </c>
      <c r="DZ99" s="234">
        <f t="shared" si="85"/>
        <v>42.86</v>
      </c>
      <c r="EA99" s="234">
        <f t="shared" si="86"/>
        <v>44.29</v>
      </c>
      <c r="EB99" s="234">
        <f t="shared" si="87"/>
        <v>42.86</v>
      </c>
      <c r="EC99" s="234">
        <v>19.95</v>
      </c>
      <c r="ED99" s="237">
        <f t="shared" si="88"/>
        <v>497.13000000000005</v>
      </c>
      <c r="EE99" s="70">
        <f t="shared" si="89"/>
        <v>2607.3000000000002</v>
      </c>
    </row>
    <row r="100" spans="2:164" s="42" customFormat="1" ht="16.5" x14ac:dyDescent="0.15">
      <c r="B100" s="96">
        <v>41992</v>
      </c>
      <c r="C100" s="112" t="s">
        <v>227</v>
      </c>
      <c r="D100" s="112" t="s">
        <v>749</v>
      </c>
      <c r="E100" s="98" t="s">
        <v>229</v>
      </c>
      <c r="F100" s="238" t="s">
        <v>750</v>
      </c>
      <c r="G100" s="75">
        <v>3525.7</v>
      </c>
      <c r="H100" s="75">
        <f t="shared" si="10"/>
        <v>352.57</v>
      </c>
      <c r="I100" s="75">
        <f t="shared" si="11"/>
        <v>3173.13</v>
      </c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75">
        <v>3173.13</v>
      </c>
      <c r="AN100" s="100">
        <v>3173.13</v>
      </c>
      <c r="AO100" s="231">
        <v>3173.13</v>
      </c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4"/>
      <c r="AZ100" s="233"/>
      <c r="BA100" s="233"/>
      <c r="BB100" s="234"/>
      <c r="BC100" s="234"/>
      <c r="BD100" s="234"/>
      <c r="BE100" s="234"/>
      <c r="BF100" s="234"/>
      <c r="BG100" s="234"/>
      <c r="BH100" s="234"/>
      <c r="BI100" s="234"/>
      <c r="BJ100" s="234"/>
      <c r="BK100" s="234">
        <f>ROUND((I100/5/365*12),2)</f>
        <v>20.86</v>
      </c>
      <c r="BL100" s="234">
        <f t="shared" si="19"/>
        <v>20.86</v>
      </c>
      <c r="BM100" s="234">
        <f t="shared" si="20"/>
        <v>20.86</v>
      </c>
      <c r="BN100" s="234">
        <f t="shared" si="21"/>
        <v>53.9</v>
      </c>
      <c r="BO100" s="234">
        <f t="shared" si="22"/>
        <v>48.68</v>
      </c>
      <c r="BP100" s="234">
        <f t="shared" si="23"/>
        <v>53.9</v>
      </c>
      <c r="BQ100" s="234">
        <f t="shared" si="24"/>
        <v>52.16</v>
      </c>
      <c r="BR100" s="234">
        <f t="shared" si="25"/>
        <v>53.9</v>
      </c>
      <c r="BS100" s="234">
        <f t="shared" si="26"/>
        <v>52.16</v>
      </c>
      <c r="BT100" s="234">
        <f t="shared" si="27"/>
        <v>53.9</v>
      </c>
      <c r="BU100" s="234">
        <f t="shared" si="28"/>
        <v>53.9</v>
      </c>
      <c r="BV100" s="234">
        <f t="shared" si="29"/>
        <v>52.16</v>
      </c>
      <c r="BW100" s="234">
        <f t="shared" si="30"/>
        <v>53.9</v>
      </c>
      <c r="BX100" s="234">
        <f t="shared" si="31"/>
        <v>52.16</v>
      </c>
      <c r="BY100" s="234">
        <f t="shared" si="32"/>
        <v>53.9</v>
      </c>
      <c r="BZ100" s="234">
        <f t="shared" si="33"/>
        <v>634.61999999999978</v>
      </c>
      <c r="CA100" s="234">
        <f t="shared" si="34"/>
        <v>655.48</v>
      </c>
      <c r="CB100" s="234">
        <f t="shared" si="35"/>
        <v>53.9</v>
      </c>
      <c r="CC100" s="234">
        <f t="shared" si="36"/>
        <v>50.42</v>
      </c>
      <c r="CD100" s="234">
        <f t="shared" si="37"/>
        <v>53.9</v>
      </c>
      <c r="CE100" s="234">
        <f t="shared" si="38"/>
        <v>52.16</v>
      </c>
      <c r="CF100" s="234">
        <f t="shared" si="39"/>
        <v>53.9</v>
      </c>
      <c r="CG100" s="234">
        <f t="shared" si="40"/>
        <v>52.16</v>
      </c>
      <c r="CH100" s="234">
        <f t="shared" si="41"/>
        <v>53.9</v>
      </c>
      <c r="CI100" s="234">
        <f t="shared" si="42"/>
        <v>53.9</v>
      </c>
      <c r="CJ100" s="234">
        <f t="shared" si="43"/>
        <v>52.16</v>
      </c>
      <c r="CK100" s="234">
        <f t="shared" si="44"/>
        <v>53.9</v>
      </c>
      <c r="CL100" s="234">
        <f t="shared" si="45"/>
        <v>52.16</v>
      </c>
      <c r="CM100" s="234">
        <f t="shared" si="46"/>
        <v>53.9</v>
      </c>
      <c r="CN100" s="234">
        <f t="shared" si="47"/>
        <v>636.35999999999979</v>
      </c>
      <c r="CO100" s="70">
        <f t="shared" si="48"/>
        <v>1291.8399999999999</v>
      </c>
      <c r="CP100" s="234">
        <f t="shared" si="49"/>
        <v>53.9</v>
      </c>
      <c r="CQ100" s="234">
        <f t="shared" si="50"/>
        <v>48.68</v>
      </c>
      <c r="CR100" s="234">
        <f t="shared" si="51"/>
        <v>53.9</v>
      </c>
      <c r="CS100" s="234">
        <f t="shared" si="52"/>
        <v>52.16</v>
      </c>
      <c r="CT100" s="235">
        <f t="shared" si="53"/>
        <v>53.9</v>
      </c>
      <c r="CU100" s="234">
        <f t="shared" si="54"/>
        <v>52.16</v>
      </c>
      <c r="CV100" s="234">
        <f t="shared" si="55"/>
        <v>53.9</v>
      </c>
      <c r="CW100" s="234">
        <f t="shared" si="56"/>
        <v>53.9</v>
      </c>
      <c r="CX100" s="234">
        <f t="shared" si="57"/>
        <v>52.16</v>
      </c>
      <c r="CY100" s="234">
        <f t="shared" si="58"/>
        <v>53.9</v>
      </c>
      <c r="CZ100" s="234">
        <f t="shared" si="59"/>
        <v>52.16</v>
      </c>
      <c r="DA100" s="234">
        <f t="shared" si="60"/>
        <v>53.9</v>
      </c>
      <c r="DB100" s="70">
        <f t="shared" si="61"/>
        <v>634.61999999999978</v>
      </c>
      <c r="DC100" s="70">
        <f t="shared" si="62"/>
        <v>1926.46</v>
      </c>
      <c r="DD100" s="234">
        <f t="shared" si="63"/>
        <v>53.9</v>
      </c>
      <c r="DE100" s="234">
        <f t="shared" si="64"/>
        <v>48.68</v>
      </c>
      <c r="DF100" s="234">
        <f t="shared" si="65"/>
        <v>53.9</v>
      </c>
      <c r="DG100" s="234">
        <f t="shared" si="66"/>
        <v>52.16</v>
      </c>
      <c r="DH100" s="234">
        <f t="shared" si="67"/>
        <v>53.9</v>
      </c>
      <c r="DI100" s="234">
        <f t="shared" si="68"/>
        <v>52.16</v>
      </c>
      <c r="DJ100" s="234">
        <f t="shared" si="69"/>
        <v>53.9</v>
      </c>
      <c r="DK100" s="234">
        <f t="shared" si="70"/>
        <v>53.9</v>
      </c>
      <c r="DL100" s="234">
        <f t="shared" si="71"/>
        <v>52.16</v>
      </c>
      <c r="DM100" s="234">
        <f t="shared" si="72"/>
        <v>53.9</v>
      </c>
      <c r="DN100" s="234">
        <f t="shared" si="73"/>
        <v>52.16</v>
      </c>
      <c r="DO100" s="234">
        <f t="shared" si="74"/>
        <v>53.9</v>
      </c>
      <c r="DP100" s="70">
        <f t="shared" si="75"/>
        <v>634.61999999999978</v>
      </c>
      <c r="DQ100" s="70">
        <f t="shared" si="76"/>
        <v>2561.08</v>
      </c>
      <c r="DR100" s="234">
        <f t="shared" si="77"/>
        <v>53.9</v>
      </c>
      <c r="DS100" s="234">
        <f t="shared" si="78"/>
        <v>48.68</v>
      </c>
      <c r="DT100" s="234">
        <f t="shared" si="79"/>
        <v>53.9</v>
      </c>
      <c r="DU100" s="234">
        <f t="shared" si="80"/>
        <v>52.16</v>
      </c>
      <c r="DV100" s="236">
        <f t="shared" si="81"/>
        <v>53.9</v>
      </c>
      <c r="DW100" s="236">
        <f t="shared" si="82"/>
        <v>52.16</v>
      </c>
      <c r="DX100" s="168">
        <f t="shared" si="83"/>
        <v>53.9</v>
      </c>
      <c r="DY100" s="168">
        <f t="shared" si="84"/>
        <v>53.9</v>
      </c>
      <c r="DZ100" s="234">
        <f t="shared" si="85"/>
        <v>52.16</v>
      </c>
      <c r="EA100" s="234">
        <f t="shared" si="86"/>
        <v>53.9</v>
      </c>
      <c r="EB100" s="234">
        <f t="shared" si="87"/>
        <v>52.16</v>
      </c>
      <c r="EC100" s="234">
        <v>31.33</v>
      </c>
      <c r="ED100" s="237">
        <f t="shared" si="88"/>
        <v>612.04999999999984</v>
      </c>
      <c r="EE100" s="70">
        <f t="shared" si="89"/>
        <v>3173.13</v>
      </c>
    </row>
    <row r="101" spans="2:164" s="42" customFormat="1" ht="16.5" x14ac:dyDescent="0.15">
      <c r="B101" s="96">
        <v>41992</v>
      </c>
      <c r="C101" s="112" t="s">
        <v>227</v>
      </c>
      <c r="D101" s="112" t="s">
        <v>749</v>
      </c>
      <c r="E101" s="98" t="s">
        <v>229</v>
      </c>
      <c r="F101" s="238" t="s">
        <v>751</v>
      </c>
      <c r="G101" s="75">
        <v>3525.7</v>
      </c>
      <c r="H101" s="75">
        <f t="shared" si="10"/>
        <v>352.57</v>
      </c>
      <c r="I101" s="75">
        <f t="shared" si="11"/>
        <v>3173.13</v>
      </c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75">
        <v>3173.13</v>
      </c>
      <c r="AN101" s="100">
        <v>3173.13</v>
      </c>
      <c r="AO101" s="231">
        <v>3173.13</v>
      </c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4"/>
      <c r="AZ101" s="233"/>
      <c r="BA101" s="233"/>
      <c r="BB101" s="234"/>
      <c r="BC101" s="234"/>
      <c r="BD101" s="234"/>
      <c r="BE101" s="234"/>
      <c r="BF101" s="234"/>
      <c r="BG101" s="234"/>
      <c r="BH101" s="234"/>
      <c r="BI101" s="234"/>
      <c r="BJ101" s="234"/>
      <c r="BK101" s="234">
        <f>ROUND((I101/5/365*12),2)</f>
        <v>20.86</v>
      </c>
      <c r="BL101" s="234">
        <f t="shared" si="19"/>
        <v>20.86</v>
      </c>
      <c r="BM101" s="234">
        <f t="shared" si="20"/>
        <v>20.86</v>
      </c>
      <c r="BN101" s="234">
        <f t="shared" si="21"/>
        <v>53.9</v>
      </c>
      <c r="BO101" s="234">
        <f t="shared" si="22"/>
        <v>48.68</v>
      </c>
      <c r="BP101" s="234">
        <f t="shared" si="23"/>
        <v>53.9</v>
      </c>
      <c r="BQ101" s="234">
        <f t="shared" si="24"/>
        <v>52.16</v>
      </c>
      <c r="BR101" s="234">
        <f t="shared" si="25"/>
        <v>53.9</v>
      </c>
      <c r="BS101" s="234">
        <f t="shared" si="26"/>
        <v>52.16</v>
      </c>
      <c r="BT101" s="234">
        <f t="shared" si="27"/>
        <v>53.9</v>
      </c>
      <c r="BU101" s="234">
        <f t="shared" si="28"/>
        <v>53.9</v>
      </c>
      <c r="BV101" s="234">
        <f t="shared" si="29"/>
        <v>52.16</v>
      </c>
      <c r="BW101" s="234">
        <f t="shared" si="30"/>
        <v>53.9</v>
      </c>
      <c r="BX101" s="234">
        <f t="shared" si="31"/>
        <v>52.16</v>
      </c>
      <c r="BY101" s="234">
        <f t="shared" si="32"/>
        <v>53.9</v>
      </c>
      <c r="BZ101" s="234">
        <f t="shared" si="33"/>
        <v>634.61999999999978</v>
      </c>
      <c r="CA101" s="234">
        <f t="shared" si="34"/>
        <v>655.48</v>
      </c>
      <c r="CB101" s="234">
        <f t="shared" si="35"/>
        <v>53.9</v>
      </c>
      <c r="CC101" s="234">
        <f t="shared" si="36"/>
        <v>50.42</v>
      </c>
      <c r="CD101" s="234">
        <f t="shared" si="37"/>
        <v>53.9</v>
      </c>
      <c r="CE101" s="234">
        <f t="shared" si="38"/>
        <v>52.16</v>
      </c>
      <c r="CF101" s="234">
        <f t="shared" si="39"/>
        <v>53.9</v>
      </c>
      <c r="CG101" s="234">
        <f t="shared" si="40"/>
        <v>52.16</v>
      </c>
      <c r="CH101" s="234">
        <f t="shared" si="41"/>
        <v>53.9</v>
      </c>
      <c r="CI101" s="234">
        <f t="shared" si="42"/>
        <v>53.9</v>
      </c>
      <c r="CJ101" s="234">
        <f t="shared" si="43"/>
        <v>52.16</v>
      </c>
      <c r="CK101" s="234">
        <f t="shared" si="44"/>
        <v>53.9</v>
      </c>
      <c r="CL101" s="234">
        <f t="shared" si="45"/>
        <v>52.16</v>
      </c>
      <c r="CM101" s="234">
        <f t="shared" si="46"/>
        <v>53.9</v>
      </c>
      <c r="CN101" s="234">
        <f t="shared" si="47"/>
        <v>636.35999999999979</v>
      </c>
      <c r="CO101" s="70">
        <f t="shared" si="48"/>
        <v>1291.8399999999999</v>
      </c>
      <c r="CP101" s="234">
        <f t="shared" si="49"/>
        <v>53.9</v>
      </c>
      <c r="CQ101" s="234">
        <f t="shared" si="50"/>
        <v>48.68</v>
      </c>
      <c r="CR101" s="234">
        <f t="shared" si="51"/>
        <v>53.9</v>
      </c>
      <c r="CS101" s="234">
        <f t="shared" si="52"/>
        <v>52.16</v>
      </c>
      <c r="CT101" s="235">
        <f t="shared" si="53"/>
        <v>53.9</v>
      </c>
      <c r="CU101" s="234">
        <f t="shared" si="54"/>
        <v>52.16</v>
      </c>
      <c r="CV101" s="234">
        <f t="shared" si="55"/>
        <v>53.9</v>
      </c>
      <c r="CW101" s="234">
        <f t="shared" si="56"/>
        <v>53.9</v>
      </c>
      <c r="CX101" s="234">
        <f t="shared" si="57"/>
        <v>52.16</v>
      </c>
      <c r="CY101" s="234">
        <f t="shared" si="58"/>
        <v>53.9</v>
      </c>
      <c r="CZ101" s="234">
        <f t="shared" si="59"/>
        <v>52.16</v>
      </c>
      <c r="DA101" s="234">
        <f t="shared" si="60"/>
        <v>53.9</v>
      </c>
      <c r="DB101" s="70">
        <f t="shared" si="61"/>
        <v>634.61999999999978</v>
      </c>
      <c r="DC101" s="70">
        <f t="shared" si="62"/>
        <v>1926.46</v>
      </c>
      <c r="DD101" s="234">
        <f t="shared" si="63"/>
        <v>53.9</v>
      </c>
      <c r="DE101" s="234">
        <f t="shared" si="64"/>
        <v>48.68</v>
      </c>
      <c r="DF101" s="234">
        <f t="shared" si="65"/>
        <v>53.9</v>
      </c>
      <c r="DG101" s="234">
        <f t="shared" si="66"/>
        <v>52.16</v>
      </c>
      <c r="DH101" s="234">
        <f t="shared" si="67"/>
        <v>53.9</v>
      </c>
      <c r="DI101" s="234">
        <f t="shared" si="68"/>
        <v>52.16</v>
      </c>
      <c r="DJ101" s="234">
        <f t="shared" si="69"/>
        <v>53.9</v>
      </c>
      <c r="DK101" s="234">
        <f t="shared" si="70"/>
        <v>53.9</v>
      </c>
      <c r="DL101" s="234">
        <f t="shared" si="71"/>
        <v>52.16</v>
      </c>
      <c r="DM101" s="234">
        <f t="shared" si="72"/>
        <v>53.9</v>
      </c>
      <c r="DN101" s="234">
        <f t="shared" si="73"/>
        <v>52.16</v>
      </c>
      <c r="DO101" s="234">
        <f t="shared" si="74"/>
        <v>53.9</v>
      </c>
      <c r="DP101" s="70">
        <f t="shared" si="75"/>
        <v>634.61999999999978</v>
      </c>
      <c r="DQ101" s="70">
        <f t="shared" si="76"/>
        <v>2561.08</v>
      </c>
      <c r="DR101" s="234">
        <f t="shared" si="77"/>
        <v>53.9</v>
      </c>
      <c r="DS101" s="234">
        <f t="shared" si="78"/>
        <v>48.68</v>
      </c>
      <c r="DT101" s="234">
        <f t="shared" si="79"/>
        <v>53.9</v>
      </c>
      <c r="DU101" s="234">
        <f t="shared" si="80"/>
        <v>52.16</v>
      </c>
      <c r="DV101" s="236">
        <f t="shared" si="81"/>
        <v>53.9</v>
      </c>
      <c r="DW101" s="236">
        <f t="shared" si="82"/>
        <v>52.16</v>
      </c>
      <c r="DX101" s="168">
        <f t="shared" si="83"/>
        <v>53.9</v>
      </c>
      <c r="DY101" s="168">
        <f t="shared" si="84"/>
        <v>53.9</v>
      </c>
      <c r="DZ101" s="234">
        <f t="shared" si="85"/>
        <v>52.16</v>
      </c>
      <c r="EA101" s="234">
        <f t="shared" si="86"/>
        <v>53.9</v>
      </c>
      <c r="EB101" s="234">
        <f t="shared" si="87"/>
        <v>52.16</v>
      </c>
      <c r="EC101" s="234">
        <v>31.33</v>
      </c>
      <c r="ED101" s="237">
        <f t="shared" si="88"/>
        <v>612.04999999999984</v>
      </c>
      <c r="EE101" s="70">
        <f t="shared" si="89"/>
        <v>3173.13</v>
      </c>
    </row>
    <row r="102" spans="2:164" s="42" customFormat="1" ht="16.5" x14ac:dyDescent="0.15">
      <c r="B102" s="96">
        <v>41992</v>
      </c>
      <c r="C102" s="112" t="s">
        <v>227</v>
      </c>
      <c r="D102" s="112" t="s">
        <v>749</v>
      </c>
      <c r="E102" s="98" t="s">
        <v>229</v>
      </c>
      <c r="F102" s="238" t="s">
        <v>752</v>
      </c>
      <c r="G102" s="75">
        <v>3525.7</v>
      </c>
      <c r="H102" s="75">
        <f t="shared" ref="H102:H116" si="90">(G102*0.1)</f>
        <v>352.57</v>
      </c>
      <c r="I102" s="75">
        <f t="shared" ref="I102:I116" si="91">(G102*0.9)</f>
        <v>3173.13</v>
      </c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75">
        <v>3173.13</v>
      </c>
      <c r="AN102" s="100">
        <v>3173.13</v>
      </c>
      <c r="AO102" s="231">
        <v>3173.13</v>
      </c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4"/>
      <c r="AZ102" s="233"/>
      <c r="BA102" s="233"/>
      <c r="BB102" s="234"/>
      <c r="BC102" s="234"/>
      <c r="BD102" s="234"/>
      <c r="BE102" s="234"/>
      <c r="BF102" s="234"/>
      <c r="BG102" s="234"/>
      <c r="BH102" s="234"/>
      <c r="BI102" s="234"/>
      <c r="BJ102" s="234"/>
      <c r="BK102" s="234">
        <f>ROUND((I102/5/365*12),2)</f>
        <v>20.86</v>
      </c>
      <c r="BL102" s="234">
        <f t="shared" si="19"/>
        <v>20.86</v>
      </c>
      <c r="BM102" s="234">
        <f t="shared" si="20"/>
        <v>20.86</v>
      </c>
      <c r="BN102" s="234">
        <f t="shared" si="21"/>
        <v>53.9</v>
      </c>
      <c r="BO102" s="234">
        <f t="shared" si="22"/>
        <v>48.68</v>
      </c>
      <c r="BP102" s="234">
        <f t="shared" si="23"/>
        <v>53.9</v>
      </c>
      <c r="BQ102" s="234">
        <f t="shared" si="24"/>
        <v>52.16</v>
      </c>
      <c r="BR102" s="234">
        <f t="shared" si="25"/>
        <v>53.9</v>
      </c>
      <c r="BS102" s="234">
        <f t="shared" si="26"/>
        <v>52.16</v>
      </c>
      <c r="BT102" s="234">
        <f t="shared" si="27"/>
        <v>53.9</v>
      </c>
      <c r="BU102" s="234">
        <f t="shared" si="28"/>
        <v>53.9</v>
      </c>
      <c r="BV102" s="234">
        <f t="shared" si="29"/>
        <v>52.16</v>
      </c>
      <c r="BW102" s="234">
        <f t="shared" si="30"/>
        <v>53.9</v>
      </c>
      <c r="BX102" s="234">
        <f t="shared" si="31"/>
        <v>52.16</v>
      </c>
      <c r="BY102" s="234">
        <f t="shared" si="32"/>
        <v>53.9</v>
      </c>
      <c r="BZ102" s="234">
        <f t="shared" si="33"/>
        <v>634.61999999999978</v>
      </c>
      <c r="CA102" s="234">
        <f t="shared" si="34"/>
        <v>655.48</v>
      </c>
      <c r="CB102" s="234">
        <f t="shared" si="35"/>
        <v>53.9</v>
      </c>
      <c r="CC102" s="234">
        <f t="shared" si="36"/>
        <v>50.42</v>
      </c>
      <c r="CD102" s="234">
        <f t="shared" si="37"/>
        <v>53.9</v>
      </c>
      <c r="CE102" s="234">
        <f t="shared" si="38"/>
        <v>52.16</v>
      </c>
      <c r="CF102" s="234">
        <f t="shared" si="39"/>
        <v>53.9</v>
      </c>
      <c r="CG102" s="234">
        <f t="shared" si="40"/>
        <v>52.16</v>
      </c>
      <c r="CH102" s="234">
        <f t="shared" si="41"/>
        <v>53.9</v>
      </c>
      <c r="CI102" s="234">
        <f t="shared" si="42"/>
        <v>53.9</v>
      </c>
      <c r="CJ102" s="234">
        <f t="shared" si="43"/>
        <v>52.16</v>
      </c>
      <c r="CK102" s="234">
        <f t="shared" si="44"/>
        <v>53.9</v>
      </c>
      <c r="CL102" s="234">
        <f t="shared" si="45"/>
        <v>52.16</v>
      </c>
      <c r="CM102" s="234">
        <f t="shared" si="46"/>
        <v>53.9</v>
      </c>
      <c r="CN102" s="234">
        <f t="shared" si="47"/>
        <v>636.35999999999979</v>
      </c>
      <c r="CO102" s="70">
        <f t="shared" si="48"/>
        <v>1291.8399999999999</v>
      </c>
      <c r="CP102" s="234">
        <f t="shared" si="49"/>
        <v>53.9</v>
      </c>
      <c r="CQ102" s="234">
        <f t="shared" si="50"/>
        <v>48.68</v>
      </c>
      <c r="CR102" s="234">
        <f t="shared" si="51"/>
        <v>53.9</v>
      </c>
      <c r="CS102" s="234">
        <f t="shared" si="52"/>
        <v>52.16</v>
      </c>
      <c r="CT102" s="235">
        <f t="shared" si="53"/>
        <v>53.9</v>
      </c>
      <c r="CU102" s="234">
        <f t="shared" si="54"/>
        <v>52.16</v>
      </c>
      <c r="CV102" s="234">
        <f t="shared" si="55"/>
        <v>53.9</v>
      </c>
      <c r="CW102" s="234">
        <f t="shared" si="56"/>
        <v>53.9</v>
      </c>
      <c r="CX102" s="234">
        <f t="shared" si="57"/>
        <v>52.16</v>
      </c>
      <c r="CY102" s="234">
        <f t="shared" si="58"/>
        <v>53.9</v>
      </c>
      <c r="CZ102" s="234">
        <f t="shared" si="59"/>
        <v>52.16</v>
      </c>
      <c r="DA102" s="234">
        <f t="shared" si="60"/>
        <v>53.9</v>
      </c>
      <c r="DB102" s="70">
        <f t="shared" si="61"/>
        <v>634.61999999999978</v>
      </c>
      <c r="DC102" s="70">
        <f t="shared" si="62"/>
        <v>1926.46</v>
      </c>
      <c r="DD102" s="234">
        <f t="shared" si="63"/>
        <v>53.9</v>
      </c>
      <c r="DE102" s="234">
        <f t="shared" si="64"/>
        <v>48.68</v>
      </c>
      <c r="DF102" s="234">
        <f t="shared" si="65"/>
        <v>53.9</v>
      </c>
      <c r="DG102" s="234">
        <f t="shared" si="66"/>
        <v>52.16</v>
      </c>
      <c r="DH102" s="234">
        <f t="shared" si="67"/>
        <v>53.9</v>
      </c>
      <c r="DI102" s="234">
        <f t="shared" si="68"/>
        <v>52.16</v>
      </c>
      <c r="DJ102" s="234">
        <f t="shared" si="69"/>
        <v>53.9</v>
      </c>
      <c r="DK102" s="234">
        <f t="shared" si="70"/>
        <v>53.9</v>
      </c>
      <c r="DL102" s="234">
        <f t="shared" si="71"/>
        <v>52.16</v>
      </c>
      <c r="DM102" s="234">
        <f t="shared" si="72"/>
        <v>53.9</v>
      </c>
      <c r="DN102" s="234">
        <f t="shared" si="73"/>
        <v>52.16</v>
      </c>
      <c r="DO102" s="234">
        <f t="shared" si="74"/>
        <v>53.9</v>
      </c>
      <c r="DP102" s="70">
        <f t="shared" si="75"/>
        <v>634.61999999999978</v>
      </c>
      <c r="DQ102" s="70">
        <f t="shared" si="76"/>
        <v>2561.08</v>
      </c>
      <c r="DR102" s="234">
        <f t="shared" si="77"/>
        <v>53.9</v>
      </c>
      <c r="DS102" s="234">
        <f t="shared" si="78"/>
        <v>48.68</v>
      </c>
      <c r="DT102" s="234">
        <f t="shared" si="79"/>
        <v>53.9</v>
      </c>
      <c r="DU102" s="234">
        <f t="shared" si="80"/>
        <v>52.16</v>
      </c>
      <c r="DV102" s="236">
        <f t="shared" si="81"/>
        <v>53.9</v>
      </c>
      <c r="DW102" s="236">
        <f t="shared" si="82"/>
        <v>52.16</v>
      </c>
      <c r="DX102" s="168">
        <f t="shared" si="83"/>
        <v>53.9</v>
      </c>
      <c r="DY102" s="168">
        <f t="shared" si="84"/>
        <v>53.9</v>
      </c>
      <c r="DZ102" s="234">
        <f t="shared" si="85"/>
        <v>52.16</v>
      </c>
      <c r="EA102" s="234">
        <f t="shared" si="86"/>
        <v>53.9</v>
      </c>
      <c r="EB102" s="234">
        <f t="shared" si="87"/>
        <v>52.16</v>
      </c>
      <c r="EC102" s="234">
        <v>31.33</v>
      </c>
      <c r="ED102" s="237">
        <f t="shared" si="88"/>
        <v>612.04999999999984</v>
      </c>
      <c r="EE102" s="70">
        <f t="shared" si="89"/>
        <v>3173.13</v>
      </c>
    </row>
    <row r="103" spans="2:164" s="42" customFormat="1" ht="24.75" x14ac:dyDescent="0.15">
      <c r="B103" s="96">
        <v>42279</v>
      </c>
      <c r="C103" s="98" t="s">
        <v>167</v>
      </c>
      <c r="D103" s="124" t="s">
        <v>753</v>
      </c>
      <c r="E103" s="98" t="s">
        <v>11</v>
      </c>
      <c r="F103" s="124" t="s">
        <v>754</v>
      </c>
      <c r="G103" s="75">
        <v>1350</v>
      </c>
      <c r="H103" s="75">
        <f t="shared" si="90"/>
        <v>135</v>
      </c>
      <c r="I103" s="75">
        <f t="shared" si="91"/>
        <v>1215</v>
      </c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>
        <v>1215</v>
      </c>
      <c r="AO103" s="231">
        <v>1215</v>
      </c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4"/>
      <c r="AZ103" s="233"/>
      <c r="BA103" s="233"/>
      <c r="BB103" s="234"/>
      <c r="BC103" s="234"/>
      <c r="BD103" s="234"/>
      <c r="BE103" s="234"/>
      <c r="BF103" s="234"/>
      <c r="BG103" s="234"/>
      <c r="BH103" s="234"/>
      <c r="BI103" s="234"/>
      <c r="BJ103" s="234"/>
      <c r="BK103" s="234"/>
      <c r="BL103" s="234"/>
      <c r="BM103" s="234"/>
      <c r="BN103" s="234"/>
      <c r="BO103" s="234"/>
      <c r="BP103" s="234"/>
      <c r="BQ103" s="234"/>
      <c r="BR103" s="234"/>
      <c r="BS103" s="234"/>
      <c r="BT103" s="234"/>
      <c r="BU103" s="234"/>
      <c r="BV103" s="234"/>
      <c r="BW103" s="234"/>
      <c r="BX103" s="234"/>
      <c r="BY103" s="234"/>
      <c r="BZ103" s="234"/>
      <c r="CA103" s="234"/>
      <c r="CB103" s="234"/>
      <c r="CC103" s="234"/>
      <c r="CD103" s="234"/>
      <c r="CE103" s="234"/>
      <c r="CF103" s="234"/>
      <c r="CG103" s="234"/>
      <c r="CH103" s="234"/>
      <c r="CI103" s="234"/>
      <c r="CJ103" s="234"/>
      <c r="CK103" s="234"/>
      <c r="CL103" s="234"/>
      <c r="CM103" s="234"/>
      <c r="CN103" s="234"/>
      <c r="CO103" s="70"/>
      <c r="CP103" s="234"/>
      <c r="CQ103" s="234"/>
      <c r="CR103" s="234"/>
      <c r="CS103" s="234"/>
      <c r="CT103" s="235"/>
      <c r="CU103" s="234"/>
      <c r="CV103" s="234"/>
      <c r="CW103" s="234"/>
      <c r="CX103" s="234"/>
      <c r="CY103" s="234"/>
      <c r="CZ103" s="234"/>
      <c r="DA103" s="234"/>
      <c r="DB103" s="70"/>
      <c r="DC103" s="70"/>
      <c r="DD103" s="234"/>
      <c r="DE103" s="234"/>
      <c r="DF103" s="234"/>
      <c r="DG103" s="234"/>
      <c r="DH103" s="234"/>
      <c r="DI103" s="234"/>
      <c r="DJ103" s="234"/>
      <c r="DK103" s="234"/>
      <c r="DL103" s="234"/>
      <c r="DM103" s="234"/>
      <c r="DN103" s="234"/>
      <c r="DO103" s="234"/>
      <c r="DP103" s="70"/>
      <c r="DQ103" s="70"/>
      <c r="DR103" s="234"/>
      <c r="DS103" s="234"/>
      <c r="DT103" s="234"/>
      <c r="DU103" s="234"/>
      <c r="DV103" s="236"/>
      <c r="DW103" s="236"/>
      <c r="DX103" s="168"/>
      <c r="DY103" s="168"/>
      <c r="DZ103" s="234"/>
      <c r="EA103" s="234"/>
      <c r="EB103" s="234"/>
      <c r="EC103" s="234"/>
      <c r="ED103" s="237"/>
      <c r="EE103" s="70"/>
    </row>
    <row r="104" spans="2:164" s="42" customFormat="1" ht="107.25" x14ac:dyDescent="0.15">
      <c r="B104" s="96">
        <v>42326</v>
      </c>
      <c r="C104" s="124" t="s">
        <v>611</v>
      </c>
      <c r="D104" s="124" t="s">
        <v>755</v>
      </c>
      <c r="E104" s="124" t="s">
        <v>189</v>
      </c>
      <c r="F104" s="124" t="s">
        <v>756</v>
      </c>
      <c r="G104" s="75">
        <v>3500</v>
      </c>
      <c r="H104" s="75">
        <f t="shared" si="90"/>
        <v>350</v>
      </c>
      <c r="I104" s="75">
        <f t="shared" si="91"/>
        <v>3150</v>
      </c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75">
        <v>3150</v>
      </c>
      <c r="AO104" s="79">
        <v>3150</v>
      </c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4"/>
      <c r="AZ104" s="233"/>
      <c r="BA104" s="233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234"/>
      <c r="BN104" s="234"/>
      <c r="BO104" s="234"/>
      <c r="BP104" s="234"/>
      <c r="BQ104" s="234"/>
      <c r="BR104" s="234"/>
      <c r="BS104" s="234"/>
      <c r="BT104" s="234"/>
      <c r="BU104" s="234"/>
      <c r="BV104" s="234"/>
      <c r="BW104" s="234"/>
      <c r="BX104" s="234">
        <f>ROUND((I104/5/365*12),2)</f>
        <v>20.71</v>
      </c>
      <c r="BY104" s="234">
        <f>ROUND((I104/5/365*31),2)</f>
        <v>53.51</v>
      </c>
      <c r="BZ104" s="234">
        <f>SUM(BN104:BY104)</f>
        <v>74.22</v>
      </c>
      <c r="CA104" s="234">
        <f>ROUND((BM104+BZ104),2)</f>
        <v>74.22</v>
      </c>
      <c r="CB104" s="234">
        <f>ROUND((I104/5/365*31),2)</f>
        <v>53.51</v>
      </c>
      <c r="CC104" s="234">
        <f>ROUND((I104/5/365*29),2)</f>
        <v>50.05</v>
      </c>
      <c r="CD104" s="234">
        <f>ROUND((I104/5/365*31),2)</f>
        <v>53.51</v>
      </c>
      <c r="CE104" s="234">
        <f>ROUND((I104/5/365*30),2)</f>
        <v>51.78</v>
      </c>
      <c r="CF104" s="234">
        <f>ROUND((I104/5/365*31),2)</f>
        <v>53.51</v>
      </c>
      <c r="CG104" s="234">
        <f t="shared" ref="CG104:CG110" si="92">ROUND((I104/5/365*30),2)</f>
        <v>51.78</v>
      </c>
      <c r="CH104" s="234">
        <f t="shared" ref="CH104:CH110" si="93">ROUND((I104/5/365*31),2)</f>
        <v>53.51</v>
      </c>
      <c r="CI104" s="234">
        <f t="shared" ref="CI104:CI110" si="94">ROUND((I104/5/365*31),2)</f>
        <v>53.51</v>
      </c>
      <c r="CJ104" s="234">
        <f t="shared" ref="CJ104:CJ110" si="95">ROUND((I104/5/365*30),2)</f>
        <v>51.78</v>
      </c>
      <c r="CK104" s="234">
        <f t="shared" ref="CK104:CK110" si="96">ROUND((I104/5/365*31),2)</f>
        <v>53.51</v>
      </c>
      <c r="CL104" s="234">
        <f t="shared" ref="CL104:CL110" si="97">ROUND((I104/5/365*30),2)</f>
        <v>51.78</v>
      </c>
      <c r="CM104" s="234">
        <f t="shared" ref="CM104:CM110" si="98">ROUND((I104/5/365*31),2)</f>
        <v>53.51</v>
      </c>
      <c r="CN104" s="234">
        <f t="shared" ref="CN104:CN110" si="99">SUM(CB104:CM104)</f>
        <v>631.7399999999999</v>
      </c>
      <c r="CO104" s="70">
        <f t="shared" ref="CO104:CO110" si="100">ROUND((CA104+CN104),2)</f>
        <v>705.96</v>
      </c>
      <c r="CP104" s="234">
        <f t="shared" ref="CP104:CP110" si="101">ROUND((I104/5/365*31),2)</f>
        <v>53.51</v>
      </c>
      <c r="CQ104" s="234">
        <f t="shared" ref="CQ104:CQ110" si="102">ROUND((I104/5/365*28),2)</f>
        <v>48.33</v>
      </c>
      <c r="CR104" s="234">
        <f t="shared" ref="CR104:CR110" si="103">ROUND((I104/5/365*31),2)</f>
        <v>53.51</v>
      </c>
      <c r="CS104" s="234">
        <f t="shared" ref="CS104:CS110" si="104">ROUND((I104/5/365*30),2)</f>
        <v>51.78</v>
      </c>
      <c r="CT104" s="235">
        <f t="shared" ref="CT104:CT110" si="105">ROUND((I104/5/365*31),2)</f>
        <v>53.51</v>
      </c>
      <c r="CU104" s="234">
        <f t="shared" ref="CU104:CU110" si="106">ROUND((I104/5/365*30),2)</f>
        <v>51.78</v>
      </c>
      <c r="CV104" s="234">
        <f t="shared" ref="CV104:CV110" si="107">ROUND((I104/5/365*31),2)</f>
        <v>53.51</v>
      </c>
      <c r="CW104" s="234">
        <f t="shared" ref="CW104:CW110" si="108">ROUND((I104/5/365*31),2)</f>
        <v>53.51</v>
      </c>
      <c r="CX104" s="234">
        <f t="shared" ref="CX104:CX110" si="109">ROUND((I104/5/365*30),2)</f>
        <v>51.78</v>
      </c>
      <c r="CY104" s="234">
        <f t="shared" ref="CY104:CY110" si="110">ROUND((I104/5/365*31),2)</f>
        <v>53.51</v>
      </c>
      <c r="CZ104" s="234">
        <f t="shared" ref="CZ104:CZ110" si="111">ROUND((I104/5/365*30),2)</f>
        <v>51.78</v>
      </c>
      <c r="DA104" s="234">
        <f t="shared" ref="DA104:DA110" si="112">ROUND((I104/5/365*31),2)</f>
        <v>53.51</v>
      </c>
      <c r="DB104" s="70">
        <f t="shared" ref="DB104:DB110" si="113">SUM(CP104:DA104)</f>
        <v>630.01999999999987</v>
      </c>
      <c r="DC104" s="70">
        <f t="shared" ref="DC104:DC110" si="114">ROUND((CO104+DB104),2)</f>
        <v>1335.98</v>
      </c>
      <c r="DD104" s="234">
        <f t="shared" ref="DD104:DD110" si="115">ROUND((I104/5/365*31),2)</f>
        <v>53.51</v>
      </c>
      <c r="DE104" s="234">
        <f t="shared" ref="DE104:DE110" si="116">ROUND((I104/5/365*28),2)</f>
        <v>48.33</v>
      </c>
      <c r="DF104" s="234">
        <f t="shared" ref="DF104:DF110" si="117">ROUND((I104/5/365*31),2)</f>
        <v>53.51</v>
      </c>
      <c r="DG104" s="234">
        <f t="shared" ref="DG104:DG110" si="118">ROUND((I104/5/365*30),2)</f>
        <v>51.78</v>
      </c>
      <c r="DH104" s="234">
        <f t="shared" ref="DH104:DH110" si="119">ROUND((I104/5/365*31),2)</f>
        <v>53.51</v>
      </c>
      <c r="DI104" s="234">
        <f t="shared" ref="DI104:DI110" si="120">ROUND((I104/5/365*30),2)</f>
        <v>51.78</v>
      </c>
      <c r="DJ104" s="234">
        <f t="shared" ref="DJ104:DJ110" si="121">ROUND((I104/5/365*31),2)</f>
        <v>53.51</v>
      </c>
      <c r="DK104" s="234">
        <f t="shared" ref="DK104:DK110" si="122">ROUND((I104/5/365*31),2)</f>
        <v>53.51</v>
      </c>
      <c r="DL104" s="234">
        <f t="shared" ref="DL104:DL110" si="123">ROUND((I104/5/365*30),2)</f>
        <v>51.78</v>
      </c>
      <c r="DM104" s="234">
        <f t="shared" ref="DM104:DM110" si="124">ROUND((I104/5/365*31),2)</f>
        <v>53.51</v>
      </c>
      <c r="DN104" s="234">
        <f t="shared" ref="DN104:DN110" si="125">ROUND((I104/5/365*30),2)</f>
        <v>51.78</v>
      </c>
      <c r="DO104" s="234">
        <f t="shared" ref="DO104:DO110" si="126">ROUND((I104/5/365*31),2)</f>
        <v>53.51</v>
      </c>
      <c r="DP104" s="70">
        <f t="shared" ref="DP104:DP110" si="127">SUM(DD104:DO104)</f>
        <v>630.01999999999987</v>
      </c>
      <c r="DQ104" s="70">
        <f t="shared" ref="DQ104:DQ110" si="128">ROUND((DC104+DP104),2)</f>
        <v>1966</v>
      </c>
      <c r="DR104" s="234">
        <f t="shared" ref="DR104:DR110" si="129">ROUND((I104/5/365*31),2)</f>
        <v>53.51</v>
      </c>
      <c r="DS104" s="234">
        <f t="shared" ref="DS104:DS110" si="130">ROUND((I104/5/365*28),2)</f>
        <v>48.33</v>
      </c>
      <c r="DT104" s="234">
        <f t="shared" ref="DT104:DT110" si="131">ROUND((I104/5/365*31),2)</f>
        <v>53.51</v>
      </c>
      <c r="DU104" s="234">
        <f t="shared" ref="DU104:DU110" si="132">ROUND((I104/5/365*30),2)</f>
        <v>51.78</v>
      </c>
      <c r="DV104" s="236">
        <f t="shared" ref="DV104:DV110" si="133">ROUND((I104/5/365*31),2)</f>
        <v>53.51</v>
      </c>
      <c r="DW104" s="236">
        <f t="shared" ref="DW104:DW110" si="134">ROUND((I104/5/365*30),2)</f>
        <v>51.78</v>
      </c>
      <c r="DX104" s="168">
        <f t="shared" ref="DX104:DX110" si="135">ROUND((I104/5/365*31),2)</f>
        <v>53.51</v>
      </c>
      <c r="DY104" s="168">
        <f t="shared" ref="DY104:DY110" si="136">ROUND((I104/5/365*31),2)</f>
        <v>53.51</v>
      </c>
      <c r="DZ104" s="234">
        <f t="shared" ref="DZ104:DZ110" si="137">ROUND((I104/5/365*30),2)</f>
        <v>51.78</v>
      </c>
      <c r="EA104" s="234">
        <f t="shared" ref="EA104:EA110" si="138">ROUND((I104/5/365*31),2)</f>
        <v>53.51</v>
      </c>
      <c r="EB104" s="234">
        <f t="shared" ref="EB104:EB110" si="139">ROUND((I104/5/365*30),2)</f>
        <v>51.78</v>
      </c>
      <c r="EC104" s="234">
        <f t="shared" ref="EC104:EC110" si="140">ROUND((I104/5/365*31),2)</f>
        <v>53.51</v>
      </c>
      <c r="ED104" s="237">
        <f t="shared" ref="ED104:ED110" si="141">SUM(DR104:EC104)</f>
        <v>630.01999999999987</v>
      </c>
      <c r="EE104" s="70">
        <f t="shared" ref="EE104:EE110" si="142">ROUND((DQ104+ED104),2)</f>
        <v>2596.02</v>
      </c>
      <c r="EF104" s="234">
        <f t="shared" ref="EF104:EF110" si="143">ROUND((I104/5/365*31),2)</f>
        <v>53.51</v>
      </c>
      <c r="EG104" s="234">
        <f t="shared" ref="EG104:EG110" si="144">ROUND((I104/5/365*29),2)</f>
        <v>50.05</v>
      </c>
      <c r="EH104" s="234">
        <f t="shared" ref="EH104:EH110" si="145">ROUND((I104/5/365*31),2)</f>
        <v>53.51</v>
      </c>
      <c r="EI104" s="234">
        <f t="shared" ref="EI104:EI110" si="146">ROUND((I104/5/365*30),2)</f>
        <v>51.78</v>
      </c>
      <c r="EJ104" s="234">
        <f t="shared" ref="EJ104:EJ110" si="147">ROUND((I104/5/365*31),2)</f>
        <v>53.51</v>
      </c>
      <c r="EK104" s="234">
        <f t="shared" ref="EK104:EK110" si="148">ROUND((I104/5/365*30),2)</f>
        <v>51.78</v>
      </c>
      <c r="EL104" s="234">
        <f t="shared" ref="EL104:EL110" si="149">ROUND((I104/5/365*31),2)</f>
        <v>53.51</v>
      </c>
      <c r="EM104" s="234">
        <f t="shared" ref="EM104:EM110" si="150">ROUND((I104/5/365*31),2)</f>
        <v>53.51</v>
      </c>
      <c r="EN104" s="234">
        <f t="shared" ref="EN104:EN110" si="151">ROUND((I104/5/365*30),2)</f>
        <v>51.78</v>
      </c>
      <c r="EO104" s="234">
        <f t="shared" ref="EO104:EO110" si="152">ROUND((I104/5/365*31),2)</f>
        <v>53.51</v>
      </c>
      <c r="EP104" s="234">
        <v>27.53</v>
      </c>
      <c r="EQ104" s="234"/>
      <c r="ER104" s="70">
        <f t="shared" ref="ER104:ER110" si="153">SUM(EF104:EQ104)</f>
        <v>553.9799999999999</v>
      </c>
      <c r="ES104" s="70">
        <f t="shared" ref="ES104:ES110" si="154">ROUND((EE104+ER104),2)</f>
        <v>3150</v>
      </c>
      <c r="ET104" s="234">
        <f>SUM(G104-ES104)</f>
        <v>350</v>
      </c>
    </row>
    <row r="105" spans="2:164" s="42" customFormat="1" ht="16.5" x14ac:dyDescent="0.15">
      <c r="B105" s="96">
        <v>42318</v>
      </c>
      <c r="C105" s="124" t="s">
        <v>757</v>
      </c>
      <c r="D105" s="124" t="s">
        <v>758</v>
      </c>
      <c r="E105" s="124" t="s">
        <v>189</v>
      </c>
      <c r="F105" s="124" t="s">
        <v>759</v>
      </c>
      <c r="G105" s="75">
        <v>779.7</v>
      </c>
      <c r="H105" s="75">
        <f t="shared" si="90"/>
        <v>77.970000000000013</v>
      </c>
      <c r="I105" s="75">
        <f t="shared" si="91"/>
        <v>701.73</v>
      </c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75">
        <v>701.73</v>
      </c>
      <c r="AO105" s="231">
        <v>701.73</v>
      </c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4"/>
      <c r="AZ105" s="233"/>
      <c r="BA105" s="233"/>
      <c r="BB105" s="234"/>
      <c r="BC105" s="234"/>
      <c r="BD105" s="234"/>
      <c r="BE105" s="234"/>
      <c r="BF105" s="234"/>
      <c r="BG105" s="234"/>
      <c r="BH105" s="234"/>
      <c r="BI105" s="234"/>
      <c r="BJ105" s="234"/>
      <c r="BK105" s="234"/>
      <c r="BL105" s="234"/>
      <c r="BM105" s="234"/>
      <c r="BN105" s="234"/>
      <c r="BO105" s="234"/>
      <c r="BP105" s="234"/>
      <c r="BQ105" s="234"/>
      <c r="BR105" s="234"/>
      <c r="BS105" s="234"/>
      <c r="BT105" s="234"/>
      <c r="BU105" s="234"/>
      <c r="BV105" s="234"/>
      <c r="BW105" s="234"/>
      <c r="BX105" s="234">
        <f>ROUND((I105/5/365*20),2)</f>
        <v>7.69</v>
      </c>
      <c r="BY105" s="234">
        <f>ROUND((I105/5/365*31),2)</f>
        <v>11.92</v>
      </c>
      <c r="BZ105" s="234">
        <f>SUM(BN105:BY105)</f>
        <v>19.61</v>
      </c>
      <c r="CA105" s="234">
        <f>ROUND((BM105+BZ105),2)</f>
        <v>19.61</v>
      </c>
      <c r="CB105" s="234">
        <f>ROUND((I105/5/365*31),2)</f>
        <v>11.92</v>
      </c>
      <c r="CC105" s="234">
        <f>ROUND((I105/5/365*29),2)</f>
        <v>11.15</v>
      </c>
      <c r="CD105" s="234">
        <f>ROUND((I105/5/365*31),2)</f>
        <v>11.92</v>
      </c>
      <c r="CE105" s="234">
        <f>ROUND((I105/5/365*30),2)</f>
        <v>11.54</v>
      </c>
      <c r="CF105" s="234">
        <f>ROUND((I105/5/365*31),2)</f>
        <v>11.92</v>
      </c>
      <c r="CG105" s="234">
        <f t="shared" si="92"/>
        <v>11.54</v>
      </c>
      <c r="CH105" s="234">
        <f t="shared" si="93"/>
        <v>11.92</v>
      </c>
      <c r="CI105" s="234">
        <f t="shared" si="94"/>
        <v>11.92</v>
      </c>
      <c r="CJ105" s="234">
        <f t="shared" si="95"/>
        <v>11.54</v>
      </c>
      <c r="CK105" s="234">
        <f t="shared" si="96"/>
        <v>11.92</v>
      </c>
      <c r="CL105" s="234">
        <f t="shared" si="97"/>
        <v>11.54</v>
      </c>
      <c r="CM105" s="234">
        <f t="shared" si="98"/>
        <v>11.92</v>
      </c>
      <c r="CN105" s="234">
        <f t="shared" si="99"/>
        <v>140.75</v>
      </c>
      <c r="CO105" s="70">
        <f t="shared" si="100"/>
        <v>160.36000000000001</v>
      </c>
      <c r="CP105" s="234">
        <f t="shared" si="101"/>
        <v>11.92</v>
      </c>
      <c r="CQ105" s="234">
        <f t="shared" si="102"/>
        <v>10.77</v>
      </c>
      <c r="CR105" s="234">
        <f t="shared" si="103"/>
        <v>11.92</v>
      </c>
      <c r="CS105" s="234">
        <f t="shared" si="104"/>
        <v>11.54</v>
      </c>
      <c r="CT105" s="235">
        <f t="shared" si="105"/>
        <v>11.92</v>
      </c>
      <c r="CU105" s="234">
        <f t="shared" si="106"/>
        <v>11.54</v>
      </c>
      <c r="CV105" s="234">
        <f t="shared" si="107"/>
        <v>11.92</v>
      </c>
      <c r="CW105" s="234">
        <f t="shared" si="108"/>
        <v>11.92</v>
      </c>
      <c r="CX105" s="234">
        <f t="shared" si="109"/>
        <v>11.54</v>
      </c>
      <c r="CY105" s="234">
        <f t="shared" si="110"/>
        <v>11.92</v>
      </c>
      <c r="CZ105" s="234">
        <f t="shared" si="111"/>
        <v>11.54</v>
      </c>
      <c r="DA105" s="234">
        <f t="shared" si="112"/>
        <v>11.92</v>
      </c>
      <c r="DB105" s="70">
        <f t="shared" si="113"/>
        <v>140.37</v>
      </c>
      <c r="DC105" s="70">
        <f t="shared" si="114"/>
        <v>300.73</v>
      </c>
      <c r="DD105" s="234">
        <f t="shared" si="115"/>
        <v>11.92</v>
      </c>
      <c r="DE105" s="234">
        <f t="shared" si="116"/>
        <v>10.77</v>
      </c>
      <c r="DF105" s="234">
        <f t="shared" si="117"/>
        <v>11.92</v>
      </c>
      <c r="DG105" s="234">
        <f t="shared" si="118"/>
        <v>11.54</v>
      </c>
      <c r="DH105" s="234">
        <f t="shared" si="119"/>
        <v>11.92</v>
      </c>
      <c r="DI105" s="234">
        <f t="shared" si="120"/>
        <v>11.54</v>
      </c>
      <c r="DJ105" s="234">
        <f t="shared" si="121"/>
        <v>11.92</v>
      </c>
      <c r="DK105" s="234">
        <f t="shared" si="122"/>
        <v>11.92</v>
      </c>
      <c r="DL105" s="234">
        <f t="shared" si="123"/>
        <v>11.54</v>
      </c>
      <c r="DM105" s="234">
        <f t="shared" si="124"/>
        <v>11.92</v>
      </c>
      <c r="DN105" s="234">
        <f t="shared" si="125"/>
        <v>11.54</v>
      </c>
      <c r="DO105" s="234">
        <f t="shared" si="126"/>
        <v>11.92</v>
      </c>
      <c r="DP105" s="70">
        <f t="shared" si="127"/>
        <v>140.37</v>
      </c>
      <c r="DQ105" s="70">
        <f t="shared" si="128"/>
        <v>441.1</v>
      </c>
      <c r="DR105" s="234">
        <f t="shared" si="129"/>
        <v>11.92</v>
      </c>
      <c r="DS105" s="234">
        <f t="shared" si="130"/>
        <v>10.77</v>
      </c>
      <c r="DT105" s="234">
        <f t="shared" si="131"/>
        <v>11.92</v>
      </c>
      <c r="DU105" s="234">
        <f t="shared" si="132"/>
        <v>11.54</v>
      </c>
      <c r="DV105" s="236">
        <f t="shared" si="133"/>
        <v>11.92</v>
      </c>
      <c r="DW105" s="236">
        <f t="shared" si="134"/>
        <v>11.54</v>
      </c>
      <c r="DX105" s="168">
        <f t="shared" si="135"/>
        <v>11.92</v>
      </c>
      <c r="DY105" s="168">
        <f t="shared" si="136"/>
        <v>11.92</v>
      </c>
      <c r="DZ105" s="234">
        <f t="shared" si="137"/>
        <v>11.54</v>
      </c>
      <c r="EA105" s="234">
        <f t="shared" si="138"/>
        <v>11.92</v>
      </c>
      <c r="EB105" s="234">
        <f t="shared" si="139"/>
        <v>11.54</v>
      </c>
      <c r="EC105" s="234">
        <f t="shared" si="140"/>
        <v>11.92</v>
      </c>
      <c r="ED105" s="237">
        <f t="shared" si="141"/>
        <v>140.37</v>
      </c>
      <c r="EE105" s="70">
        <f t="shared" si="142"/>
        <v>581.47</v>
      </c>
      <c r="EF105" s="234">
        <f t="shared" si="143"/>
        <v>11.92</v>
      </c>
      <c r="EG105" s="234">
        <f t="shared" si="144"/>
        <v>11.15</v>
      </c>
      <c r="EH105" s="234">
        <f t="shared" si="145"/>
        <v>11.92</v>
      </c>
      <c r="EI105" s="234">
        <f t="shared" si="146"/>
        <v>11.54</v>
      </c>
      <c r="EJ105" s="234">
        <f t="shared" si="147"/>
        <v>11.92</v>
      </c>
      <c r="EK105" s="234">
        <f t="shared" si="148"/>
        <v>11.54</v>
      </c>
      <c r="EL105" s="234">
        <f t="shared" si="149"/>
        <v>11.92</v>
      </c>
      <c r="EM105" s="234">
        <f t="shared" si="150"/>
        <v>11.92</v>
      </c>
      <c r="EN105" s="234">
        <f t="shared" si="151"/>
        <v>11.54</v>
      </c>
      <c r="EO105" s="234">
        <f t="shared" si="152"/>
        <v>11.92</v>
      </c>
      <c r="EP105" s="234">
        <v>2.97</v>
      </c>
      <c r="EQ105" s="70"/>
      <c r="ER105" s="70">
        <f t="shared" si="153"/>
        <v>120.26</v>
      </c>
      <c r="ES105" s="70">
        <f t="shared" si="154"/>
        <v>701.73</v>
      </c>
      <c r="ET105" s="234">
        <f>SUM(G105-ES105)</f>
        <v>77.970000000000027</v>
      </c>
    </row>
    <row r="106" spans="2:164" s="42" customFormat="1" ht="33" x14ac:dyDescent="0.15">
      <c r="B106" s="96">
        <v>42517</v>
      </c>
      <c r="C106" s="98" t="s">
        <v>227</v>
      </c>
      <c r="D106" s="112" t="s">
        <v>760</v>
      </c>
      <c r="E106" s="98" t="s">
        <v>229</v>
      </c>
      <c r="F106" s="238" t="s">
        <v>761</v>
      </c>
      <c r="G106" s="100">
        <v>3349.42</v>
      </c>
      <c r="H106" s="75">
        <f t="shared" si="90"/>
        <v>334.94200000000001</v>
      </c>
      <c r="I106" s="75">
        <f t="shared" si="91"/>
        <v>3014.4780000000001</v>
      </c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75">
        <v>3014.48</v>
      </c>
      <c r="AO106" s="79">
        <v>3014.48</v>
      </c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4"/>
      <c r="AZ106" s="233"/>
      <c r="BA106" s="233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4"/>
      <c r="BN106" s="234"/>
      <c r="BO106" s="234"/>
      <c r="BP106" s="234"/>
      <c r="BQ106" s="234"/>
      <c r="BR106" s="234"/>
      <c r="BS106" s="234"/>
      <c r="BT106" s="234"/>
      <c r="BU106" s="234"/>
      <c r="BV106" s="234"/>
      <c r="BW106" s="234"/>
      <c r="BX106" s="234"/>
      <c r="BY106" s="234"/>
      <c r="BZ106" s="234"/>
      <c r="CA106" s="234"/>
      <c r="CB106" s="234"/>
      <c r="CC106" s="234"/>
      <c r="CD106" s="234"/>
      <c r="CE106" s="234"/>
      <c r="CF106" s="234">
        <f t="shared" ref="CF106:CF110" si="155">ROUND((I106/5/365*4),2)</f>
        <v>6.61</v>
      </c>
      <c r="CG106" s="234">
        <f t="shared" si="92"/>
        <v>49.55</v>
      </c>
      <c r="CH106" s="234">
        <f t="shared" si="93"/>
        <v>51.2</v>
      </c>
      <c r="CI106" s="234">
        <f t="shared" si="94"/>
        <v>51.2</v>
      </c>
      <c r="CJ106" s="234">
        <f t="shared" si="95"/>
        <v>49.55</v>
      </c>
      <c r="CK106" s="234">
        <f t="shared" si="96"/>
        <v>51.2</v>
      </c>
      <c r="CL106" s="234">
        <f t="shared" si="97"/>
        <v>49.55</v>
      </c>
      <c r="CM106" s="234">
        <f t="shared" si="98"/>
        <v>51.2</v>
      </c>
      <c r="CN106" s="234">
        <f t="shared" si="99"/>
        <v>360.06</v>
      </c>
      <c r="CO106" s="70">
        <f t="shared" si="100"/>
        <v>360.06</v>
      </c>
      <c r="CP106" s="234">
        <f t="shared" si="101"/>
        <v>51.2</v>
      </c>
      <c r="CQ106" s="234">
        <f t="shared" si="102"/>
        <v>46.25</v>
      </c>
      <c r="CR106" s="234">
        <f t="shared" si="103"/>
        <v>51.2</v>
      </c>
      <c r="CS106" s="234">
        <f t="shared" si="104"/>
        <v>49.55</v>
      </c>
      <c r="CT106" s="235">
        <f t="shared" si="105"/>
        <v>51.2</v>
      </c>
      <c r="CU106" s="234">
        <f t="shared" si="106"/>
        <v>49.55</v>
      </c>
      <c r="CV106" s="234">
        <f t="shared" si="107"/>
        <v>51.2</v>
      </c>
      <c r="CW106" s="234">
        <f t="shared" si="108"/>
        <v>51.2</v>
      </c>
      <c r="CX106" s="234">
        <f t="shared" si="109"/>
        <v>49.55</v>
      </c>
      <c r="CY106" s="234">
        <f t="shared" si="110"/>
        <v>51.2</v>
      </c>
      <c r="CZ106" s="234">
        <f t="shared" si="111"/>
        <v>49.55</v>
      </c>
      <c r="DA106" s="234">
        <f t="shared" si="112"/>
        <v>51.2</v>
      </c>
      <c r="DB106" s="70">
        <f t="shared" si="113"/>
        <v>602.85</v>
      </c>
      <c r="DC106" s="70">
        <f t="shared" si="114"/>
        <v>962.91</v>
      </c>
      <c r="DD106" s="234">
        <f t="shared" si="115"/>
        <v>51.2</v>
      </c>
      <c r="DE106" s="234">
        <f t="shared" si="116"/>
        <v>46.25</v>
      </c>
      <c r="DF106" s="234">
        <f t="shared" si="117"/>
        <v>51.2</v>
      </c>
      <c r="DG106" s="234">
        <f t="shared" si="118"/>
        <v>49.55</v>
      </c>
      <c r="DH106" s="234">
        <f t="shared" si="119"/>
        <v>51.2</v>
      </c>
      <c r="DI106" s="234">
        <f t="shared" si="120"/>
        <v>49.55</v>
      </c>
      <c r="DJ106" s="234">
        <f t="shared" si="121"/>
        <v>51.2</v>
      </c>
      <c r="DK106" s="234">
        <f t="shared" si="122"/>
        <v>51.2</v>
      </c>
      <c r="DL106" s="234">
        <f t="shared" si="123"/>
        <v>49.55</v>
      </c>
      <c r="DM106" s="234">
        <f t="shared" si="124"/>
        <v>51.2</v>
      </c>
      <c r="DN106" s="234">
        <f t="shared" si="125"/>
        <v>49.55</v>
      </c>
      <c r="DO106" s="234">
        <f t="shared" si="126"/>
        <v>51.2</v>
      </c>
      <c r="DP106" s="70">
        <f t="shared" si="127"/>
        <v>602.85</v>
      </c>
      <c r="DQ106" s="70">
        <f t="shared" si="128"/>
        <v>1565.76</v>
      </c>
      <c r="DR106" s="234">
        <f t="shared" si="129"/>
        <v>51.2</v>
      </c>
      <c r="DS106" s="234">
        <f t="shared" si="130"/>
        <v>46.25</v>
      </c>
      <c r="DT106" s="234">
        <f t="shared" si="131"/>
        <v>51.2</v>
      </c>
      <c r="DU106" s="234">
        <f t="shared" si="132"/>
        <v>49.55</v>
      </c>
      <c r="DV106" s="236">
        <f t="shared" si="133"/>
        <v>51.2</v>
      </c>
      <c r="DW106" s="236">
        <f t="shared" si="134"/>
        <v>49.55</v>
      </c>
      <c r="DX106" s="168">
        <f t="shared" si="135"/>
        <v>51.2</v>
      </c>
      <c r="DY106" s="168">
        <f t="shared" si="136"/>
        <v>51.2</v>
      </c>
      <c r="DZ106" s="234">
        <f t="shared" si="137"/>
        <v>49.55</v>
      </c>
      <c r="EA106" s="234">
        <f t="shared" si="138"/>
        <v>51.2</v>
      </c>
      <c r="EB106" s="234">
        <f t="shared" si="139"/>
        <v>49.55</v>
      </c>
      <c r="EC106" s="234">
        <f t="shared" si="140"/>
        <v>51.2</v>
      </c>
      <c r="ED106" s="237">
        <f t="shared" si="141"/>
        <v>602.85</v>
      </c>
      <c r="EE106" s="70">
        <f t="shared" si="142"/>
        <v>2168.61</v>
      </c>
      <c r="EF106" s="234">
        <f t="shared" si="143"/>
        <v>51.2</v>
      </c>
      <c r="EG106" s="234">
        <f t="shared" si="144"/>
        <v>47.9</v>
      </c>
      <c r="EH106" s="234">
        <f t="shared" si="145"/>
        <v>51.2</v>
      </c>
      <c r="EI106" s="234">
        <f t="shared" si="146"/>
        <v>49.55</v>
      </c>
      <c r="EJ106" s="234">
        <f t="shared" si="147"/>
        <v>51.2</v>
      </c>
      <c r="EK106" s="234">
        <f t="shared" si="148"/>
        <v>49.55</v>
      </c>
      <c r="EL106" s="234">
        <f t="shared" si="149"/>
        <v>51.2</v>
      </c>
      <c r="EM106" s="234">
        <f t="shared" si="150"/>
        <v>51.2</v>
      </c>
      <c r="EN106" s="234">
        <f t="shared" si="151"/>
        <v>49.55</v>
      </c>
      <c r="EO106" s="234">
        <f t="shared" si="152"/>
        <v>51.2</v>
      </c>
      <c r="EP106" s="234">
        <f t="shared" ref="EP106:EP110" si="156">ROUND((I106/5/365*30),2)</f>
        <v>49.55</v>
      </c>
      <c r="EQ106" s="234">
        <f t="shared" ref="EQ106:EQ110" si="157">ROUND((I106/5/365*31),2)</f>
        <v>51.2</v>
      </c>
      <c r="ER106" s="70">
        <f t="shared" si="153"/>
        <v>604.5</v>
      </c>
      <c r="ES106" s="162">
        <f t="shared" si="154"/>
        <v>2773.11</v>
      </c>
      <c r="ET106" s="168">
        <f t="shared" ref="ET106:ET110" si="158">ROUND((I106/5/365*31),2)</f>
        <v>51.2</v>
      </c>
      <c r="EU106" s="168">
        <f t="shared" ref="EU106:EU110" si="159">ROUND((I106/5/365*28),2)</f>
        <v>46.25</v>
      </c>
      <c r="EV106" s="168">
        <f t="shared" ref="EV106:EV110" si="160">ROUND((I106/5/365*31),2)</f>
        <v>51.2</v>
      </c>
      <c r="EW106" s="168">
        <f t="shared" ref="EW106:EW110" si="161">ROUND((I106/5/365*30),2)</f>
        <v>49.55</v>
      </c>
      <c r="EX106" s="168">
        <v>43.17</v>
      </c>
      <c r="EY106" s="168"/>
      <c r="EZ106" s="70"/>
      <c r="FA106" s="70"/>
      <c r="FB106" s="70"/>
      <c r="FC106" s="70"/>
      <c r="FD106" s="70"/>
      <c r="FE106" s="70"/>
      <c r="FF106" s="168">
        <f t="shared" ref="FF106:FF110" si="162">SUM(ET106:FE106)</f>
        <v>241.37</v>
      </c>
      <c r="FG106" s="162">
        <f t="shared" ref="FG106:FG110" si="163">ROUND((ES106+FF106),2)</f>
        <v>3014.48</v>
      </c>
      <c r="FH106" s="168">
        <f t="shared" ref="FH106:FH110" si="164">SUM(G106-FG106)</f>
        <v>334.94000000000005</v>
      </c>
    </row>
    <row r="107" spans="2:164" s="42" customFormat="1" ht="33" x14ac:dyDescent="0.15">
      <c r="B107" s="96">
        <v>42517</v>
      </c>
      <c r="C107" s="98" t="s">
        <v>227</v>
      </c>
      <c r="D107" s="112" t="s">
        <v>760</v>
      </c>
      <c r="E107" s="98" t="s">
        <v>229</v>
      </c>
      <c r="F107" s="238" t="s">
        <v>762</v>
      </c>
      <c r="G107" s="100">
        <v>3349.42</v>
      </c>
      <c r="H107" s="75">
        <f t="shared" si="90"/>
        <v>334.94200000000001</v>
      </c>
      <c r="I107" s="75">
        <f t="shared" si="91"/>
        <v>3014.4780000000001</v>
      </c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75">
        <v>3014.48</v>
      </c>
      <c r="AO107" s="79">
        <v>3014.48</v>
      </c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4"/>
      <c r="AZ107" s="233"/>
      <c r="BA107" s="233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>
        <f t="shared" si="155"/>
        <v>6.61</v>
      </c>
      <c r="CG107" s="234">
        <f t="shared" si="92"/>
        <v>49.55</v>
      </c>
      <c r="CH107" s="234">
        <f t="shared" si="93"/>
        <v>51.2</v>
      </c>
      <c r="CI107" s="234">
        <f t="shared" si="94"/>
        <v>51.2</v>
      </c>
      <c r="CJ107" s="234">
        <f t="shared" si="95"/>
        <v>49.55</v>
      </c>
      <c r="CK107" s="234">
        <f t="shared" si="96"/>
        <v>51.2</v>
      </c>
      <c r="CL107" s="234">
        <f t="shared" si="97"/>
        <v>49.55</v>
      </c>
      <c r="CM107" s="234">
        <f t="shared" si="98"/>
        <v>51.2</v>
      </c>
      <c r="CN107" s="234">
        <f t="shared" si="99"/>
        <v>360.06</v>
      </c>
      <c r="CO107" s="70">
        <f t="shared" si="100"/>
        <v>360.06</v>
      </c>
      <c r="CP107" s="234">
        <f t="shared" si="101"/>
        <v>51.2</v>
      </c>
      <c r="CQ107" s="234">
        <f t="shared" si="102"/>
        <v>46.25</v>
      </c>
      <c r="CR107" s="234">
        <f t="shared" si="103"/>
        <v>51.2</v>
      </c>
      <c r="CS107" s="234">
        <f t="shared" si="104"/>
        <v>49.55</v>
      </c>
      <c r="CT107" s="235">
        <f t="shared" si="105"/>
        <v>51.2</v>
      </c>
      <c r="CU107" s="234">
        <f t="shared" si="106"/>
        <v>49.55</v>
      </c>
      <c r="CV107" s="234">
        <f t="shared" si="107"/>
        <v>51.2</v>
      </c>
      <c r="CW107" s="234">
        <f t="shared" si="108"/>
        <v>51.2</v>
      </c>
      <c r="CX107" s="234">
        <f t="shared" si="109"/>
        <v>49.55</v>
      </c>
      <c r="CY107" s="234">
        <f t="shared" si="110"/>
        <v>51.2</v>
      </c>
      <c r="CZ107" s="234">
        <f t="shared" si="111"/>
        <v>49.55</v>
      </c>
      <c r="DA107" s="234">
        <f t="shared" si="112"/>
        <v>51.2</v>
      </c>
      <c r="DB107" s="70">
        <f t="shared" si="113"/>
        <v>602.85</v>
      </c>
      <c r="DC107" s="70">
        <f t="shared" si="114"/>
        <v>962.91</v>
      </c>
      <c r="DD107" s="234">
        <f t="shared" si="115"/>
        <v>51.2</v>
      </c>
      <c r="DE107" s="234">
        <f t="shared" si="116"/>
        <v>46.25</v>
      </c>
      <c r="DF107" s="234">
        <f t="shared" si="117"/>
        <v>51.2</v>
      </c>
      <c r="DG107" s="234">
        <f t="shared" si="118"/>
        <v>49.55</v>
      </c>
      <c r="DH107" s="234">
        <f t="shared" si="119"/>
        <v>51.2</v>
      </c>
      <c r="DI107" s="234">
        <f t="shared" si="120"/>
        <v>49.55</v>
      </c>
      <c r="DJ107" s="234">
        <f t="shared" si="121"/>
        <v>51.2</v>
      </c>
      <c r="DK107" s="234">
        <f t="shared" si="122"/>
        <v>51.2</v>
      </c>
      <c r="DL107" s="234">
        <f t="shared" si="123"/>
        <v>49.55</v>
      </c>
      <c r="DM107" s="234">
        <f t="shared" si="124"/>
        <v>51.2</v>
      </c>
      <c r="DN107" s="234">
        <f t="shared" si="125"/>
        <v>49.55</v>
      </c>
      <c r="DO107" s="234">
        <f t="shared" si="126"/>
        <v>51.2</v>
      </c>
      <c r="DP107" s="70">
        <f t="shared" si="127"/>
        <v>602.85</v>
      </c>
      <c r="DQ107" s="70">
        <f t="shared" si="128"/>
        <v>1565.76</v>
      </c>
      <c r="DR107" s="234">
        <f t="shared" si="129"/>
        <v>51.2</v>
      </c>
      <c r="DS107" s="234">
        <f t="shared" si="130"/>
        <v>46.25</v>
      </c>
      <c r="DT107" s="234">
        <f t="shared" si="131"/>
        <v>51.2</v>
      </c>
      <c r="DU107" s="234">
        <f t="shared" si="132"/>
        <v>49.55</v>
      </c>
      <c r="DV107" s="236">
        <f t="shared" si="133"/>
        <v>51.2</v>
      </c>
      <c r="DW107" s="236">
        <f t="shared" si="134"/>
        <v>49.55</v>
      </c>
      <c r="DX107" s="168">
        <f t="shared" si="135"/>
        <v>51.2</v>
      </c>
      <c r="DY107" s="168">
        <f t="shared" si="136"/>
        <v>51.2</v>
      </c>
      <c r="DZ107" s="234">
        <f t="shared" si="137"/>
        <v>49.55</v>
      </c>
      <c r="EA107" s="234">
        <f t="shared" si="138"/>
        <v>51.2</v>
      </c>
      <c r="EB107" s="234">
        <f t="shared" si="139"/>
        <v>49.55</v>
      </c>
      <c r="EC107" s="234">
        <f t="shared" si="140"/>
        <v>51.2</v>
      </c>
      <c r="ED107" s="237">
        <f t="shared" si="141"/>
        <v>602.85</v>
      </c>
      <c r="EE107" s="70">
        <f t="shared" si="142"/>
        <v>2168.61</v>
      </c>
      <c r="EF107" s="234">
        <f t="shared" si="143"/>
        <v>51.2</v>
      </c>
      <c r="EG107" s="234">
        <f t="shared" si="144"/>
        <v>47.9</v>
      </c>
      <c r="EH107" s="234">
        <f t="shared" si="145"/>
        <v>51.2</v>
      </c>
      <c r="EI107" s="234">
        <f t="shared" si="146"/>
        <v>49.55</v>
      </c>
      <c r="EJ107" s="234">
        <f t="shared" si="147"/>
        <v>51.2</v>
      </c>
      <c r="EK107" s="234">
        <f t="shared" si="148"/>
        <v>49.55</v>
      </c>
      <c r="EL107" s="234">
        <f t="shared" si="149"/>
        <v>51.2</v>
      </c>
      <c r="EM107" s="234">
        <f t="shared" si="150"/>
        <v>51.2</v>
      </c>
      <c r="EN107" s="234">
        <f t="shared" si="151"/>
        <v>49.55</v>
      </c>
      <c r="EO107" s="234">
        <f t="shared" si="152"/>
        <v>51.2</v>
      </c>
      <c r="EP107" s="234">
        <f t="shared" si="156"/>
        <v>49.55</v>
      </c>
      <c r="EQ107" s="234">
        <f t="shared" si="157"/>
        <v>51.2</v>
      </c>
      <c r="ER107" s="70">
        <f t="shared" si="153"/>
        <v>604.5</v>
      </c>
      <c r="ES107" s="162">
        <f t="shared" si="154"/>
        <v>2773.11</v>
      </c>
      <c r="ET107" s="168">
        <f t="shared" si="158"/>
        <v>51.2</v>
      </c>
      <c r="EU107" s="168">
        <f t="shared" si="159"/>
        <v>46.25</v>
      </c>
      <c r="EV107" s="168">
        <f t="shared" si="160"/>
        <v>51.2</v>
      </c>
      <c r="EW107" s="168">
        <f t="shared" si="161"/>
        <v>49.55</v>
      </c>
      <c r="EX107" s="168">
        <v>43.17</v>
      </c>
      <c r="EY107" s="70"/>
      <c r="EZ107" s="70"/>
      <c r="FA107" s="70"/>
      <c r="FB107" s="70"/>
      <c r="FC107" s="70"/>
      <c r="FD107" s="70"/>
      <c r="FE107" s="70"/>
      <c r="FF107" s="168">
        <f t="shared" si="162"/>
        <v>241.37</v>
      </c>
      <c r="FG107" s="162">
        <f t="shared" si="163"/>
        <v>3014.48</v>
      </c>
      <c r="FH107" s="168">
        <f t="shared" si="164"/>
        <v>334.94000000000005</v>
      </c>
    </row>
    <row r="108" spans="2:164" s="42" customFormat="1" ht="33" x14ac:dyDescent="0.15">
      <c r="B108" s="96">
        <v>42517</v>
      </c>
      <c r="C108" s="98" t="s">
        <v>227</v>
      </c>
      <c r="D108" s="112" t="s">
        <v>763</v>
      </c>
      <c r="E108" s="98" t="s">
        <v>245</v>
      </c>
      <c r="F108" s="238" t="s">
        <v>764</v>
      </c>
      <c r="G108" s="100">
        <v>3698.1</v>
      </c>
      <c r="H108" s="75">
        <f t="shared" si="90"/>
        <v>369.81</v>
      </c>
      <c r="I108" s="75">
        <f t="shared" si="91"/>
        <v>3328.29</v>
      </c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75">
        <v>3328.29</v>
      </c>
      <c r="AO108" s="79">
        <v>3328.29</v>
      </c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4"/>
      <c r="AZ108" s="233"/>
      <c r="BA108" s="233"/>
      <c r="BB108" s="234"/>
      <c r="BC108" s="234"/>
      <c r="BD108" s="234"/>
      <c r="BE108" s="234"/>
      <c r="BF108" s="234"/>
      <c r="BG108" s="234"/>
      <c r="BH108" s="234"/>
      <c r="BI108" s="234"/>
      <c r="BJ108" s="234"/>
      <c r="BK108" s="234"/>
      <c r="BL108" s="234"/>
      <c r="BM108" s="234"/>
      <c r="BN108" s="234"/>
      <c r="BO108" s="234"/>
      <c r="BP108" s="234"/>
      <c r="BQ108" s="234"/>
      <c r="BR108" s="234"/>
      <c r="BS108" s="234"/>
      <c r="BT108" s="234"/>
      <c r="BU108" s="234"/>
      <c r="BV108" s="234"/>
      <c r="BW108" s="234"/>
      <c r="BX108" s="234"/>
      <c r="BY108" s="234"/>
      <c r="BZ108" s="234"/>
      <c r="CA108" s="234"/>
      <c r="CB108" s="234"/>
      <c r="CC108" s="234"/>
      <c r="CD108" s="234"/>
      <c r="CE108" s="234"/>
      <c r="CF108" s="234">
        <f t="shared" si="155"/>
        <v>7.29</v>
      </c>
      <c r="CG108" s="234">
        <f t="shared" si="92"/>
        <v>54.71</v>
      </c>
      <c r="CH108" s="234">
        <f t="shared" si="93"/>
        <v>56.54</v>
      </c>
      <c r="CI108" s="234">
        <f t="shared" si="94"/>
        <v>56.54</v>
      </c>
      <c r="CJ108" s="234">
        <f t="shared" si="95"/>
        <v>54.71</v>
      </c>
      <c r="CK108" s="234">
        <f t="shared" si="96"/>
        <v>56.54</v>
      </c>
      <c r="CL108" s="234">
        <f t="shared" si="97"/>
        <v>54.71</v>
      </c>
      <c r="CM108" s="234">
        <f t="shared" si="98"/>
        <v>56.54</v>
      </c>
      <c r="CN108" s="234">
        <f t="shared" si="99"/>
        <v>397.58</v>
      </c>
      <c r="CO108" s="70">
        <f t="shared" si="100"/>
        <v>397.58</v>
      </c>
      <c r="CP108" s="234">
        <f t="shared" si="101"/>
        <v>56.54</v>
      </c>
      <c r="CQ108" s="234">
        <f t="shared" si="102"/>
        <v>51.06</v>
      </c>
      <c r="CR108" s="234">
        <f t="shared" si="103"/>
        <v>56.54</v>
      </c>
      <c r="CS108" s="234">
        <f t="shared" si="104"/>
        <v>54.71</v>
      </c>
      <c r="CT108" s="235">
        <f t="shared" si="105"/>
        <v>56.54</v>
      </c>
      <c r="CU108" s="234">
        <f t="shared" si="106"/>
        <v>54.71</v>
      </c>
      <c r="CV108" s="234">
        <f t="shared" si="107"/>
        <v>56.54</v>
      </c>
      <c r="CW108" s="234">
        <f t="shared" si="108"/>
        <v>56.54</v>
      </c>
      <c r="CX108" s="234">
        <f t="shared" si="109"/>
        <v>54.71</v>
      </c>
      <c r="CY108" s="234">
        <f t="shared" si="110"/>
        <v>56.54</v>
      </c>
      <c r="CZ108" s="234">
        <f t="shared" si="111"/>
        <v>54.71</v>
      </c>
      <c r="DA108" s="234">
        <f t="shared" si="112"/>
        <v>56.54</v>
      </c>
      <c r="DB108" s="70">
        <f t="shared" si="113"/>
        <v>665.68</v>
      </c>
      <c r="DC108" s="70">
        <f t="shared" si="114"/>
        <v>1063.26</v>
      </c>
      <c r="DD108" s="234">
        <f t="shared" si="115"/>
        <v>56.54</v>
      </c>
      <c r="DE108" s="234">
        <f t="shared" si="116"/>
        <v>51.06</v>
      </c>
      <c r="DF108" s="234">
        <f t="shared" si="117"/>
        <v>56.54</v>
      </c>
      <c r="DG108" s="234">
        <f t="shared" si="118"/>
        <v>54.71</v>
      </c>
      <c r="DH108" s="234">
        <f t="shared" si="119"/>
        <v>56.54</v>
      </c>
      <c r="DI108" s="234">
        <f t="shared" si="120"/>
        <v>54.71</v>
      </c>
      <c r="DJ108" s="234">
        <f t="shared" si="121"/>
        <v>56.54</v>
      </c>
      <c r="DK108" s="234">
        <f t="shared" si="122"/>
        <v>56.54</v>
      </c>
      <c r="DL108" s="234">
        <f t="shared" si="123"/>
        <v>54.71</v>
      </c>
      <c r="DM108" s="234">
        <f t="shared" si="124"/>
        <v>56.54</v>
      </c>
      <c r="DN108" s="234">
        <f t="shared" si="125"/>
        <v>54.71</v>
      </c>
      <c r="DO108" s="234">
        <f t="shared" si="126"/>
        <v>56.54</v>
      </c>
      <c r="DP108" s="70">
        <f t="shared" si="127"/>
        <v>665.68</v>
      </c>
      <c r="DQ108" s="70">
        <f t="shared" si="128"/>
        <v>1728.94</v>
      </c>
      <c r="DR108" s="234">
        <f t="shared" si="129"/>
        <v>56.54</v>
      </c>
      <c r="DS108" s="234">
        <f t="shared" si="130"/>
        <v>51.06</v>
      </c>
      <c r="DT108" s="234">
        <f t="shared" si="131"/>
        <v>56.54</v>
      </c>
      <c r="DU108" s="234">
        <f t="shared" si="132"/>
        <v>54.71</v>
      </c>
      <c r="DV108" s="236">
        <f t="shared" si="133"/>
        <v>56.54</v>
      </c>
      <c r="DW108" s="236">
        <f t="shared" si="134"/>
        <v>54.71</v>
      </c>
      <c r="DX108" s="168">
        <f t="shared" si="135"/>
        <v>56.54</v>
      </c>
      <c r="DY108" s="168">
        <f t="shared" si="136"/>
        <v>56.54</v>
      </c>
      <c r="DZ108" s="234">
        <f t="shared" si="137"/>
        <v>54.71</v>
      </c>
      <c r="EA108" s="234">
        <f t="shared" si="138"/>
        <v>56.54</v>
      </c>
      <c r="EB108" s="234">
        <f t="shared" si="139"/>
        <v>54.71</v>
      </c>
      <c r="EC108" s="234">
        <f t="shared" si="140"/>
        <v>56.54</v>
      </c>
      <c r="ED108" s="237">
        <f t="shared" si="141"/>
        <v>665.68</v>
      </c>
      <c r="EE108" s="70">
        <f t="shared" si="142"/>
        <v>2394.62</v>
      </c>
      <c r="EF108" s="234">
        <f t="shared" si="143"/>
        <v>56.54</v>
      </c>
      <c r="EG108" s="234">
        <f t="shared" si="144"/>
        <v>52.89</v>
      </c>
      <c r="EH108" s="234">
        <f t="shared" si="145"/>
        <v>56.54</v>
      </c>
      <c r="EI108" s="234">
        <f t="shared" si="146"/>
        <v>54.71</v>
      </c>
      <c r="EJ108" s="234">
        <f t="shared" si="147"/>
        <v>56.54</v>
      </c>
      <c r="EK108" s="234">
        <f t="shared" si="148"/>
        <v>54.71</v>
      </c>
      <c r="EL108" s="234">
        <f t="shared" si="149"/>
        <v>56.54</v>
      </c>
      <c r="EM108" s="234">
        <f t="shared" si="150"/>
        <v>56.54</v>
      </c>
      <c r="EN108" s="234">
        <f t="shared" si="151"/>
        <v>54.71</v>
      </c>
      <c r="EO108" s="234">
        <f t="shared" si="152"/>
        <v>56.54</v>
      </c>
      <c r="EP108" s="234">
        <f t="shared" si="156"/>
        <v>54.71</v>
      </c>
      <c r="EQ108" s="234">
        <f t="shared" si="157"/>
        <v>56.54</v>
      </c>
      <c r="ER108" s="70">
        <f t="shared" si="153"/>
        <v>667.51</v>
      </c>
      <c r="ES108" s="162">
        <f t="shared" si="154"/>
        <v>3062.13</v>
      </c>
      <c r="ET108" s="168">
        <f t="shared" si="158"/>
        <v>56.54</v>
      </c>
      <c r="EU108" s="168">
        <f t="shared" si="159"/>
        <v>51.06</v>
      </c>
      <c r="EV108" s="168">
        <f t="shared" si="160"/>
        <v>56.54</v>
      </c>
      <c r="EW108" s="168">
        <f t="shared" si="161"/>
        <v>54.71</v>
      </c>
      <c r="EX108" s="168">
        <v>47.31</v>
      </c>
      <c r="EY108" s="70"/>
      <c r="EZ108" s="70"/>
      <c r="FA108" s="70"/>
      <c r="FB108" s="70"/>
      <c r="FC108" s="70"/>
      <c r="FD108" s="70"/>
      <c r="FE108" s="70"/>
      <c r="FF108" s="168">
        <f t="shared" si="162"/>
        <v>266.15999999999997</v>
      </c>
      <c r="FG108" s="162">
        <f t="shared" si="163"/>
        <v>3328.29</v>
      </c>
      <c r="FH108" s="168">
        <f t="shared" si="164"/>
        <v>369.80999999999995</v>
      </c>
    </row>
    <row r="109" spans="2:164" s="42" customFormat="1" ht="33" x14ac:dyDescent="0.15">
      <c r="B109" s="96">
        <v>42517</v>
      </c>
      <c r="C109" s="98" t="s">
        <v>227</v>
      </c>
      <c r="D109" s="112" t="s">
        <v>763</v>
      </c>
      <c r="E109" s="98" t="s">
        <v>245</v>
      </c>
      <c r="F109" s="238" t="s">
        <v>765</v>
      </c>
      <c r="G109" s="100">
        <v>3698.1</v>
      </c>
      <c r="H109" s="75">
        <f t="shared" si="90"/>
        <v>369.81</v>
      </c>
      <c r="I109" s="75">
        <f t="shared" si="91"/>
        <v>3328.29</v>
      </c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75">
        <v>3328.29</v>
      </c>
      <c r="AO109" s="79">
        <v>3328.29</v>
      </c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4"/>
      <c r="AZ109" s="233"/>
      <c r="BA109" s="233"/>
      <c r="BB109" s="234"/>
      <c r="BC109" s="234"/>
      <c r="BD109" s="234"/>
      <c r="BE109" s="234"/>
      <c r="BF109" s="234"/>
      <c r="BG109" s="234"/>
      <c r="BH109" s="234"/>
      <c r="BI109" s="234"/>
      <c r="BJ109" s="234"/>
      <c r="BK109" s="234"/>
      <c r="BL109" s="234"/>
      <c r="BM109" s="234"/>
      <c r="BN109" s="234"/>
      <c r="BO109" s="234"/>
      <c r="BP109" s="234"/>
      <c r="BQ109" s="234"/>
      <c r="BR109" s="234"/>
      <c r="BS109" s="234"/>
      <c r="BT109" s="234"/>
      <c r="BU109" s="234"/>
      <c r="BV109" s="234"/>
      <c r="BW109" s="234"/>
      <c r="BX109" s="234"/>
      <c r="BY109" s="234"/>
      <c r="BZ109" s="234"/>
      <c r="CA109" s="234"/>
      <c r="CB109" s="234"/>
      <c r="CC109" s="234"/>
      <c r="CD109" s="234"/>
      <c r="CE109" s="234"/>
      <c r="CF109" s="234">
        <f t="shared" si="155"/>
        <v>7.29</v>
      </c>
      <c r="CG109" s="234">
        <f t="shared" si="92"/>
        <v>54.71</v>
      </c>
      <c r="CH109" s="234">
        <f t="shared" si="93"/>
        <v>56.54</v>
      </c>
      <c r="CI109" s="234">
        <f t="shared" si="94"/>
        <v>56.54</v>
      </c>
      <c r="CJ109" s="234">
        <f t="shared" si="95"/>
        <v>54.71</v>
      </c>
      <c r="CK109" s="234">
        <f t="shared" si="96"/>
        <v>56.54</v>
      </c>
      <c r="CL109" s="234">
        <f t="shared" si="97"/>
        <v>54.71</v>
      </c>
      <c r="CM109" s="234">
        <f t="shared" si="98"/>
        <v>56.54</v>
      </c>
      <c r="CN109" s="234">
        <f t="shared" si="99"/>
        <v>397.58</v>
      </c>
      <c r="CO109" s="70">
        <f t="shared" si="100"/>
        <v>397.58</v>
      </c>
      <c r="CP109" s="234">
        <f t="shared" si="101"/>
        <v>56.54</v>
      </c>
      <c r="CQ109" s="234">
        <f t="shared" si="102"/>
        <v>51.06</v>
      </c>
      <c r="CR109" s="234">
        <f t="shared" si="103"/>
        <v>56.54</v>
      </c>
      <c r="CS109" s="234">
        <f t="shared" si="104"/>
        <v>54.71</v>
      </c>
      <c r="CT109" s="235">
        <f t="shared" si="105"/>
        <v>56.54</v>
      </c>
      <c r="CU109" s="234">
        <f t="shared" si="106"/>
        <v>54.71</v>
      </c>
      <c r="CV109" s="234">
        <f t="shared" si="107"/>
        <v>56.54</v>
      </c>
      <c r="CW109" s="234">
        <f t="shared" si="108"/>
        <v>56.54</v>
      </c>
      <c r="CX109" s="234">
        <f t="shared" si="109"/>
        <v>54.71</v>
      </c>
      <c r="CY109" s="234">
        <f t="shared" si="110"/>
        <v>56.54</v>
      </c>
      <c r="CZ109" s="234">
        <f t="shared" si="111"/>
        <v>54.71</v>
      </c>
      <c r="DA109" s="234">
        <f t="shared" si="112"/>
        <v>56.54</v>
      </c>
      <c r="DB109" s="70">
        <f t="shared" si="113"/>
        <v>665.68</v>
      </c>
      <c r="DC109" s="70">
        <f t="shared" si="114"/>
        <v>1063.26</v>
      </c>
      <c r="DD109" s="234">
        <f t="shared" si="115"/>
        <v>56.54</v>
      </c>
      <c r="DE109" s="234">
        <f t="shared" si="116"/>
        <v>51.06</v>
      </c>
      <c r="DF109" s="234">
        <f t="shared" si="117"/>
        <v>56.54</v>
      </c>
      <c r="DG109" s="234">
        <f t="shared" si="118"/>
        <v>54.71</v>
      </c>
      <c r="DH109" s="234">
        <f t="shared" si="119"/>
        <v>56.54</v>
      </c>
      <c r="DI109" s="234">
        <f t="shared" si="120"/>
        <v>54.71</v>
      </c>
      <c r="DJ109" s="234">
        <f t="shared" si="121"/>
        <v>56.54</v>
      </c>
      <c r="DK109" s="234">
        <f t="shared" si="122"/>
        <v>56.54</v>
      </c>
      <c r="DL109" s="234">
        <f t="shared" si="123"/>
        <v>54.71</v>
      </c>
      <c r="DM109" s="234">
        <f t="shared" si="124"/>
        <v>56.54</v>
      </c>
      <c r="DN109" s="234">
        <f t="shared" si="125"/>
        <v>54.71</v>
      </c>
      <c r="DO109" s="234">
        <f t="shared" si="126"/>
        <v>56.54</v>
      </c>
      <c r="DP109" s="70">
        <f t="shared" si="127"/>
        <v>665.68</v>
      </c>
      <c r="DQ109" s="70">
        <f t="shared" si="128"/>
        <v>1728.94</v>
      </c>
      <c r="DR109" s="234">
        <f t="shared" si="129"/>
        <v>56.54</v>
      </c>
      <c r="DS109" s="234">
        <f t="shared" si="130"/>
        <v>51.06</v>
      </c>
      <c r="DT109" s="234">
        <f t="shared" si="131"/>
        <v>56.54</v>
      </c>
      <c r="DU109" s="234">
        <f t="shared" si="132"/>
        <v>54.71</v>
      </c>
      <c r="DV109" s="236">
        <f t="shared" si="133"/>
        <v>56.54</v>
      </c>
      <c r="DW109" s="236">
        <f t="shared" si="134"/>
        <v>54.71</v>
      </c>
      <c r="DX109" s="168">
        <f t="shared" si="135"/>
        <v>56.54</v>
      </c>
      <c r="DY109" s="168">
        <f t="shared" si="136"/>
        <v>56.54</v>
      </c>
      <c r="DZ109" s="234">
        <f t="shared" si="137"/>
        <v>54.71</v>
      </c>
      <c r="EA109" s="234">
        <f t="shared" si="138"/>
        <v>56.54</v>
      </c>
      <c r="EB109" s="234">
        <f t="shared" si="139"/>
        <v>54.71</v>
      </c>
      <c r="EC109" s="234">
        <f t="shared" si="140"/>
        <v>56.54</v>
      </c>
      <c r="ED109" s="237">
        <f t="shared" si="141"/>
        <v>665.68</v>
      </c>
      <c r="EE109" s="70">
        <f t="shared" si="142"/>
        <v>2394.62</v>
      </c>
      <c r="EF109" s="234">
        <f t="shared" si="143"/>
        <v>56.54</v>
      </c>
      <c r="EG109" s="234">
        <f t="shared" si="144"/>
        <v>52.89</v>
      </c>
      <c r="EH109" s="234">
        <f t="shared" si="145"/>
        <v>56.54</v>
      </c>
      <c r="EI109" s="234">
        <f t="shared" si="146"/>
        <v>54.71</v>
      </c>
      <c r="EJ109" s="234">
        <f t="shared" si="147"/>
        <v>56.54</v>
      </c>
      <c r="EK109" s="234">
        <f t="shared" si="148"/>
        <v>54.71</v>
      </c>
      <c r="EL109" s="234">
        <f t="shared" si="149"/>
        <v>56.54</v>
      </c>
      <c r="EM109" s="234">
        <f t="shared" si="150"/>
        <v>56.54</v>
      </c>
      <c r="EN109" s="234">
        <f t="shared" si="151"/>
        <v>54.71</v>
      </c>
      <c r="EO109" s="234">
        <f t="shared" si="152"/>
        <v>56.54</v>
      </c>
      <c r="EP109" s="234">
        <f t="shared" si="156"/>
        <v>54.71</v>
      </c>
      <c r="EQ109" s="234">
        <f t="shared" si="157"/>
        <v>56.54</v>
      </c>
      <c r="ER109" s="70">
        <f t="shared" si="153"/>
        <v>667.51</v>
      </c>
      <c r="ES109" s="162">
        <f t="shared" si="154"/>
        <v>3062.13</v>
      </c>
      <c r="ET109" s="168">
        <f t="shared" si="158"/>
        <v>56.54</v>
      </c>
      <c r="EU109" s="168">
        <f t="shared" si="159"/>
        <v>51.06</v>
      </c>
      <c r="EV109" s="168">
        <f t="shared" si="160"/>
        <v>56.54</v>
      </c>
      <c r="EW109" s="168">
        <f t="shared" si="161"/>
        <v>54.71</v>
      </c>
      <c r="EX109" s="168">
        <v>47.31</v>
      </c>
      <c r="EY109" s="70"/>
      <c r="EZ109" s="70"/>
      <c r="FA109" s="70"/>
      <c r="FB109" s="70"/>
      <c r="FC109" s="70"/>
      <c r="FD109" s="70"/>
      <c r="FE109" s="70"/>
      <c r="FF109" s="168">
        <f t="shared" si="162"/>
        <v>266.15999999999997</v>
      </c>
      <c r="FG109" s="162">
        <f t="shared" si="163"/>
        <v>3328.29</v>
      </c>
      <c r="FH109" s="168">
        <f t="shared" si="164"/>
        <v>369.80999999999995</v>
      </c>
    </row>
    <row r="110" spans="2:164" s="42" customFormat="1" ht="33" x14ac:dyDescent="0.15">
      <c r="B110" s="96">
        <v>42517</v>
      </c>
      <c r="C110" s="98" t="s">
        <v>227</v>
      </c>
      <c r="D110" s="112" t="s">
        <v>763</v>
      </c>
      <c r="E110" s="98" t="s">
        <v>245</v>
      </c>
      <c r="F110" s="238" t="s">
        <v>766</v>
      </c>
      <c r="G110" s="100">
        <v>3698.1</v>
      </c>
      <c r="H110" s="75">
        <f t="shared" si="90"/>
        <v>369.81</v>
      </c>
      <c r="I110" s="75">
        <f t="shared" si="91"/>
        <v>3328.29</v>
      </c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75">
        <v>3328.29</v>
      </c>
      <c r="AO110" s="79">
        <v>3328.29</v>
      </c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4"/>
      <c r="AZ110" s="233"/>
      <c r="BA110" s="233"/>
      <c r="BB110" s="234"/>
      <c r="BC110" s="234"/>
      <c r="BD110" s="234"/>
      <c r="BE110" s="234"/>
      <c r="BF110" s="234"/>
      <c r="BG110" s="234"/>
      <c r="BH110" s="234"/>
      <c r="BI110" s="234"/>
      <c r="BJ110" s="234"/>
      <c r="BK110" s="234"/>
      <c r="BL110" s="234"/>
      <c r="BM110" s="234"/>
      <c r="BN110" s="234"/>
      <c r="BO110" s="234"/>
      <c r="BP110" s="234"/>
      <c r="BQ110" s="234"/>
      <c r="BR110" s="234"/>
      <c r="BS110" s="234"/>
      <c r="BT110" s="234"/>
      <c r="BU110" s="234"/>
      <c r="BV110" s="234"/>
      <c r="BW110" s="234"/>
      <c r="BX110" s="234"/>
      <c r="BY110" s="234"/>
      <c r="BZ110" s="234"/>
      <c r="CA110" s="234"/>
      <c r="CB110" s="234"/>
      <c r="CC110" s="234"/>
      <c r="CD110" s="234"/>
      <c r="CE110" s="234"/>
      <c r="CF110" s="234">
        <f t="shared" si="155"/>
        <v>7.29</v>
      </c>
      <c r="CG110" s="234">
        <f t="shared" si="92"/>
        <v>54.71</v>
      </c>
      <c r="CH110" s="234">
        <f t="shared" si="93"/>
        <v>56.54</v>
      </c>
      <c r="CI110" s="234">
        <f t="shared" si="94"/>
        <v>56.54</v>
      </c>
      <c r="CJ110" s="234">
        <f t="shared" si="95"/>
        <v>54.71</v>
      </c>
      <c r="CK110" s="234">
        <f t="shared" si="96"/>
        <v>56.54</v>
      </c>
      <c r="CL110" s="234">
        <f t="shared" si="97"/>
        <v>54.71</v>
      </c>
      <c r="CM110" s="234">
        <f t="shared" si="98"/>
        <v>56.54</v>
      </c>
      <c r="CN110" s="234">
        <f t="shared" si="99"/>
        <v>397.58</v>
      </c>
      <c r="CO110" s="70">
        <f t="shared" si="100"/>
        <v>397.58</v>
      </c>
      <c r="CP110" s="234">
        <f t="shared" si="101"/>
        <v>56.54</v>
      </c>
      <c r="CQ110" s="234">
        <f t="shared" si="102"/>
        <v>51.06</v>
      </c>
      <c r="CR110" s="234">
        <f t="shared" si="103"/>
        <v>56.54</v>
      </c>
      <c r="CS110" s="234">
        <f t="shared" si="104"/>
        <v>54.71</v>
      </c>
      <c r="CT110" s="235">
        <f t="shared" si="105"/>
        <v>56.54</v>
      </c>
      <c r="CU110" s="234">
        <f t="shared" si="106"/>
        <v>54.71</v>
      </c>
      <c r="CV110" s="234">
        <f t="shared" si="107"/>
        <v>56.54</v>
      </c>
      <c r="CW110" s="234">
        <f t="shared" si="108"/>
        <v>56.54</v>
      </c>
      <c r="CX110" s="234">
        <f t="shared" si="109"/>
        <v>54.71</v>
      </c>
      <c r="CY110" s="234">
        <f t="shared" si="110"/>
        <v>56.54</v>
      </c>
      <c r="CZ110" s="234">
        <f t="shared" si="111"/>
        <v>54.71</v>
      </c>
      <c r="DA110" s="234">
        <f t="shared" si="112"/>
        <v>56.54</v>
      </c>
      <c r="DB110" s="70">
        <f t="shared" si="113"/>
        <v>665.68</v>
      </c>
      <c r="DC110" s="70">
        <f t="shared" si="114"/>
        <v>1063.26</v>
      </c>
      <c r="DD110" s="234">
        <f t="shared" si="115"/>
        <v>56.54</v>
      </c>
      <c r="DE110" s="234">
        <f t="shared" si="116"/>
        <v>51.06</v>
      </c>
      <c r="DF110" s="234">
        <f t="shared" si="117"/>
        <v>56.54</v>
      </c>
      <c r="DG110" s="234">
        <f t="shared" si="118"/>
        <v>54.71</v>
      </c>
      <c r="DH110" s="234">
        <f t="shared" si="119"/>
        <v>56.54</v>
      </c>
      <c r="DI110" s="234">
        <f t="shared" si="120"/>
        <v>54.71</v>
      </c>
      <c r="DJ110" s="234">
        <f t="shared" si="121"/>
        <v>56.54</v>
      </c>
      <c r="DK110" s="234">
        <f t="shared" si="122"/>
        <v>56.54</v>
      </c>
      <c r="DL110" s="234">
        <f t="shared" si="123"/>
        <v>54.71</v>
      </c>
      <c r="DM110" s="234">
        <f t="shared" si="124"/>
        <v>56.54</v>
      </c>
      <c r="DN110" s="234">
        <f t="shared" si="125"/>
        <v>54.71</v>
      </c>
      <c r="DO110" s="234">
        <f t="shared" si="126"/>
        <v>56.54</v>
      </c>
      <c r="DP110" s="70">
        <f t="shared" si="127"/>
        <v>665.68</v>
      </c>
      <c r="DQ110" s="70">
        <f t="shared" si="128"/>
        <v>1728.94</v>
      </c>
      <c r="DR110" s="234">
        <f t="shared" si="129"/>
        <v>56.54</v>
      </c>
      <c r="DS110" s="234">
        <f t="shared" si="130"/>
        <v>51.06</v>
      </c>
      <c r="DT110" s="234">
        <f t="shared" si="131"/>
        <v>56.54</v>
      </c>
      <c r="DU110" s="234">
        <f t="shared" si="132"/>
        <v>54.71</v>
      </c>
      <c r="DV110" s="236">
        <f t="shared" si="133"/>
        <v>56.54</v>
      </c>
      <c r="DW110" s="236">
        <f t="shared" si="134"/>
        <v>54.71</v>
      </c>
      <c r="DX110" s="168">
        <f t="shared" si="135"/>
        <v>56.54</v>
      </c>
      <c r="DY110" s="168">
        <f t="shared" si="136"/>
        <v>56.54</v>
      </c>
      <c r="DZ110" s="234">
        <f t="shared" si="137"/>
        <v>54.71</v>
      </c>
      <c r="EA110" s="234">
        <f t="shared" si="138"/>
        <v>56.54</v>
      </c>
      <c r="EB110" s="234">
        <f t="shared" si="139"/>
        <v>54.71</v>
      </c>
      <c r="EC110" s="234">
        <f t="shared" si="140"/>
        <v>56.54</v>
      </c>
      <c r="ED110" s="237">
        <f t="shared" si="141"/>
        <v>665.68</v>
      </c>
      <c r="EE110" s="70">
        <f t="shared" si="142"/>
        <v>2394.62</v>
      </c>
      <c r="EF110" s="234">
        <f t="shared" si="143"/>
        <v>56.54</v>
      </c>
      <c r="EG110" s="234">
        <f t="shared" si="144"/>
        <v>52.89</v>
      </c>
      <c r="EH110" s="234">
        <f t="shared" si="145"/>
        <v>56.54</v>
      </c>
      <c r="EI110" s="234">
        <f t="shared" si="146"/>
        <v>54.71</v>
      </c>
      <c r="EJ110" s="234">
        <f t="shared" si="147"/>
        <v>56.54</v>
      </c>
      <c r="EK110" s="234">
        <f t="shared" si="148"/>
        <v>54.71</v>
      </c>
      <c r="EL110" s="234">
        <f t="shared" si="149"/>
        <v>56.54</v>
      </c>
      <c r="EM110" s="234">
        <f t="shared" si="150"/>
        <v>56.54</v>
      </c>
      <c r="EN110" s="234">
        <f t="shared" si="151"/>
        <v>54.71</v>
      </c>
      <c r="EO110" s="234">
        <f t="shared" si="152"/>
        <v>56.54</v>
      </c>
      <c r="EP110" s="234">
        <f t="shared" si="156"/>
        <v>54.71</v>
      </c>
      <c r="EQ110" s="234">
        <f t="shared" si="157"/>
        <v>56.54</v>
      </c>
      <c r="ER110" s="70">
        <f t="shared" si="153"/>
        <v>667.51</v>
      </c>
      <c r="ES110" s="162">
        <f t="shared" si="154"/>
        <v>3062.13</v>
      </c>
      <c r="ET110" s="168">
        <f t="shared" si="158"/>
        <v>56.54</v>
      </c>
      <c r="EU110" s="168">
        <f t="shared" si="159"/>
        <v>51.06</v>
      </c>
      <c r="EV110" s="168">
        <f t="shared" si="160"/>
        <v>56.54</v>
      </c>
      <c r="EW110" s="168">
        <f t="shared" si="161"/>
        <v>54.71</v>
      </c>
      <c r="EX110" s="168">
        <v>47.31</v>
      </c>
      <c r="EY110" s="70"/>
      <c r="EZ110" s="70"/>
      <c r="FA110" s="70"/>
      <c r="FB110" s="70"/>
      <c r="FC110" s="70"/>
      <c r="FD110" s="70"/>
      <c r="FE110" s="70"/>
      <c r="FF110" s="168">
        <f t="shared" si="162"/>
        <v>266.15999999999997</v>
      </c>
      <c r="FG110" s="162">
        <f t="shared" si="163"/>
        <v>3328.29</v>
      </c>
      <c r="FH110" s="168">
        <f t="shared" si="164"/>
        <v>369.80999999999995</v>
      </c>
    </row>
    <row r="111" spans="2:164" s="42" customFormat="1" ht="33" x14ac:dyDescent="0.15">
      <c r="B111" s="96">
        <v>42517</v>
      </c>
      <c r="C111" s="98" t="s">
        <v>227</v>
      </c>
      <c r="D111" s="112" t="s">
        <v>763</v>
      </c>
      <c r="E111" s="98" t="s">
        <v>245</v>
      </c>
      <c r="F111" s="238" t="s">
        <v>767</v>
      </c>
      <c r="G111" s="100">
        <v>3698.1</v>
      </c>
      <c r="H111" s="75">
        <f t="shared" si="90"/>
        <v>369.81</v>
      </c>
      <c r="I111" s="75">
        <f t="shared" si="91"/>
        <v>3328.29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75">
        <v>3328.29</v>
      </c>
      <c r="AO111" s="79">
        <v>3328.29</v>
      </c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4"/>
      <c r="AZ111" s="233"/>
      <c r="BA111" s="233"/>
      <c r="BB111" s="234"/>
      <c r="BC111" s="234"/>
      <c r="BD111" s="234"/>
      <c r="BE111" s="234"/>
      <c r="BF111" s="234"/>
      <c r="BG111" s="234"/>
      <c r="BH111" s="234"/>
      <c r="BI111" s="234"/>
      <c r="BJ111" s="234"/>
      <c r="BK111" s="234"/>
      <c r="BL111" s="234"/>
      <c r="BM111" s="234"/>
      <c r="BN111" s="234"/>
      <c r="BO111" s="234"/>
      <c r="BP111" s="234"/>
      <c r="BQ111" s="234"/>
      <c r="BR111" s="234"/>
      <c r="BS111" s="234"/>
      <c r="BT111" s="234"/>
      <c r="BU111" s="234"/>
      <c r="BV111" s="234"/>
      <c r="BW111" s="234"/>
      <c r="BX111" s="234"/>
      <c r="BY111" s="234"/>
      <c r="BZ111" s="234"/>
      <c r="CA111" s="234"/>
      <c r="CB111" s="234"/>
      <c r="CC111" s="234"/>
      <c r="CD111" s="234"/>
      <c r="CE111" s="234"/>
      <c r="CF111" s="234"/>
      <c r="CG111" s="234"/>
      <c r="CH111" s="234"/>
      <c r="CI111" s="234"/>
      <c r="CJ111" s="234"/>
      <c r="CK111" s="234"/>
      <c r="CL111" s="234"/>
      <c r="CM111" s="234"/>
      <c r="CN111" s="234"/>
      <c r="CO111" s="70"/>
      <c r="CP111" s="234"/>
      <c r="CQ111" s="234"/>
      <c r="CR111" s="234"/>
      <c r="CS111" s="234"/>
      <c r="CT111" s="235"/>
      <c r="CU111" s="234"/>
      <c r="CV111" s="234"/>
      <c r="CW111" s="234"/>
      <c r="CX111" s="234"/>
      <c r="CY111" s="234"/>
      <c r="CZ111" s="234"/>
      <c r="DA111" s="234"/>
      <c r="DB111" s="70"/>
      <c r="DC111" s="70"/>
      <c r="DD111" s="234"/>
      <c r="DE111" s="234"/>
      <c r="DF111" s="234"/>
      <c r="DG111" s="234"/>
      <c r="DH111" s="234"/>
      <c r="DI111" s="234"/>
      <c r="DJ111" s="234"/>
      <c r="DK111" s="234"/>
      <c r="DL111" s="234"/>
      <c r="DM111" s="234"/>
      <c r="DN111" s="234"/>
      <c r="DO111" s="234"/>
      <c r="DP111" s="70"/>
      <c r="DQ111" s="70"/>
      <c r="DR111" s="234"/>
      <c r="DS111" s="234"/>
      <c r="DT111" s="234"/>
      <c r="DU111" s="234"/>
      <c r="DV111" s="236"/>
      <c r="DW111" s="236"/>
      <c r="DX111" s="168"/>
      <c r="DY111" s="168"/>
      <c r="DZ111" s="234"/>
      <c r="EA111" s="234"/>
      <c r="EB111" s="234"/>
      <c r="EC111" s="234"/>
      <c r="ED111" s="237"/>
      <c r="EE111" s="70"/>
      <c r="EF111" s="234"/>
      <c r="EG111" s="234"/>
      <c r="EH111" s="234"/>
      <c r="EI111" s="234"/>
      <c r="EJ111" s="234"/>
      <c r="EK111" s="234"/>
      <c r="EL111" s="234"/>
      <c r="EM111" s="234"/>
      <c r="EN111" s="234"/>
      <c r="EO111" s="234"/>
      <c r="EP111" s="234"/>
      <c r="EQ111" s="234"/>
      <c r="ER111" s="70"/>
      <c r="ES111" s="162"/>
      <c r="ET111" s="168"/>
      <c r="EU111" s="168"/>
      <c r="EV111" s="168"/>
      <c r="EW111" s="168"/>
      <c r="EX111" s="168"/>
      <c r="EY111" s="70"/>
      <c r="EZ111" s="70"/>
      <c r="FA111" s="70"/>
      <c r="FB111" s="70"/>
      <c r="FC111" s="70"/>
      <c r="FD111" s="70"/>
      <c r="FE111" s="70"/>
      <c r="FF111" s="168"/>
      <c r="FG111" s="162"/>
      <c r="FH111" s="168"/>
    </row>
    <row r="112" spans="2:164" s="42" customFormat="1" ht="33" x14ac:dyDescent="0.15">
      <c r="B112" s="96">
        <v>42517</v>
      </c>
      <c r="C112" s="98" t="s">
        <v>227</v>
      </c>
      <c r="D112" s="112" t="s">
        <v>763</v>
      </c>
      <c r="E112" s="98" t="s">
        <v>245</v>
      </c>
      <c r="F112" s="238" t="s">
        <v>768</v>
      </c>
      <c r="G112" s="100">
        <v>3698.1</v>
      </c>
      <c r="H112" s="75">
        <f t="shared" si="90"/>
        <v>369.81</v>
      </c>
      <c r="I112" s="75">
        <f t="shared" si="91"/>
        <v>3328.29</v>
      </c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75">
        <v>3328.29</v>
      </c>
      <c r="AO112" s="79">
        <v>3328.29</v>
      </c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4"/>
      <c r="AZ112" s="233"/>
      <c r="BA112" s="233"/>
      <c r="BB112" s="234"/>
      <c r="BC112" s="234"/>
      <c r="BD112" s="234"/>
      <c r="BE112" s="234"/>
      <c r="BF112" s="234"/>
      <c r="BG112" s="234"/>
      <c r="BH112" s="234"/>
      <c r="BI112" s="234"/>
      <c r="BJ112" s="234"/>
      <c r="BK112" s="234"/>
      <c r="BL112" s="234"/>
      <c r="BM112" s="234"/>
      <c r="BN112" s="234"/>
      <c r="BO112" s="234"/>
      <c r="BP112" s="234"/>
      <c r="BQ112" s="234"/>
      <c r="BR112" s="234"/>
      <c r="BS112" s="234"/>
      <c r="BT112" s="234"/>
      <c r="BU112" s="234"/>
      <c r="BV112" s="234"/>
      <c r="BW112" s="234"/>
      <c r="BX112" s="234"/>
      <c r="BY112" s="234"/>
      <c r="BZ112" s="234"/>
      <c r="CA112" s="234"/>
      <c r="CB112" s="234"/>
      <c r="CC112" s="234"/>
      <c r="CD112" s="234"/>
      <c r="CE112" s="234"/>
      <c r="CF112" s="234"/>
      <c r="CG112" s="234"/>
      <c r="CH112" s="234"/>
      <c r="CI112" s="234"/>
      <c r="CJ112" s="234"/>
      <c r="CK112" s="234"/>
      <c r="CL112" s="234"/>
      <c r="CM112" s="234"/>
      <c r="CN112" s="234"/>
      <c r="CO112" s="70"/>
      <c r="CP112" s="234"/>
      <c r="CQ112" s="234"/>
      <c r="CR112" s="234"/>
      <c r="CS112" s="234"/>
      <c r="CT112" s="235"/>
      <c r="CU112" s="234"/>
      <c r="CV112" s="234"/>
      <c r="CW112" s="234"/>
      <c r="CX112" s="234"/>
      <c r="CY112" s="234"/>
      <c r="CZ112" s="234"/>
      <c r="DA112" s="234"/>
      <c r="DB112" s="70"/>
      <c r="DC112" s="70"/>
      <c r="DD112" s="234"/>
      <c r="DE112" s="234"/>
      <c r="DF112" s="234"/>
      <c r="DG112" s="234"/>
      <c r="DH112" s="234"/>
      <c r="DI112" s="234"/>
      <c r="DJ112" s="234"/>
      <c r="DK112" s="234"/>
      <c r="DL112" s="234"/>
      <c r="DM112" s="234"/>
      <c r="DN112" s="234"/>
      <c r="DO112" s="234"/>
      <c r="DP112" s="70"/>
      <c r="DQ112" s="70"/>
      <c r="DR112" s="234"/>
      <c r="DS112" s="234"/>
      <c r="DT112" s="234"/>
      <c r="DU112" s="234"/>
      <c r="DV112" s="236"/>
      <c r="DW112" s="236"/>
      <c r="DX112" s="168"/>
      <c r="DY112" s="168"/>
      <c r="DZ112" s="234"/>
      <c r="EA112" s="234"/>
      <c r="EB112" s="234"/>
      <c r="EC112" s="234"/>
      <c r="ED112" s="237"/>
      <c r="EE112" s="70"/>
      <c r="EF112" s="234"/>
      <c r="EG112" s="234"/>
      <c r="EH112" s="234"/>
      <c r="EI112" s="234"/>
      <c r="EJ112" s="234"/>
      <c r="EK112" s="234"/>
      <c r="EL112" s="234"/>
      <c r="EM112" s="234"/>
      <c r="EN112" s="234"/>
      <c r="EO112" s="234"/>
      <c r="EP112" s="234"/>
      <c r="EQ112" s="234"/>
      <c r="ER112" s="70"/>
      <c r="ES112" s="162"/>
      <c r="ET112" s="168"/>
      <c r="EU112" s="168"/>
      <c r="EV112" s="168"/>
      <c r="EW112" s="168"/>
      <c r="EX112" s="168"/>
      <c r="EY112" s="70"/>
      <c r="EZ112" s="70"/>
      <c r="FA112" s="70"/>
      <c r="FB112" s="70"/>
      <c r="FC112" s="70"/>
      <c r="FD112" s="70"/>
      <c r="FE112" s="70"/>
      <c r="FF112" s="168"/>
      <c r="FG112" s="162"/>
      <c r="FH112" s="168"/>
    </row>
    <row r="113" spans="2:164" s="42" customFormat="1" ht="24.75" x14ac:dyDescent="0.15">
      <c r="B113" s="96">
        <v>42576</v>
      </c>
      <c r="C113" s="98" t="s">
        <v>769</v>
      </c>
      <c r="D113" s="112" t="s">
        <v>770</v>
      </c>
      <c r="E113" s="98" t="s">
        <v>771</v>
      </c>
      <c r="F113" s="124" t="s">
        <v>772</v>
      </c>
      <c r="G113" s="100">
        <v>845</v>
      </c>
      <c r="H113" s="75">
        <f t="shared" si="90"/>
        <v>84.5</v>
      </c>
      <c r="I113" s="75">
        <f t="shared" si="91"/>
        <v>760.5</v>
      </c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75">
        <v>760.5</v>
      </c>
      <c r="AO113" s="79">
        <v>760.5</v>
      </c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4"/>
      <c r="AZ113" s="233"/>
      <c r="BA113" s="233"/>
      <c r="BB113" s="234"/>
      <c r="BC113" s="234"/>
      <c r="BD113" s="234"/>
      <c r="BE113" s="234"/>
      <c r="BF113" s="234"/>
      <c r="BG113" s="234"/>
      <c r="BH113" s="234"/>
      <c r="BI113" s="234"/>
      <c r="BJ113" s="234"/>
      <c r="BK113" s="234"/>
      <c r="BL113" s="234"/>
      <c r="BM113" s="234"/>
      <c r="BN113" s="234"/>
      <c r="BO113" s="234"/>
      <c r="BP113" s="234"/>
      <c r="BQ113" s="234"/>
      <c r="BR113" s="234"/>
      <c r="BS113" s="234"/>
      <c r="BT113" s="234"/>
      <c r="BU113" s="234"/>
      <c r="BV113" s="234"/>
      <c r="BW113" s="234"/>
      <c r="BX113" s="234"/>
      <c r="BY113" s="234"/>
      <c r="BZ113" s="234"/>
      <c r="CA113" s="234"/>
      <c r="CB113" s="234"/>
      <c r="CC113" s="234"/>
      <c r="CD113" s="234"/>
      <c r="CE113" s="234"/>
      <c r="CF113" s="234"/>
      <c r="CG113" s="234"/>
      <c r="CH113" s="234"/>
      <c r="CI113" s="234"/>
      <c r="CJ113" s="234"/>
      <c r="CK113" s="234"/>
      <c r="CL113" s="234"/>
      <c r="CM113" s="234"/>
      <c r="CN113" s="234"/>
      <c r="CO113" s="70"/>
      <c r="CP113" s="234"/>
      <c r="CQ113" s="234"/>
      <c r="CR113" s="234"/>
      <c r="CS113" s="234"/>
      <c r="CT113" s="235"/>
      <c r="CU113" s="234"/>
      <c r="CV113" s="234"/>
      <c r="CW113" s="234"/>
      <c r="CX113" s="234"/>
      <c r="CY113" s="234"/>
      <c r="CZ113" s="234"/>
      <c r="DA113" s="234"/>
      <c r="DB113" s="70"/>
      <c r="DC113" s="70"/>
      <c r="DD113" s="234"/>
      <c r="DE113" s="234"/>
      <c r="DF113" s="234"/>
      <c r="DG113" s="234"/>
      <c r="DH113" s="234"/>
      <c r="DI113" s="234"/>
      <c r="DJ113" s="234"/>
      <c r="DK113" s="234"/>
      <c r="DL113" s="234"/>
      <c r="DM113" s="234"/>
      <c r="DN113" s="234"/>
      <c r="DO113" s="234"/>
      <c r="DP113" s="70"/>
      <c r="DQ113" s="70"/>
      <c r="DR113" s="234"/>
      <c r="DS113" s="234"/>
      <c r="DT113" s="234"/>
      <c r="DU113" s="234"/>
      <c r="DV113" s="236"/>
      <c r="DW113" s="236"/>
      <c r="DX113" s="168"/>
      <c r="DY113" s="168"/>
      <c r="DZ113" s="234"/>
      <c r="EA113" s="234"/>
      <c r="EB113" s="234"/>
      <c r="EC113" s="234"/>
      <c r="ED113" s="237"/>
      <c r="EE113" s="70"/>
      <c r="EF113" s="234"/>
      <c r="EG113" s="234"/>
      <c r="EH113" s="234"/>
      <c r="EI113" s="234"/>
      <c r="EJ113" s="234"/>
      <c r="EK113" s="234"/>
      <c r="EL113" s="234"/>
      <c r="EM113" s="234"/>
      <c r="EN113" s="234"/>
      <c r="EO113" s="234"/>
      <c r="EP113" s="234"/>
      <c r="EQ113" s="234"/>
      <c r="ER113" s="70"/>
      <c r="ES113" s="162"/>
      <c r="ET113" s="168"/>
      <c r="EU113" s="168"/>
      <c r="EV113" s="168"/>
      <c r="EW113" s="168"/>
      <c r="EX113" s="168"/>
      <c r="EY113" s="70"/>
      <c r="EZ113" s="70"/>
      <c r="FA113" s="70"/>
      <c r="FB113" s="70"/>
      <c r="FC113" s="70"/>
      <c r="FD113" s="70"/>
      <c r="FE113" s="70"/>
      <c r="FF113" s="168"/>
      <c r="FG113" s="162"/>
      <c r="FH113" s="168"/>
    </row>
    <row r="114" spans="2:164" s="42" customFormat="1" ht="24.75" x14ac:dyDescent="0.15">
      <c r="B114" s="96">
        <v>42576</v>
      </c>
      <c r="C114" s="98" t="s">
        <v>769</v>
      </c>
      <c r="D114" s="112" t="s">
        <v>773</v>
      </c>
      <c r="E114" s="98" t="s">
        <v>272</v>
      </c>
      <c r="F114" s="124" t="s">
        <v>774</v>
      </c>
      <c r="G114" s="100">
        <v>750</v>
      </c>
      <c r="H114" s="75">
        <f t="shared" si="90"/>
        <v>75</v>
      </c>
      <c r="I114" s="75">
        <f t="shared" si="91"/>
        <v>675</v>
      </c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75">
        <v>675</v>
      </c>
      <c r="AO114" s="79">
        <v>675</v>
      </c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4"/>
      <c r="AZ114" s="233"/>
      <c r="BA114" s="233"/>
      <c r="BB114" s="234"/>
      <c r="BC114" s="234"/>
      <c r="BD114" s="234"/>
      <c r="BE114" s="234"/>
      <c r="BF114" s="234"/>
      <c r="BG114" s="234"/>
      <c r="BH114" s="234"/>
      <c r="BI114" s="234"/>
      <c r="BJ114" s="234"/>
      <c r="BK114" s="234"/>
      <c r="BL114" s="234"/>
      <c r="BM114" s="234"/>
      <c r="BN114" s="234"/>
      <c r="BO114" s="234"/>
      <c r="BP114" s="234"/>
      <c r="BQ114" s="234"/>
      <c r="BR114" s="234"/>
      <c r="BS114" s="234"/>
      <c r="BT114" s="234"/>
      <c r="BU114" s="234"/>
      <c r="BV114" s="234"/>
      <c r="BW114" s="234"/>
      <c r="BX114" s="234"/>
      <c r="BY114" s="234"/>
      <c r="BZ114" s="234"/>
      <c r="CA114" s="234"/>
      <c r="CB114" s="234"/>
      <c r="CC114" s="234"/>
      <c r="CD114" s="234"/>
      <c r="CE114" s="234"/>
      <c r="CF114" s="234"/>
      <c r="CG114" s="234"/>
      <c r="CH114" s="234"/>
      <c r="CI114" s="234"/>
      <c r="CJ114" s="234"/>
      <c r="CK114" s="234"/>
      <c r="CL114" s="234"/>
      <c r="CM114" s="234"/>
      <c r="CN114" s="234"/>
      <c r="CO114" s="70"/>
      <c r="CP114" s="234"/>
      <c r="CQ114" s="234"/>
      <c r="CR114" s="234"/>
      <c r="CS114" s="234"/>
      <c r="CT114" s="235"/>
      <c r="CU114" s="234"/>
      <c r="CV114" s="234"/>
      <c r="CW114" s="234"/>
      <c r="CX114" s="234"/>
      <c r="CY114" s="234"/>
      <c r="CZ114" s="234"/>
      <c r="DA114" s="234"/>
      <c r="DB114" s="70"/>
      <c r="DC114" s="70"/>
      <c r="DD114" s="234"/>
      <c r="DE114" s="234"/>
      <c r="DF114" s="234"/>
      <c r="DG114" s="234"/>
      <c r="DH114" s="234"/>
      <c r="DI114" s="234"/>
      <c r="DJ114" s="234"/>
      <c r="DK114" s="234"/>
      <c r="DL114" s="234"/>
      <c r="DM114" s="234"/>
      <c r="DN114" s="234"/>
      <c r="DO114" s="234"/>
      <c r="DP114" s="70"/>
      <c r="DQ114" s="70"/>
      <c r="DR114" s="234"/>
      <c r="DS114" s="234"/>
      <c r="DT114" s="234"/>
      <c r="DU114" s="234"/>
      <c r="DV114" s="236"/>
      <c r="DW114" s="236"/>
      <c r="DX114" s="168"/>
      <c r="DY114" s="168"/>
      <c r="DZ114" s="234"/>
      <c r="EA114" s="234"/>
      <c r="EB114" s="234"/>
      <c r="EC114" s="234"/>
      <c r="ED114" s="237"/>
      <c r="EE114" s="70"/>
      <c r="EF114" s="234"/>
      <c r="EG114" s="234"/>
      <c r="EH114" s="234"/>
      <c r="EI114" s="234"/>
      <c r="EJ114" s="234"/>
      <c r="EK114" s="234"/>
      <c r="EL114" s="234"/>
      <c r="EM114" s="234"/>
      <c r="EN114" s="234"/>
      <c r="EO114" s="234"/>
      <c r="EP114" s="234"/>
      <c r="EQ114" s="234"/>
      <c r="ER114" s="70"/>
      <c r="ES114" s="162"/>
      <c r="ET114" s="168"/>
      <c r="EU114" s="168"/>
      <c r="EV114" s="168"/>
      <c r="EW114" s="168"/>
      <c r="EX114" s="168"/>
      <c r="EY114" s="70"/>
      <c r="EZ114" s="70"/>
      <c r="FA114" s="70"/>
      <c r="FB114" s="70"/>
      <c r="FC114" s="70"/>
      <c r="FD114" s="70"/>
      <c r="FE114" s="70"/>
      <c r="FF114" s="168"/>
      <c r="FG114" s="162"/>
      <c r="FH114" s="168"/>
    </row>
    <row r="115" spans="2:164" s="42" customFormat="1" ht="19.5" customHeight="1" x14ac:dyDescent="0.15">
      <c r="B115" s="239">
        <v>42600</v>
      </c>
      <c r="C115" s="240" t="s">
        <v>775</v>
      </c>
      <c r="D115" s="240" t="s">
        <v>776</v>
      </c>
      <c r="E115" s="241" t="s">
        <v>189</v>
      </c>
      <c r="F115" s="240" t="s">
        <v>777</v>
      </c>
      <c r="G115" s="242">
        <v>3110</v>
      </c>
      <c r="H115" s="243">
        <f t="shared" si="90"/>
        <v>311</v>
      </c>
      <c r="I115" s="243">
        <f t="shared" si="91"/>
        <v>2799</v>
      </c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  <c r="AJ115" s="244"/>
      <c r="AK115" s="244"/>
      <c r="AL115" s="244"/>
      <c r="AM115" s="244"/>
      <c r="AN115" s="243">
        <v>2799</v>
      </c>
      <c r="AO115" s="245">
        <v>2799</v>
      </c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4"/>
      <c r="AZ115" s="233"/>
      <c r="BA115" s="233"/>
      <c r="BB115" s="234"/>
      <c r="BC115" s="234"/>
      <c r="BD115" s="234"/>
      <c r="BE115" s="234"/>
      <c r="BF115" s="234"/>
      <c r="BG115" s="234"/>
      <c r="BH115" s="234"/>
      <c r="BI115" s="234"/>
      <c r="BJ115" s="234"/>
      <c r="BK115" s="234"/>
      <c r="BL115" s="234"/>
      <c r="BM115" s="234"/>
      <c r="BN115" s="234"/>
      <c r="BO115" s="234"/>
      <c r="BP115" s="234"/>
      <c r="BQ115" s="234"/>
      <c r="BR115" s="234"/>
      <c r="BS115" s="234"/>
      <c r="BT115" s="234"/>
      <c r="BU115" s="234"/>
      <c r="BV115" s="234"/>
      <c r="BW115" s="234"/>
      <c r="BX115" s="234"/>
      <c r="BY115" s="234"/>
      <c r="BZ115" s="234"/>
      <c r="CA115" s="234"/>
      <c r="CB115" s="234"/>
      <c r="CC115" s="234"/>
      <c r="CD115" s="234"/>
      <c r="CE115" s="234"/>
      <c r="CF115" s="234"/>
      <c r="CG115" s="234"/>
      <c r="CH115" s="234"/>
      <c r="CI115" s="234"/>
      <c r="CJ115" s="234"/>
      <c r="CK115" s="234"/>
      <c r="CL115" s="234"/>
      <c r="CM115" s="234"/>
      <c r="CN115" s="234"/>
      <c r="CO115" s="70"/>
      <c r="CP115" s="234"/>
      <c r="CQ115" s="234"/>
      <c r="CR115" s="234"/>
      <c r="CS115" s="234"/>
      <c r="CT115" s="235"/>
      <c r="CU115" s="234"/>
      <c r="CV115" s="234"/>
      <c r="CW115" s="234"/>
      <c r="CX115" s="234"/>
      <c r="CY115" s="234"/>
      <c r="CZ115" s="234"/>
      <c r="DA115" s="234"/>
      <c r="DB115" s="70"/>
      <c r="DC115" s="70"/>
      <c r="DD115" s="234"/>
      <c r="DE115" s="234"/>
      <c r="DF115" s="234"/>
      <c r="DG115" s="234"/>
      <c r="DH115" s="234"/>
      <c r="DI115" s="234"/>
      <c r="DJ115" s="234"/>
      <c r="DK115" s="234"/>
      <c r="DL115" s="234"/>
      <c r="DM115" s="234"/>
      <c r="DN115" s="234"/>
      <c r="DO115" s="234"/>
      <c r="DP115" s="70"/>
      <c r="DQ115" s="70"/>
      <c r="DR115" s="234"/>
      <c r="DS115" s="234"/>
      <c r="DT115" s="234"/>
      <c r="DU115" s="234"/>
      <c r="DV115" s="236"/>
      <c r="DW115" s="236"/>
      <c r="DX115" s="168"/>
      <c r="DY115" s="168"/>
      <c r="DZ115" s="234"/>
      <c r="EA115" s="234"/>
      <c r="EB115" s="234"/>
      <c r="EC115" s="234"/>
      <c r="ED115" s="237"/>
      <c r="EE115" s="70"/>
      <c r="EF115" s="234"/>
      <c r="EG115" s="234"/>
      <c r="EH115" s="234"/>
      <c r="EI115" s="234"/>
      <c r="EJ115" s="234"/>
      <c r="EK115" s="234"/>
      <c r="EL115" s="234"/>
      <c r="EM115" s="234"/>
      <c r="EN115" s="234"/>
      <c r="EO115" s="234"/>
      <c r="EP115" s="234"/>
      <c r="EQ115" s="234"/>
      <c r="ER115" s="70"/>
      <c r="ES115" s="162"/>
      <c r="ET115" s="168"/>
      <c r="EU115" s="168"/>
      <c r="EV115" s="168"/>
      <c r="EW115" s="168"/>
      <c r="EX115" s="168"/>
      <c r="EY115" s="70"/>
      <c r="EZ115" s="70"/>
      <c r="FA115" s="70"/>
      <c r="FB115" s="70"/>
      <c r="FC115" s="70"/>
      <c r="FD115" s="70"/>
      <c r="FE115" s="70"/>
      <c r="FF115" s="168"/>
      <c r="FG115" s="162"/>
      <c r="FH115" s="168"/>
    </row>
    <row r="116" spans="2:164" s="42" customFormat="1" ht="24.75" x14ac:dyDescent="0.15">
      <c r="B116" s="239">
        <v>42600</v>
      </c>
      <c r="C116" s="246" t="s">
        <v>778</v>
      </c>
      <c r="D116" s="246" t="s">
        <v>779</v>
      </c>
      <c r="E116" s="240" t="s">
        <v>189</v>
      </c>
      <c r="F116" s="240" t="s">
        <v>780</v>
      </c>
      <c r="G116" s="244">
        <v>640</v>
      </c>
      <c r="H116" s="243">
        <f t="shared" si="90"/>
        <v>64</v>
      </c>
      <c r="I116" s="243">
        <f t="shared" si="91"/>
        <v>576</v>
      </c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  <c r="AJ116" s="244"/>
      <c r="AK116" s="244"/>
      <c r="AL116" s="244"/>
      <c r="AM116" s="244"/>
      <c r="AN116" s="244">
        <v>576</v>
      </c>
      <c r="AO116" s="247">
        <v>576</v>
      </c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4"/>
      <c r="AZ116" s="233"/>
      <c r="BA116" s="233"/>
      <c r="BB116" s="234"/>
      <c r="BC116" s="234"/>
      <c r="BD116" s="234"/>
      <c r="BE116" s="234"/>
      <c r="BF116" s="234"/>
      <c r="BG116" s="234"/>
      <c r="BH116" s="234"/>
      <c r="BI116" s="234"/>
      <c r="BJ116" s="234"/>
      <c r="BK116" s="234"/>
      <c r="BL116" s="234"/>
      <c r="BM116" s="234"/>
      <c r="BN116" s="234"/>
      <c r="BO116" s="234"/>
      <c r="BP116" s="234"/>
      <c r="BQ116" s="234"/>
      <c r="BR116" s="234"/>
      <c r="BS116" s="234"/>
      <c r="BT116" s="234"/>
      <c r="BU116" s="234"/>
      <c r="BV116" s="234"/>
      <c r="BW116" s="234"/>
      <c r="BX116" s="234"/>
      <c r="BY116" s="234"/>
      <c r="BZ116" s="234"/>
      <c r="CA116" s="234"/>
      <c r="CB116" s="234"/>
      <c r="CC116" s="234"/>
      <c r="CD116" s="234"/>
      <c r="CE116" s="234"/>
      <c r="CF116" s="234"/>
      <c r="CG116" s="234"/>
      <c r="CH116" s="234"/>
      <c r="CI116" s="234"/>
      <c r="CJ116" s="234"/>
      <c r="CK116" s="234"/>
      <c r="CL116" s="234"/>
      <c r="CM116" s="234"/>
      <c r="CN116" s="234"/>
      <c r="CO116" s="70"/>
      <c r="CP116" s="234"/>
      <c r="CQ116" s="234"/>
      <c r="CR116" s="234"/>
      <c r="CS116" s="234"/>
      <c r="CT116" s="235"/>
      <c r="CU116" s="234"/>
      <c r="CV116" s="234"/>
      <c r="CW116" s="234"/>
      <c r="CX116" s="234"/>
      <c r="CY116" s="234"/>
      <c r="CZ116" s="234"/>
      <c r="DA116" s="234"/>
      <c r="DB116" s="70"/>
      <c r="DC116" s="70"/>
      <c r="DD116" s="234"/>
      <c r="DE116" s="234"/>
      <c r="DF116" s="234"/>
      <c r="DG116" s="234"/>
      <c r="DH116" s="234"/>
      <c r="DI116" s="234"/>
      <c r="DJ116" s="234"/>
      <c r="DK116" s="234"/>
      <c r="DL116" s="234"/>
      <c r="DM116" s="234"/>
      <c r="DN116" s="234"/>
      <c r="DO116" s="234"/>
      <c r="DP116" s="70"/>
      <c r="DQ116" s="70"/>
      <c r="DR116" s="234"/>
      <c r="DS116" s="234"/>
      <c r="DT116" s="234"/>
      <c r="DU116" s="234"/>
      <c r="DV116" s="236"/>
      <c r="DW116" s="236"/>
      <c r="DX116" s="168"/>
      <c r="DY116" s="168"/>
      <c r="DZ116" s="234"/>
      <c r="EA116" s="234"/>
      <c r="EB116" s="234"/>
      <c r="EC116" s="234"/>
      <c r="ED116" s="237"/>
      <c r="EE116" s="70"/>
      <c r="EF116" s="234"/>
      <c r="EG116" s="234"/>
      <c r="EH116" s="234"/>
      <c r="EI116" s="234"/>
      <c r="EJ116" s="234"/>
      <c r="EK116" s="234"/>
      <c r="EL116" s="234"/>
      <c r="EM116" s="234"/>
      <c r="EN116" s="234"/>
      <c r="EO116" s="234"/>
      <c r="EP116" s="234"/>
      <c r="EQ116" s="234"/>
      <c r="ER116" s="70"/>
      <c r="ES116" s="162"/>
      <c r="ET116" s="168"/>
      <c r="EU116" s="168"/>
      <c r="EV116" s="168"/>
      <c r="EW116" s="168"/>
      <c r="EX116" s="168"/>
      <c r="EY116" s="70"/>
      <c r="EZ116" s="70"/>
      <c r="FA116" s="70"/>
      <c r="FB116" s="70"/>
      <c r="FC116" s="70"/>
      <c r="FD116" s="70"/>
      <c r="FE116" s="70"/>
      <c r="FF116" s="168"/>
      <c r="FG116" s="162"/>
      <c r="FH116" s="168"/>
    </row>
    <row r="117" spans="2:164" s="220" customFormat="1" ht="15" customHeight="1" x14ac:dyDescent="0.25">
      <c r="B117" s="206" t="s">
        <v>555</v>
      </c>
      <c r="C117" s="207"/>
      <c r="D117" s="207"/>
      <c r="E117" s="248"/>
      <c r="F117" s="248"/>
      <c r="G117" s="210">
        <f>SUM(G38:G116)</f>
        <v>225315.2214285715</v>
      </c>
      <c r="H117" s="210">
        <f t="shared" ref="H117:AO117" si="165">SUM(H38:H116)</f>
        <v>22531.522142857157</v>
      </c>
      <c r="I117" s="210">
        <f t="shared" si="165"/>
        <v>202783.69928571442</v>
      </c>
      <c r="J117" s="210">
        <f t="shared" si="165"/>
        <v>0</v>
      </c>
      <c r="K117" s="210">
        <f t="shared" si="165"/>
        <v>347.28234442270059</v>
      </c>
      <c r="L117" s="210">
        <f t="shared" si="165"/>
        <v>273.16800000000001</v>
      </c>
      <c r="M117" s="210">
        <f t="shared" si="165"/>
        <v>321.5249471624266</v>
      </c>
      <c r="N117" s="210">
        <f t="shared" si="165"/>
        <v>396.59657142857145</v>
      </c>
      <c r="O117" s="210">
        <f t="shared" si="165"/>
        <v>425.34021135029354</v>
      </c>
      <c r="P117" s="210">
        <f t="shared" si="165"/>
        <v>2804.2913698630136</v>
      </c>
      <c r="Q117" s="210">
        <f t="shared" si="165"/>
        <v>2880</v>
      </c>
      <c r="R117" s="210">
        <f t="shared" si="165"/>
        <v>2456.88</v>
      </c>
      <c r="S117" s="210">
        <f t="shared" si="165"/>
        <v>1947.84</v>
      </c>
      <c r="T117" s="210">
        <f t="shared" si="165"/>
        <v>2433.1</v>
      </c>
      <c r="U117" s="210">
        <f t="shared" si="165"/>
        <v>3974.2300000000005</v>
      </c>
      <c r="V117" s="210">
        <f t="shared" si="165"/>
        <v>1104.03</v>
      </c>
      <c r="W117" s="210">
        <f t="shared" si="165"/>
        <v>3308.8300000000004</v>
      </c>
      <c r="X117" s="210">
        <f t="shared" si="165"/>
        <v>752.22</v>
      </c>
      <c r="Y117" s="210">
        <f t="shared" si="165"/>
        <v>734.45</v>
      </c>
      <c r="Z117" s="210">
        <f t="shared" si="165"/>
        <v>1157.0999999999999</v>
      </c>
      <c r="AA117" s="210">
        <f t="shared" si="165"/>
        <v>3105.9100000000003</v>
      </c>
      <c r="AB117" s="210">
        <f t="shared" si="165"/>
        <v>9561.3799999999992</v>
      </c>
      <c r="AC117" s="210">
        <f t="shared" si="165"/>
        <v>9980.989999999998</v>
      </c>
      <c r="AD117" s="210">
        <f t="shared" si="165"/>
        <v>11974.359999999997</v>
      </c>
      <c r="AE117" s="210">
        <f t="shared" si="165"/>
        <v>11487.269999999999</v>
      </c>
      <c r="AF117" s="210">
        <f t="shared" si="165"/>
        <v>9488.26</v>
      </c>
      <c r="AG117" s="210">
        <f t="shared" si="165"/>
        <v>3078.5100000000007</v>
      </c>
      <c r="AH117" s="210">
        <f t="shared" si="165"/>
        <v>2166.16</v>
      </c>
      <c r="AI117" s="210">
        <f t="shared" si="165"/>
        <v>483.49</v>
      </c>
      <c r="AJ117" s="210">
        <f t="shared" si="165"/>
        <v>319.07</v>
      </c>
      <c r="AK117" s="210">
        <f t="shared" si="165"/>
        <v>147071.77000000002</v>
      </c>
      <c r="AL117" s="210">
        <f t="shared" si="165"/>
        <v>144748.5</v>
      </c>
      <c r="AM117" s="210">
        <f t="shared" si="165"/>
        <v>170236.11000000007</v>
      </c>
      <c r="AN117" s="210">
        <f t="shared" si="165"/>
        <v>202783.00000000015</v>
      </c>
      <c r="AO117" s="211">
        <f t="shared" si="165"/>
        <v>202783.00000000015</v>
      </c>
      <c r="AP117" s="219"/>
    </row>
    <row r="118" spans="2:164" s="220" customFormat="1" ht="15" customHeight="1" x14ac:dyDescent="0.25">
      <c r="B118" s="336" t="s">
        <v>781</v>
      </c>
      <c r="C118" s="337"/>
      <c r="D118" s="337"/>
      <c r="E118" s="337"/>
      <c r="F118" s="337"/>
      <c r="G118" s="337"/>
      <c r="H118" s="337"/>
      <c r="I118" s="337"/>
      <c r="J118" s="337"/>
      <c r="K118" s="337"/>
      <c r="L118" s="337"/>
      <c r="M118" s="337"/>
      <c r="N118" s="337"/>
      <c r="O118" s="337"/>
      <c r="P118" s="337"/>
      <c r="Q118" s="337"/>
      <c r="R118" s="337"/>
      <c r="S118" s="337"/>
      <c r="T118" s="337"/>
      <c r="U118" s="337"/>
      <c r="V118" s="337"/>
      <c r="W118" s="337"/>
      <c r="X118" s="337"/>
      <c r="Y118" s="337"/>
      <c r="Z118" s="337"/>
      <c r="AA118" s="337"/>
      <c r="AB118" s="337"/>
      <c r="AC118" s="337"/>
      <c r="AD118" s="337"/>
      <c r="AE118" s="337"/>
      <c r="AF118" s="337"/>
      <c r="AG118" s="337"/>
      <c r="AH118" s="337"/>
      <c r="AI118" s="337"/>
      <c r="AJ118" s="337"/>
      <c r="AK118" s="337"/>
      <c r="AL118" s="337"/>
      <c r="AM118" s="337"/>
      <c r="AN118" s="337"/>
      <c r="AO118" s="338"/>
      <c r="AP118" s="219"/>
    </row>
    <row r="119" spans="2:164" s="159" customFormat="1" ht="16.5" x14ac:dyDescent="0.25">
      <c r="B119" s="194" t="s">
        <v>782</v>
      </c>
      <c r="C119" s="195" t="s">
        <v>783</v>
      </c>
      <c r="D119" s="195" t="s">
        <v>784</v>
      </c>
      <c r="E119" s="102" t="s">
        <v>25</v>
      </c>
      <c r="F119" s="102" t="s">
        <v>785</v>
      </c>
      <c r="G119" s="76">
        <f>5339.25/8.75</f>
        <v>610.20000000000005</v>
      </c>
      <c r="H119" s="76">
        <f t="shared" ref="H119:H182" si="166">(G119*0.1)</f>
        <v>61.02000000000001</v>
      </c>
      <c r="I119" s="76">
        <f t="shared" ref="I119:I182" si="167">(G119*0.9)</f>
        <v>549.18000000000006</v>
      </c>
      <c r="J119" s="76">
        <v>0</v>
      </c>
      <c r="K119" s="76">
        <v>0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  <c r="R119" s="76">
        <v>2.42</v>
      </c>
      <c r="S119" s="76">
        <v>109.84</v>
      </c>
      <c r="T119" s="76">
        <v>109.84</v>
      </c>
      <c r="U119" s="76">
        <v>109.84</v>
      </c>
      <c r="V119" s="76">
        <v>109.86</v>
      </c>
      <c r="W119" s="76">
        <v>107.38</v>
      </c>
      <c r="X119" s="76">
        <v>0</v>
      </c>
      <c r="Y119" s="76">
        <v>0</v>
      </c>
      <c r="Z119" s="76">
        <v>0</v>
      </c>
      <c r="AA119" s="76">
        <v>0</v>
      </c>
      <c r="AB119" s="76">
        <v>0</v>
      </c>
      <c r="AC119" s="76">
        <v>0</v>
      </c>
      <c r="AD119" s="76">
        <v>0</v>
      </c>
      <c r="AE119" s="76">
        <v>0</v>
      </c>
      <c r="AF119" s="75">
        <v>0</v>
      </c>
      <c r="AG119" s="76">
        <v>0</v>
      </c>
      <c r="AH119" s="76"/>
      <c r="AI119" s="76"/>
      <c r="AJ119" s="76"/>
      <c r="AK119" s="76">
        <v>549.17999999999995</v>
      </c>
      <c r="AL119" s="76">
        <v>549.17999999999995</v>
      </c>
      <c r="AM119" s="76">
        <v>549.17999999999995</v>
      </c>
      <c r="AN119" s="76">
        <v>549.17999999999995</v>
      </c>
      <c r="AO119" s="79">
        <f t="shared" ref="AO119:AO169" si="168">SUM(AK119)</f>
        <v>549.17999999999995</v>
      </c>
      <c r="AP119" s="86"/>
    </row>
    <row r="120" spans="2:164" s="159" customFormat="1" ht="16.5" x14ac:dyDescent="0.25">
      <c r="B120" s="194" t="s">
        <v>786</v>
      </c>
      <c r="C120" s="195" t="s">
        <v>787</v>
      </c>
      <c r="D120" s="196" t="s">
        <v>788</v>
      </c>
      <c r="E120" s="197" t="s">
        <v>25</v>
      </c>
      <c r="F120" s="197" t="s">
        <v>789</v>
      </c>
      <c r="G120" s="76">
        <v>2936.87</v>
      </c>
      <c r="H120" s="76">
        <f t="shared" si="166"/>
        <v>293.68700000000001</v>
      </c>
      <c r="I120" s="76">
        <f t="shared" si="167"/>
        <v>2643.183</v>
      </c>
      <c r="J120" s="76">
        <v>0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  <c r="R120" s="76">
        <v>0</v>
      </c>
      <c r="S120" s="76">
        <v>0</v>
      </c>
      <c r="T120" s="76">
        <v>0</v>
      </c>
      <c r="U120" s="76">
        <v>0</v>
      </c>
      <c r="V120" s="76">
        <v>0</v>
      </c>
      <c r="W120" s="76">
        <v>422.91</v>
      </c>
      <c r="X120" s="76">
        <v>530.1</v>
      </c>
      <c r="Y120" s="76">
        <v>528.65</v>
      </c>
      <c r="Z120" s="76">
        <v>528.65</v>
      </c>
      <c r="AA120" s="76">
        <v>528.65</v>
      </c>
      <c r="AB120" s="76">
        <v>104.22</v>
      </c>
      <c r="AC120" s="76">
        <v>0</v>
      </c>
      <c r="AD120" s="76">
        <v>0</v>
      </c>
      <c r="AE120" s="76">
        <v>0</v>
      </c>
      <c r="AF120" s="75">
        <v>0</v>
      </c>
      <c r="AG120" s="76">
        <v>0</v>
      </c>
      <c r="AH120" s="76"/>
      <c r="AI120" s="76"/>
      <c r="AJ120" s="76"/>
      <c r="AK120" s="76">
        <v>2643.18</v>
      </c>
      <c r="AL120" s="76">
        <v>2643.18</v>
      </c>
      <c r="AM120" s="76">
        <v>2643.18</v>
      </c>
      <c r="AN120" s="76">
        <v>2643.18</v>
      </c>
      <c r="AO120" s="79">
        <f t="shared" si="168"/>
        <v>2643.18</v>
      </c>
      <c r="AP120" s="86"/>
    </row>
    <row r="121" spans="2:164" s="159" customFormat="1" ht="16.5" x14ac:dyDescent="0.25">
      <c r="B121" s="194" t="s">
        <v>786</v>
      </c>
      <c r="C121" s="195" t="s">
        <v>787</v>
      </c>
      <c r="D121" s="196" t="s">
        <v>790</v>
      </c>
      <c r="E121" s="197" t="s">
        <v>25</v>
      </c>
      <c r="F121" s="197" t="s">
        <v>791</v>
      </c>
      <c r="G121" s="76">
        <v>2936.87</v>
      </c>
      <c r="H121" s="76">
        <f t="shared" si="166"/>
        <v>293.68700000000001</v>
      </c>
      <c r="I121" s="76">
        <f t="shared" si="167"/>
        <v>2643.183</v>
      </c>
      <c r="J121" s="76">
        <v>0</v>
      </c>
      <c r="K121" s="76">
        <v>0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0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422.91</v>
      </c>
      <c r="X121" s="76">
        <v>530.1</v>
      </c>
      <c r="Y121" s="76">
        <v>528.65</v>
      </c>
      <c r="Z121" s="76">
        <v>528.65</v>
      </c>
      <c r="AA121" s="76">
        <v>528.65</v>
      </c>
      <c r="AB121" s="76">
        <v>104.22</v>
      </c>
      <c r="AC121" s="76">
        <v>0</v>
      </c>
      <c r="AD121" s="76">
        <v>0</v>
      </c>
      <c r="AE121" s="76">
        <v>0</v>
      </c>
      <c r="AF121" s="75">
        <v>0</v>
      </c>
      <c r="AG121" s="76">
        <v>0</v>
      </c>
      <c r="AH121" s="76"/>
      <c r="AI121" s="76"/>
      <c r="AJ121" s="76"/>
      <c r="AK121" s="76">
        <v>2643.18</v>
      </c>
      <c r="AL121" s="76">
        <v>2643.18</v>
      </c>
      <c r="AM121" s="76">
        <v>2643.18</v>
      </c>
      <c r="AN121" s="76">
        <v>2643.18</v>
      </c>
      <c r="AO121" s="79">
        <f t="shared" si="168"/>
        <v>2643.18</v>
      </c>
      <c r="AP121" s="86"/>
    </row>
    <row r="122" spans="2:164" s="159" customFormat="1" ht="16.5" customHeight="1" x14ac:dyDescent="0.25">
      <c r="B122" s="194" t="s">
        <v>792</v>
      </c>
      <c r="C122" s="195" t="s">
        <v>793</v>
      </c>
      <c r="D122" s="196" t="s">
        <v>794</v>
      </c>
      <c r="E122" s="197" t="s">
        <v>19</v>
      </c>
      <c r="F122" s="197" t="s">
        <v>795</v>
      </c>
      <c r="G122" s="76">
        <v>1719</v>
      </c>
      <c r="H122" s="76">
        <f t="shared" si="166"/>
        <v>171.9</v>
      </c>
      <c r="I122" s="76">
        <f t="shared" si="167"/>
        <v>1547.1000000000001</v>
      </c>
      <c r="J122" s="76">
        <v>0</v>
      </c>
      <c r="K122" s="76">
        <v>0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0</v>
      </c>
      <c r="W122" s="76">
        <v>203.45</v>
      </c>
      <c r="X122" s="76">
        <v>310.26</v>
      </c>
      <c r="Y122" s="76">
        <v>309.42</v>
      </c>
      <c r="Z122" s="76">
        <v>309.42</v>
      </c>
      <c r="AA122" s="76">
        <v>309.42</v>
      </c>
      <c r="AB122" s="76">
        <v>105.13</v>
      </c>
      <c r="AC122" s="76">
        <v>0</v>
      </c>
      <c r="AD122" s="76">
        <v>0</v>
      </c>
      <c r="AE122" s="76">
        <v>0</v>
      </c>
      <c r="AF122" s="75">
        <v>0</v>
      </c>
      <c r="AG122" s="76">
        <v>0</v>
      </c>
      <c r="AH122" s="76"/>
      <c r="AI122" s="76"/>
      <c r="AJ122" s="76"/>
      <c r="AK122" s="76">
        <v>1547.1</v>
      </c>
      <c r="AL122" s="76">
        <v>1547.1</v>
      </c>
      <c r="AM122" s="76">
        <v>1547.1</v>
      </c>
      <c r="AN122" s="76">
        <v>1547.1</v>
      </c>
      <c r="AO122" s="79">
        <f t="shared" si="168"/>
        <v>1547.1</v>
      </c>
      <c r="AP122" s="86"/>
    </row>
    <row r="123" spans="2:164" s="159" customFormat="1" ht="16.5" x14ac:dyDescent="0.25">
      <c r="B123" s="194" t="s">
        <v>792</v>
      </c>
      <c r="C123" s="195" t="s">
        <v>793</v>
      </c>
      <c r="D123" s="196" t="s">
        <v>796</v>
      </c>
      <c r="E123" s="197" t="s">
        <v>25</v>
      </c>
      <c r="F123" s="197" t="s">
        <v>797</v>
      </c>
      <c r="G123" s="76">
        <v>1719</v>
      </c>
      <c r="H123" s="76">
        <f t="shared" si="166"/>
        <v>171.9</v>
      </c>
      <c r="I123" s="76">
        <f t="shared" si="167"/>
        <v>1547.1000000000001</v>
      </c>
      <c r="J123" s="76">
        <v>0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0</v>
      </c>
      <c r="R123" s="76">
        <v>0</v>
      </c>
      <c r="S123" s="76">
        <v>0</v>
      </c>
      <c r="T123" s="76">
        <v>0</v>
      </c>
      <c r="U123" s="76">
        <v>0</v>
      </c>
      <c r="V123" s="76">
        <v>0</v>
      </c>
      <c r="W123" s="76">
        <v>203.45</v>
      </c>
      <c r="X123" s="76">
        <v>310.26</v>
      </c>
      <c r="Y123" s="76">
        <v>309.42</v>
      </c>
      <c r="Z123" s="76">
        <v>309.42</v>
      </c>
      <c r="AA123" s="76">
        <v>309.42</v>
      </c>
      <c r="AB123" s="76">
        <v>105.13</v>
      </c>
      <c r="AC123" s="76">
        <v>0</v>
      </c>
      <c r="AD123" s="76">
        <v>0</v>
      </c>
      <c r="AE123" s="76">
        <v>0</v>
      </c>
      <c r="AF123" s="75">
        <v>0</v>
      </c>
      <c r="AG123" s="76">
        <v>0</v>
      </c>
      <c r="AH123" s="76"/>
      <c r="AI123" s="76"/>
      <c r="AJ123" s="76"/>
      <c r="AK123" s="76">
        <v>1547.1</v>
      </c>
      <c r="AL123" s="76">
        <v>1547.1</v>
      </c>
      <c r="AM123" s="76">
        <v>1547.1</v>
      </c>
      <c r="AN123" s="76">
        <v>1547.1</v>
      </c>
      <c r="AO123" s="79">
        <f t="shared" si="168"/>
        <v>1547.1</v>
      </c>
      <c r="AP123" s="86"/>
    </row>
    <row r="124" spans="2:164" s="159" customFormat="1" ht="16.5" x14ac:dyDescent="0.25">
      <c r="B124" s="194" t="s">
        <v>792</v>
      </c>
      <c r="C124" s="195" t="s">
        <v>793</v>
      </c>
      <c r="D124" s="196" t="s">
        <v>798</v>
      </c>
      <c r="E124" s="197" t="s">
        <v>571</v>
      </c>
      <c r="F124" s="197" t="s">
        <v>799</v>
      </c>
      <c r="G124" s="76">
        <v>1719</v>
      </c>
      <c r="H124" s="76">
        <f t="shared" si="166"/>
        <v>171.9</v>
      </c>
      <c r="I124" s="76">
        <f t="shared" si="167"/>
        <v>1547.1000000000001</v>
      </c>
      <c r="J124" s="76">
        <v>0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  <c r="R124" s="76">
        <v>0</v>
      </c>
      <c r="S124" s="76">
        <v>0</v>
      </c>
      <c r="T124" s="76">
        <v>0</v>
      </c>
      <c r="U124" s="76">
        <v>0</v>
      </c>
      <c r="V124" s="76">
        <v>0</v>
      </c>
      <c r="W124" s="76">
        <v>203.45</v>
      </c>
      <c r="X124" s="76">
        <v>310.26</v>
      </c>
      <c r="Y124" s="76">
        <v>309.42</v>
      </c>
      <c r="Z124" s="76">
        <v>309.42</v>
      </c>
      <c r="AA124" s="76">
        <v>309.42</v>
      </c>
      <c r="AB124" s="76">
        <v>105.13</v>
      </c>
      <c r="AC124" s="76">
        <v>0</v>
      </c>
      <c r="AD124" s="76">
        <v>0</v>
      </c>
      <c r="AE124" s="76">
        <v>0</v>
      </c>
      <c r="AF124" s="75">
        <v>0</v>
      </c>
      <c r="AG124" s="76">
        <v>0</v>
      </c>
      <c r="AH124" s="76"/>
      <c r="AI124" s="76"/>
      <c r="AJ124" s="76"/>
      <c r="AK124" s="76">
        <v>1547.1</v>
      </c>
      <c r="AL124" s="76">
        <v>1547.1</v>
      </c>
      <c r="AM124" s="76">
        <v>1547.1</v>
      </c>
      <c r="AN124" s="76">
        <v>1547.1</v>
      </c>
      <c r="AO124" s="79">
        <f t="shared" si="168"/>
        <v>1547.1</v>
      </c>
      <c r="AP124" s="86"/>
    </row>
    <row r="125" spans="2:164" s="159" customFormat="1" ht="16.5" x14ac:dyDescent="0.25">
      <c r="B125" s="194" t="s">
        <v>792</v>
      </c>
      <c r="C125" s="195" t="s">
        <v>793</v>
      </c>
      <c r="D125" s="196" t="s">
        <v>800</v>
      </c>
      <c r="E125" s="197" t="s">
        <v>801</v>
      </c>
      <c r="F125" s="197" t="s">
        <v>802</v>
      </c>
      <c r="G125" s="76">
        <v>1719</v>
      </c>
      <c r="H125" s="76">
        <f t="shared" si="166"/>
        <v>171.9</v>
      </c>
      <c r="I125" s="76">
        <f t="shared" si="167"/>
        <v>1547.1000000000001</v>
      </c>
      <c r="J125" s="76">
        <v>0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  <c r="R125" s="76">
        <v>0</v>
      </c>
      <c r="S125" s="76">
        <v>0</v>
      </c>
      <c r="T125" s="76">
        <v>0</v>
      </c>
      <c r="U125" s="76">
        <v>0</v>
      </c>
      <c r="V125" s="76">
        <v>0</v>
      </c>
      <c r="W125" s="76">
        <v>203.45</v>
      </c>
      <c r="X125" s="76">
        <v>310.26</v>
      </c>
      <c r="Y125" s="76">
        <v>309.42</v>
      </c>
      <c r="Z125" s="76">
        <v>309.42</v>
      </c>
      <c r="AA125" s="76">
        <v>309.42</v>
      </c>
      <c r="AB125" s="76">
        <v>105.13</v>
      </c>
      <c r="AC125" s="76">
        <v>0</v>
      </c>
      <c r="AD125" s="76">
        <v>0</v>
      </c>
      <c r="AE125" s="76">
        <v>0</v>
      </c>
      <c r="AF125" s="75">
        <v>0</v>
      </c>
      <c r="AG125" s="76">
        <v>0</v>
      </c>
      <c r="AH125" s="76"/>
      <c r="AI125" s="76"/>
      <c r="AJ125" s="76"/>
      <c r="AK125" s="76">
        <v>1547.1</v>
      </c>
      <c r="AL125" s="76">
        <v>1547.1</v>
      </c>
      <c r="AM125" s="76">
        <v>1547.1</v>
      </c>
      <c r="AN125" s="76">
        <v>1547.1</v>
      </c>
      <c r="AO125" s="79">
        <f t="shared" si="168"/>
        <v>1547.1</v>
      </c>
      <c r="AP125" s="86"/>
    </row>
    <row r="126" spans="2:164" s="159" customFormat="1" ht="16.5" x14ac:dyDescent="0.25">
      <c r="B126" s="194" t="s">
        <v>792</v>
      </c>
      <c r="C126" s="195" t="s">
        <v>793</v>
      </c>
      <c r="D126" s="196" t="s">
        <v>803</v>
      </c>
      <c r="E126" s="197" t="s">
        <v>571</v>
      </c>
      <c r="F126" s="197" t="s">
        <v>804</v>
      </c>
      <c r="G126" s="76">
        <v>1719</v>
      </c>
      <c r="H126" s="76">
        <f t="shared" si="166"/>
        <v>171.9</v>
      </c>
      <c r="I126" s="76">
        <f t="shared" si="167"/>
        <v>1547.1000000000001</v>
      </c>
      <c r="J126" s="76">
        <v>0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  <c r="R126" s="76">
        <v>0</v>
      </c>
      <c r="S126" s="76">
        <v>0</v>
      </c>
      <c r="T126" s="76">
        <v>0</v>
      </c>
      <c r="U126" s="76">
        <v>0</v>
      </c>
      <c r="V126" s="76">
        <v>0</v>
      </c>
      <c r="W126" s="76">
        <v>203.45</v>
      </c>
      <c r="X126" s="76">
        <v>310.26</v>
      </c>
      <c r="Y126" s="76">
        <v>309.42</v>
      </c>
      <c r="Z126" s="76">
        <v>309.42</v>
      </c>
      <c r="AA126" s="76">
        <v>309.42</v>
      </c>
      <c r="AB126" s="76">
        <v>105.13</v>
      </c>
      <c r="AC126" s="76">
        <v>0</v>
      </c>
      <c r="AD126" s="76">
        <v>0</v>
      </c>
      <c r="AE126" s="76">
        <v>0</v>
      </c>
      <c r="AF126" s="75">
        <v>0</v>
      </c>
      <c r="AG126" s="76">
        <v>0</v>
      </c>
      <c r="AH126" s="76"/>
      <c r="AI126" s="76"/>
      <c r="AJ126" s="76"/>
      <c r="AK126" s="76">
        <v>1547.1</v>
      </c>
      <c r="AL126" s="76">
        <v>1547.1</v>
      </c>
      <c r="AM126" s="76">
        <v>1547.1</v>
      </c>
      <c r="AN126" s="76">
        <v>1547.1</v>
      </c>
      <c r="AO126" s="79">
        <f t="shared" si="168"/>
        <v>1547.1</v>
      </c>
      <c r="AP126" s="86"/>
    </row>
    <row r="127" spans="2:164" s="159" customFormat="1" ht="16.5" x14ac:dyDescent="0.25">
      <c r="B127" s="194" t="s">
        <v>792</v>
      </c>
      <c r="C127" s="195" t="s">
        <v>793</v>
      </c>
      <c r="D127" s="196" t="s">
        <v>805</v>
      </c>
      <c r="E127" s="197" t="s">
        <v>571</v>
      </c>
      <c r="F127" s="197" t="s">
        <v>806</v>
      </c>
      <c r="G127" s="76">
        <v>1719</v>
      </c>
      <c r="H127" s="76">
        <f t="shared" si="166"/>
        <v>171.9</v>
      </c>
      <c r="I127" s="76">
        <f t="shared" si="167"/>
        <v>1547.1000000000001</v>
      </c>
      <c r="J127" s="76">
        <v>0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  <c r="R127" s="76">
        <v>0</v>
      </c>
      <c r="S127" s="76">
        <v>0</v>
      </c>
      <c r="T127" s="76">
        <v>0</v>
      </c>
      <c r="U127" s="76">
        <v>0</v>
      </c>
      <c r="V127" s="76">
        <v>0</v>
      </c>
      <c r="W127" s="76">
        <v>203.45</v>
      </c>
      <c r="X127" s="76">
        <v>310.26</v>
      </c>
      <c r="Y127" s="76">
        <v>309.42</v>
      </c>
      <c r="Z127" s="76">
        <v>309.42</v>
      </c>
      <c r="AA127" s="76">
        <v>309.42</v>
      </c>
      <c r="AB127" s="76">
        <v>105.13</v>
      </c>
      <c r="AC127" s="76">
        <v>0</v>
      </c>
      <c r="AD127" s="76">
        <v>0</v>
      </c>
      <c r="AE127" s="76">
        <v>0</v>
      </c>
      <c r="AF127" s="75">
        <v>0</v>
      </c>
      <c r="AG127" s="76">
        <v>0</v>
      </c>
      <c r="AH127" s="76"/>
      <c r="AI127" s="76"/>
      <c r="AJ127" s="76"/>
      <c r="AK127" s="76">
        <v>1547.1</v>
      </c>
      <c r="AL127" s="76">
        <v>1547.1</v>
      </c>
      <c r="AM127" s="76">
        <v>1547.1</v>
      </c>
      <c r="AN127" s="76">
        <v>1547.1</v>
      </c>
      <c r="AO127" s="79">
        <f t="shared" si="168"/>
        <v>1547.1</v>
      </c>
      <c r="AP127" s="86"/>
    </row>
    <row r="128" spans="2:164" s="159" customFormat="1" ht="8.25" x14ac:dyDescent="0.25">
      <c r="B128" s="194" t="s">
        <v>807</v>
      </c>
      <c r="C128" s="195" t="s">
        <v>808</v>
      </c>
      <c r="D128" s="196" t="s">
        <v>809</v>
      </c>
      <c r="E128" s="197" t="s">
        <v>25</v>
      </c>
      <c r="F128" s="197" t="s">
        <v>810</v>
      </c>
      <c r="G128" s="76">
        <v>19473.93</v>
      </c>
      <c r="H128" s="76">
        <f t="shared" si="166"/>
        <v>1947.393</v>
      </c>
      <c r="I128" s="76">
        <f t="shared" si="167"/>
        <v>17526.537</v>
      </c>
      <c r="J128" s="76">
        <v>0</v>
      </c>
      <c r="K128" s="76">
        <v>0</v>
      </c>
      <c r="L128" s="76">
        <v>0</v>
      </c>
      <c r="M128" s="76">
        <v>0</v>
      </c>
      <c r="N128" s="76">
        <v>0</v>
      </c>
      <c r="O128" s="76">
        <v>0</v>
      </c>
      <c r="P128" s="76">
        <v>0</v>
      </c>
      <c r="Q128" s="76">
        <v>0</v>
      </c>
      <c r="R128" s="76">
        <v>0</v>
      </c>
      <c r="S128" s="76">
        <v>0</v>
      </c>
      <c r="T128" s="76">
        <v>0</v>
      </c>
      <c r="U128" s="76">
        <v>0</v>
      </c>
      <c r="V128" s="76">
        <v>0</v>
      </c>
      <c r="W128" s="76">
        <v>605.03</v>
      </c>
      <c r="X128" s="76">
        <v>3514.91</v>
      </c>
      <c r="Y128" s="76">
        <v>3505.31</v>
      </c>
      <c r="Z128" s="76">
        <v>3505.31</v>
      </c>
      <c r="AA128" s="76">
        <v>3505.31</v>
      </c>
      <c r="AB128" s="76">
        <v>2890.67</v>
      </c>
      <c r="AC128" s="76">
        <v>0</v>
      </c>
      <c r="AD128" s="76">
        <v>0</v>
      </c>
      <c r="AE128" s="76">
        <v>0</v>
      </c>
      <c r="AF128" s="75">
        <v>0</v>
      </c>
      <c r="AG128" s="76">
        <v>0</v>
      </c>
      <c r="AH128" s="76"/>
      <c r="AI128" s="76"/>
      <c r="AJ128" s="76"/>
      <c r="AK128" s="76">
        <v>17526.54</v>
      </c>
      <c r="AL128" s="76">
        <v>17526.54</v>
      </c>
      <c r="AM128" s="76">
        <v>17526.54</v>
      </c>
      <c r="AN128" s="76">
        <v>17526.54</v>
      </c>
      <c r="AO128" s="79">
        <f t="shared" si="168"/>
        <v>17526.54</v>
      </c>
      <c r="AP128" s="86"/>
    </row>
    <row r="129" spans="2:42" s="159" customFormat="1" ht="16.5" x14ac:dyDescent="0.25">
      <c r="B129" s="225" t="s">
        <v>811</v>
      </c>
      <c r="C129" s="72" t="s">
        <v>812</v>
      </c>
      <c r="D129" s="73" t="s">
        <v>813</v>
      </c>
      <c r="E129" s="74" t="s">
        <v>771</v>
      </c>
      <c r="F129" s="74" t="s">
        <v>814</v>
      </c>
      <c r="G129" s="75">
        <v>2101.8000000000002</v>
      </c>
      <c r="H129" s="75">
        <f t="shared" si="166"/>
        <v>210.18000000000004</v>
      </c>
      <c r="I129" s="75">
        <f t="shared" si="167"/>
        <v>1891.6200000000001</v>
      </c>
      <c r="J129" s="75">
        <v>0</v>
      </c>
      <c r="K129" s="75">
        <v>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5">
        <v>0</v>
      </c>
      <c r="V129" s="75">
        <v>0</v>
      </c>
      <c r="W129" s="75">
        <v>0</v>
      </c>
      <c r="X129" s="75">
        <v>161.69999999999999</v>
      </c>
      <c r="Y129" s="75">
        <v>378.33</v>
      </c>
      <c r="Z129" s="75">
        <v>378.33</v>
      </c>
      <c r="AA129" s="75">
        <v>378.33</v>
      </c>
      <c r="AB129" s="75">
        <v>379.37</v>
      </c>
      <c r="AC129" s="75">
        <v>215.56</v>
      </c>
      <c r="AD129" s="75">
        <v>0</v>
      </c>
      <c r="AE129" s="75">
        <v>0</v>
      </c>
      <c r="AF129" s="75">
        <v>0</v>
      </c>
      <c r="AG129" s="76">
        <v>0</v>
      </c>
      <c r="AH129" s="76"/>
      <c r="AI129" s="76"/>
      <c r="AJ129" s="76"/>
      <c r="AK129" s="75">
        <v>1891.62</v>
      </c>
      <c r="AL129" s="75">
        <v>1891.62</v>
      </c>
      <c r="AM129" s="75">
        <v>1891.62</v>
      </c>
      <c r="AN129" s="75">
        <v>1891.62</v>
      </c>
      <c r="AO129" s="79">
        <f t="shared" si="168"/>
        <v>1891.62</v>
      </c>
      <c r="AP129" s="86"/>
    </row>
    <row r="130" spans="2:42" s="159" customFormat="1" ht="8.25" x14ac:dyDescent="0.25">
      <c r="B130" s="194" t="s">
        <v>815</v>
      </c>
      <c r="C130" s="195" t="s">
        <v>816</v>
      </c>
      <c r="D130" s="196" t="s">
        <v>817</v>
      </c>
      <c r="E130" s="197" t="s">
        <v>25</v>
      </c>
      <c r="F130" s="197" t="s">
        <v>818</v>
      </c>
      <c r="G130" s="76">
        <v>2476.1999999999998</v>
      </c>
      <c r="H130" s="76">
        <f t="shared" si="166"/>
        <v>247.62</v>
      </c>
      <c r="I130" s="76">
        <f t="shared" si="167"/>
        <v>2228.58</v>
      </c>
      <c r="J130" s="76">
        <v>0</v>
      </c>
      <c r="K130" s="76">
        <v>0</v>
      </c>
      <c r="L130" s="76">
        <v>0</v>
      </c>
      <c r="M130" s="76">
        <v>0</v>
      </c>
      <c r="N130" s="76">
        <v>0</v>
      </c>
      <c r="O130" s="76">
        <v>0</v>
      </c>
      <c r="P130" s="76">
        <v>0</v>
      </c>
      <c r="Q130" s="76">
        <v>0</v>
      </c>
      <c r="R130" s="76">
        <v>0</v>
      </c>
      <c r="S130" s="76">
        <v>0</v>
      </c>
      <c r="T130" s="76">
        <v>0</v>
      </c>
      <c r="U130" s="76">
        <v>0</v>
      </c>
      <c r="V130" s="76">
        <v>0</v>
      </c>
      <c r="W130" s="76">
        <v>0</v>
      </c>
      <c r="X130" s="76">
        <v>69.61</v>
      </c>
      <c r="Y130" s="76">
        <v>445.73</v>
      </c>
      <c r="Z130" s="76">
        <v>445.73</v>
      </c>
      <c r="AA130" s="76">
        <v>445.73</v>
      </c>
      <c r="AB130" s="76">
        <v>446.95</v>
      </c>
      <c r="AC130" s="76">
        <v>374.83</v>
      </c>
      <c r="AD130" s="76">
        <v>0</v>
      </c>
      <c r="AE130" s="76">
        <v>0</v>
      </c>
      <c r="AF130" s="75">
        <v>0</v>
      </c>
      <c r="AG130" s="76">
        <v>0</v>
      </c>
      <c r="AH130" s="76"/>
      <c r="AI130" s="76"/>
      <c r="AJ130" s="76"/>
      <c r="AK130" s="76">
        <v>2228.58</v>
      </c>
      <c r="AL130" s="76">
        <v>2228.58</v>
      </c>
      <c r="AM130" s="76">
        <v>2228.58</v>
      </c>
      <c r="AN130" s="76">
        <v>2228.58</v>
      </c>
      <c r="AO130" s="79">
        <f t="shared" si="168"/>
        <v>2228.58</v>
      </c>
      <c r="AP130" s="86"/>
    </row>
    <row r="131" spans="2:42" s="159" customFormat="1" ht="16.5" x14ac:dyDescent="0.25">
      <c r="B131" s="194" t="s">
        <v>819</v>
      </c>
      <c r="C131" s="195" t="s">
        <v>820</v>
      </c>
      <c r="D131" s="196" t="s">
        <v>821</v>
      </c>
      <c r="E131" s="197" t="s">
        <v>25</v>
      </c>
      <c r="F131" s="197" t="s">
        <v>822</v>
      </c>
      <c r="G131" s="76">
        <v>1394.82</v>
      </c>
      <c r="H131" s="76">
        <f t="shared" si="166"/>
        <v>139.482</v>
      </c>
      <c r="I131" s="76">
        <f t="shared" si="167"/>
        <v>1255.338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  <c r="R131" s="76">
        <v>0</v>
      </c>
      <c r="S131" s="76">
        <v>0</v>
      </c>
      <c r="T131" s="76">
        <v>0</v>
      </c>
      <c r="U131" s="76">
        <v>0</v>
      </c>
      <c r="V131" s="76">
        <v>0</v>
      </c>
      <c r="W131" s="76">
        <v>0</v>
      </c>
      <c r="X131" s="76">
        <v>14.44</v>
      </c>
      <c r="Y131" s="76">
        <v>251.06</v>
      </c>
      <c r="Z131" s="76">
        <v>251.06</v>
      </c>
      <c r="AA131" s="76">
        <v>251.06</v>
      </c>
      <c r="AB131" s="76">
        <v>251.75</v>
      </c>
      <c r="AC131" s="76">
        <v>235.97</v>
      </c>
      <c r="AD131" s="76">
        <v>0</v>
      </c>
      <c r="AE131" s="76">
        <v>0</v>
      </c>
      <c r="AF131" s="75">
        <v>0</v>
      </c>
      <c r="AG131" s="76">
        <v>0</v>
      </c>
      <c r="AH131" s="76"/>
      <c r="AI131" s="76"/>
      <c r="AJ131" s="76"/>
      <c r="AK131" s="76">
        <v>1255.3399999999999</v>
      </c>
      <c r="AL131" s="76">
        <v>1255.3399999999999</v>
      </c>
      <c r="AM131" s="76">
        <v>1255.3399999999999</v>
      </c>
      <c r="AN131" s="76">
        <v>1255.3399999999999</v>
      </c>
      <c r="AO131" s="79">
        <f t="shared" si="168"/>
        <v>1255.3399999999999</v>
      </c>
      <c r="AP131" s="86"/>
    </row>
    <row r="132" spans="2:42" s="159" customFormat="1" ht="8.25" x14ac:dyDescent="0.25">
      <c r="B132" s="194" t="s">
        <v>535</v>
      </c>
      <c r="C132" s="195" t="s">
        <v>823</v>
      </c>
      <c r="D132" s="195" t="s">
        <v>824</v>
      </c>
      <c r="E132" s="197" t="s">
        <v>180</v>
      </c>
      <c r="F132" s="197" t="s">
        <v>825</v>
      </c>
      <c r="G132" s="76">
        <v>1375</v>
      </c>
      <c r="H132" s="76">
        <f t="shared" si="166"/>
        <v>137.5</v>
      </c>
      <c r="I132" s="76">
        <f t="shared" si="167"/>
        <v>1237.5</v>
      </c>
      <c r="J132" s="76">
        <v>0</v>
      </c>
      <c r="K132" s="76">
        <v>0</v>
      </c>
      <c r="L132" s="76">
        <v>0</v>
      </c>
      <c r="M132" s="76">
        <v>0</v>
      </c>
      <c r="N132" s="76">
        <v>0</v>
      </c>
      <c r="O132" s="76">
        <v>0</v>
      </c>
      <c r="P132" s="76">
        <v>0</v>
      </c>
      <c r="Q132" s="76">
        <v>0</v>
      </c>
      <c r="R132" s="76">
        <v>0</v>
      </c>
      <c r="S132" s="76">
        <v>0</v>
      </c>
      <c r="T132" s="76">
        <v>0</v>
      </c>
      <c r="U132" s="76">
        <v>0</v>
      </c>
      <c r="V132" s="76">
        <v>0</v>
      </c>
      <c r="W132" s="76">
        <v>0</v>
      </c>
      <c r="X132" s="76">
        <v>12.21</v>
      </c>
      <c r="Y132" s="76">
        <v>247.49</v>
      </c>
      <c r="Z132" s="76">
        <v>247.49</v>
      </c>
      <c r="AA132" s="76">
        <v>247.49</v>
      </c>
      <c r="AB132" s="76">
        <v>248.16</v>
      </c>
      <c r="AC132" s="76">
        <v>234.66</v>
      </c>
      <c r="AD132" s="76">
        <v>0</v>
      </c>
      <c r="AE132" s="76">
        <v>0</v>
      </c>
      <c r="AF132" s="75">
        <v>0</v>
      </c>
      <c r="AG132" s="76">
        <v>0</v>
      </c>
      <c r="AH132" s="76"/>
      <c r="AI132" s="76"/>
      <c r="AJ132" s="76"/>
      <c r="AK132" s="76">
        <v>1237.5</v>
      </c>
      <c r="AL132" s="76">
        <v>1237.5</v>
      </c>
      <c r="AM132" s="76">
        <v>1237.5</v>
      </c>
      <c r="AN132" s="76">
        <v>1237.5</v>
      </c>
      <c r="AO132" s="79">
        <f t="shared" si="168"/>
        <v>1237.5</v>
      </c>
      <c r="AP132" s="86"/>
    </row>
    <row r="133" spans="2:42" s="159" customFormat="1" ht="8.25" x14ac:dyDescent="0.25">
      <c r="B133" s="194" t="s">
        <v>535</v>
      </c>
      <c r="C133" s="195" t="s">
        <v>823</v>
      </c>
      <c r="D133" s="195" t="s">
        <v>826</v>
      </c>
      <c r="E133" s="197" t="s">
        <v>208</v>
      </c>
      <c r="F133" s="197" t="s">
        <v>827</v>
      </c>
      <c r="G133" s="76">
        <v>1375</v>
      </c>
      <c r="H133" s="76">
        <f t="shared" si="166"/>
        <v>137.5</v>
      </c>
      <c r="I133" s="76">
        <f t="shared" si="167"/>
        <v>1237.5</v>
      </c>
      <c r="J133" s="76">
        <v>0</v>
      </c>
      <c r="K133" s="76">
        <v>0</v>
      </c>
      <c r="L133" s="76">
        <v>0</v>
      </c>
      <c r="M133" s="76">
        <v>0</v>
      </c>
      <c r="N133" s="76">
        <v>0</v>
      </c>
      <c r="O133" s="76">
        <v>0</v>
      </c>
      <c r="P133" s="76">
        <v>0</v>
      </c>
      <c r="Q133" s="76">
        <v>0</v>
      </c>
      <c r="R133" s="76">
        <v>0</v>
      </c>
      <c r="S133" s="76">
        <v>0</v>
      </c>
      <c r="T133" s="76">
        <v>0</v>
      </c>
      <c r="U133" s="76">
        <v>0</v>
      </c>
      <c r="V133" s="76">
        <v>0</v>
      </c>
      <c r="W133" s="76">
        <v>0</v>
      </c>
      <c r="X133" s="76">
        <v>12.21</v>
      </c>
      <c r="Y133" s="76">
        <v>247.49</v>
      </c>
      <c r="Z133" s="76">
        <v>247.49</v>
      </c>
      <c r="AA133" s="76">
        <v>247.49</v>
      </c>
      <c r="AB133" s="76">
        <v>248.16</v>
      </c>
      <c r="AC133" s="76">
        <v>234.66</v>
      </c>
      <c r="AD133" s="76">
        <v>0</v>
      </c>
      <c r="AE133" s="76">
        <v>0</v>
      </c>
      <c r="AF133" s="75">
        <v>0</v>
      </c>
      <c r="AG133" s="76">
        <v>0</v>
      </c>
      <c r="AH133" s="76"/>
      <c r="AI133" s="76"/>
      <c r="AJ133" s="76"/>
      <c r="AK133" s="76">
        <v>1237.5</v>
      </c>
      <c r="AL133" s="76">
        <v>1237.5</v>
      </c>
      <c r="AM133" s="76">
        <v>1237.5</v>
      </c>
      <c r="AN133" s="76">
        <v>1237.5</v>
      </c>
      <c r="AO133" s="79">
        <f t="shared" si="168"/>
        <v>1237.5</v>
      </c>
      <c r="AP133" s="86"/>
    </row>
    <row r="134" spans="2:42" s="159" customFormat="1" ht="8.25" x14ac:dyDescent="0.25">
      <c r="B134" s="194" t="s">
        <v>535</v>
      </c>
      <c r="C134" s="195" t="s">
        <v>823</v>
      </c>
      <c r="D134" s="195" t="s">
        <v>828</v>
      </c>
      <c r="E134" s="197" t="s">
        <v>571</v>
      </c>
      <c r="F134" s="197" t="s">
        <v>829</v>
      </c>
      <c r="G134" s="76">
        <v>1375</v>
      </c>
      <c r="H134" s="76">
        <f t="shared" si="166"/>
        <v>137.5</v>
      </c>
      <c r="I134" s="76">
        <f t="shared" si="167"/>
        <v>1237.5</v>
      </c>
      <c r="J134" s="76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  <c r="Q134" s="76">
        <v>0</v>
      </c>
      <c r="R134" s="76">
        <v>0</v>
      </c>
      <c r="S134" s="76">
        <v>0</v>
      </c>
      <c r="T134" s="76">
        <v>0</v>
      </c>
      <c r="U134" s="76">
        <v>0</v>
      </c>
      <c r="V134" s="76">
        <v>0</v>
      </c>
      <c r="W134" s="76">
        <v>0</v>
      </c>
      <c r="X134" s="76">
        <v>12.21</v>
      </c>
      <c r="Y134" s="76">
        <v>247.49</v>
      </c>
      <c r="Z134" s="76">
        <v>247.49</v>
      </c>
      <c r="AA134" s="76">
        <v>247.49</v>
      </c>
      <c r="AB134" s="76">
        <v>248.16</v>
      </c>
      <c r="AC134" s="76">
        <v>234.66</v>
      </c>
      <c r="AD134" s="76">
        <v>0</v>
      </c>
      <c r="AE134" s="76">
        <v>0</v>
      </c>
      <c r="AF134" s="75">
        <v>0</v>
      </c>
      <c r="AG134" s="76">
        <v>0</v>
      </c>
      <c r="AH134" s="76"/>
      <c r="AI134" s="76"/>
      <c r="AJ134" s="76"/>
      <c r="AK134" s="76">
        <v>1237.5</v>
      </c>
      <c r="AL134" s="76">
        <v>1237.5</v>
      </c>
      <c r="AM134" s="76">
        <v>1237.5</v>
      </c>
      <c r="AN134" s="76">
        <v>1237.5</v>
      </c>
      <c r="AO134" s="79">
        <f t="shared" si="168"/>
        <v>1237.5</v>
      </c>
      <c r="AP134" s="86"/>
    </row>
    <row r="135" spans="2:42" s="159" customFormat="1" ht="8.25" x14ac:dyDescent="0.25">
      <c r="B135" s="194" t="s">
        <v>535</v>
      </c>
      <c r="C135" s="195" t="s">
        <v>823</v>
      </c>
      <c r="D135" s="195" t="s">
        <v>830</v>
      </c>
      <c r="E135" s="197" t="s">
        <v>831</v>
      </c>
      <c r="F135" s="197" t="s">
        <v>832</v>
      </c>
      <c r="G135" s="76">
        <v>1375</v>
      </c>
      <c r="H135" s="76">
        <f t="shared" si="166"/>
        <v>137.5</v>
      </c>
      <c r="I135" s="76">
        <f t="shared" si="167"/>
        <v>1237.5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  <c r="Q135" s="76">
        <v>0</v>
      </c>
      <c r="R135" s="76">
        <v>0</v>
      </c>
      <c r="S135" s="76">
        <v>0</v>
      </c>
      <c r="T135" s="76">
        <v>0</v>
      </c>
      <c r="U135" s="76">
        <v>0</v>
      </c>
      <c r="V135" s="76">
        <v>0</v>
      </c>
      <c r="W135" s="76">
        <v>0</v>
      </c>
      <c r="X135" s="76">
        <v>12.21</v>
      </c>
      <c r="Y135" s="76">
        <v>247.49</v>
      </c>
      <c r="Z135" s="76">
        <v>247.49</v>
      </c>
      <c r="AA135" s="76">
        <v>247.49</v>
      </c>
      <c r="AB135" s="76">
        <v>248.16</v>
      </c>
      <c r="AC135" s="76">
        <v>234.66</v>
      </c>
      <c r="AD135" s="76">
        <v>0</v>
      </c>
      <c r="AE135" s="76">
        <v>0</v>
      </c>
      <c r="AF135" s="75">
        <v>0</v>
      </c>
      <c r="AG135" s="76">
        <v>0</v>
      </c>
      <c r="AH135" s="76"/>
      <c r="AI135" s="76"/>
      <c r="AJ135" s="76"/>
      <c r="AK135" s="76">
        <v>1237.5</v>
      </c>
      <c r="AL135" s="76">
        <v>1237.5</v>
      </c>
      <c r="AM135" s="76">
        <v>1237.5</v>
      </c>
      <c r="AN135" s="76">
        <v>1237.5</v>
      </c>
      <c r="AO135" s="79">
        <f t="shared" si="168"/>
        <v>1237.5</v>
      </c>
      <c r="AP135" s="86"/>
    </row>
    <row r="136" spans="2:42" s="159" customFormat="1" ht="8.25" x14ac:dyDescent="0.25">
      <c r="B136" s="194" t="s">
        <v>535</v>
      </c>
      <c r="C136" s="195" t="s">
        <v>823</v>
      </c>
      <c r="D136" s="195" t="s">
        <v>833</v>
      </c>
      <c r="E136" s="197" t="s">
        <v>245</v>
      </c>
      <c r="F136" s="197" t="s">
        <v>834</v>
      </c>
      <c r="G136" s="76">
        <v>1375</v>
      </c>
      <c r="H136" s="76">
        <f t="shared" si="166"/>
        <v>137.5</v>
      </c>
      <c r="I136" s="76">
        <f t="shared" si="167"/>
        <v>1237.5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  <c r="Q136" s="76">
        <v>0</v>
      </c>
      <c r="R136" s="76">
        <v>0</v>
      </c>
      <c r="S136" s="76">
        <v>0</v>
      </c>
      <c r="T136" s="76">
        <v>0</v>
      </c>
      <c r="U136" s="76">
        <v>0</v>
      </c>
      <c r="V136" s="76">
        <v>0</v>
      </c>
      <c r="W136" s="76">
        <v>0</v>
      </c>
      <c r="X136" s="76">
        <v>12.21</v>
      </c>
      <c r="Y136" s="76">
        <v>247.49</v>
      </c>
      <c r="Z136" s="76">
        <v>247.49</v>
      </c>
      <c r="AA136" s="76">
        <v>247.49</v>
      </c>
      <c r="AB136" s="76">
        <v>248.16</v>
      </c>
      <c r="AC136" s="76">
        <v>234.66</v>
      </c>
      <c r="AD136" s="76">
        <v>0</v>
      </c>
      <c r="AE136" s="76">
        <v>0</v>
      </c>
      <c r="AF136" s="75">
        <v>0</v>
      </c>
      <c r="AG136" s="76">
        <v>0</v>
      </c>
      <c r="AH136" s="76"/>
      <c r="AI136" s="76"/>
      <c r="AJ136" s="76"/>
      <c r="AK136" s="76">
        <v>1237.5</v>
      </c>
      <c r="AL136" s="76">
        <v>1237.5</v>
      </c>
      <c r="AM136" s="76">
        <v>1237.5</v>
      </c>
      <c r="AN136" s="76">
        <v>1237.5</v>
      </c>
      <c r="AO136" s="79">
        <f t="shared" si="168"/>
        <v>1237.5</v>
      </c>
      <c r="AP136" s="86"/>
    </row>
    <row r="137" spans="2:42" s="159" customFormat="1" ht="8.25" x14ac:dyDescent="0.25">
      <c r="B137" s="194" t="s">
        <v>535</v>
      </c>
      <c r="C137" s="195" t="s">
        <v>823</v>
      </c>
      <c r="D137" s="195" t="s">
        <v>835</v>
      </c>
      <c r="E137" s="197" t="s">
        <v>571</v>
      </c>
      <c r="F137" s="197" t="s">
        <v>836</v>
      </c>
      <c r="G137" s="76">
        <v>1375</v>
      </c>
      <c r="H137" s="76">
        <f t="shared" si="166"/>
        <v>137.5</v>
      </c>
      <c r="I137" s="76">
        <f t="shared" si="167"/>
        <v>1237.5</v>
      </c>
      <c r="J137" s="76">
        <v>0</v>
      </c>
      <c r="K137" s="76">
        <v>0</v>
      </c>
      <c r="L137" s="76">
        <v>0</v>
      </c>
      <c r="M137" s="76">
        <v>0</v>
      </c>
      <c r="N137" s="76">
        <v>0</v>
      </c>
      <c r="O137" s="76">
        <v>0</v>
      </c>
      <c r="P137" s="76">
        <v>0</v>
      </c>
      <c r="Q137" s="76">
        <v>0</v>
      </c>
      <c r="R137" s="76">
        <v>0</v>
      </c>
      <c r="S137" s="76">
        <v>0</v>
      </c>
      <c r="T137" s="76">
        <v>0</v>
      </c>
      <c r="U137" s="76">
        <v>0</v>
      </c>
      <c r="V137" s="76">
        <v>0</v>
      </c>
      <c r="W137" s="76">
        <v>0</v>
      </c>
      <c r="X137" s="76">
        <v>12.21</v>
      </c>
      <c r="Y137" s="76">
        <v>247.49</v>
      </c>
      <c r="Z137" s="76">
        <v>247.49</v>
      </c>
      <c r="AA137" s="76">
        <v>247.49</v>
      </c>
      <c r="AB137" s="76">
        <v>248.16</v>
      </c>
      <c r="AC137" s="76">
        <v>234.66</v>
      </c>
      <c r="AD137" s="76">
        <v>0</v>
      </c>
      <c r="AE137" s="76">
        <v>0</v>
      </c>
      <c r="AF137" s="75">
        <v>0</v>
      </c>
      <c r="AG137" s="76">
        <v>0</v>
      </c>
      <c r="AH137" s="76"/>
      <c r="AI137" s="76"/>
      <c r="AJ137" s="76"/>
      <c r="AK137" s="76">
        <v>1237.5</v>
      </c>
      <c r="AL137" s="76">
        <v>1237.5</v>
      </c>
      <c r="AM137" s="76">
        <v>1237.5</v>
      </c>
      <c r="AN137" s="76">
        <v>1237.5</v>
      </c>
      <c r="AO137" s="79">
        <f t="shared" si="168"/>
        <v>1237.5</v>
      </c>
      <c r="AP137" s="86"/>
    </row>
    <row r="138" spans="2:42" s="159" customFormat="1" ht="8.25" x14ac:dyDescent="0.25">
      <c r="B138" s="194" t="s">
        <v>535</v>
      </c>
      <c r="C138" s="195" t="s">
        <v>823</v>
      </c>
      <c r="D138" s="195" t="s">
        <v>837</v>
      </c>
      <c r="E138" s="197" t="s">
        <v>838</v>
      </c>
      <c r="F138" s="197" t="s">
        <v>839</v>
      </c>
      <c r="G138" s="76">
        <v>1375</v>
      </c>
      <c r="H138" s="76">
        <f t="shared" si="166"/>
        <v>137.5</v>
      </c>
      <c r="I138" s="76">
        <f t="shared" si="167"/>
        <v>1237.5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  <c r="Q138" s="76">
        <v>0</v>
      </c>
      <c r="R138" s="76">
        <v>0</v>
      </c>
      <c r="S138" s="76">
        <v>0</v>
      </c>
      <c r="T138" s="76">
        <v>0</v>
      </c>
      <c r="U138" s="76">
        <v>0</v>
      </c>
      <c r="V138" s="76">
        <v>0</v>
      </c>
      <c r="W138" s="76">
        <v>0</v>
      </c>
      <c r="X138" s="76">
        <v>12.21</v>
      </c>
      <c r="Y138" s="76">
        <v>247.49</v>
      </c>
      <c r="Z138" s="76">
        <v>247.49</v>
      </c>
      <c r="AA138" s="76">
        <v>247.49</v>
      </c>
      <c r="AB138" s="76">
        <v>248.16</v>
      </c>
      <c r="AC138" s="76">
        <v>234.66</v>
      </c>
      <c r="AD138" s="76">
        <v>0</v>
      </c>
      <c r="AE138" s="76">
        <v>0</v>
      </c>
      <c r="AF138" s="75">
        <v>0</v>
      </c>
      <c r="AG138" s="76">
        <v>0</v>
      </c>
      <c r="AH138" s="76"/>
      <c r="AI138" s="76"/>
      <c r="AJ138" s="76"/>
      <c r="AK138" s="76">
        <v>1237.5</v>
      </c>
      <c r="AL138" s="76">
        <v>1237.5</v>
      </c>
      <c r="AM138" s="76">
        <v>1237.5</v>
      </c>
      <c r="AN138" s="76">
        <v>1237.5</v>
      </c>
      <c r="AO138" s="79">
        <f t="shared" si="168"/>
        <v>1237.5</v>
      </c>
      <c r="AP138" s="86"/>
    </row>
    <row r="139" spans="2:42" s="159" customFormat="1" ht="16.5" x14ac:dyDescent="0.25">
      <c r="B139" s="194" t="s">
        <v>840</v>
      </c>
      <c r="C139" s="195" t="s">
        <v>793</v>
      </c>
      <c r="D139" s="195" t="s">
        <v>841</v>
      </c>
      <c r="E139" s="197" t="s">
        <v>245</v>
      </c>
      <c r="F139" s="197" t="s">
        <v>842</v>
      </c>
      <c r="G139" s="76">
        <v>1367.12</v>
      </c>
      <c r="H139" s="76">
        <f t="shared" si="166"/>
        <v>136.71199999999999</v>
      </c>
      <c r="I139" s="76">
        <f t="shared" si="167"/>
        <v>1230.4079999999999</v>
      </c>
      <c r="J139" s="76">
        <v>0</v>
      </c>
      <c r="K139" s="76">
        <v>0</v>
      </c>
      <c r="L139" s="76">
        <v>0</v>
      </c>
      <c r="M139" s="76">
        <v>0</v>
      </c>
      <c r="N139" s="76">
        <v>0</v>
      </c>
      <c r="O139" s="76">
        <v>0</v>
      </c>
      <c r="P139" s="76">
        <v>0</v>
      </c>
      <c r="Q139" s="76">
        <v>0</v>
      </c>
      <c r="R139" s="76">
        <v>0</v>
      </c>
      <c r="S139" s="76">
        <v>0</v>
      </c>
      <c r="T139" s="76">
        <v>0</v>
      </c>
      <c r="U139" s="76">
        <v>0</v>
      </c>
      <c r="V139" s="76">
        <v>0</v>
      </c>
      <c r="W139" s="76">
        <v>0</v>
      </c>
      <c r="X139" s="76">
        <v>0</v>
      </c>
      <c r="Y139" s="76">
        <v>48.55</v>
      </c>
      <c r="Z139" s="76">
        <v>246.1</v>
      </c>
      <c r="AA139" s="76">
        <v>246.1</v>
      </c>
      <c r="AB139" s="76">
        <v>246.77</v>
      </c>
      <c r="AC139" s="76">
        <v>246.1</v>
      </c>
      <c r="AD139" s="76">
        <v>196.79</v>
      </c>
      <c r="AE139" s="76">
        <v>0</v>
      </c>
      <c r="AF139" s="75">
        <v>0</v>
      </c>
      <c r="AG139" s="76">
        <v>0</v>
      </c>
      <c r="AH139" s="76"/>
      <c r="AI139" s="76"/>
      <c r="AJ139" s="76"/>
      <c r="AK139" s="76">
        <v>1230.4100000000001</v>
      </c>
      <c r="AL139" s="76">
        <v>1230.4100000000001</v>
      </c>
      <c r="AM139" s="76">
        <v>1230.4100000000001</v>
      </c>
      <c r="AN139" s="76">
        <v>1230.4100000000001</v>
      </c>
      <c r="AO139" s="79">
        <f t="shared" si="168"/>
        <v>1230.4100000000001</v>
      </c>
      <c r="AP139" s="86"/>
    </row>
    <row r="140" spans="2:42" s="159" customFormat="1" ht="8.25" x14ac:dyDescent="0.25">
      <c r="B140" s="194" t="s">
        <v>632</v>
      </c>
      <c r="C140" s="195" t="s">
        <v>265</v>
      </c>
      <c r="D140" s="249" t="s">
        <v>843</v>
      </c>
      <c r="E140" s="197" t="s">
        <v>25</v>
      </c>
      <c r="F140" s="197" t="s">
        <v>844</v>
      </c>
      <c r="G140" s="76">
        <v>3450</v>
      </c>
      <c r="H140" s="76">
        <f t="shared" si="166"/>
        <v>345</v>
      </c>
      <c r="I140" s="76">
        <f t="shared" si="167"/>
        <v>3105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  <c r="Q140" s="76">
        <v>0</v>
      </c>
      <c r="R140" s="76">
        <v>0</v>
      </c>
      <c r="S140" s="76">
        <v>0</v>
      </c>
      <c r="T140" s="76">
        <v>0</v>
      </c>
      <c r="U140" s="76">
        <v>0</v>
      </c>
      <c r="V140" s="76">
        <v>0</v>
      </c>
      <c r="W140" s="76">
        <v>0</v>
      </c>
      <c r="X140" s="76">
        <v>0</v>
      </c>
      <c r="Y140" s="76">
        <v>0</v>
      </c>
      <c r="Z140" s="76">
        <v>282.42</v>
      </c>
      <c r="AA140" s="76">
        <v>620.98</v>
      </c>
      <c r="AB140" s="76">
        <v>622.67999999999995</v>
      </c>
      <c r="AC140" s="76">
        <v>620.98</v>
      </c>
      <c r="AD140" s="76">
        <v>620.98</v>
      </c>
      <c r="AE140" s="76">
        <v>336.96</v>
      </c>
      <c r="AF140" s="75">
        <v>0</v>
      </c>
      <c r="AG140" s="76">
        <v>0</v>
      </c>
      <c r="AH140" s="76"/>
      <c r="AI140" s="76"/>
      <c r="AJ140" s="76"/>
      <c r="AK140" s="76">
        <v>3105</v>
      </c>
      <c r="AL140" s="76">
        <v>3105</v>
      </c>
      <c r="AM140" s="76">
        <v>3105</v>
      </c>
      <c r="AN140" s="76">
        <v>3105</v>
      </c>
      <c r="AO140" s="79">
        <f t="shared" si="168"/>
        <v>3105</v>
      </c>
      <c r="AP140" s="86"/>
    </row>
    <row r="141" spans="2:42" s="159" customFormat="1" ht="8.25" x14ac:dyDescent="0.25">
      <c r="B141" s="194" t="s">
        <v>632</v>
      </c>
      <c r="C141" s="195" t="s">
        <v>265</v>
      </c>
      <c r="D141" s="250" t="s">
        <v>845</v>
      </c>
      <c r="E141" s="197" t="s">
        <v>25</v>
      </c>
      <c r="F141" s="197" t="s">
        <v>846</v>
      </c>
      <c r="G141" s="76">
        <v>3450</v>
      </c>
      <c r="H141" s="76">
        <f t="shared" si="166"/>
        <v>345</v>
      </c>
      <c r="I141" s="76">
        <f t="shared" si="167"/>
        <v>3105</v>
      </c>
      <c r="J141" s="76">
        <v>0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  <c r="Q141" s="76">
        <v>0</v>
      </c>
      <c r="R141" s="76">
        <v>0</v>
      </c>
      <c r="S141" s="76">
        <v>0</v>
      </c>
      <c r="T141" s="76">
        <v>0</v>
      </c>
      <c r="U141" s="76">
        <v>0</v>
      </c>
      <c r="V141" s="76">
        <v>0</v>
      </c>
      <c r="W141" s="76">
        <v>0</v>
      </c>
      <c r="X141" s="76">
        <v>0</v>
      </c>
      <c r="Y141" s="76">
        <v>0</v>
      </c>
      <c r="Z141" s="76">
        <v>282.42</v>
      </c>
      <c r="AA141" s="76">
        <v>620.98</v>
      </c>
      <c r="AB141" s="76">
        <v>622.98</v>
      </c>
      <c r="AC141" s="76">
        <v>620.98</v>
      </c>
      <c r="AD141" s="76">
        <v>620.98</v>
      </c>
      <c r="AE141" s="76">
        <v>336.96</v>
      </c>
      <c r="AF141" s="75">
        <v>0</v>
      </c>
      <c r="AG141" s="76">
        <v>0</v>
      </c>
      <c r="AH141" s="76"/>
      <c r="AI141" s="76"/>
      <c r="AJ141" s="76"/>
      <c r="AK141" s="76">
        <v>3105</v>
      </c>
      <c r="AL141" s="76">
        <v>3105</v>
      </c>
      <c r="AM141" s="76">
        <v>3105</v>
      </c>
      <c r="AN141" s="76">
        <v>3105</v>
      </c>
      <c r="AO141" s="79">
        <f t="shared" si="168"/>
        <v>3105</v>
      </c>
      <c r="AP141" s="86"/>
    </row>
    <row r="142" spans="2:42" s="159" customFormat="1" ht="16.5" x14ac:dyDescent="0.25">
      <c r="B142" s="194" t="s">
        <v>632</v>
      </c>
      <c r="C142" s="195" t="s">
        <v>847</v>
      </c>
      <c r="D142" s="250" t="s">
        <v>848</v>
      </c>
      <c r="E142" s="197" t="s">
        <v>25</v>
      </c>
      <c r="F142" s="197" t="s">
        <v>849</v>
      </c>
      <c r="G142" s="76">
        <v>3165</v>
      </c>
      <c r="H142" s="76">
        <f t="shared" si="166"/>
        <v>316.5</v>
      </c>
      <c r="I142" s="76">
        <f t="shared" si="167"/>
        <v>2848.5</v>
      </c>
      <c r="J142" s="76">
        <v>0</v>
      </c>
      <c r="K142" s="76">
        <v>0</v>
      </c>
      <c r="L142" s="76">
        <v>0</v>
      </c>
      <c r="M142" s="76">
        <v>0</v>
      </c>
      <c r="N142" s="76">
        <v>0</v>
      </c>
      <c r="O142" s="76">
        <v>0</v>
      </c>
      <c r="P142" s="76">
        <v>0</v>
      </c>
      <c r="Q142" s="76">
        <v>0</v>
      </c>
      <c r="R142" s="76">
        <v>0</v>
      </c>
      <c r="S142" s="76">
        <v>0</v>
      </c>
      <c r="T142" s="76">
        <v>0</v>
      </c>
      <c r="U142" s="76">
        <v>0</v>
      </c>
      <c r="V142" s="76">
        <v>0</v>
      </c>
      <c r="W142" s="76">
        <v>0</v>
      </c>
      <c r="X142" s="76">
        <v>0</v>
      </c>
      <c r="Y142" s="76">
        <v>0</v>
      </c>
      <c r="Z142" s="76">
        <v>259.10000000000002</v>
      </c>
      <c r="AA142" s="76">
        <v>569.71</v>
      </c>
      <c r="AB142" s="76">
        <v>571.27</v>
      </c>
      <c r="AC142" s="76">
        <v>569.71</v>
      </c>
      <c r="AD142" s="76">
        <v>569.71</v>
      </c>
      <c r="AE142" s="76">
        <v>309</v>
      </c>
      <c r="AF142" s="75">
        <v>0</v>
      </c>
      <c r="AG142" s="76">
        <v>0</v>
      </c>
      <c r="AH142" s="76"/>
      <c r="AI142" s="76"/>
      <c r="AJ142" s="76"/>
      <c r="AK142" s="76">
        <v>2848.5</v>
      </c>
      <c r="AL142" s="76">
        <v>2848.5</v>
      </c>
      <c r="AM142" s="76">
        <v>2848.5</v>
      </c>
      <c r="AN142" s="76">
        <v>2848.5</v>
      </c>
      <c r="AO142" s="79">
        <f t="shared" si="168"/>
        <v>2848.5</v>
      </c>
      <c r="AP142" s="86"/>
    </row>
    <row r="143" spans="2:42" s="159" customFormat="1" ht="8.25" x14ac:dyDescent="0.25">
      <c r="B143" s="194" t="s">
        <v>632</v>
      </c>
      <c r="C143" s="195" t="s">
        <v>847</v>
      </c>
      <c r="D143" s="250" t="s">
        <v>850</v>
      </c>
      <c r="E143" s="197" t="s">
        <v>245</v>
      </c>
      <c r="F143" s="197" t="s">
        <v>851</v>
      </c>
      <c r="G143" s="76">
        <v>2435</v>
      </c>
      <c r="H143" s="76">
        <f t="shared" si="166"/>
        <v>243.5</v>
      </c>
      <c r="I143" s="76">
        <f t="shared" si="167"/>
        <v>2191.5</v>
      </c>
      <c r="J143" s="76">
        <v>0</v>
      </c>
      <c r="K143" s="76">
        <v>0</v>
      </c>
      <c r="L143" s="76">
        <v>0</v>
      </c>
      <c r="M143" s="76">
        <v>0</v>
      </c>
      <c r="N143" s="76">
        <v>0</v>
      </c>
      <c r="O143" s="76">
        <v>0</v>
      </c>
      <c r="P143" s="76">
        <v>0</v>
      </c>
      <c r="Q143" s="76">
        <v>0</v>
      </c>
      <c r="R143" s="76">
        <v>0</v>
      </c>
      <c r="S143" s="76">
        <v>0</v>
      </c>
      <c r="T143" s="76">
        <v>0</v>
      </c>
      <c r="U143" s="76">
        <v>0</v>
      </c>
      <c r="V143" s="76">
        <v>0</v>
      </c>
      <c r="W143" s="76">
        <v>0</v>
      </c>
      <c r="X143" s="76">
        <v>0</v>
      </c>
      <c r="Y143" s="76">
        <v>0</v>
      </c>
      <c r="Z143" s="76">
        <v>199.34</v>
      </c>
      <c r="AA143" s="76">
        <v>438.31</v>
      </c>
      <c r="AB143" s="76">
        <v>439.51</v>
      </c>
      <c r="AC143" s="76">
        <v>438.31</v>
      </c>
      <c r="AD143" s="76">
        <v>438.31</v>
      </c>
      <c r="AE143" s="76">
        <v>237.72</v>
      </c>
      <c r="AF143" s="75">
        <v>0</v>
      </c>
      <c r="AG143" s="76">
        <v>0</v>
      </c>
      <c r="AH143" s="76"/>
      <c r="AI143" s="76"/>
      <c r="AJ143" s="76"/>
      <c r="AK143" s="76">
        <v>2191.5</v>
      </c>
      <c r="AL143" s="76">
        <v>2191.5</v>
      </c>
      <c r="AM143" s="76">
        <v>2191.5</v>
      </c>
      <c r="AN143" s="76">
        <v>2191.5</v>
      </c>
      <c r="AO143" s="79">
        <f t="shared" si="168"/>
        <v>2191.5</v>
      </c>
      <c r="AP143" s="86"/>
    </row>
    <row r="144" spans="2:42" s="159" customFormat="1" ht="8.25" x14ac:dyDescent="0.25">
      <c r="B144" s="194" t="s">
        <v>632</v>
      </c>
      <c r="C144" s="195" t="s">
        <v>847</v>
      </c>
      <c r="D144" s="250" t="s">
        <v>852</v>
      </c>
      <c r="E144" s="197" t="s">
        <v>245</v>
      </c>
      <c r="F144" s="197" t="s">
        <v>853</v>
      </c>
      <c r="G144" s="76">
        <v>2435</v>
      </c>
      <c r="H144" s="76">
        <f t="shared" si="166"/>
        <v>243.5</v>
      </c>
      <c r="I144" s="76">
        <f t="shared" si="167"/>
        <v>2191.5</v>
      </c>
      <c r="J144" s="76">
        <v>0</v>
      </c>
      <c r="K144" s="76">
        <v>0</v>
      </c>
      <c r="L144" s="76">
        <v>0</v>
      </c>
      <c r="M144" s="76">
        <v>0</v>
      </c>
      <c r="N144" s="76">
        <v>0</v>
      </c>
      <c r="O144" s="76">
        <v>0</v>
      </c>
      <c r="P144" s="76">
        <v>0</v>
      </c>
      <c r="Q144" s="76">
        <v>0</v>
      </c>
      <c r="R144" s="76">
        <v>0</v>
      </c>
      <c r="S144" s="76">
        <v>0</v>
      </c>
      <c r="T144" s="76">
        <v>0</v>
      </c>
      <c r="U144" s="76">
        <v>0</v>
      </c>
      <c r="V144" s="76">
        <v>0</v>
      </c>
      <c r="W144" s="76">
        <v>0</v>
      </c>
      <c r="X144" s="76">
        <v>0</v>
      </c>
      <c r="Y144" s="76">
        <v>0</v>
      </c>
      <c r="Z144" s="76">
        <v>199.34</v>
      </c>
      <c r="AA144" s="76">
        <v>438.31</v>
      </c>
      <c r="AB144" s="76">
        <v>439.51</v>
      </c>
      <c r="AC144" s="76">
        <v>438.31</v>
      </c>
      <c r="AD144" s="76">
        <v>438.31</v>
      </c>
      <c r="AE144" s="76">
        <v>237.72</v>
      </c>
      <c r="AF144" s="75">
        <v>0</v>
      </c>
      <c r="AG144" s="76">
        <v>0</v>
      </c>
      <c r="AH144" s="76"/>
      <c r="AI144" s="76"/>
      <c r="AJ144" s="76"/>
      <c r="AK144" s="76">
        <v>2191.5</v>
      </c>
      <c r="AL144" s="76">
        <v>2191.5</v>
      </c>
      <c r="AM144" s="76">
        <v>2191.5</v>
      </c>
      <c r="AN144" s="76">
        <v>2191.5</v>
      </c>
      <c r="AO144" s="79">
        <f t="shared" si="168"/>
        <v>2191.5</v>
      </c>
      <c r="AP144" s="86"/>
    </row>
    <row r="145" spans="2:42" s="159" customFormat="1" ht="8.25" x14ac:dyDescent="0.25">
      <c r="B145" s="194" t="s">
        <v>632</v>
      </c>
      <c r="C145" s="195" t="s">
        <v>847</v>
      </c>
      <c r="D145" s="250" t="s">
        <v>854</v>
      </c>
      <c r="E145" s="197" t="s">
        <v>245</v>
      </c>
      <c r="F145" s="197" t="s">
        <v>855</v>
      </c>
      <c r="G145" s="76">
        <v>2435</v>
      </c>
      <c r="H145" s="76">
        <f t="shared" si="166"/>
        <v>243.5</v>
      </c>
      <c r="I145" s="76">
        <f t="shared" si="167"/>
        <v>2191.5</v>
      </c>
      <c r="J145" s="76">
        <v>0</v>
      </c>
      <c r="K145" s="76">
        <v>0</v>
      </c>
      <c r="L145" s="76">
        <v>0</v>
      </c>
      <c r="M145" s="76">
        <v>0</v>
      </c>
      <c r="N145" s="76">
        <v>0</v>
      </c>
      <c r="O145" s="76">
        <v>0</v>
      </c>
      <c r="P145" s="76">
        <v>0</v>
      </c>
      <c r="Q145" s="76">
        <v>0</v>
      </c>
      <c r="R145" s="76">
        <v>0</v>
      </c>
      <c r="S145" s="76">
        <v>0</v>
      </c>
      <c r="T145" s="76">
        <v>0</v>
      </c>
      <c r="U145" s="76">
        <v>0</v>
      </c>
      <c r="V145" s="76">
        <v>0</v>
      </c>
      <c r="W145" s="76">
        <v>0</v>
      </c>
      <c r="X145" s="76">
        <v>0</v>
      </c>
      <c r="Y145" s="76">
        <v>0</v>
      </c>
      <c r="Z145" s="76">
        <v>199.34</v>
      </c>
      <c r="AA145" s="76">
        <v>438.31</v>
      </c>
      <c r="AB145" s="76">
        <v>439.51</v>
      </c>
      <c r="AC145" s="76">
        <v>438.31</v>
      </c>
      <c r="AD145" s="76">
        <v>438.31</v>
      </c>
      <c r="AE145" s="76">
        <v>237.72</v>
      </c>
      <c r="AF145" s="75">
        <v>0</v>
      </c>
      <c r="AG145" s="76">
        <v>0</v>
      </c>
      <c r="AH145" s="76"/>
      <c r="AI145" s="76"/>
      <c r="AJ145" s="76"/>
      <c r="AK145" s="76">
        <v>2191.5</v>
      </c>
      <c r="AL145" s="76">
        <v>2191.5</v>
      </c>
      <c r="AM145" s="76">
        <v>2191.5</v>
      </c>
      <c r="AN145" s="76">
        <v>2191.5</v>
      </c>
      <c r="AO145" s="79">
        <f t="shared" si="168"/>
        <v>2191.5</v>
      </c>
      <c r="AP145" s="86"/>
    </row>
    <row r="146" spans="2:42" s="159" customFormat="1" ht="16.5" x14ac:dyDescent="0.25">
      <c r="B146" s="194" t="s">
        <v>632</v>
      </c>
      <c r="C146" s="195" t="s">
        <v>847</v>
      </c>
      <c r="D146" s="12" t="s">
        <v>856</v>
      </c>
      <c r="E146" s="197" t="s">
        <v>245</v>
      </c>
      <c r="F146" s="197" t="s">
        <v>857</v>
      </c>
      <c r="G146" s="76">
        <v>2435</v>
      </c>
      <c r="H146" s="76">
        <f t="shared" si="166"/>
        <v>243.5</v>
      </c>
      <c r="I146" s="76">
        <f t="shared" si="167"/>
        <v>2191.5</v>
      </c>
      <c r="J146" s="76">
        <v>0</v>
      </c>
      <c r="K146" s="76">
        <v>0</v>
      </c>
      <c r="L146" s="76">
        <v>0</v>
      </c>
      <c r="M146" s="76">
        <v>0</v>
      </c>
      <c r="N146" s="76">
        <v>0</v>
      </c>
      <c r="O146" s="76">
        <v>0</v>
      </c>
      <c r="P146" s="76">
        <v>0</v>
      </c>
      <c r="Q146" s="76">
        <v>0</v>
      </c>
      <c r="R146" s="76">
        <v>0</v>
      </c>
      <c r="S146" s="76">
        <v>0</v>
      </c>
      <c r="T146" s="76">
        <v>0</v>
      </c>
      <c r="U146" s="76">
        <v>0</v>
      </c>
      <c r="V146" s="76">
        <v>0</v>
      </c>
      <c r="W146" s="76">
        <v>0</v>
      </c>
      <c r="X146" s="76">
        <v>0</v>
      </c>
      <c r="Y146" s="76">
        <v>0</v>
      </c>
      <c r="Z146" s="76">
        <v>199.34</v>
      </c>
      <c r="AA146" s="76">
        <v>438.31</v>
      </c>
      <c r="AB146" s="76">
        <v>439.51</v>
      </c>
      <c r="AC146" s="76">
        <v>438.31</v>
      </c>
      <c r="AD146" s="76">
        <v>438.31</v>
      </c>
      <c r="AE146" s="76">
        <v>237.72</v>
      </c>
      <c r="AF146" s="75">
        <v>0</v>
      </c>
      <c r="AG146" s="76">
        <v>0</v>
      </c>
      <c r="AH146" s="76"/>
      <c r="AI146" s="76"/>
      <c r="AJ146" s="76"/>
      <c r="AK146" s="76">
        <v>2191.5</v>
      </c>
      <c r="AL146" s="76">
        <v>2191.5</v>
      </c>
      <c r="AM146" s="76">
        <v>2191.5</v>
      </c>
      <c r="AN146" s="76">
        <v>2191.5</v>
      </c>
      <c r="AO146" s="79">
        <f t="shared" si="168"/>
        <v>2191.5</v>
      </c>
      <c r="AP146" s="86"/>
    </row>
    <row r="147" spans="2:42" s="159" customFormat="1" ht="8.25" x14ac:dyDescent="0.25">
      <c r="B147" s="194" t="s">
        <v>632</v>
      </c>
      <c r="C147" s="195" t="s">
        <v>847</v>
      </c>
      <c r="D147" s="250" t="s">
        <v>858</v>
      </c>
      <c r="E147" s="197" t="s">
        <v>245</v>
      </c>
      <c r="F147" s="197" t="s">
        <v>859</v>
      </c>
      <c r="G147" s="76">
        <v>2435</v>
      </c>
      <c r="H147" s="76">
        <f t="shared" si="166"/>
        <v>243.5</v>
      </c>
      <c r="I147" s="76">
        <f t="shared" si="167"/>
        <v>2191.5</v>
      </c>
      <c r="J147" s="76">
        <v>0</v>
      </c>
      <c r="K147" s="76">
        <v>0</v>
      </c>
      <c r="L147" s="76">
        <v>0</v>
      </c>
      <c r="M147" s="76">
        <v>0</v>
      </c>
      <c r="N147" s="76">
        <v>0</v>
      </c>
      <c r="O147" s="76">
        <v>0</v>
      </c>
      <c r="P147" s="76">
        <v>0</v>
      </c>
      <c r="Q147" s="76">
        <v>0</v>
      </c>
      <c r="R147" s="76">
        <v>0</v>
      </c>
      <c r="S147" s="76">
        <v>0</v>
      </c>
      <c r="T147" s="76">
        <v>0</v>
      </c>
      <c r="U147" s="76">
        <v>0</v>
      </c>
      <c r="V147" s="76">
        <v>0</v>
      </c>
      <c r="W147" s="76">
        <v>0</v>
      </c>
      <c r="X147" s="76">
        <v>0</v>
      </c>
      <c r="Y147" s="76">
        <v>0</v>
      </c>
      <c r="Z147" s="76">
        <v>199.34</v>
      </c>
      <c r="AA147" s="76">
        <v>438.31</v>
      </c>
      <c r="AB147" s="76">
        <v>439.51</v>
      </c>
      <c r="AC147" s="76">
        <v>438.31</v>
      </c>
      <c r="AD147" s="76">
        <v>438.31</v>
      </c>
      <c r="AE147" s="76">
        <v>237.72</v>
      </c>
      <c r="AF147" s="75">
        <v>0</v>
      </c>
      <c r="AG147" s="76">
        <v>0</v>
      </c>
      <c r="AH147" s="76"/>
      <c r="AI147" s="76"/>
      <c r="AJ147" s="76"/>
      <c r="AK147" s="76">
        <v>2191.5</v>
      </c>
      <c r="AL147" s="76">
        <v>2191.5</v>
      </c>
      <c r="AM147" s="76">
        <v>2191.5</v>
      </c>
      <c r="AN147" s="76">
        <v>2191.5</v>
      </c>
      <c r="AO147" s="79">
        <f t="shared" si="168"/>
        <v>2191.5</v>
      </c>
      <c r="AP147" s="86"/>
    </row>
    <row r="148" spans="2:42" s="159" customFormat="1" ht="16.5" x14ac:dyDescent="0.25">
      <c r="B148" s="194" t="s">
        <v>632</v>
      </c>
      <c r="C148" s="195" t="s">
        <v>847</v>
      </c>
      <c r="D148" s="250" t="s">
        <v>860</v>
      </c>
      <c r="E148" s="197" t="s">
        <v>245</v>
      </c>
      <c r="F148" s="197" t="s">
        <v>861</v>
      </c>
      <c r="G148" s="76">
        <v>2435</v>
      </c>
      <c r="H148" s="76">
        <f t="shared" si="166"/>
        <v>243.5</v>
      </c>
      <c r="I148" s="76">
        <f t="shared" si="167"/>
        <v>2191.5</v>
      </c>
      <c r="J148" s="76">
        <v>0</v>
      </c>
      <c r="K148" s="76">
        <v>0</v>
      </c>
      <c r="L148" s="76">
        <v>0</v>
      </c>
      <c r="M148" s="76">
        <v>0</v>
      </c>
      <c r="N148" s="76">
        <v>0</v>
      </c>
      <c r="O148" s="76">
        <v>0</v>
      </c>
      <c r="P148" s="76">
        <v>0</v>
      </c>
      <c r="Q148" s="76">
        <v>0</v>
      </c>
      <c r="R148" s="76">
        <v>0</v>
      </c>
      <c r="S148" s="76">
        <v>0</v>
      </c>
      <c r="T148" s="76">
        <v>0</v>
      </c>
      <c r="U148" s="76">
        <v>0</v>
      </c>
      <c r="V148" s="76">
        <v>0</v>
      </c>
      <c r="W148" s="76">
        <v>0</v>
      </c>
      <c r="X148" s="76">
        <v>0</v>
      </c>
      <c r="Y148" s="76">
        <v>0</v>
      </c>
      <c r="Z148" s="76">
        <v>199.34</v>
      </c>
      <c r="AA148" s="76">
        <v>438.31</v>
      </c>
      <c r="AB148" s="76">
        <v>439.51</v>
      </c>
      <c r="AC148" s="76">
        <v>438.31</v>
      </c>
      <c r="AD148" s="76">
        <v>438.31</v>
      </c>
      <c r="AE148" s="76">
        <v>237.72</v>
      </c>
      <c r="AF148" s="75">
        <v>0</v>
      </c>
      <c r="AG148" s="76">
        <v>0</v>
      </c>
      <c r="AH148" s="76"/>
      <c r="AI148" s="76"/>
      <c r="AJ148" s="76"/>
      <c r="AK148" s="76">
        <v>2191.5</v>
      </c>
      <c r="AL148" s="76">
        <v>2191.5</v>
      </c>
      <c r="AM148" s="76">
        <v>2191.5</v>
      </c>
      <c r="AN148" s="76">
        <v>2191.5</v>
      </c>
      <c r="AO148" s="79">
        <f t="shared" si="168"/>
        <v>2191.5</v>
      </c>
      <c r="AP148" s="86"/>
    </row>
    <row r="149" spans="2:42" s="159" customFormat="1" ht="8.25" x14ac:dyDescent="0.25">
      <c r="B149" s="194" t="s">
        <v>632</v>
      </c>
      <c r="C149" s="195" t="s">
        <v>847</v>
      </c>
      <c r="D149" s="250" t="s">
        <v>862</v>
      </c>
      <c r="E149" s="197" t="s">
        <v>245</v>
      </c>
      <c r="F149" s="197" t="s">
        <v>863</v>
      </c>
      <c r="G149" s="76">
        <v>2435</v>
      </c>
      <c r="H149" s="76">
        <f t="shared" si="166"/>
        <v>243.5</v>
      </c>
      <c r="I149" s="76">
        <f t="shared" si="167"/>
        <v>2191.5</v>
      </c>
      <c r="J149" s="76">
        <v>0</v>
      </c>
      <c r="K149" s="76">
        <v>0</v>
      </c>
      <c r="L149" s="76">
        <v>0</v>
      </c>
      <c r="M149" s="76">
        <v>0</v>
      </c>
      <c r="N149" s="76">
        <v>0</v>
      </c>
      <c r="O149" s="76">
        <v>0</v>
      </c>
      <c r="P149" s="76">
        <v>0</v>
      </c>
      <c r="Q149" s="76">
        <v>0</v>
      </c>
      <c r="R149" s="76">
        <v>0</v>
      </c>
      <c r="S149" s="76">
        <v>0</v>
      </c>
      <c r="T149" s="76">
        <v>0</v>
      </c>
      <c r="U149" s="76">
        <v>0</v>
      </c>
      <c r="V149" s="76">
        <v>0</v>
      </c>
      <c r="W149" s="76">
        <v>0</v>
      </c>
      <c r="X149" s="76">
        <v>0</v>
      </c>
      <c r="Y149" s="76">
        <v>0</v>
      </c>
      <c r="Z149" s="76">
        <v>199.34</v>
      </c>
      <c r="AA149" s="76">
        <v>438.31</v>
      </c>
      <c r="AB149" s="76">
        <v>439.51</v>
      </c>
      <c r="AC149" s="76">
        <v>438.31</v>
      </c>
      <c r="AD149" s="76">
        <v>438.31</v>
      </c>
      <c r="AE149" s="76">
        <v>237.72</v>
      </c>
      <c r="AF149" s="75">
        <v>0</v>
      </c>
      <c r="AG149" s="76">
        <v>0</v>
      </c>
      <c r="AH149" s="76"/>
      <c r="AI149" s="76"/>
      <c r="AJ149" s="76"/>
      <c r="AK149" s="76">
        <v>2191.5</v>
      </c>
      <c r="AL149" s="76">
        <v>2191.5</v>
      </c>
      <c r="AM149" s="76">
        <v>2191.5</v>
      </c>
      <c r="AN149" s="76">
        <v>2191.5</v>
      </c>
      <c r="AO149" s="79">
        <f t="shared" si="168"/>
        <v>2191.5</v>
      </c>
      <c r="AP149" s="86"/>
    </row>
    <row r="150" spans="2:42" s="252" customFormat="1" ht="33" x14ac:dyDescent="0.25">
      <c r="B150" s="205" t="s">
        <v>864</v>
      </c>
      <c r="C150" s="195" t="s">
        <v>793</v>
      </c>
      <c r="D150" s="12" t="s">
        <v>865</v>
      </c>
      <c r="E150" s="74" t="s">
        <v>429</v>
      </c>
      <c r="F150" s="74" t="s">
        <v>866</v>
      </c>
      <c r="G150" s="76">
        <v>1516</v>
      </c>
      <c r="H150" s="76">
        <f t="shared" si="166"/>
        <v>151.6</v>
      </c>
      <c r="I150" s="76">
        <f t="shared" si="167"/>
        <v>1364.4</v>
      </c>
      <c r="J150" s="215">
        <v>0</v>
      </c>
      <c r="K150" s="215">
        <v>0</v>
      </c>
      <c r="L150" s="215">
        <v>0</v>
      </c>
      <c r="M150" s="215">
        <v>0</v>
      </c>
      <c r="N150" s="215">
        <v>0</v>
      </c>
      <c r="O150" s="215">
        <v>0</v>
      </c>
      <c r="P150" s="215">
        <v>0</v>
      </c>
      <c r="Q150" s="215">
        <v>0</v>
      </c>
      <c r="R150" s="215">
        <v>0</v>
      </c>
      <c r="S150" s="76">
        <v>157.02000000000001</v>
      </c>
      <c r="T150" s="76">
        <v>272.91000000000003</v>
      </c>
      <c r="U150" s="76">
        <v>272.91000000000003</v>
      </c>
      <c r="V150" s="76">
        <v>272.91000000000003</v>
      </c>
      <c r="W150" s="76">
        <f t="shared" ref="W150:W164" si="169">O150+P150+Q150+R150+S150+T150+U150+V150</f>
        <v>975.75000000000023</v>
      </c>
      <c r="X150" s="215">
        <f t="shared" ref="X150:X164" si="170">ROUND((I150/5/365*31),2)</f>
        <v>23.18</v>
      </c>
      <c r="Y150" s="215">
        <f t="shared" ref="Y150:Y164" si="171">ROUND((I150/5/365*29),2)</f>
        <v>21.68</v>
      </c>
      <c r="Z150" s="215">
        <f t="shared" ref="Z150:Z164" si="172">ROUND((I150/5/365*31),2)</f>
        <v>23.18</v>
      </c>
      <c r="AA150" s="215">
        <f t="shared" ref="AA150:AA164" si="173">ROUND((I150/5/365*30),2)</f>
        <v>22.43</v>
      </c>
      <c r="AB150" s="215">
        <f t="shared" ref="AB150:AB164" si="174">ROUND((I150/5/365*31),2)</f>
        <v>23.18</v>
      </c>
      <c r="AC150" s="215">
        <f t="shared" ref="AC150:AC164" si="175">ROUND((I150/5/365*30),2)</f>
        <v>22.43</v>
      </c>
      <c r="AD150" s="215">
        <f t="shared" ref="AD150:AD164" si="176">ROUND((I150/5/365*31),2)</f>
        <v>23.18</v>
      </c>
      <c r="AE150" s="76">
        <f t="shared" ref="AE150:AE164" si="177">ROUND((I150/5/365*31),2)</f>
        <v>23.18</v>
      </c>
      <c r="AF150" s="75">
        <f t="shared" ref="AF150:AF164" si="178">ROUND((I150/5/365*30),2)</f>
        <v>22.43</v>
      </c>
      <c r="AG150" s="215">
        <f t="shared" ref="AG150:AG164" si="179">ROUND((I150/5/365*31),2)</f>
        <v>23.18</v>
      </c>
      <c r="AH150" s="215"/>
      <c r="AI150" s="215"/>
      <c r="AJ150" s="215"/>
      <c r="AK150" s="215">
        <v>1364.4</v>
      </c>
      <c r="AL150" s="215">
        <v>1364.4</v>
      </c>
      <c r="AM150" s="215">
        <v>1364.4</v>
      </c>
      <c r="AN150" s="215">
        <v>1364.4</v>
      </c>
      <c r="AO150" s="79">
        <f t="shared" si="168"/>
        <v>1364.4</v>
      </c>
      <c r="AP150" s="251"/>
    </row>
    <row r="151" spans="2:42" s="252" customFormat="1" ht="33" x14ac:dyDescent="0.25">
      <c r="B151" s="205" t="s">
        <v>864</v>
      </c>
      <c r="C151" s="195" t="s">
        <v>793</v>
      </c>
      <c r="D151" s="12" t="s">
        <v>867</v>
      </c>
      <c r="E151" s="74" t="s">
        <v>180</v>
      </c>
      <c r="F151" s="74" t="s">
        <v>868</v>
      </c>
      <c r="G151" s="76">
        <v>1516</v>
      </c>
      <c r="H151" s="76">
        <f t="shared" si="166"/>
        <v>151.6</v>
      </c>
      <c r="I151" s="76">
        <f t="shared" si="167"/>
        <v>1364.4</v>
      </c>
      <c r="J151" s="215">
        <v>0</v>
      </c>
      <c r="K151" s="215">
        <v>0</v>
      </c>
      <c r="L151" s="215">
        <v>0</v>
      </c>
      <c r="M151" s="215">
        <v>0</v>
      </c>
      <c r="N151" s="215">
        <v>0</v>
      </c>
      <c r="O151" s="215">
        <v>0</v>
      </c>
      <c r="P151" s="215">
        <v>0</v>
      </c>
      <c r="Q151" s="215">
        <v>0</v>
      </c>
      <c r="R151" s="215">
        <v>0</v>
      </c>
      <c r="S151" s="76">
        <v>157.02000000000001</v>
      </c>
      <c r="T151" s="76">
        <v>272.91000000000003</v>
      </c>
      <c r="U151" s="76">
        <v>272.91000000000003</v>
      </c>
      <c r="V151" s="76">
        <v>272.91000000000003</v>
      </c>
      <c r="W151" s="76">
        <f t="shared" si="169"/>
        <v>975.75000000000023</v>
      </c>
      <c r="X151" s="76">
        <f t="shared" si="170"/>
        <v>23.18</v>
      </c>
      <c r="Y151" s="76">
        <f t="shared" si="171"/>
        <v>21.68</v>
      </c>
      <c r="Z151" s="215">
        <f t="shared" si="172"/>
        <v>23.18</v>
      </c>
      <c r="AA151" s="215">
        <f t="shared" si="173"/>
        <v>22.43</v>
      </c>
      <c r="AB151" s="215">
        <f t="shared" si="174"/>
        <v>23.18</v>
      </c>
      <c r="AC151" s="215">
        <f t="shared" si="175"/>
        <v>22.43</v>
      </c>
      <c r="AD151" s="215">
        <f t="shared" si="176"/>
        <v>23.18</v>
      </c>
      <c r="AE151" s="215">
        <f t="shared" si="177"/>
        <v>23.18</v>
      </c>
      <c r="AF151" s="75">
        <f t="shared" si="178"/>
        <v>22.43</v>
      </c>
      <c r="AG151" s="215">
        <f t="shared" si="179"/>
        <v>23.18</v>
      </c>
      <c r="AH151" s="215"/>
      <c r="AI151" s="215"/>
      <c r="AJ151" s="215"/>
      <c r="AK151" s="215">
        <v>1364.4</v>
      </c>
      <c r="AL151" s="215">
        <v>1364.4</v>
      </c>
      <c r="AM151" s="215">
        <v>1364.4</v>
      </c>
      <c r="AN151" s="215">
        <v>1364.4</v>
      </c>
      <c r="AO151" s="79">
        <f t="shared" si="168"/>
        <v>1364.4</v>
      </c>
      <c r="AP151" s="251"/>
    </row>
    <row r="152" spans="2:42" s="252" customFormat="1" ht="24.75" x14ac:dyDescent="0.25">
      <c r="B152" s="205" t="s">
        <v>864</v>
      </c>
      <c r="C152" s="195" t="s">
        <v>793</v>
      </c>
      <c r="D152" s="12" t="s">
        <v>869</v>
      </c>
      <c r="E152" s="74" t="s">
        <v>19</v>
      </c>
      <c r="F152" s="74" t="s">
        <v>870</v>
      </c>
      <c r="G152" s="76">
        <v>1516</v>
      </c>
      <c r="H152" s="76">
        <f t="shared" si="166"/>
        <v>151.6</v>
      </c>
      <c r="I152" s="76">
        <f t="shared" si="167"/>
        <v>1364.4</v>
      </c>
      <c r="J152" s="215">
        <v>0</v>
      </c>
      <c r="K152" s="215">
        <v>0</v>
      </c>
      <c r="L152" s="215">
        <v>0</v>
      </c>
      <c r="M152" s="215">
        <v>0</v>
      </c>
      <c r="N152" s="215">
        <v>0</v>
      </c>
      <c r="O152" s="215">
        <v>0</v>
      </c>
      <c r="P152" s="215">
        <v>0</v>
      </c>
      <c r="Q152" s="215">
        <v>0</v>
      </c>
      <c r="R152" s="215">
        <v>0</v>
      </c>
      <c r="S152" s="76">
        <v>157.02000000000001</v>
      </c>
      <c r="T152" s="76">
        <v>272.91000000000003</v>
      </c>
      <c r="U152" s="76">
        <v>272.91000000000003</v>
      </c>
      <c r="V152" s="76">
        <v>272.91000000000003</v>
      </c>
      <c r="W152" s="76">
        <f t="shared" si="169"/>
        <v>975.75000000000023</v>
      </c>
      <c r="X152" s="76">
        <f t="shared" si="170"/>
        <v>23.18</v>
      </c>
      <c r="Y152" s="76">
        <f t="shared" si="171"/>
        <v>21.68</v>
      </c>
      <c r="Z152" s="215">
        <f t="shared" si="172"/>
        <v>23.18</v>
      </c>
      <c r="AA152" s="215">
        <f t="shared" si="173"/>
        <v>22.43</v>
      </c>
      <c r="AB152" s="215">
        <f t="shared" si="174"/>
        <v>23.18</v>
      </c>
      <c r="AC152" s="215">
        <f t="shared" si="175"/>
        <v>22.43</v>
      </c>
      <c r="AD152" s="215">
        <f t="shared" si="176"/>
        <v>23.18</v>
      </c>
      <c r="AE152" s="215">
        <f t="shared" si="177"/>
        <v>23.18</v>
      </c>
      <c r="AF152" s="75">
        <f t="shared" si="178"/>
        <v>22.43</v>
      </c>
      <c r="AG152" s="215">
        <f t="shared" si="179"/>
        <v>23.18</v>
      </c>
      <c r="AH152" s="215"/>
      <c r="AI152" s="215"/>
      <c r="AJ152" s="215"/>
      <c r="AK152" s="215">
        <v>1364.4</v>
      </c>
      <c r="AL152" s="215">
        <v>1364.4</v>
      </c>
      <c r="AM152" s="215">
        <v>1364.4</v>
      </c>
      <c r="AN152" s="215">
        <v>1364.4</v>
      </c>
      <c r="AO152" s="79">
        <f t="shared" si="168"/>
        <v>1364.4</v>
      </c>
      <c r="AP152" s="251"/>
    </row>
    <row r="153" spans="2:42" s="252" customFormat="1" ht="24.75" x14ac:dyDescent="0.25">
      <c r="B153" s="205" t="s">
        <v>864</v>
      </c>
      <c r="C153" s="195" t="s">
        <v>793</v>
      </c>
      <c r="D153" s="12" t="s">
        <v>871</v>
      </c>
      <c r="E153" s="74" t="s">
        <v>429</v>
      </c>
      <c r="F153" s="74" t="s">
        <v>872</v>
      </c>
      <c r="G153" s="76">
        <v>1516</v>
      </c>
      <c r="H153" s="76">
        <f t="shared" si="166"/>
        <v>151.6</v>
      </c>
      <c r="I153" s="76">
        <f t="shared" si="167"/>
        <v>1364.4</v>
      </c>
      <c r="J153" s="215">
        <v>0</v>
      </c>
      <c r="K153" s="215">
        <v>0</v>
      </c>
      <c r="L153" s="215">
        <v>0</v>
      </c>
      <c r="M153" s="215">
        <v>0</v>
      </c>
      <c r="N153" s="215">
        <v>0</v>
      </c>
      <c r="O153" s="215">
        <v>0</v>
      </c>
      <c r="P153" s="215">
        <v>0</v>
      </c>
      <c r="Q153" s="215">
        <v>0</v>
      </c>
      <c r="R153" s="215">
        <v>0</v>
      </c>
      <c r="S153" s="76">
        <v>157.02000000000001</v>
      </c>
      <c r="T153" s="76">
        <v>272.91000000000003</v>
      </c>
      <c r="U153" s="76">
        <v>272.91000000000003</v>
      </c>
      <c r="V153" s="76">
        <v>272.91000000000003</v>
      </c>
      <c r="W153" s="76">
        <f t="shared" si="169"/>
        <v>975.75000000000023</v>
      </c>
      <c r="X153" s="76">
        <f t="shared" si="170"/>
        <v>23.18</v>
      </c>
      <c r="Y153" s="76">
        <f t="shared" si="171"/>
        <v>21.68</v>
      </c>
      <c r="Z153" s="215">
        <f t="shared" si="172"/>
        <v>23.18</v>
      </c>
      <c r="AA153" s="215">
        <f t="shared" si="173"/>
        <v>22.43</v>
      </c>
      <c r="AB153" s="215">
        <f t="shared" si="174"/>
        <v>23.18</v>
      </c>
      <c r="AC153" s="215">
        <f t="shared" si="175"/>
        <v>22.43</v>
      </c>
      <c r="AD153" s="215">
        <f t="shared" si="176"/>
        <v>23.18</v>
      </c>
      <c r="AE153" s="215">
        <f t="shared" si="177"/>
        <v>23.18</v>
      </c>
      <c r="AF153" s="75">
        <f t="shared" si="178"/>
        <v>22.43</v>
      </c>
      <c r="AG153" s="215">
        <f t="shared" si="179"/>
        <v>23.18</v>
      </c>
      <c r="AH153" s="215"/>
      <c r="AI153" s="215"/>
      <c r="AJ153" s="215"/>
      <c r="AK153" s="215">
        <v>1364.4</v>
      </c>
      <c r="AL153" s="215">
        <v>1364.4</v>
      </c>
      <c r="AM153" s="215">
        <v>1364.4</v>
      </c>
      <c r="AN153" s="215">
        <v>1364.4</v>
      </c>
      <c r="AO153" s="79">
        <f t="shared" si="168"/>
        <v>1364.4</v>
      </c>
      <c r="AP153" s="251"/>
    </row>
    <row r="154" spans="2:42" s="252" customFormat="1" ht="24.75" x14ac:dyDescent="0.25">
      <c r="B154" s="205" t="s">
        <v>864</v>
      </c>
      <c r="C154" s="195" t="s">
        <v>793</v>
      </c>
      <c r="D154" s="249" t="s">
        <v>873</v>
      </c>
      <c r="E154" s="74" t="s">
        <v>180</v>
      </c>
      <c r="F154" s="74" t="s">
        <v>874</v>
      </c>
      <c r="G154" s="76">
        <v>1516</v>
      </c>
      <c r="H154" s="76">
        <f t="shared" si="166"/>
        <v>151.6</v>
      </c>
      <c r="I154" s="76">
        <f t="shared" si="167"/>
        <v>1364.4</v>
      </c>
      <c r="J154" s="215">
        <v>0</v>
      </c>
      <c r="K154" s="215">
        <v>0</v>
      </c>
      <c r="L154" s="215">
        <v>0</v>
      </c>
      <c r="M154" s="215">
        <v>0</v>
      </c>
      <c r="N154" s="215">
        <v>0</v>
      </c>
      <c r="O154" s="215">
        <v>0</v>
      </c>
      <c r="P154" s="215">
        <v>0</v>
      </c>
      <c r="Q154" s="215">
        <v>0</v>
      </c>
      <c r="R154" s="215">
        <v>0</v>
      </c>
      <c r="S154" s="76">
        <v>157.02000000000001</v>
      </c>
      <c r="T154" s="76">
        <v>272.91000000000003</v>
      </c>
      <c r="U154" s="76">
        <v>272.91000000000003</v>
      </c>
      <c r="V154" s="76">
        <v>272.91000000000003</v>
      </c>
      <c r="W154" s="76">
        <f t="shared" si="169"/>
        <v>975.75000000000023</v>
      </c>
      <c r="X154" s="76">
        <f t="shared" si="170"/>
        <v>23.18</v>
      </c>
      <c r="Y154" s="76">
        <f t="shared" si="171"/>
        <v>21.68</v>
      </c>
      <c r="Z154" s="215">
        <f t="shared" si="172"/>
        <v>23.18</v>
      </c>
      <c r="AA154" s="215">
        <f t="shared" si="173"/>
        <v>22.43</v>
      </c>
      <c r="AB154" s="215">
        <f t="shared" si="174"/>
        <v>23.18</v>
      </c>
      <c r="AC154" s="215">
        <f t="shared" si="175"/>
        <v>22.43</v>
      </c>
      <c r="AD154" s="215">
        <f t="shared" si="176"/>
        <v>23.18</v>
      </c>
      <c r="AE154" s="215">
        <f t="shared" si="177"/>
        <v>23.18</v>
      </c>
      <c r="AF154" s="75">
        <f t="shared" si="178"/>
        <v>22.43</v>
      </c>
      <c r="AG154" s="215">
        <f t="shared" si="179"/>
        <v>23.18</v>
      </c>
      <c r="AH154" s="215"/>
      <c r="AI154" s="215"/>
      <c r="AJ154" s="215"/>
      <c r="AK154" s="215">
        <v>1364.4</v>
      </c>
      <c r="AL154" s="215">
        <v>1364.4</v>
      </c>
      <c r="AM154" s="215">
        <v>1364.4</v>
      </c>
      <c r="AN154" s="215">
        <v>1364.4</v>
      </c>
      <c r="AO154" s="79">
        <f t="shared" si="168"/>
        <v>1364.4</v>
      </c>
      <c r="AP154" s="251"/>
    </row>
    <row r="155" spans="2:42" s="252" customFormat="1" ht="33" x14ac:dyDescent="0.25">
      <c r="B155" s="205" t="s">
        <v>864</v>
      </c>
      <c r="C155" s="195" t="s">
        <v>793</v>
      </c>
      <c r="D155" s="12" t="s">
        <v>875</v>
      </c>
      <c r="E155" s="197" t="s">
        <v>177</v>
      </c>
      <c r="F155" s="197" t="s">
        <v>876</v>
      </c>
      <c r="G155" s="76">
        <v>1516</v>
      </c>
      <c r="H155" s="76">
        <f t="shared" si="166"/>
        <v>151.6</v>
      </c>
      <c r="I155" s="76">
        <f t="shared" si="167"/>
        <v>1364.4</v>
      </c>
      <c r="J155" s="215">
        <v>0</v>
      </c>
      <c r="K155" s="215">
        <v>0</v>
      </c>
      <c r="L155" s="215">
        <v>0</v>
      </c>
      <c r="M155" s="215">
        <v>0</v>
      </c>
      <c r="N155" s="215">
        <v>0</v>
      </c>
      <c r="O155" s="215">
        <v>0</v>
      </c>
      <c r="P155" s="215">
        <v>0</v>
      </c>
      <c r="Q155" s="215">
        <v>0</v>
      </c>
      <c r="R155" s="215">
        <v>0</v>
      </c>
      <c r="S155" s="76">
        <v>157.02000000000001</v>
      </c>
      <c r="T155" s="76">
        <v>272.91000000000003</v>
      </c>
      <c r="U155" s="76">
        <v>272.91000000000003</v>
      </c>
      <c r="V155" s="76">
        <v>272.91000000000003</v>
      </c>
      <c r="W155" s="76">
        <f t="shared" si="169"/>
        <v>975.75000000000023</v>
      </c>
      <c r="X155" s="76">
        <f t="shared" si="170"/>
        <v>23.18</v>
      </c>
      <c r="Y155" s="76">
        <f t="shared" si="171"/>
        <v>21.68</v>
      </c>
      <c r="Z155" s="215">
        <f t="shared" si="172"/>
        <v>23.18</v>
      </c>
      <c r="AA155" s="215">
        <f t="shared" si="173"/>
        <v>22.43</v>
      </c>
      <c r="AB155" s="215">
        <f t="shared" si="174"/>
        <v>23.18</v>
      </c>
      <c r="AC155" s="215">
        <f t="shared" si="175"/>
        <v>22.43</v>
      </c>
      <c r="AD155" s="215">
        <f t="shared" si="176"/>
        <v>23.18</v>
      </c>
      <c r="AE155" s="215">
        <f t="shared" si="177"/>
        <v>23.18</v>
      </c>
      <c r="AF155" s="75">
        <f t="shared" si="178"/>
        <v>22.43</v>
      </c>
      <c r="AG155" s="215">
        <f t="shared" si="179"/>
        <v>23.18</v>
      </c>
      <c r="AH155" s="215"/>
      <c r="AI155" s="215"/>
      <c r="AJ155" s="215"/>
      <c r="AK155" s="215">
        <v>1364.4</v>
      </c>
      <c r="AL155" s="215">
        <v>1364.4</v>
      </c>
      <c r="AM155" s="215">
        <v>1364.4</v>
      </c>
      <c r="AN155" s="215">
        <v>1364.4</v>
      </c>
      <c r="AO155" s="79">
        <f t="shared" si="168"/>
        <v>1364.4</v>
      </c>
      <c r="AP155" s="251"/>
    </row>
    <row r="156" spans="2:42" s="252" customFormat="1" ht="24.75" x14ac:dyDescent="0.25">
      <c r="B156" s="205" t="s">
        <v>864</v>
      </c>
      <c r="C156" s="195" t="s">
        <v>793</v>
      </c>
      <c r="D156" s="249" t="s">
        <v>877</v>
      </c>
      <c r="E156" s="197" t="s">
        <v>331</v>
      </c>
      <c r="F156" s="197" t="s">
        <v>878</v>
      </c>
      <c r="G156" s="76">
        <v>1516</v>
      </c>
      <c r="H156" s="76">
        <f t="shared" si="166"/>
        <v>151.6</v>
      </c>
      <c r="I156" s="76">
        <f t="shared" si="167"/>
        <v>1364.4</v>
      </c>
      <c r="J156" s="215">
        <v>0</v>
      </c>
      <c r="K156" s="215">
        <v>0</v>
      </c>
      <c r="L156" s="215">
        <v>0</v>
      </c>
      <c r="M156" s="215">
        <v>0</v>
      </c>
      <c r="N156" s="215">
        <v>0</v>
      </c>
      <c r="O156" s="215">
        <v>0</v>
      </c>
      <c r="P156" s="215">
        <v>0</v>
      </c>
      <c r="Q156" s="215">
        <v>0</v>
      </c>
      <c r="R156" s="215">
        <v>0</v>
      </c>
      <c r="S156" s="76">
        <v>157.02000000000001</v>
      </c>
      <c r="T156" s="76">
        <v>272.91000000000003</v>
      </c>
      <c r="U156" s="76">
        <v>272.91000000000003</v>
      </c>
      <c r="V156" s="76">
        <v>272.91000000000003</v>
      </c>
      <c r="W156" s="76">
        <f t="shared" si="169"/>
        <v>975.75000000000023</v>
      </c>
      <c r="X156" s="76">
        <f t="shared" si="170"/>
        <v>23.18</v>
      </c>
      <c r="Y156" s="76">
        <f t="shared" si="171"/>
        <v>21.68</v>
      </c>
      <c r="Z156" s="215">
        <f t="shared" si="172"/>
        <v>23.18</v>
      </c>
      <c r="AA156" s="215">
        <f t="shared" si="173"/>
        <v>22.43</v>
      </c>
      <c r="AB156" s="215">
        <f t="shared" si="174"/>
        <v>23.18</v>
      </c>
      <c r="AC156" s="215">
        <f t="shared" si="175"/>
        <v>22.43</v>
      </c>
      <c r="AD156" s="215">
        <f t="shared" si="176"/>
        <v>23.18</v>
      </c>
      <c r="AE156" s="215">
        <f t="shared" si="177"/>
        <v>23.18</v>
      </c>
      <c r="AF156" s="75">
        <f t="shared" si="178"/>
        <v>22.43</v>
      </c>
      <c r="AG156" s="215">
        <f t="shared" si="179"/>
        <v>23.18</v>
      </c>
      <c r="AH156" s="215"/>
      <c r="AI156" s="215"/>
      <c r="AJ156" s="215"/>
      <c r="AK156" s="215">
        <v>1364.4</v>
      </c>
      <c r="AL156" s="215">
        <v>1364.4</v>
      </c>
      <c r="AM156" s="215">
        <v>1364.4</v>
      </c>
      <c r="AN156" s="215">
        <v>1364.4</v>
      </c>
      <c r="AO156" s="79">
        <f t="shared" si="168"/>
        <v>1364.4</v>
      </c>
      <c r="AP156" s="251"/>
    </row>
    <row r="157" spans="2:42" s="252" customFormat="1" ht="24.75" x14ac:dyDescent="0.25">
      <c r="B157" s="205" t="s">
        <v>864</v>
      </c>
      <c r="C157" s="195" t="s">
        <v>793</v>
      </c>
      <c r="D157" s="249" t="s">
        <v>879</v>
      </c>
      <c r="E157" s="197" t="s">
        <v>180</v>
      </c>
      <c r="F157" s="197" t="s">
        <v>880</v>
      </c>
      <c r="G157" s="76">
        <v>1516</v>
      </c>
      <c r="H157" s="76">
        <f t="shared" si="166"/>
        <v>151.6</v>
      </c>
      <c r="I157" s="76">
        <f t="shared" si="167"/>
        <v>1364.4</v>
      </c>
      <c r="J157" s="215">
        <v>0</v>
      </c>
      <c r="K157" s="215">
        <v>0</v>
      </c>
      <c r="L157" s="215">
        <v>0</v>
      </c>
      <c r="M157" s="215">
        <v>0</v>
      </c>
      <c r="N157" s="215">
        <v>0</v>
      </c>
      <c r="O157" s="215">
        <v>0</v>
      </c>
      <c r="P157" s="215">
        <v>0</v>
      </c>
      <c r="Q157" s="215">
        <v>0</v>
      </c>
      <c r="R157" s="215">
        <v>0</v>
      </c>
      <c r="S157" s="76">
        <v>157.02000000000001</v>
      </c>
      <c r="T157" s="76">
        <v>272.91000000000003</v>
      </c>
      <c r="U157" s="76">
        <v>272.91000000000003</v>
      </c>
      <c r="V157" s="76">
        <v>272.91000000000003</v>
      </c>
      <c r="W157" s="76">
        <f t="shared" si="169"/>
        <v>975.75000000000023</v>
      </c>
      <c r="X157" s="76">
        <f t="shared" si="170"/>
        <v>23.18</v>
      </c>
      <c r="Y157" s="76">
        <f t="shared" si="171"/>
        <v>21.68</v>
      </c>
      <c r="Z157" s="215">
        <f t="shared" si="172"/>
        <v>23.18</v>
      </c>
      <c r="AA157" s="215">
        <f t="shared" si="173"/>
        <v>22.43</v>
      </c>
      <c r="AB157" s="215">
        <f t="shared" si="174"/>
        <v>23.18</v>
      </c>
      <c r="AC157" s="215">
        <f t="shared" si="175"/>
        <v>22.43</v>
      </c>
      <c r="AD157" s="215">
        <f t="shared" si="176"/>
        <v>23.18</v>
      </c>
      <c r="AE157" s="215">
        <f t="shared" si="177"/>
        <v>23.18</v>
      </c>
      <c r="AF157" s="75">
        <f t="shared" si="178"/>
        <v>22.43</v>
      </c>
      <c r="AG157" s="215">
        <f t="shared" si="179"/>
        <v>23.18</v>
      </c>
      <c r="AH157" s="215"/>
      <c r="AI157" s="215"/>
      <c r="AJ157" s="215"/>
      <c r="AK157" s="215">
        <v>1364.4</v>
      </c>
      <c r="AL157" s="215">
        <v>1364.4</v>
      </c>
      <c r="AM157" s="215">
        <v>1364.4</v>
      </c>
      <c r="AN157" s="215">
        <v>1364.4</v>
      </c>
      <c r="AO157" s="79">
        <f t="shared" si="168"/>
        <v>1364.4</v>
      </c>
      <c r="AP157" s="251"/>
    </row>
    <row r="158" spans="2:42" s="252" customFormat="1" ht="57.75" x14ac:dyDescent="0.25">
      <c r="B158" s="205" t="s">
        <v>864</v>
      </c>
      <c r="C158" s="195" t="s">
        <v>793</v>
      </c>
      <c r="D158" s="12" t="s">
        <v>881</v>
      </c>
      <c r="E158" s="197" t="s">
        <v>215</v>
      </c>
      <c r="F158" s="197" t="s">
        <v>882</v>
      </c>
      <c r="G158" s="76">
        <v>1516</v>
      </c>
      <c r="H158" s="76">
        <f t="shared" si="166"/>
        <v>151.6</v>
      </c>
      <c r="I158" s="76">
        <f t="shared" si="167"/>
        <v>1364.4</v>
      </c>
      <c r="J158" s="215">
        <v>0</v>
      </c>
      <c r="K158" s="215">
        <v>0</v>
      </c>
      <c r="L158" s="215">
        <v>0</v>
      </c>
      <c r="M158" s="215">
        <v>0</v>
      </c>
      <c r="N158" s="215">
        <v>0</v>
      </c>
      <c r="O158" s="215">
        <v>0</v>
      </c>
      <c r="P158" s="215">
        <v>0</v>
      </c>
      <c r="Q158" s="215">
        <v>0</v>
      </c>
      <c r="R158" s="215">
        <v>0</v>
      </c>
      <c r="S158" s="76">
        <v>157.02000000000001</v>
      </c>
      <c r="T158" s="76">
        <v>272.91000000000003</v>
      </c>
      <c r="U158" s="76">
        <v>272.91000000000003</v>
      </c>
      <c r="V158" s="76">
        <v>272.91000000000003</v>
      </c>
      <c r="W158" s="76">
        <f t="shared" si="169"/>
        <v>975.75000000000023</v>
      </c>
      <c r="X158" s="76">
        <f t="shared" si="170"/>
        <v>23.18</v>
      </c>
      <c r="Y158" s="76">
        <f t="shared" si="171"/>
        <v>21.68</v>
      </c>
      <c r="Z158" s="215">
        <f t="shared" si="172"/>
        <v>23.18</v>
      </c>
      <c r="AA158" s="215">
        <f t="shared" si="173"/>
        <v>22.43</v>
      </c>
      <c r="AB158" s="215">
        <f t="shared" si="174"/>
        <v>23.18</v>
      </c>
      <c r="AC158" s="215">
        <f t="shared" si="175"/>
        <v>22.43</v>
      </c>
      <c r="AD158" s="215">
        <f t="shared" si="176"/>
        <v>23.18</v>
      </c>
      <c r="AE158" s="215">
        <f t="shared" si="177"/>
        <v>23.18</v>
      </c>
      <c r="AF158" s="75">
        <f t="shared" si="178"/>
        <v>22.43</v>
      </c>
      <c r="AG158" s="215">
        <f t="shared" si="179"/>
        <v>23.18</v>
      </c>
      <c r="AH158" s="215"/>
      <c r="AI158" s="215"/>
      <c r="AJ158" s="215"/>
      <c r="AK158" s="215">
        <v>1364.4</v>
      </c>
      <c r="AL158" s="215">
        <v>1364.4</v>
      </c>
      <c r="AM158" s="215">
        <v>1364.4</v>
      </c>
      <c r="AN158" s="215">
        <v>1364.4</v>
      </c>
      <c r="AO158" s="79">
        <f t="shared" si="168"/>
        <v>1364.4</v>
      </c>
      <c r="AP158" s="251"/>
    </row>
    <row r="159" spans="2:42" s="252" customFormat="1" ht="24.75" x14ac:dyDescent="0.25">
      <c r="B159" s="205" t="s">
        <v>864</v>
      </c>
      <c r="C159" s="195" t="s">
        <v>793</v>
      </c>
      <c r="D159" s="12" t="s">
        <v>883</v>
      </c>
      <c r="E159" s="197" t="s">
        <v>169</v>
      </c>
      <c r="F159" s="197" t="s">
        <v>884</v>
      </c>
      <c r="G159" s="76">
        <v>1516</v>
      </c>
      <c r="H159" s="76">
        <f t="shared" si="166"/>
        <v>151.6</v>
      </c>
      <c r="I159" s="76">
        <f t="shared" si="167"/>
        <v>1364.4</v>
      </c>
      <c r="J159" s="215">
        <v>0</v>
      </c>
      <c r="K159" s="215">
        <v>0</v>
      </c>
      <c r="L159" s="215">
        <v>0</v>
      </c>
      <c r="M159" s="215">
        <v>0</v>
      </c>
      <c r="N159" s="215">
        <v>0</v>
      </c>
      <c r="O159" s="215">
        <v>0</v>
      </c>
      <c r="P159" s="215">
        <v>0</v>
      </c>
      <c r="Q159" s="215">
        <v>0</v>
      </c>
      <c r="R159" s="215">
        <v>0</v>
      </c>
      <c r="S159" s="76">
        <v>157.02000000000001</v>
      </c>
      <c r="T159" s="76">
        <v>272.91000000000003</v>
      </c>
      <c r="U159" s="76">
        <v>272.91000000000003</v>
      </c>
      <c r="V159" s="76">
        <v>272.91000000000003</v>
      </c>
      <c r="W159" s="76">
        <f t="shared" si="169"/>
        <v>975.75000000000023</v>
      </c>
      <c r="X159" s="76">
        <f t="shared" si="170"/>
        <v>23.18</v>
      </c>
      <c r="Y159" s="76">
        <f t="shared" si="171"/>
        <v>21.68</v>
      </c>
      <c r="Z159" s="215">
        <f t="shared" si="172"/>
        <v>23.18</v>
      </c>
      <c r="AA159" s="215">
        <f t="shared" si="173"/>
        <v>22.43</v>
      </c>
      <c r="AB159" s="215">
        <f t="shared" si="174"/>
        <v>23.18</v>
      </c>
      <c r="AC159" s="215">
        <f t="shared" si="175"/>
        <v>22.43</v>
      </c>
      <c r="AD159" s="215">
        <f t="shared" si="176"/>
        <v>23.18</v>
      </c>
      <c r="AE159" s="215">
        <f t="shared" si="177"/>
        <v>23.18</v>
      </c>
      <c r="AF159" s="75">
        <f t="shared" si="178"/>
        <v>22.43</v>
      </c>
      <c r="AG159" s="215">
        <f t="shared" si="179"/>
        <v>23.18</v>
      </c>
      <c r="AH159" s="215"/>
      <c r="AI159" s="215"/>
      <c r="AJ159" s="215"/>
      <c r="AK159" s="215">
        <v>1364.4</v>
      </c>
      <c r="AL159" s="215">
        <v>1364.4</v>
      </c>
      <c r="AM159" s="215">
        <v>1364.4</v>
      </c>
      <c r="AN159" s="215">
        <v>1364.4</v>
      </c>
      <c r="AO159" s="79">
        <f t="shared" si="168"/>
        <v>1364.4</v>
      </c>
      <c r="AP159" s="251"/>
    </row>
    <row r="160" spans="2:42" s="252" customFormat="1" ht="33" x14ac:dyDescent="0.25">
      <c r="B160" s="205" t="s">
        <v>864</v>
      </c>
      <c r="C160" s="195" t="s">
        <v>793</v>
      </c>
      <c r="D160" s="12" t="s">
        <v>885</v>
      </c>
      <c r="E160" s="197" t="s">
        <v>253</v>
      </c>
      <c r="F160" s="197" t="s">
        <v>886</v>
      </c>
      <c r="G160" s="76">
        <v>1516</v>
      </c>
      <c r="H160" s="76">
        <f t="shared" si="166"/>
        <v>151.6</v>
      </c>
      <c r="I160" s="76">
        <f t="shared" si="167"/>
        <v>1364.4</v>
      </c>
      <c r="J160" s="215">
        <v>0</v>
      </c>
      <c r="K160" s="215">
        <v>0</v>
      </c>
      <c r="L160" s="215">
        <v>0</v>
      </c>
      <c r="M160" s="215">
        <v>0</v>
      </c>
      <c r="N160" s="215">
        <v>0</v>
      </c>
      <c r="O160" s="215">
        <v>0</v>
      </c>
      <c r="P160" s="215">
        <v>0</v>
      </c>
      <c r="Q160" s="215">
        <v>0</v>
      </c>
      <c r="R160" s="215">
        <v>0</v>
      </c>
      <c r="S160" s="76">
        <v>157.02000000000001</v>
      </c>
      <c r="T160" s="76">
        <v>272.91000000000003</v>
      </c>
      <c r="U160" s="76">
        <v>272.91000000000003</v>
      </c>
      <c r="V160" s="76">
        <v>272.91000000000003</v>
      </c>
      <c r="W160" s="76">
        <f t="shared" si="169"/>
        <v>975.75000000000023</v>
      </c>
      <c r="X160" s="76">
        <f t="shared" si="170"/>
        <v>23.18</v>
      </c>
      <c r="Y160" s="76">
        <f t="shared" si="171"/>
        <v>21.68</v>
      </c>
      <c r="Z160" s="215">
        <f t="shared" si="172"/>
        <v>23.18</v>
      </c>
      <c r="AA160" s="215">
        <f t="shared" si="173"/>
        <v>22.43</v>
      </c>
      <c r="AB160" s="215">
        <f t="shared" si="174"/>
        <v>23.18</v>
      </c>
      <c r="AC160" s="215">
        <f t="shared" si="175"/>
        <v>22.43</v>
      </c>
      <c r="AD160" s="215">
        <f t="shared" si="176"/>
        <v>23.18</v>
      </c>
      <c r="AE160" s="215">
        <f t="shared" si="177"/>
        <v>23.18</v>
      </c>
      <c r="AF160" s="75">
        <f t="shared" si="178"/>
        <v>22.43</v>
      </c>
      <c r="AG160" s="215">
        <f t="shared" si="179"/>
        <v>23.18</v>
      </c>
      <c r="AH160" s="215"/>
      <c r="AI160" s="215"/>
      <c r="AJ160" s="215"/>
      <c r="AK160" s="215">
        <v>1364.4</v>
      </c>
      <c r="AL160" s="215">
        <v>1364.4</v>
      </c>
      <c r="AM160" s="215">
        <v>1364.4</v>
      </c>
      <c r="AN160" s="215">
        <v>1364.4</v>
      </c>
      <c r="AO160" s="79">
        <f t="shared" si="168"/>
        <v>1364.4</v>
      </c>
      <c r="AP160" s="251"/>
    </row>
    <row r="161" spans="2:42" s="252" customFormat="1" ht="24.75" x14ac:dyDescent="0.25">
      <c r="B161" s="205" t="s">
        <v>864</v>
      </c>
      <c r="C161" s="195" t="s">
        <v>793</v>
      </c>
      <c r="D161" s="12" t="s">
        <v>887</v>
      </c>
      <c r="E161" s="197" t="s">
        <v>19</v>
      </c>
      <c r="F161" s="197" t="s">
        <v>888</v>
      </c>
      <c r="G161" s="76">
        <v>1516</v>
      </c>
      <c r="H161" s="76">
        <f t="shared" si="166"/>
        <v>151.6</v>
      </c>
      <c r="I161" s="76">
        <f t="shared" si="167"/>
        <v>1364.4</v>
      </c>
      <c r="J161" s="215">
        <v>0</v>
      </c>
      <c r="K161" s="215">
        <v>0</v>
      </c>
      <c r="L161" s="215">
        <v>0</v>
      </c>
      <c r="M161" s="215">
        <v>0</v>
      </c>
      <c r="N161" s="215">
        <v>0</v>
      </c>
      <c r="O161" s="215">
        <v>0</v>
      </c>
      <c r="P161" s="215">
        <v>0</v>
      </c>
      <c r="Q161" s="215">
        <v>0</v>
      </c>
      <c r="R161" s="215">
        <v>0</v>
      </c>
      <c r="S161" s="76">
        <v>157.02000000000001</v>
      </c>
      <c r="T161" s="76">
        <v>272.91000000000003</v>
      </c>
      <c r="U161" s="76">
        <v>272.91000000000003</v>
      </c>
      <c r="V161" s="76">
        <v>272.91000000000003</v>
      </c>
      <c r="W161" s="76">
        <f t="shared" si="169"/>
        <v>975.75000000000023</v>
      </c>
      <c r="X161" s="76">
        <f t="shared" si="170"/>
        <v>23.18</v>
      </c>
      <c r="Y161" s="76">
        <f t="shared" si="171"/>
        <v>21.68</v>
      </c>
      <c r="Z161" s="215">
        <f t="shared" si="172"/>
        <v>23.18</v>
      </c>
      <c r="AA161" s="215">
        <f t="shared" si="173"/>
        <v>22.43</v>
      </c>
      <c r="AB161" s="215">
        <f t="shared" si="174"/>
        <v>23.18</v>
      </c>
      <c r="AC161" s="215">
        <f t="shared" si="175"/>
        <v>22.43</v>
      </c>
      <c r="AD161" s="215">
        <f t="shared" si="176"/>
        <v>23.18</v>
      </c>
      <c r="AE161" s="215">
        <f t="shared" si="177"/>
        <v>23.18</v>
      </c>
      <c r="AF161" s="75">
        <f t="shared" si="178"/>
        <v>22.43</v>
      </c>
      <c r="AG161" s="215">
        <f t="shared" si="179"/>
        <v>23.18</v>
      </c>
      <c r="AH161" s="215"/>
      <c r="AI161" s="215"/>
      <c r="AJ161" s="215"/>
      <c r="AK161" s="215">
        <v>1364.4</v>
      </c>
      <c r="AL161" s="215">
        <v>1364.4</v>
      </c>
      <c r="AM161" s="215">
        <v>1364.4</v>
      </c>
      <c r="AN161" s="215">
        <v>1364.4</v>
      </c>
      <c r="AO161" s="79">
        <f t="shared" si="168"/>
        <v>1364.4</v>
      </c>
      <c r="AP161" s="251"/>
    </row>
    <row r="162" spans="2:42" s="252" customFormat="1" ht="24.75" x14ac:dyDescent="0.25">
      <c r="B162" s="205" t="s">
        <v>864</v>
      </c>
      <c r="C162" s="195" t="s">
        <v>793</v>
      </c>
      <c r="D162" s="12" t="s">
        <v>889</v>
      </c>
      <c r="E162" s="197" t="s">
        <v>429</v>
      </c>
      <c r="F162" s="197" t="s">
        <v>890</v>
      </c>
      <c r="G162" s="76">
        <v>1516</v>
      </c>
      <c r="H162" s="76">
        <f t="shared" si="166"/>
        <v>151.6</v>
      </c>
      <c r="I162" s="76">
        <f t="shared" si="167"/>
        <v>1364.4</v>
      </c>
      <c r="J162" s="215">
        <v>0</v>
      </c>
      <c r="K162" s="215">
        <v>0</v>
      </c>
      <c r="L162" s="215">
        <v>0</v>
      </c>
      <c r="M162" s="215">
        <v>0</v>
      </c>
      <c r="N162" s="215">
        <v>0</v>
      </c>
      <c r="O162" s="215">
        <v>0</v>
      </c>
      <c r="P162" s="215">
        <v>0</v>
      </c>
      <c r="Q162" s="215">
        <v>0</v>
      </c>
      <c r="R162" s="215">
        <v>0</v>
      </c>
      <c r="S162" s="76">
        <v>157.02000000000001</v>
      </c>
      <c r="T162" s="76">
        <v>272.91000000000003</v>
      </c>
      <c r="U162" s="76">
        <v>272.91000000000003</v>
      </c>
      <c r="V162" s="76">
        <v>272.91000000000003</v>
      </c>
      <c r="W162" s="76">
        <f t="shared" si="169"/>
        <v>975.75000000000023</v>
      </c>
      <c r="X162" s="76">
        <f t="shared" si="170"/>
        <v>23.18</v>
      </c>
      <c r="Y162" s="76">
        <f t="shared" si="171"/>
        <v>21.68</v>
      </c>
      <c r="Z162" s="215">
        <f t="shared" si="172"/>
        <v>23.18</v>
      </c>
      <c r="AA162" s="215">
        <f t="shared" si="173"/>
        <v>22.43</v>
      </c>
      <c r="AB162" s="215">
        <f t="shared" si="174"/>
        <v>23.18</v>
      </c>
      <c r="AC162" s="215">
        <f t="shared" si="175"/>
        <v>22.43</v>
      </c>
      <c r="AD162" s="215">
        <f t="shared" si="176"/>
        <v>23.18</v>
      </c>
      <c r="AE162" s="215">
        <f t="shared" si="177"/>
        <v>23.18</v>
      </c>
      <c r="AF162" s="75">
        <f t="shared" si="178"/>
        <v>22.43</v>
      </c>
      <c r="AG162" s="215">
        <f t="shared" si="179"/>
        <v>23.18</v>
      </c>
      <c r="AH162" s="215"/>
      <c r="AI162" s="215"/>
      <c r="AJ162" s="215"/>
      <c r="AK162" s="215">
        <v>1364.4</v>
      </c>
      <c r="AL162" s="215">
        <v>1364.4</v>
      </c>
      <c r="AM162" s="215">
        <v>1364.4</v>
      </c>
      <c r="AN162" s="215">
        <v>1364.4</v>
      </c>
      <c r="AO162" s="79">
        <f t="shared" si="168"/>
        <v>1364.4</v>
      </c>
      <c r="AP162" s="251"/>
    </row>
    <row r="163" spans="2:42" s="252" customFormat="1" ht="24.75" x14ac:dyDescent="0.25">
      <c r="B163" s="205" t="s">
        <v>864</v>
      </c>
      <c r="C163" s="195" t="s">
        <v>793</v>
      </c>
      <c r="D163" s="12" t="s">
        <v>891</v>
      </c>
      <c r="E163" s="197" t="s">
        <v>177</v>
      </c>
      <c r="F163" s="197" t="s">
        <v>892</v>
      </c>
      <c r="G163" s="76">
        <v>1516</v>
      </c>
      <c r="H163" s="76">
        <f t="shared" si="166"/>
        <v>151.6</v>
      </c>
      <c r="I163" s="76">
        <f t="shared" si="167"/>
        <v>1364.4</v>
      </c>
      <c r="J163" s="215">
        <v>0</v>
      </c>
      <c r="K163" s="215">
        <v>0</v>
      </c>
      <c r="L163" s="215">
        <v>0</v>
      </c>
      <c r="M163" s="215">
        <v>0</v>
      </c>
      <c r="N163" s="215">
        <v>0</v>
      </c>
      <c r="O163" s="215">
        <v>0</v>
      </c>
      <c r="P163" s="215">
        <v>0</v>
      </c>
      <c r="Q163" s="215">
        <v>0</v>
      </c>
      <c r="R163" s="215">
        <v>0</v>
      </c>
      <c r="S163" s="76">
        <v>157.02000000000001</v>
      </c>
      <c r="T163" s="76">
        <v>272.91000000000003</v>
      </c>
      <c r="U163" s="76">
        <v>272.91000000000003</v>
      </c>
      <c r="V163" s="76">
        <v>272.91000000000003</v>
      </c>
      <c r="W163" s="76">
        <f t="shared" si="169"/>
        <v>975.75000000000023</v>
      </c>
      <c r="X163" s="76">
        <f t="shared" si="170"/>
        <v>23.18</v>
      </c>
      <c r="Y163" s="76">
        <f t="shared" si="171"/>
        <v>21.68</v>
      </c>
      <c r="Z163" s="215">
        <f t="shared" si="172"/>
        <v>23.18</v>
      </c>
      <c r="AA163" s="215">
        <f t="shared" si="173"/>
        <v>22.43</v>
      </c>
      <c r="AB163" s="215">
        <f t="shared" si="174"/>
        <v>23.18</v>
      </c>
      <c r="AC163" s="215">
        <f t="shared" si="175"/>
        <v>22.43</v>
      </c>
      <c r="AD163" s="215">
        <f t="shared" si="176"/>
        <v>23.18</v>
      </c>
      <c r="AE163" s="215">
        <f t="shared" si="177"/>
        <v>23.18</v>
      </c>
      <c r="AF163" s="75">
        <f t="shared" si="178"/>
        <v>22.43</v>
      </c>
      <c r="AG163" s="215">
        <f t="shared" si="179"/>
        <v>23.18</v>
      </c>
      <c r="AH163" s="215"/>
      <c r="AI163" s="215"/>
      <c r="AJ163" s="215"/>
      <c r="AK163" s="215">
        <v>1364.4</v>
      </c>
      <c r="AL163" s="215">
        <v>1364.4</v>
      </c>
      <c r="AM163" s="215">
        <v>1364.4</v>
      </c>
      <c r="AN163" s="215">
        <v>1364.4</v>
      </c>
      <c r="AO163" s="79">
        <f t="shared" si="168"/>
        <v>1364.4</v>
      </c>
      <c r="AP163" s="251"/>
    </row>
    <row r="164" spans="2:42" s="252" customFormat="1" ht="24.75" x14ac:dyDescent="0.25">
      <c r="B164" s="205" t="s">
        <v>864</v>
      </c>
      <c r="C164" s="195" t="s">
        <v>793</v>
      </c>
      <c r="D164" s="12" t="s">
        <v>893</v>
      </c>
      <c r="E164" s="197" t="s">
        <v>894</v>
      </c>
      <c r="F164" s="197" t="s">
        <v>895</v>
      </c>
      <c r="G164" s="76">
        <v>1516</v>
      </c>
      <c r="H164" s="76">
        <f t="shared" si="166"/>
        <v>151.6</v>
      </c>
      <c r="I164" s="76">
        <f t="shared" si="167"/>
        <v>1364.4</v>
      </c>
      <c r="J164" s="215">
        <v>0</v>
      </c>
      <c r="K164" s="215">
        <v>0</v>
      </c>
      <c r="L164" s="215">
        <v>0</v>
      </c>
      <c r="M164" s="215">
        <v>0</v>
      </c>
      <c r="N164" s="215">
        <v>0</v>
      </c>
      <c r="O164" s="215">
        <v>0</v>
      </c>
      <c r="P164" s="215">
        <v>0</v>
      </c>
      <c r="Q164" s="215">
        <v>0</v>
      </c>
      <c r="R164" s="215">
        <v>0</v>
      </c>
      <c r="S164" s="76">
        <v>157.02000000000001</v>
      </c>
      <c r="T164" s="76">
        <v>272.91000000000003</v>
      </c>
      <c r="U164" s="76">
        <v>272.91000000000003</v>
      </c>
      <c r="V164" s="76">
        <v>272.91000000000003</v>
      </c>
      <c r="W164" s="76">
        <f t="shared" si="169"/>
        <v>975.75000000000023</v>
      </c>
      <c r="X164" s="76">
        <f t="shared" si="170"/>
        <v>23.18</v>
      </c>
      <c r="Y164" s="76">
        <f t="shared" si="171"/>
        <v>21.68</v>
      </c>
      <c r="Z164" s="215">
        <f t="shared" si="172"/>
        <v>23.18</v>
      </c>
      <c r="AA164" s="215">
        <f t="shared" si="173"/>
        <v>22.43</v>
      </c>
      <c r="AB164" s="215">
        <f t="shared" si="174"/>
        <v>23.18</v>
      </c>
      <c r="AC164" s="215">
        <f t="shared" si="175"/>
        <v>22.43</v>
      </c>
      <c r="AD164" s="215">
        <f t="shared" si="176"/>
        <v>23.18</v>
      </c>
      <c r="AE164" s="215">
        <f t="shared" si="177"/>
        <v>23.18</v>
      </c>
      <c r="AF164" s="75">
        <f t="shared" si="178"/>
        <v>22.43</v>
      </c>
      <c r="AG164" s="215">
        <f t="shared" si="179"/>
        <v>23.18</v>
      </c>
      <c r="AH164" s="215"/>
      <c r="AI164" s="215"/>
      <c r="AJ164" s="215"/>
      <c r="AK164" s="215">
        <v>1364.4</v>
      </c>
      <c r="AL164" s="215">
        <v>1364.4</v>
      </c>
      <c r="AM164" s="215">
        <v>1364.4</v>
      </c>
      <c r="AN164" s="215">
        <v>1364.4</v>
      </c>
      <c r="AO164" s="79">
        <f t="shared" si="168"/>
        <v>1364.4</v>
      </c>
      <c r="AP164" s="251"/>
    </row>
    <row r="165" spans="2:42" s="252" customFormat="1" ht="16.5" x14ac:dyDescent="0.25">
      <c r="B165" s="205" t="s">
        <v>896</v>
      </c>
      <c r="C165" s="195" t="s">
        <v>897</v>
      </c>
      <c r="D165" s="249" t="s">
        <v>898</v>
      </c>
      <c r="E165" s="197" t="s">
        <v>25</v>
      </c>
      <c r="F165" s="197" t="s">
        <v>810</v>
      </c>
      <c r="G165" s="76">
        <v>1238</v>
      </c>
      <c r="H165" s="76">
        <f t="shared" si="166"/>
        <v>123.80000000000001</v>
      </c>
      <c r="I165" s="215">
        <f t="shared" si="167"/>
        <v>1114.2</v>
      </c>
      <c r="J165" s="215"/>
      <c r="K165" s="215"/>
      <c r="L165" s="215"/>
      <c r="M165" s="215"/>
      <c r="N165" s="215"/>
      <c r="O165" s="215"/>
      <c r="P165" s="215"/>
      <c r="Q165" s="215"/>
      <c r="R165" s="215"/>
      <c r="S165" s="76"/>
      <c r="T165" s="76"/>
      <c r="U165" s="76"/>
      <c r="V165" s="76"/>
      <c r="W165" s="76"/>
      <c r="X165" s="76"/>
      <c r="Y165" s="76"/>
      <c r="Z165" s="215"/>
      <c r="AA165" s="215"/>
      <c r="AB165" s="215"/>
      <c r="AC165" s="215"/>
      <c r="AD165" s="215"/>
      <c r="AE165" s="215"/>
      <c r="AF165" s="75"/>
      <c r="AG165" s="215"/>
      <c r="AH165" s="215"/>
      <c r="AI165" s="215"/>
      <c r="AJ165" s="215"/>
      <c r="AK165" s="215">
        <v>1114.2</v>
      </c>
      <c r="AL165" s="215">
        <v>1114.2</v>
      </c>
      <c r="AM165" s="215">
        <v>1114.2</v>
      </c>
      <c r="AN165" s="215">
        <v>1114.2</v>
      </c>
      <c r="AO165" s="79">
        <f t="shared" si="168"/>
        <v>1114.2</v>
      </c>
      <c r="AP165" s="251"/>
    </row>
    <row r="166" spans="2:42" s="252" customFormat="1" ht="24.75" x14ac:dyDescent="0.25">
      <c r="B166" s="205" t="s">
        <v>899</v>
      </c>
      <c r="C166" s="195" t="s">
        <v>793</v>
      </c>
      <c r="D166" s="250" t="s">
        <v>900</v>
      </c>
      <c r="E166" s="197" t="s">
        <v>236</v>
      </c>
      <c r="F166" s="197" t="s">
        <v>901</v>
      </c>
      <c r="G166" s="76">
        <v>1843.39</v>
      </c>
      <c r="H166" s="76">
        <f t="shared" si="166"/>
        <v>184.33900000000003</v>
      </c>
      <c r="I166" s="75">
        <f t="shared" si="167"/>
        <v>1659.0510000000002</v>
      </c>
      <c r="J166" s="215"/>
      <c r="K166" s="215"/>
      <c r="L166" s="215"/>
      <c r="M166" s="215"/>
      <c r="N166" s="215"/>
      <c r="O166" s="215"/>
      <c r="P166" s="215"/>
      <c r="Q166" s="215"/>
      <c r="R166" s="215"/>
      <c r="S166" s="76"/>
      <c r="T166" s="76"/>
      <c r="U166" s="76"/>
      <c r="V166" s="76"/>
      <c r="W166" s="76"/>
      <c r="X166" s="76"/>
      <c r="Y166" s="76"/>
      <c r="Z166" s="215"/>
      <c r="AA166" s="215"/>
      <c r="AB166" s="215"/>
      <c r="AC166" s="215"/>
      <c r="AD166" s="215"/>
      <c r="AE166" s="215"/>
      <c r="AF166" s="75"/>
      <c r="AG166" s="215"/>
      <c r="AH166" s="215"/>
      <c r="AI166" s="215"/>
      <c r="AJ166" s="215"/>
      <c r="AK166" s="215">
        <v>1659.05</v>
      </c>
      <c r="AL166" s="215">
        <v>1659.05</v>
      </c>
      <c r="AM166" s="215">
        <v>1659.05</v>
      </c>
      <c r="AN166" s="215">
        <v>1659.05</v>
      </c>
      <c r="AO166" s="79">
        <f t="shared" si="168"/>
        <v>1659.05</v>
      </c>
      <c r="AP166" s="251"/>
    </row>
    <row r="167" spans="2:42" s="252" customFormat="1" ht="24.75" x14ac:dyDescent="0.25">
      <c r="B167" s="205" t="s">
        <v>899</v>
      </c>
      <c r="C167" s="195" t="s">
        <v>793</v>
      </c>
      <c r="D167" s="250" t="s">
        <v>902</v>
      </c>
      <c r="E167" s="197" t="s">
        <v>25</v>
      </c>
      <c r="F167" s="197" t="s">
        <v>903</v>
      </c>
      <c r="G167" s="76">
        <v>1843.39</v>
      </c>
      <c r="H167" s="76">
        <f t="shared" si="166"/>
        <v>184.33900000000003</v>
      </c>
      <c r="I167" s="75">
        <f t="shared" si="167"/>
        <v>1659.0510000000002</v>
      </c>
      <c r="J167" s="215"/>
      <c r="K167" s="215"/>
      <c r="L167" s="215"/>
      <c r="M167" s="215"/>
      <c r="N167" s="215"/>
      <c r="O167" s="215"/>
      <c r="P167" s="215"/>
      <c r="Q167" s="215"/>
      <c r="R167" s="215"/>
      <c r="S167" s="76"/>
      <c r="T167" s="76"/>
      <c r="U167" s="76"/>
      <c r="V167" s="76"/>
      <c r="W167" s="76"/>
      <c r="X167" s="76"/>
      <c r="Y167" s="76"/>
      <c r="Z167" s="215"/>
      <c r="AA167" s="215"/>
      <c r="AB167" s="215"/>
      <c r="AC167" s="215"/>
      <c r="AD167" s="215"/>
      <c r="AE167" s="215"/>
      <c r="AF167" s="75"/>
      <c r="AG167" s="215"/>
      <c r="AH167" s="215"/>
      <c r="AI167" s="215"/>
      <c r="AJ167" s="215"/>
      <c r="AK167" s="215">
        <v>1659.05</v>
      </c>
      <c r="AL167" s="215">
        <v>1659.05</v>
      </c>
      <c r="AM167" s="215">
        <v>1659.05</v>
      </c>
      <c r="AN167" s="215">
        <v>1659.05</v>
      </c>
      <c r="AO167" s="79">
        <f t="shared" si="168"/>
        <v>1659.05</v>
      </c>
      <c r="AP167" s="251"/>
    </row>
    <row r="168" spans="2:42" s="252" customFormat="1" ht="33" x14ac:dyDescent="0.25">
      <c r="B168" s="205" t="s">
        <v>540</v>
      </c>
      <c r="C168" s="195" t="s">
        <v>904</v>
      </c>
      <c r="D168" s="250" t="s">
        <v>905</v>
      </c>
      <c r="E168" s="197" t="s">
        <v>25</v>
      </c>
      <c r="F168" s="197" t="s">
        <v>906</v>
      </c>
      <c r="G168" s="76">
        <v>16981.810000000001</v>
      </c>
      <c r="H168" s="76">
        <f t="shared" si="166"/>
        <v>1698.1810000000003</v>
      </c>
      <c r="I168" s="75">
        <f t="shared" si="167"/>
        <v>15283.629000000001</v>
      </c>
      <c r="J168" s="215"/>
      <c r="K168" s="215"/>
      <c r="L168" s="215"/>
      <c r="M168" s="215"/>
      <c r="N168" s="215"/>
      <c r="O168" s="215"/>
      <c r="P168" s="215"/>
      <c r="Q168" s="215"/>
      <c r="R168" s="215"/>
      <c r="S168" s="76"/>
      <c r="T168" s="76"/>
      <c r="U168" s="76"/>
      <c r="V168" s="76"/>
      <c r="W168" s="76"/>
      <c r="X168" s="76"/>
      <c r="Y168" s="76"/>
      <c r="Z168" s="215"/>
      <c r="AA168" s="215"/>
      <c r="AB168" s="215"/>
      <c r="AC168" s="76">
        <v>820.71</v>
      </c>
      <c r="AD168" s="76">
        <v>3056.72</v>
      </c>
      <c r="AE168" s="76">
        <v>3056.72</v>
      </c>
      <c r="AF168" s="75">
        <v>3065.09</v>
      </c>
      <c r="AG168" s="76">
        <v>3056.72</v>
      </c>
      <c r="AH168" s="76">
        <v>2227.67</v>
      </c>
      <c r="AI168" s="76"/>
      <c r="AJ168" s="76"/>
      <c r="AK168" s="75">
        <f>SUM(AC168:AH168)</f>
        <v>15283.63</v>
      </c>
      <c r="AL168" s="75">
        <f>SUM(AD168:AI168)</f>
        <v>14462.919999999998</v>
      </c>
      <c r="AM168" s="75">
        <v>15283.63</v>
      </c>
      <c r="AN168" s="75">
        <v>15283.63</v>
      </c>
      <c r="AO168" s="230">
        <f t="shared" si="168"/>
        <v>15283.63</v>
      </c>
      <c r="AP168" s="251"/>
    </row>
    <row r="169" spans="2:42" s="252" customFormat="1" ht="16.5" x14ac:dyDescent="0.25">
      <c r="B169" s="205" t="s">
        <v>907</v>
      </c>
      <c r="C169" s="195" t="s">
        <v>908</v>
      </c>
      <c r="D169" s="250" t="s">
        <v>909</v>
      </c>
      <c r="E169" s="197" t="s">
        <v>25</v>
      </c>
      <c r="F169" s="197" t="s">
        <v>910</v>
      </c>
      <c r="G169" s="76">
        <v>3975</v>
      </c>
      <c r="H169" s="76">
        <f t="shared" si="166"/>
        <v>397.5</v>
      </c>
      <c r="I169" s="75">
        <f t="shared" si="167"/>
        <v>3577.5</v>
      </c>
      <c r="J169" s="215"/>
      <c r="K169" s="215"/>
      <c r="L169" s="215"/>
      <c r="M169" s="215"/>
      <c r="N169" s="215"/>
      <c r="O169" s="215"/>
      <c r="P169" s="215"/>
      <c r="Q169" s="215"/>
      <c r="R169" s="215"/>
      <c r="S169" s="76"/>
      <c r="T169" s="76"/>
      <c r="U169" s="76"/>
      <c r="V169" s="76"/>
      <c r="W169" s="76"/>
      <c r="X169" s="76"/>
      <c r="Y169" s="76"/>
      <c r="Z169" s="215"/>
      <c r="AA169" s="215"/>
      <c r="AB169" s="215"/>
      <c r="AC169" s="76">
        <v>180.35</v>
      </c>
      <c r="AD169" s="76">
        <v>715.52</v>
      </c>
      <c r="AE169" s="76">
        <v>715.52</v>
      </c>
      <c r="AF169" s="75">
        <v>717.48</v>
      </c>
      <c r="AG169" s="76">
        <v>715.52</v>
      </c>
      <c r="AH169" s="76">
        <v>533.11</v>
      </c>
      <c r="AI169" s="76"/>
      <c r="AJ169" s="76"/>
      <c r="AK169" s="75">
        <f>SUM(AC169:AH169)</f>
        <v>3577.5</v>
      </c>
      <c r="AL169" s="75">
        <f>SUM(AD169:AI169)</f>
        <v>3397.15</v>
      </c>
      <c r="AM169" s="75">
        <v>3577.5</v>
      </c>
      <c r="AN169" s="75">
        <v>3577.5</v>
      </c>
      <c r="AO169" s="230">
        <f t="shared" si="168"/>
        <v>3577.5</v>
      </c>
      <c r="AP169" s="251"/>
    </row>
    <row r="170" spans="2:42" s="252" customFormat="1" ht="24.75" x14ac:dyDescent="0.25">
      <c r="B170" s="205" t="s">
        <v>547</v>
      </c>
      <c r="C170" s="195" t="s">
        <v>793</v>
      </c>
      <c r="D170" s="250" t="s">
        <v>911</v>
      </c>
      <c r="E170" s="197" t="s">
        <v>653</v>
      </c>
      <c r="F170" s="197" t="s">
        <v>912</v>
      </c>
      <c r="G170" s="76">
        <v>1725.4</v>
      </c>
      <c r="H170" s="76">
        <f t="shared" si="166"/>
        <v>172.54000000000002</v>
      </c>
      <c r="I170" s="75">
        <f t="shared" si="167"/>
        <v>1552.8600000000001</v>
      </c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>
        <v>307.19</v>
      </c>
      <c r="V170" s="76">
        <v>310.60000000000002</v>
      </c>
      <c r="W170" s="76">
        <f t="shared" ref="W170:W177" si="180">O170+P170+Q170+R170+S170+T170+U170+V170</f>
        <v>617.79</v>
      </c>
      <c r="X170" s="76">
        <f t="shared" ref="X170:X177" si="181">ROUND((I170/5/365*31),2)</f>
        <v>26.38</v>
      </c>
      <c r="Y170" s="76">
        <f t="shared" ref="Y170:Y177" si="182">ROUND((I170/5/365*29),2)</f>
        <v>24.68</v>
      </c>
      <c r="Z170" s="215">
        <f t="shared" ref="Z170:Z177" si="183">ROUND((I170/5/365*31),2)</f>
        <v>26.38</v>
      </c>
      <c r="AA170" s="215">
        <f t="shared" ref="AA170:AA177" si="184">ROUND((I170/5/365*30),2)</f>
        <v>25.53</v>
      </c>
      <c r="AB170" s="215">
        <f t="shared" ref="AB170:AB177" si="185">ROUND((I170/5/365*31),2)</f>
        <v>26.38</v>
      </c>
      <c r="AC170" s="215">
        <f t="shared" ref="AC170:AC177" si="186">ROUND((I170/5/365*30),2)</f>
        <v>25.53</v>
      </c>
      <c r="AD170" s="215">
        <f t="shared" ref="AD170:AD177" si="187">ROUND((I170/5/365*31),2)</f>
        <v>26.38</v>
      </c>
      <c r="AE170" s="215">
        <f t="shared" ref="AE170:AE177" si="188">ROUND((I170/5/365*31),2)</f>
        <v>26.38</v>
      </c>
      <c r="AF170" s="75">
        <f t="shared" ref="AF170:AF177" si="189">ROUND((I170/5/365*30),2)</f>
        <v>25.53</v>
      </c>
      <c r="AG170" s="215">
        <f t="shared" ref="AG170:AG177" si="190">ROUND((I170/5/365*31),2)</f>
        <v>26.38</v>
      </c>
      <c r="AH170" s="215">
        <f t="shared" ref="AH170:AH177" si="191">ROUND((I170/5/365*30),2)</f>
        <v>25.53</v>
      </c>
      <c r="AI170" s="215"/>
      <c r="AJ170" s="215"/>
      <c r="AK170" s="75">
        <v>1552.86</v>
      </c>
      <c r="AL170" s="75">
        <v>1552.86</v>
      </c>
      <c r="AM170" s="75">
        <v>1552.86</v>
      </c>
      <c r="AN170" s="75">
        <v>1552.86</v>
      </c>
      <c r="AO170" s="79">
        <v>1552.86</v>
      </c>
      <c r="AP170" s="251"/>
    </row>
    <row r="171" spans="2:42" s="252" customFormat="1" ht="24.75" x14ac:dyDescent="0.25">
      <c r="B171" s="205" t="s">
        <v>547</v>
      </c>
      <c r="C171" s="195" t="s">
        <v>793</v>
      </c>
      <c r="D171" s="250" t="s">
        <v>913</v>
      </c>
      <c r="E171" s="197" t="s">
        <v>177</v>
      </c>
      <c r="F171" s="197" t="s">
        <v>914</v>
      </c>
      <c r="G171" s="76">
        <v>1725.4</v>
      </c>
      <c r="H171" s="76">
        <f t="shared" si="166"/>
        <v>172.54000000000002</v>
      </c>
      <c r="I171" s="75">
        <f t="shared" si="167"/>
        <v>1552.8600000000001</v>
      </c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>
        <v>307.19</v>
      </c>
      <c r="V171" s="76">
        <v>310.60000000000002</v>
      </c>
      <c r="W171" s="76">
        <f t="shared" si="180"/>
        <v>617.79</v>
      </c>
      <c r="X171" s="76">
        <f t="shared" si="181"/>
        <v>26.38</v>
      </c>
      <c r="Y171" s="76">
        <f t="shared" si="182"/>
        <v>24.68</v>
      </c>
      <c r="Z171" s="215">
        <f t="shared" si="183"/>
        <v>26.38</v>
      </c>
      <c r="AA171" s="215">
        <f t="shared" si="184"/>
        <v>25.53</v>
      </c>
      <c r="AB171" s="215">
        <f t="shared" si="185"/>
        <v>26.38</v>
      </c>
      <c r="AC171" s="215">
        <f t="shared" si="186"/>
        <v>25.53</v>
      </c>
      <c r="AD171" s="215">
        <f t="shared" si="187"/>
        <v>26.38</v>
      </c>
      <c r="AE171" s="215">
        <f t="shared" si="188"/>
        <v>26.38</v>
      </c>
      <c r="AF171" s="75">
        <f t="shared" si="189"/>
        <v>25.53</v>
      </c>
      <c r="AG171" s="215">
        <f t="shared" si="190"/>
        <v>26.38</v>
      </c>
      <c r="AH171" s="215">
        <f t="shared" si="191"/>
        <v>25.53</v>
      </c>
      <c r="AI171" s="215"/>
      <c r="AJ171" s="215"/>
      <c r="AK171" s="75">
        <v>1552.86</v>
      </c>
      <c r="AL171" s="75">
        <v>1552.86</v>
      </c>
      <c r="AM171" s="75">
        <v>1552.86</v>
      </c>
      <c r="AN171" s="75">
        <v>1552.86</v>
      </c>
      <c r="AO171" s="79">
        <v>1552.86</v>
      </c>
      <c r="AP171" s="251"/>
    </row>
    <row r="172" spans="2:42" s="252" customFormat="1" ht="24.75" x14ac:dyDescent="0.25">
      <c r="B172" s="205" t="s">
        <v>547</v>
      </c>
      <c r="C172" s="195" t="s">
        <v>793</v>
      </c>
      <c r="D172" s="250" t="s">
        <v>915</v>
      </c>
      <c r="E172" s="197" t="s">
        <v>494</v>
      </c>
      <c r="F172" s="197" t="s">
        <v>916</v>
      </c>
      <c r="G172" s="76">
        <v>1725.4</v>
      </c>
      <c r="H172" s="76">
        <f t="shared" si="166"/>
        <v>172.54000000000002</v>
      </c>
      <c r="I172" s="75">
        <f t="shared" si="167"/>
        <v>1552.8600000000001</v>
      </c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>
        <v>307.19</v>
      </c>
      <c r="V172" s="76">
        <v>310.60000000000002</v>
      </c>
      <c r="W172" s="76">
        <f t="shared" si="180"/>
        <v>617.79</v>
      </c>
      <c r="X172" s="76">
        <f t="shared" si="181"/>
        <v>26.38</v>
      </c>
      <c r="Y172" s="76">
        <f t="shared" si="182"/>
        <v>24.68</v>
      </c>
      <c r="Z172" s="215">
        <f t="shared" si="183"/>
        <v>26.38</v>
      </c>
      <c r="AA172" s="215">
        <f t="shared" si="184"/>
        <v>25.53</v>
      </c>
      <c r="AB172" s="215">
        <f t="shared" si="185"/>
        <v>26.38</v>
      </c>
      <c r="AC172" s="215">
        <f t="shared" si="186"/>
        <v>25.53</v>
      </c>
      <c r="AD172" s="215">
        <f t="shared" si="187"/>
        <v>26.38</v>
      </c>
      <c r="AE172" s="215">
        <f t="shared" si="188"/>
        <v>26.38</v>
      </c>
      <c r="AF172" s="75">
        <f t="shared" si="189"/>
        <v>25.53</v>
      </c>
      <c r="AG172" s="215">
        <f t="shared" si="190"/>
        <v>26.38</v>
      </c>
      <c r="AH172" s="215">
        <f t="shared" si="191"/>
        <v>25.53</v>
      </c>
      <c r="AI172" s="215"/>
      <c r="AJ172" s="215"/>
      <c r="AK172" s="75">
        <v>1552.86</v>
      </c>
      <c r="AL172" s="75">
        <v>1552.86</v>
      </c>
      <c r="AM172" s="75">
        <v>1552.86</v>
      </c>
      <c r="AN172" s="75">
        <v>1552.86</v>
      </c>
      <c r="AO172" s="79">
        <v>1552.86</v>
      </c>
      <c r="AP172" s="251"/>
    </row>
    <row r="173" spans="2:42" s="252" customFormat="1" ht="24.75" x14ac:dyDescent="0.25">
      <c r="B173" s="205" t="s">
        <v>547</v>
      </c>
      <c r="C173" s="195" t="s">
        <v>793</v>
      </c>
      <c r="D173" s="250" t="s">
        <v>917</v>
      </c>
      <c r="E173" s="197" t="s">
        <v>169</v>
      </c>
      <c r="F173" s="197" t="s">
        <v>918</v>
      </c>
      <c r="G173" s="76">
        <v>1725.4</v>
      </c>
      <c r="H173" s="76">
        <f t="shared" si="166"/>
        <v>172.54000000000002</v>
      </c>
      <c r="I173" s="75">
        <f t="shared" si="167"/>
        <v>1552.8600000000001</v>
      </c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>
        <v>307.19</v>
      </c>
      <c r="V173" s="76">
        <v>310.60000000000002</v>
      </c>
      <c r="W173" s="76">
        <f t="shared" si="180"/>
        <v>617.79</v>
      </c>
      <c r="X173" s="76">
        <f t="shared" si="181"/>
        <v>26.38</v>
      </c>
      <c r="Y173" s="76">
        <f t="shared" si="182"/>
        <v>24.68</v>
      </c>
      <c r="Z173" s="215">
        <f t="shared" si="183"/>
        <v>26.38</v>
      </c>
      <c r="AA173" s="215">
        <f t="shared" si="184"/>
        <v>25.53</v>
      </c>
      <c r="AB173" s="215">
        <f t="shared" si="185"/>
        <v>26.38</v>
      </c>
      <c r="AC173" s="215">
        <f t="shared" si="186"/>
        <v>25.53</v>
      </c>
      <c r="AD173" s="215">
        <f t="shared" si="187"/>
        <v>26.38</v>
      </c>
      <c r="AE173" s="215">
        <f t="shared" si="188"/>
        <v>26.38</v>
      </c>
      <c r="AF173" s="75">
        <f t="shared" si="189"/>
        <v>25.53</v>
      </c>
      <c r="AG173" s="215">
        <f t="shared" si="190"/>
        <v>26.38</v>
      </c>
      <c r="AH173" s="215">
        <f t="shared" si="191"/>
        <v>25.53</v>
      </c>
      <c r="AI173" s="215"/>
      <c r="AJ173" s="215"/>
      <c r="AK173" s="75">
        <v>1552.86</v>
      </c>
      <c r="AL173" s="75">
        <v>1552.86</v>
      </c>
      <c r="AM173" s="75">
        <v>1552.86</v>
      </c>
      <c r="AN173" s="75">
        <v>1552.86</v>
      </c>
      <c r="AO173" s="79">
        <v>1552.86</v>
      </c>
      <c r="AP173" s="251"/>
    </row>
    <row r="174" spans="2:42" s="252" customFormat="1" ht="24.75" x14ac:dyDescent="0.25">
      <c r="B174" s="205" t="s">
        <v>547</v>
      </c>
      <c r="C174" s="195" t="s">
        <v>793</v>
      </c>
      <c r="D174" s="250" t="s">
        <v>919</v>
      </c>
      <c r="E174" s="197" t="s">
        <v>25</v>
      </c>
      <c r="F174" s="197" t="s">
        <v>920</v>
      </c>
      <c r="G174" s="76">
        <v>1725.4</v>
      </c>
      <c r="H174" s="76">
        <f t="shared" si="166"/>
        <v>172.54000000000002</v>
      </c>
      <c r="I174" s="75">
        <f t="shared" si="167"/>
        <v>1552.8600000000001</v>
      </c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>
        <v>307.19</v>
      </c>
      <c r="V174" s="76">
        <v>310.60000000000002</v>
      </c>
      <c r="W174" s="76">
        <f t="shared" si="180"/>
        <v>617.79</v>
      </c>
      <c r="X174" s="76">
        <f t="shared" si="181"/>
        <v>26.38</v>
      </c>
      <c r="Y174" s="76">
        <f t="shared" si="182"/>
        <v>24.68</v>
      </c>
      <c r="Z174" s="215">
        <f t="shared" si="183"/>
        <v>26.38</v>
      </c>
      <c r="AA174" s="215">
        <f t="shared" si="184"/>
        <v>25.53</v>
      </c>
      <c r="AB174" s="215">
        <f t="shared" si="185"/>
        <v>26.38</v>
      </c>
      <c r="AC174" s="215">
        <f t="shared" si="186"/>
        <v>25.53</v>
      </c>
      <c r="AD174" s="215">
        <f t="shared" si="187"/>
        <v>26.38</v>
      </c>
      <c r="AE174" s="215">
        <f t="shared" si="188"/>
        <v>26.38</v>
      </c>
      <c r="AF174" s="75">
        <f t="shared" si="189"/>
        <v>25.53</v>
      </c>
      <c r="AG174" s="215">
        <f t="shared" si="190"/>
        <v>26.38</v>
      </c>
      <c r="AH174" s="215">
        <f t="shared" si="191"/>
        <v>25.53</v>
      </c>
      <c r="AI174" s="215"/>
      <c r="AJ174" s="215"/>
      <c r="AK174" s="75">
        <v>1552.86</v>
      </c>
      <c r="AL174" s="75">
        <v>1552.86</v>
      </c>
      <c r="AM174" s="75">
        <v>1552.86</v>
      </c>
      <c r="AN174" s="75">
        <v>1552.86</v>
      </c>
      <c r="AO174" s="79">
        <v>1552.86</v>
      </c>
      <c r="AP174" s="251"/>
    </row>
    <row r="175" spans="2:42" s="252" customFormat="1" ht="8.25" x14ac:dyDescent="0.25">
      <c r="B175" s="205" t="s">
        <v>547</v>
      </c>
      <c r="C175" s="195" t="s">
        <v>921</v>
      </c>
      <c r="D175" s="250" t="s">
        <v>922</v>
      </c>
      <c r="E175" s="197" t="s">
        <v>245</v>
      </c>
      <c r="F175" s="197" t="s">
        <v>923</v>
      </c>
      <c r="G175" s="76">
        <v>782</v>
      </c>
      <c r="H175" s="76">
        <f t="shared" si="166"/>
        <v>78.2</v>
      </c>
      <c r="I175" s="75">
        <f t="shared" si="167"/>
        <v>703.80000000000007</v>
      </c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>
        <v>139.19</v>
      </c>
      <c r="V175" s="76">
        <v>140.72999999999999</v>
      </c>
      <c r="W175" s="76">
        <f t="shared" si="180"/>
        <v>279.91999999999996</v>
      </c>
      <c r="X175" s="76">
        <f t="shared" si="181"/>
        <v>11.95</v>
      </c>
      <c r="Y175" s="76">
        <f t="shared" si="182"/>
        <v>11.18</v>
      </c>
      <c r="Z175" s="215">
        <f t="shared" si="183"/>
        <v>11.95</v>
      </c>
      <c r="AA175" s="215">
        <f t="shared" si="184"/>
        <v>11.57</v>
      </c>
      <c r="AB175" s="215">
        <f t="shared" si="185"/>
        <v>11.95</v>
      </c>
      <c r="AC175" s="215">
        <f t="shared" si="186"/>
        <v>11.57</v>
      </c>
      <c r="AD175" s="215">
        <f t="shared" si="187"/>
        <v>11.95</v>
      </c>
      <c r="AE175" s="215">
        <f t="shared" si="188"/>
        <v>11.95</v>
      </c>
      <c r="AF175" s="75">
        <f t="shared" si="189"/>
        <v>11.57</v>
      </c>
      <c r="AG175" s="215">
        <f t="shared" si="190"/>
        <v>11.95</v>
      </c>
      <c r="AH175" s="215">
        <f t="shared" si="191"/>
        <v>11.57</v>
      </c>
      <c r="AI175" s="215"/>
      <c r="AJ175" s="215"/>
      <c r="AK175" s="215">
        <v>703.8</v>
      </c>
      <c r="AL175" s="215">
        <v>703.8</v>
      </c>
      <c r="AM175" s="215">
        <v>703.8</v>
      </c>
      <c r="AN175" s="215">
        <v>703.8</v>
      </c>
      <c r="AO175" s="230">
        <v>703.8</v>
      </c>
      <c r="AP175" s="251"/>
    </row>
    <row r="176" spans="2:42" s="252" customFormat="1" ht="8.25" x14ac:dyDescent="0.25">
      <c r="B176" s="205" t="s">
        <v>547</v>
      </c>
      <c r="C176" s="195" t="s">
        <v>924</v>
      </c>
      <c r="D176" s="250" t="s">
        <v>925</v>
      </c>
      <c r="E176" s="197" t="s">
        <v>229</v>
      </c>
      <c r="F176" s="197" t="s">
        <v>926</v>
      </c>
      <c r="G176" s="76">
        <v>782</v>
      </c>
      <c r="H176" s="76">
        <f t="shared" si="166"/>
        <v>78.2</v>
      </c>
      <c r="I176" s="75">
        <f t="shared" si="167"/>
        <v>703.80000000000007</v>
      </c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>
        <v>139.19</v>
      </c>
      <c r="V176" s="76">
        <v>140.72999999999999</v>
      </c>
      <c r="W176" s="76">
        <f t="shared" si="180"/>
        <v>279.91999999999996</v>
      </c>
      <c r="X176" s="76">
        <f t="shared" si="181"/>
        <v>11.95</v>
      </c>
      <c r="Y176" s="76">
        <f t="shared" si="182"/>
        <v>11.18</v>
      </c>
      <c r="Z176" s="215">
        <f t="shared" si="183"/>
        <v>11.95</v>
      </c>
      <c r="AA176" s="215">
        <f t="shared" si="184"/>
        <v>11.57</v>
      </c>
      <c r="AB176" s="215">
        <f t="shared" si="185"/>
        <v>11.95</v>
      </c>
      <c r="AC176" s="215">
        <f t="shared" si="186"/>
        <v>11.57</v>
      </c>
      <c r="AD176" s="215">
        <f t="shared" si="187"/>
        <v>11.95</v>
      </c>
      <c r="AE176" s="215">
        <f t="shared" si="188"/>
        <v>11.95</v>
      </c>
      <c r="AF176" s="75">
        <f t="shared" si="189"/>
        <v>11.57</v>
      </c>
      <c r="AG176" s="215">
        <f t="shared" si="190"/>
        <v>11.95</v>
      </c>
      <c r="AH176" s="215">
        <f t="shared" si="191"/>
        <v>11.57</v>
      </c>
      <c r="AI176" s="215"/>
      <c r="AJ176" s="215"/>
      <c r="AK176" s="215">
        <v>703.8</v>
      </c>
      <c r="AL176" s="215">
        <v>703.8</v>
      </c>
      <c r="AM176" s="215">
        <v>703.8</v>
      </c>
      <c r="AN176" s="215">
        <v>703.8</v>
      </c>
      <c r="AO176" s="230">
        <v>703.8</v>
      </c>
      <c r="AP176" s="251"/>
    </row>
    <row r="177" spans="2:42" s="252" customFormat="1" ht="8.25" x14ac:dyDescent="0.25">
      <c r="B177" s="205" t="s">
        <v>547</v>
      </c>
      <c r="C177" s="195" t="s">
        <v>924</v>
      </c>
      <c r="D177" s="250" t="s">
        <v>927</v>
      </c>
      <c r="E177" s="197" t="s">
        <v>169</v>
      </c>
      <c r="F177" s="197" t="s">
        <v>928</v>
      </c>
      <c r="G177" s="76">
        <v>782</v>
      </c>
      <c r="H177" s="76">
        <f t="shared" si="166"/>
        <v>78.2</v>
      </c>
      <c r="I177" s="75">
        <f t="shared" si="167"/>
        <v>703.80000000000007</v>
      </c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>
        <v>139.19</v>
      </c>
      <c r="V177" s="76">
        <v>140.72999999999999</v>
      </c>
      <c r="W177" s="76">
        <f t="shared" si="180"/>
        <v>279.91999999999996</v>
      </c>
      <c r="X177" s="76">
        <f t="shared" si="181"/>
        <v>11.95</v>
      </c>
      <c r="Y177" s="76">
        <f t="shared" si="182"/>
        <v>11.18</v>
      </c>
      <c r="Z177" s="215">
        <f t="shared" si="183"/>
        <v>11.95</v>
      </c>
      <c r="AA177" s="215">
        <f t="shared" si="184"/>
        <v>11.57</v>
      </c>
      <c r="AB177" s="215">
        <f t="shared" si="185"/>
        <v>11.95</v>
      </c>
      <c r="AC177" s="215">
        <f t="shared" si="186"/>
        <v>11.57</v>
      </c>
      <c r="AD177" s="215">
        <f t="shared" si="187"/>
        <v>11.95</v>
      </c>
      <c r="AE177" s="215">
        <f t="shared" si="188"/>
        <v>11.95</v>
      </c>
      <c r="AF177" s="75">
        <f t="shared" si="189"/>
        <v>11.57</v>
      </c>
      <c r="AG177" s="215">
        <f t="shared" si="190"/>
        <v>11.95</v>
      </c>
      <c r="AH177" s="215">
        <f t="shared" si="191"/>
        <v>11.57</v>
      </c>
      <c r="AI177" s="215"/>
      <c r="AJ177" s="215"/>
      <c r="AK177" s="215">
        <v>703.8</v>
      </c>
      <c r="AL177" s="215">
        <v>703.8</v>
      </c>
      <c r="AM177" s="215">
        <v>703.8</v>
      </c>
      <c r="AN177" s="215">
        <v>703.8</v>
      </c>
      <c r="AO177" s="230">
        <v>703.8</v>
      </c>
      <c r="AP177" s="251"/>
    </row>
    <row r="178" spans="2:42" s="252" customFormat="1" ht="49.5" x14ac:dyDescent="0.25">
      <c r="B178" s="205" t="s">
        <v>929</v>
      </c>
      <c r="C178" s="195" t="s">
        <v>930</v>
      </c>
      <c r="D178" s="250" t="s">
        <v>931</v>
      </c>
      <c r="E178" s="197" t="s">
        <v>25</v>
      </c>
      <c r="F178" s="197" t="s">
        <v>932</v>
      </c>
      <c r="G178" s="76">
        <v>2380.0700000000002</v>
      </c>
      <c r="H178" s="76">
        <f t="shared" si="166"/>
        <v>238.00700000000003</v>
      </c>
      <c r="I178" s="75">
        <f t="shared" si="167"/>
        <v>2142.0630000000001</v>
      </c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215"/>
      <c r="AA178" s="215"/>
      <c r="AB178" s="215"/>
      <c r="AC178" s="215"/>
      <c r="AD178" s="215"/>
      <c r="AE178" s="215"/>
      <c r="AF178" s="75"/>
      <c r="AG178" s="215"/>
      <c r="AH178" s="215"/>
      <c r="AI178" s="215"/>
      <c r="AJ178" s="215"/>
      <c r="AK178" s="215">
        <v>2142.06</v>
      </c>
      <c r="AL178" s="215">
        <v>2142.06</v>
      </c>
      <c r="AM178" s="215">
        <v>2142.06</v>
      </c>
      <c r="AN178" s="215">
        <v>2142.06</v>
      </c>
      <c r="AO178" s="79">
        <f>ROUND((I178+J178+K178+L178+M178+N178+O178+P178+Q178+R178+S178+T178+U178),2)</f>
        <v>2142.06</v>
      </c>
      <c r="AP178" s="251"/>
    </row>
    <row r="179" spans="2:42" s="252" customFormat="1" ht="57.75" x14ac:dyDescent="0.25">
      <c r="B179" s="205" t="s">
        <v>929</v>
      </c>
      <c r="C179" s="195" t="s">
        <v>930</v>
      </c>
      <c r="D179" s="250" t="s">
        <v>933</v>
      </c>
      <c r="E179" s="197" t="s">
        <v>25</v>
      </c>
      <c r="F179" s="197" t="s">
        <v>934</v>
      </c>
      <c r="G179" s="76">
        <v>2380.06</v>
      </c>
      <c r="H179" s="76">
        <f t="shared" si="166"/>
        <v>238.006</v>
      </c>
      <c r="I179" s="75">
        <f t="shared" si="167"/>
        <v>2142.0540000000001</v>
      </c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215"/>
      <c r="AA179" s="215"/>
      <c r="AB179" s="215"/>
      <c r="AC179" s="215"/>
      <c r="AD179" s="215"/>
      <c r="AE179" s="215"/>
      <c r="AF179" s="75"/>
      <c r="AG179" s="215"/>
      <c r="AH179" s="215"/>
      <c r="AI179" s="215"/>
      <c r="AJ179" s="215"/>
      <c r="AK179" s="215">
        <v>2142.0500000000002</v>
      </c>
      <c r="AL179" s="215">
        <v>2142.0500000000002</v>
      </c>
      <c r="AM179" s="215">
        <v>2142.0500000000002</v>
      </c>
      <c r="AN179" s="215">
        <v>2142.0500000000002</v>
      </c>
      <c r="AO179" s="79">
        <f>ROUND((I179+J179+K179+L179+M179+N179+O179+P179+Q179+R179+S179+T179+U179),2)</f>
        <v>2142.0500000000002</v>
      </c>
      <c r="AP179" s="251"/>
    </row>
    <row r="180" spans="2:42" s="252" customFormat="1" ht="16.5" x14ac:dyDescent="0.25">
      <c r="B180" s="205" t="s">
        <v>935</v>
      </c>
      <c r="C180" s="195" t="s">
        <v>793</v>
      </c>
      <c r="D180" s="250" t="s">
        <v>936</v>
      </c>
      <c r="E180" s="197" t="s">
        <v>192</v>
      </c>
      <c r="F180" s="197" t="s">
        <v>937</v>
      </c>
      <c r="G180" s="76">
        <v>1425</v>
      </c>
      <c r="H180" s="76">
        <f t="shared" si="166"/>
        <v>142.5</v>
      </c>
      <c r="I180" s="75">
        <f t="shared" si="167"/>
        <v>1282.5</v>
      </c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215"/>
      <c r="AA180" s="215"/>
      <c r="AB180" s="215"/>
      <c r="AC180" s="215"/>
      <c r="AD180" s="215"/>
      <c r="AE180" s="215"/>
      <c r="AF180" s="75"/>
      <c r="AG180" s="215"/>
      <c r="AH180" s="215"/>
      <c r="AI180" s="215"/>
      <c r="AJ180" s="215"/>
      <c r="AK180" s="215">
        <v>1282.5</v>
      </c>
      <c r="AL180" s="215">
        <v>1282.5</v>
      </c>
      <c r="AM180" s="215">
        <v>1282.5</v>
      </c>
      <c r="AN180" s="215">
        <v>1282.5</v>
      </c>
      <c r="AO180" s="198">
        <v>1282.5</v>
      </c>
      <c r="AP180" s="251"/>
    </row>
    <row r="181" spans="2:42" s="252" customFormat="1" ht="16.5" x14ac:dyDescent="0.25">
      <c r="B181" s="205" t="s">
        <v>935</v>
      </c>
      <c r="C181" s="195" t="s">
        <v>793</v>
      </c>
      <c r="D181" s="250" t="s">
        <v>938</v>
      </c>
      <c r="E181" s="197" t="s">
        <v>276</v>
      </c>
      <c r="F181" s="197" t="s">
        <v>939</v>
      </c>
      <c r="G181" s="76">
        <v>1425</v>
      </c>
      <c r="H181" s="76">
        <f t="shared" si="166"/>
        <v>142.5</v>
      </c>
      <c r="I181" s="75">
        <f t="shared" si="167"/>
        <v>1282.5</v>
      </c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215"/>
      <c r="AA181" s="215"/>
      <c r="AB181" s="215"/>
      <c r="AC181" s="215"/>
      <c r="AD181" s="215"/>
      <c r="AE181" s="215"/>
      <c r="AF181" s="75"/>
      <c r="AG181" s="215"/>
      <c r="AH181" s="215"/>
      <c r="AI181" s="215"/>
      <c r="AJ181" s="215"/>
      <c r="AK181" s="215">
        <v>1282.5</v>
      </c>
      <c r="AL181" s="215">
        <v>1282.5</v>
      </c>
      <c r="AM181" s="215">
        <v>1282.5</v>
      </c>
      <c r="AN181" s="215">
        <v>1282.5</v>
      </c>
      <c r="AO181" s="198">
        <v>1282.5</v>
      </c>
      <c r="AP181" s="251"/>
    </row>
    <row r="182" spans="2:42" s="252" customFormat="1" ht="16.5" x14ac:dyDescent="0.25">
      <c r="B182" s="205" t="s">
        <v>940</v>
      </c>
      <c r="C182" s="195" t="s">
        <v>265</v>
      </c>
      <c r="D182" s="250" t="s">
        <v>941</v>
      </c>
      <c r="E182" s="197" t="s">
        <v>11</v>
      </c>
      <c r="F182" s="197" t="s">
        <v>942</v>
      </c>
      <c r="G182" s="76">
        <v>2131.9699999999998</v>
      </c>
      <c r="H182" s="76">
        <f t="shared" si="166"/>
        <v>213.197</v>
      </c>
      <c r="I182" s="75">
        <f t="shared" si="167"/>
        <v>1918.7729999999999</v>
      </c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215"/>
      <c r="AA182" s="215"/>
      <c r="AB182" s="215"/>
      <c r="AC182" s="215"/>
      <c r="AD182" s="215"/>
      <c r="AE182" s="215"/>
      <c r="AF182" s="75"/>
      <c r="AG182" s="215"/>
      <c r="AH182" s="215"/>
      <c r="AI182" s="215"/>
      <c r="AJ182" s="215"/>
      <c r="AK182" s="215">
        <v>1918.77</v>
      </c>
      <c r="AL182" s="215">
        <v>1918.77</v>
      </c>
      <c r="AM182" s="215">
        <v>1918.77</v>
      </c>
      <c r="AN182" s="215">
        <v>1918.77</v>
      </c>
      <c r="AO182" s="198">
        <v>1918.77</v>
      </c>
      <c r="AP182" s="251"/>
    </row>
    <row r="183" spans="2:42" s="252" customFormat="1" ht="16.5" x14ac:dyDescent="0.25">
      <c r="B183" s="205" t="s">
        <v>940</v>
      </c>
      <c r="C183" s="195" t="s">
        <v>265</v>
      </c>
      <c r="D183" s="250" t="s">
        <v>943</v>
      </c>
      <c r="E183" s="197" t="s">
        <v>11</v>
      </c>
      <c r="F183" s="197" t="s">
        <v>944</v>
      </c>
      <c r="G183" s="76">
        <v>2131.9699999999998</v>
      </c>
      <c r="H183" s="76">
        <f t="shared" ref="H183:H240" si="192">(G183*0.1)</f>
        <v>213.197</v>
      </c>
      <c r="I183" s="75">
        <f t="shared" ref="I183:I240" si="193">(G183*0.9)</f>
        <v>1918.7729999999999</v>
      </c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215"/>
      <c r="AA183" s="215"/>
      <c r="AB183" s="215"/>
      <c r="AC183" s="215"/>
      <c r="AD183" s="215"/>
      <c r="AE183" s="215"/>
      <c r="AF183" s="75"/>
      <c r="AG183" s="215"/>
      <c r="AH183" s="215"/>
      <c r="AI183" s="215"/>
      <c r="AJ183" s="215"/>
      <c r="AK183" s="215">
        <v>1918.77</v>
      </c>
      <c r="AL183" s="215">
        <v>1918.77</v>
      </c>
      <c r="AM183" s="215">
        <v>1918.77</v>
      </c>
      <c r="AN183" s="215">
        <v>1918.77</v>
      </c>
      <c r="AO183" s="198">
        <v>1918.77</v>
      </c>
      <c r="AP183" s="251"/>
    </row>
    <row r="184" spans="2:42" s="252" customFormat="1" ht="16.5" x14ac:dyDescent="0.25">
      <c r="B184" s="205">
        <v>40676</v>
      </c>
      <c r="C184" s="195" t="s">
        <v>945</v>
      </c>
      <c r="D184" s="19" t="s">
        <v>946</v>
      </c>
      <c r="E184" s="197" t="s">
        <v>11</v>
      </c>
      <c r="F184" s="197" t="s">
        <v>947</v>
      </c>
      <c r="G184" s="76">
        <v>2170</v>
      </c>
      <c r="H184" s="76">
        <f t="shared" si="192"/>
        <v>217</v>
      </c>
      <c r="I184" s="75">
        <f t="shared" si="193"/>
        <v>1953</v>
      </c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215">
        <v>1953</v>
      </c>
      <c r="AL184" s="215">
        <v>1953</v>
      </c>
      <c r="AM184" s="215">
        <v>1953</v>
      </c>
      <c r="AN184" s="215">
        <v>1953</v>
      </c>
      <c r="AO184" s="198">
        <v>1953</v>
      </c>
      <c r="AP184" s="251"/>
    </row>
    <row r="185" spans="2:42" s="252" customFormat="1" ht="49.5" x14ac:dyDescent="0.25">
      <c r="B185" s="216">
        <v>40905</v>
      </c>
      <c r="C185" s="72" t="s">
        <v>948</v>
      </c>
      <c r="D185" s="217" t="s">
        <v>949</v>
      </c>
      <c r="E185" s="218" t="s">
        <v>184</v>
      </c>
      <c r="F185" s="218" t="s">
        <v>950</v>
      </c>
      <c r="G185" s="75">
        <v>1921</v>
      </c>
      <c r="H185" s="75">
        <f t="shared" si="192"/>
        <v>192.10000000000002</v>
      </c>
      <c r="I185" s="75">
        <f t="shared" si="193"/>
        <v>1728.9</v>
      </c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>
        <v>2.84</v>
      </c>
      <c r="W185" s="75">
        <f>O185+P185+Q185+R185+S185+T185+U185+V185</f>
        <v>2.84</v>
      </c>
      <c r="X185" s="75">
        <f>ROUND((I185/5/365*31),2)</f>
        <v>29.37</v>
      </c>
      <c r="Y185" s="75">
        <f>ROUND((I185/5/365*29),2)</f>
        <v>27.47</v>
      </c>
      <c r="Z185" s="75">
        <f>ROUND((I185/5/365*31),2)</f>
        <v>29.37</v>
      </c>
      <c r="AA185" s="75">
        <f>ROUND((I185/5/365*30),2)</f>
        <v>28.42</v>
      </c>
      <c r="AB185" s="75">
        <f>ROUND((I185/5/365*31),2)</f>
        <v>29.37</v>
      </c>
      <c r="AC185" s="75">
        <f>ROUND((I185/5/365*30),2)</f>
        <v>28.42</v>
      </c>
      <c r="AD185" s="75">
        <f>ROUND((I185/5/365*31),2)</f>
        <v>29.37</v>
      </c>
      <c r="AE185" s="75">
        <f>ROUND((I185/5/365*31),2)</f>
        <v>29.37</v>
      </c>
      <c r="AF185" s="75">
        <f t="shared" ref="AF185:AF194" si="194">ROUND((I185/5/365*30),2)</f>
        <v>28.42</v>
      </c>
      <c r="AG185" s="75">
        <f t="shared" ref="AG185:AG194" si="195">ROUND((I185/5/365*31),2)</f>
        <v>29.37</v>
      </c>
      <c r="AH185" s="75">
        <f t="shared" ref="AH185:AH194" si="196">ROUND((I185/5/365*30),2)</f>
        <v>28.42</v>
      </c>
      <c r="AI185" s="75">
        <f t="shared" ref="AI185:AI194" si="197">ROUND((I185/5/365*31),2)</f>
        <v>29.37</v>
      </c>
      <c r="AJ185" s="75"/>
      <c r="AK185" s="75">
        <v>1728.9</v>
      </c>
      <c r="AL185" s="75">
        <v>1728.9</v>
      </c>
      <c r="AM185" s="75">
        <v>1728.9</v>
      </c>
      <c r="AN185" s="75">
        <v>1728.9</v>
      </c>
      <c r="AO185" s="79">
        <v>1728.9</v>
      </c>
      <c r="AP185" s="251"/>
    </row>
    <row r="186" spans="2:42" s="252" customFormat="1" ht="49.5" x14ac:dyDescent="0.25">
      <c r="B186" s="216">
        <v>40905</v>
      </c>
      <c r="C186" s="72" t="s">
        <v>948</v>
      </c>
      <c r="D186" s="217" t="s">
        <v>949</v>
      </c>
      <c r="E186" s="218" t="s">
        <v>184</v>
      </c>
      <c r="F186" s="218" t="s">
        <v>951</v>
      </c>
      <c r="G186" s="75">
        <v>1921</v>
      </c>
      <c r="H186" s="75">
        <f t="shared" si="192"/>
        <v>192.10000000000002</v>
      </c>
      <c r="I186" s="75">
        <f t="shared" si="193"/>
        <v>1728.9</v>
      </c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>
        <v>2.84</v>
      </c>
      <c r="W186" s="75">
        <f>O186+P186+Q186+R186+S186+T186+U186+V186</f>
        <v>2.84</v>
      </c>
      <c r="X186" s="75">
        <f>ROUND((I186/5/365*31),2)</f>
        <v>29.37</v>
      </c>
      <c r="Y186" s="75">
        <f>ROUND((I186/5/365*29),2)</f>
        <v>27.47</v>
      </c>
      <c r="Z186" s="75">
        <f>ROUND((I186/5/365*31),2)</f>
        <v>29.37</v>
      </c>
      <c r="AA186" s="75">
        <f>ROUND((I186/5/365*30),2)</f>
        <v>28.42</v>
      </c>
      <c r="AB186" s="75">
        <f>ROUND((I186/5/365*31),2)</f>
        <v>29.37</v>
      </c>
      <c r="AC186" s="75">
        <f>ROUND((I186/5/365*30),2)</f>
        <v>28.42</v>
      </c>
      <c r="AD186" s="75">
        <f>ROUND((I186/5/365*31),2)</f>
        <v>29.37</v>
      </c>
      <c r="AE186" s="75">
        <f>ROUND((I186/5/365*31),2)</f>
        <v>29.37</v>
      </c>
      <c r="AF186" s="75">
        <f t="shared" si="194"/>
        <v>28.42</v>
      </c>
      <c r="AG186" s="75">
        <f t="shared" si="195"/>
        <v>29.37</v>
      </c>
      <c r="AH186" s="75">
        <f t="shared" si="196"/>
        <v>28.42</v>
      </c>
      <c r="AI186" s="75">
        <f t="shared" si="197"/>
        <v>29.37</v>
      </c>
      <c r="AJ186" s="75"/>
      <c r="AK186" s="75">
        <v>1728.9</v>
      </c>
      <c r="AL186" s="75">
        <v>1728.9</v>
      </c>
      <c r="AM186" s="75">
        <v>1728.9</v>
      </c>
      <c r="AN186" s="75">
        <v>1728.9</v>
      </c>
      <c r="AO186" s="79">
        <v>1728.9</v>
      </c>
      <c r="AP186" s="251"/>
    </row>
    <row r="187" spans="2:42" s="36" customFormat="1" ht="165" x14ac:dyDescent="0.15">
      <c r="B187" s="216">
        <v>41144</v>
      </c>
      <c r="C187" s="72" t="s">
        <v>260</v>
      </c>
      <c r="D187" s="98" t="s">
        <v>952</v>
      </c>
      <c r="E187" s="124" t="s">
        <v>653</v>
      </c>
      <c r="F187" s="98" t="s">
        <v>953</v>
      </c>
      <c r="G187" s="75">
        <v>1462.22</v>
      </c>
      <c r="H187" s="75">
        <f t="shared" si="192"/>
        <v>146.22200000000001</v>
      </c>
      <c r="I187" s="75">
        <f t="shared" si="193"/>
        <v>1315.998</v>
      </c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>
        <v>0</v>
      </c>
      <c r="X187" s="75">
        <v>0</v>
      </c>
      <c r="Y187" s="75">
        <v>0</v>
      </c>
      <c r="Z187" s="75">
        <v>0</v>
      </c>
      <c r="AA187" s="75">
        <v>0</v>
      </c>
      <c r="AB187" s="75">
        <v>0</v>
      </c>
      <c r="AC187" s="75">
        <v>0</v>
      </c>
      <c r="AD187" s="75">
        <v>0</v>
      </c>
      <c r="AE187" s="75">
        <f t="shared" ref="AE187:AE194" si="198">ROUND((I187/5/365*8),2)</f>
        <v>5.77</v>
      </c>
      <c r="AF187" s="75">
        <f t="shared" si="194"/>
        <v>21.63</v>
      </c>
      <c r="AG187" s="75">
        <f t="shared" si="195"/>
        <v>22.35</v>
      </c>
      <c r="AH187" s="75">
        <f t="shared" si="196"/>
        <v>21.63</v>
      </c>
      <c r="AI187" s="75">
        <f t="shared" si="197"/>
        <v>22.35</v>
      </c>
      <c r="AJ187" s="75"/>
      <c r="AK187" s="75">
        <v>1316</v>
      </c>
      <c r="AL187" s="75">
        <v>1316</v>
      </c>
      <c r="AM187" s="75">
        <v>1316</v>
      </c>
      <c r="AN187" s="75">
        <v>1316</v>
      </c>
      <c r="AO187" s="79">
        <v>1316</v>
      </c>
      <c r="AP187" s="42"/>
    </row>
    <row r="188" spans="2:42" s="36" customFormat="1" ht="165" x14ac:dyDescent="0.15">
      <c r="B188" s="216">
        <v>41144</v>
      </c>
      <c r="C188" s="72" t="s">
        <v>260</v>
      </c>
      <c r="D188" s="98" t="s">
        <v>954</v>
      </c>
      <c r="E188" s="124" t="s">
        <v>192</v>
      </c>
      <c r="F188" s="98" t="s">
        <v>955</v>
      </c>
      <c r="G188" s="75">
        <v>1462.22</v>
      </c>
      <c r="H188" s="75">
        <f t="shared" si="192"/>
        <v>146.22200000000001</v>
      </c>
      <c r="I188" s="75">
        <f t="shared" si="193"/>
        <v>1315.998</v>
      </c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>
        <v>0</v>
      </c>
      <c r="X188" s="75">
        <v>0</v>
      </c>
      <c r="Y188" s="75">
        <v>0</v>
      </c>
      <c r="Z188" s="75">
        <v>0</v>
      </c>
      <c r="AA188" s="75">
        <v>0</v>
      </c>
      <c r="AB188" s="75">
        <v>0</v>
      </c>
      <c r="AC188" s="75">
        <v>0</v>
      </c>
      <c r="AD188" s="75">
        <v>0</v>
      </c>
      <c r="AE188" s="75">
        <f t="shared" si="198"/>
        <v>5.77</v>
      </c>
      <c r="AF188" s="75">
        <f t="shared" si="194"/>
        <v>21.63</v>
      </c>
      <c r="AG188" s="75">
        <f t="shared" si="195"/>
        <v>22.35</v>
      </c>
      <c r="AH188" s="75">
        <f t="shared" si="196"/>
        <v>21.63</v>
      </c>
      <c r="AI188" s="75">
        <f t="shared" si="197"/>
        <v>22.35</v>
      </c>
      <c r="AJ188" s="75"/>
      <c r="AK188" s="75">
        <v>1316</v>
      </c>
      <c r="AL188" s="75">
        <v>1316</v>
      </c>
      <c r="AM188" s="75">
        <v>1316</v>
      </c>
      <c r="AN188" s="75">
        <v>1316</v>
      </c>
      <c r="AO188" s="79">
        <v>1316</v>
      </c>
      <c r="AP188" s="42"/>
    </row>
    <row r="189" spans="2:42" s="36" customFormat="1" ht="156.75" x14ac:dyDescent="0.15">
      <c r="B189" s="216">
        <v>41144</v>
      </c>
      <c r="C189" s="72" t="s">
        <v>260</v>
      </c>
      <c r="D189" s="98" t="s">
        <v>956</v>
      </c>
      <c r="E189" s="124" t="s">
        <v>177</v>
      </c>
      <c r="F189" s="98" t="s">
        <v>957</v>
      </c>
      <c r="G189" s="75">
        <v>1462.22</v>
      </c>
      <c r="H189" s="75">
        <f t="shared" si="192"/>
        <v>146.22200000000001</v>
      </c>
      <c r="I189" s="75">
        <f t="shared" si="193"/>
        <v>1315.998</v>
      </c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>
        <v>0</v>
      </c>
      <c r="X189" s="75">
        <v>0</v>
      </c>
      <c r="Y189" s="75">
        <v>0</v>
      </c>
      <c r="Z189" s="75">
        <v>0</v>
      </c>
      <c r="AA189" s="75">
        <v>0</v>
      </c>
      <c r="AB189" s="75">
        <v>0</v>
      </c>
      <c r="AC189" s="75">
        <v>0</v>
      </c>
      <c r="AD189" s="75">
        <v>0</v>
      </c>
      <c r="AE189" s="75">
        <f t="shared" si="198"/>
        <v>5.77</v>
      </c>
      <c r="AF189" s="75">
        <f t="shared" si="194"/>
        <v>21.63</v>
      </c>
      <c r="AG189" s="75">
        <f t="shared" si="195"/>
        <v>22.35</v>
      </c>
      <c r="AH189" s="75">
        <f t="shared" si="196"/>
        <v>21.63</v>
      </c>
      <c r="AI189" s="75">
        <f t="shared" si="197"/>
        <v>22.35</v>
      </c>
      <c r="AJ189" s="75"/>
      <c r="AK189" s="75">
        <v>1316</v>
      </c>
      <c r="AL189" s="75">
        <v>1316</v>
      </c>
      <c r="AM189" s="75">
        <v>1316</v>
      </c>
      <c r="AN189" s="75">
        <v>1316</v>
      </c>
      <c r="AO189" s="79">
        <v>1316</v>
      </c>
      <c r="AP189" s="42"/>
    </row>
    <row r="190" spans="2:42" s="36" customFormat="1" ht="156.75" x14ac:dyDescent="0.15">
      <c r="B190" s="216">
        <v>41144</v>
      </c>
      <c r="C190" s="72" t="s">
        <v>260</v>
      </c>
      <c r="D190" s="98" t="s">
        <v>958</v>
      </c>
      <c r="E190" s="124" t="s">
        <v>174</v>
      </c>
      <c r="F190" s="98" t="s">
        <v>959</v>
      </c>
      <c r="G190" s="75">
        <v>1462.22</v>
      </c>
      <c r="H190" s="75">
        <f t="shared" si="192"/>
        <v>146.22200000000001</v>
      </c>
      <c r="I190" s="75">
        <f t="shared" si="193"/>
        <v>1315.998</v>
      </c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>
        <v>0</v>
      </c>
      <c r="X190" s="75">
        <v>0</v>
      </c>
      <c r="Y190" s="75">
        <v>0</v>
      </c>
      <c r="Z190" s="75">
        <v>0</v>
      </c>
      <c r="AA190" s="75">
        <v>0</v>
      </c>
      <c r="AB190" s="75">
        <v>0</v>
      </c>
      <c r="AC190" s="75">
        <v>0</v>
      </c>
      <c r="AD190" s="75">
        <v>0</v>
      </c>
      <c r="AE190" s="75">
        <f t="shared" si="198"/>
        <v>5.77</v>
      </c>
      <c r="AF190" s="75">
        <f t="shared" si="194"/>
        <v>21.63</v>
      </c>
      <c r="AG190" s="75">
        <f t="shared" si="195"/>
        <v>22.35</v>
      </c>
      <c r="AH190" s="75">
        <f t="shared" si="196"/>
        <v>21.63</v>
      </c>
      <c r="AI190" s="75">
        <f t="shared" si="197"/>
        <v>22.35</v>
      </c>
      <c r="AJ190" s="75"/>
      <c r="AK190" s="75">
        <v>1316</v>
      </c>
      <c r="AL190" s="75">
        <v>1316</v>
      </c>
      <c r="AM190" s="75">
        <v>1316</v>
      </c>
      <c r="AN190" s="75">
        <v>1316</v>
      </c>
      <c r="AO190" s="79">
        <v>1316</v>
      </c>
      <c r="AP190" s="42"/>
    </row>
    <row r="191" spans="2:42" s="36" customFormat="1" ht="156.75" x14ac:dyDescent="0.15">
      <c r="B191" s="216">
        <v>41144</v>
      </c>
      <c r="C191" s="72" t="s">
        <v>260</v>
      </c>
      <c r="D191" s="98" t="s">
        <v>960</v>
      </c>
      <c r="E191" s="124" t="s">
        <v>15</v>
      </c>
      <c r="F191" s="98" t="s">
        <v>961</v>
      </c>
      <c r="G191" s="75">
        <v>1462.22</v>
      </c>
      <c r="H191" s="75">
        <f t="shared" si="192"/>
        <v>146.22200000000001</v>
      </c>
      <c r="I191" s="75">
        <f t="shared" si="193"/>
        <v>1315.998</v>
      </c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>
        <v>0</v>
      </c>
      <c r="X191" s="75">
        <v>0</v>
      </c>
      <c r="Y191" s="75">
        <v>0</v>
      </c>
      <c r="Z191" s="75">
        <v>0</v>
      </c>
      <c r="AA191" s="75">
        <v>0</v>
      </c>
      <c r="AB191" s="75">
        <v>0</v>
      </c>
      <c r="AC191" s="75">
        <v>0</v>
      </c>
      <c r="AD191" s="75">
        <v>0</v>
      </c>
      <c r="AE191" s="75">
        <f t="shared" si="198"/>
        <v>5.77</v>
      </c>
      <c r="AF191" s="75">
        <f t="shared" si="194"/>
        <v>21.63</v>
      </c>
      <c r="AG191" s="75">
        <f t="shared" si="195"/>
        <v>22.35</v>
      </c>
      <c r="AH191" s="75">
        <f t="shared" si="196"/>
        <v>21.63</v>
      </c>
      <c r="AI191" s="75">
        <f t="shared" si="197"/>
        <v>22.35</v>
      </c>
      <c r="AJ191" s="75"/>
      <c r="AK191" s="75">
        <v>1316</v>
      </c>
      <c r="AL191" s="75">
        <v>1316</v>
      </c>
      <c r="AM191" s="75">
        <v>1316</v>
      </c>
      <c r="AN191" s="75">
        <v>1316</v>
      </c>
      <c r="AO191" s="79">
        <v>1316</v>
      </c>
      <c r="AP191" s="42"/>
    </row>
    <row r="192" spans="2:42" s="36" customFormat="1" ht="156.75" x14ac:dyDescent="0.15">
      <c r="B192" s="216">
        <v>41144</v>
      </c>
      <c r="C192" s="72" t="s">
        <v>260</v>
      </c>
      <c r="D192" s="98" t="s">
        <v>962</v>
      </c>
      <c r="E192" s="124" t="s">
        <v>229</v>
      </c>
      <c r="F192" s="98" t="s">
        <v>963</v>
      </c>
      <c r="G192" s="75">
        <v>1462.22</v>
      </c>
      <c r="H192" s="75">
        <f t="shared" si="192"/>
        <v>146.22200000000001</v>
      </c>
      <c r="I192" s="75">
        <f t="shared" si="193"/>
        <v>1315.998</v>
      </c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>
        <v>0</v>
      </c>
      <c r="X192" s="75">
        <v>0</v>
      </c>
      <c r="Y192" s="75">
        <v>0</v>
      </c>
      <c r="Z192" s="75">
        <v>0</v>
      </c>
      <c r="AA192" s="75">
        <v>0</v>
      </c>
      <c r="AB192" s="75">
        <v>0</v>
      </c>
      <c r="AC192" s="75">
        <v>0</v>
      </c>
      <c r="AD192" s="75">
        <v>0</v>
      </c>
      <c r="AE192" s="75">
        <f t="shared" si="198"/>
        <v>5.77</v>
      </c>
      <c r="AF192" s="75">
        <f t="shared" si="194"/>
        <v>21.63</v>
      </c>
      <c r="AG192" s="75">
        <f t="shared" si="195"/>
        <v>22.35</v>
      </c>
      <c r="AH192" s="75">
        <f t="shared" si="196"/>
        <v>21.63</v>
      </c>
      <c r="AI192" s="75">
        <f t="shared" si="197"/>
        <v>22.35</v>
      </c>
      <c r="AJ192" s="75"/>
      <c r="AK192" s="75">
        <v>1316</v>
      </c>
      <c r="AL192" s="75">
        <v>1316</v>
      </c>
      <c r="AM192" s="75">
        <v>1316</v>
      </c>
      <c r="AN192" s="75">
        <v>1316</v>
      </c>
      <c r="AO192" s="79">
        <v>1316</v>
      </c>
      <c r="AP192" s="42"/>
    </row>
    <row r="193" spans="2:42" s="36" customFormat="1" ht="156.75" x14ac:dyDescent="0.15">
      <c r="B193" s="216">
        <v>41144</v>
      </c>
      <c r="C193" s="72" t="s">
        <v>260</v>
      </c>
      <c r="D193" s="98" t="s">
        <v>964</v>
      </c>
      <c r="E193" s="124" t="s">
        <v>229</v>
      </c>
      <c r="F193" s="98" t="s">
        <v>965</v>
      </c>
      <c r="G193" s="75">
        <v>1462.22</v>
      </c>
      <c r="H193" s="75">
        <f t="shared" si="192"/>
        <v>146.22200000000001</v>
      </c>
      <c r="I193" s="75">
        <f t="shared" si="193"/>
        <v>1315.998</v>
      </c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>
        <v>0</v>
      </c>
      <c r="X193" s="75">
        <v>0</v>
      </c>
      <c r="Y193" s="75">
        <v>0</v>
      </c>
      <c r="Z193" s="75">
        <v>0</v>
      </c>
      <c r="AA193" s="75">
        <v>0</v>
      </c>
      <c r="AB193" s="75">
        <v>0</v>
      </c>
      <c r="AC193" s="75">
        <v>0</v>
      </c>
      <c r="AD193" s="75">
        <v>0</v>
      </c>
      <c r="AE193" s="75">
        <f t="shared" si="198"/>
        <v>5.77</v>
      </c>
      <c r="AF193" s="75">
        <f t="shared" si="194"/>
        <v>21.63</v>
      </c>
      <c r="AG193" s="75">
        <f t="shared" si="195"/>
        <v>22.35</v>
      </c>
      <c r="AH193" s="75">
        <f t="shared" si="196"/>
        <v>21.63</v>
      </c>
      <c r="AI193" s="75">
        <f t="shared" si="197"/>
        <v>22.35</v>
      </c>
      <c r="AJ193" s="75"/>
      <c r="AK193" s="75">
        <v>1316</v>
      </c>
      <c r="AL193" s="75">
        <v>1316</v>
      </c>
      <c r="AM193" s="75">
        <v>1316</v>
      </c>
      <c r="AN193" s="75">
        <v>1316</v>
      </c>
      <c r="AO193" s="79">
        <v>1316</v>
      </c>
      <c r="AP193" s="42"/>
    </row>
    <row r="194" spans="2:42" s="36" customFormat="1" ht="156.75" x14ac:dyDescent="0.15">
      <c r="B194" s="216">
        <v>41144</v>
      </c>
      <c r="C194" s="72" t="s">
        <v>260</v>
      </c>
      <c r="D194" s="98" t="s">
        <v>966</v>
      </c>
      <c r="E194" s="124" t="s">
        <v>967</v>
      </c>
      <c r="F194" s="98" t="s">
        <v>968</v>
      </c>
      <c r="G194" s="75">
        <v>1462.22</v>
      </c>
      <c r="H194" s="75">
        <f t="shared" si="192"/>
        <v>146.22200000000001</v>
      </c>
      <c r="I194" s="75">
        <f t="shared" si="193"/>
        <v>1315.998</v>
      </c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>
        <v>0</v>
      </c>
      <c r="X194" s="75">
        <v>0</v>
      </c>
      <c r="Y194" s="75">
        <v>0</v>
      </c>
      <c r="Z194" s="75">
        <v>0</v>
      </c>
      <c r="AA194" s="75">
        <v>0</v>
      </c>
      <c r="AB194" s="75">
        <v>0</v>
      </c>
      <c r="AC194" s="75">
        <v>0</v>
      </c>
      <c r="AD194" s="75">
        <v>0</v>
      </c>
      <c r="AE194" s="75">
        <f t="shared" si="198"/>
        <v>5.77</v>
      </c>
      <c r="AF194" s="75">
        <f t="shared" si="194"/>
        <v>21.63</v>
      </c>
      <c r="AG194" s="75">
        <f t="shared" si="195"/>
        <v>22.35</v>
      </c>
      <c r="AH194" s="75">
        <f t="shared" si="196"/>
        <v>21.63</v>
      </c>
      <c r="AI194" s="75">
        <f t="shared" si="197"/>
        <v>22.35</v>
      </c>
      <c r="AJ194" s="75"/>
      <c r="AK194" s="75">
        <v>1316</v>
      </c>
      <c r="AL194" s="75">
        <v>1316</v>
      </c>
      <c r="AM194" s="75">
        <v>1316</v>
      </c>
      <c r="AN194" s="75">
        <v>1316</v>
      </c>
      <c r="AO194" s="79">
        <v>1316</v>
      </c>
      <c r="AP194" s="42"/>
    </row>
    <row r="195" spans="2:42" s="36" customFormat="1" ht="165" x14ac:dyDescent="0.15">
      <c r="B195" s="216">
        <v>41173</v>
      </c>
      <c r="C195" s="72" t="s">
        <v>289</v>
      </c>
      <c r="D195" s="253" t="s">
        <v>969</v>
      </c>
      <c r="E195" s="98" t="s">
        <v>189</v>
      </c>
      <c r="F195" s="98" t="s">
        <v>970</v>
      </c>
      <c r="G195" s="75">
        <v>2370</v>
      </c>
      <c r="H195" s="75">
        <f t="shared" si="192"/>
        <v>237</v>
      </c>
      <c r="I195" s="75">
        <f t="shared" si="193"/>
        <v>2133</v>
      </c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>
        <v>0</v>
      </c>
      <c r="W195" s="75"/>
      <c r="X195" s="75"/>
      <c r="Y195" s="75"/>
      <c r="Z195" s="75"/>
      <c r="AA195" s="75"/>
      <c r="AB195" s="75"/>
      <c r="AC195" s="75"/>
      <c r="AD195" s="75"/>
      <c r="AE195" s="75">
        <f>ROUND((H195/5/365*9),2)</f>
        <v>1.17</v>
      </c>
      <c r="AF195" s="75">
        <v>118.04</v>
      </c>
      <c r="AG195" s="75">
        <v>426.58</v>
      </c>
      <c r="AH195" s="75">
        <v>426.58</v>
      </c>
      <c r="AI195" s="75">
        <v>426.58</v>
      </c>
      <c r="AJ195" s="75">
        <v>427.74</v>
      </c>
      <c r="AK195" s="75">
        <v>2133</v>
      </c>
      <c r="AL195" s="75">
        <v>2133</v>
      </c>
      <c r="AM195" s="75">
        <v>2133</v>
      </c>
      <c r="AN195" s="75">
        <v>2133</v>
      </c>
      <c r="AO195" s="79">
        <v>2133</v>
      </c>
      <c r="AP195" s="42"/>
    </row>
    <row r="196" spans="2:42" s="36" customFormat="1" ht="165" x14ac:dyDescent="0.15">
      <c r="B196" s="96">
        <v>41173</v>
      </c>
      <c r="C196" s="72" t="s">
        <v>289</v>
      </c>
      <c r="D196" s="253" t="s">
        <v>971</v>
      </c>
      <c r="E196" s="98" t="s">
        <v>276</v>
      </c>
      <c r="F196" s="254" t="s">
        <v>972</v>
      </c>
      <c r="G196" s="75">
        <v>2370</v>
      </c>
      <c r="H196" s="75">
        <f t="shared" si="192"/>
        <v>237</v>
      </c>
      <c r="I196" s="75">
        <f t="shared" si="193"/>
        <v>2133</v>
      </c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>
        <v>0</v>
      </c>
      <c r="W196" s="100"/>
      <c r="X196" s="100"/>
      <c r="Y196" s="100"/>
      <c r="Z196" s="100"/>
      <c r="AA196" s="100"/>
      <c r="AB196" s="100"/>
      <c r="AC196" s="100"/>
      <c r="AD196" s="100"/>
      <c r="AE196" s="100">
        <f>ROUND((H196/5/365*9),2)</f>
        <v>1.17</v>
      </c>
      <c r="AF196" s="100">
        <f>ROUND((H196/5/365*31),2)</f>
        <v>4.03</v>
      </c>
      <c r="AG196" s="100">
        <f>ROUND((H196/5/365*30),2)</f>
        <v>3.9</v>
      </c>
      <c r="AH196" s="100">
        <f>ROUND((H196/5/365*31),2)</f>
        <v>4.03</v>
      </c>
      <c r="AI196" s="100"/>
      <c r="AJ196" s="100">
        <f>ROUND((V196+W196+X196+Y196+Z196+AA196+AB196+AC196+AD196+AE196+AF196+AG196+AH196),2)</f>
        <v>13.13</v>
      </c>
      <c r="AK196" s="75">
        <v>2133</v>
      </c>
      <c r="AL196" s="75">
        <v>2133</v>
      </c>
      <c r="AM196" s="75">
        <v>2133</v>
      </c>
      <c r="AN196" s="75">
        <v>2133</v>
      </c>
      <c r="AO196" s="79">
        <v>2133</v>
      </c>
      <c r="AP196" s="42"/>
    </row>
    <row r="197" spans="2:42" s="36" customFormat="1" ht="165" x14ac:dyDescent="0.15">
      <c r="B197" s="216">
        <v>41173</v>
      </c>
      <c r="C197" s="72" t="s">
        <v>289</v>
      </c>
      <c r="D197" s="253" t="s">
        <v>973</v>
      </c>
      <c r="E197" s="98" t="s">
        <v>385</v>
      </c>
      <c r="F197" s="255" t="s">
        <v>974</v>
      </c>
      <c r="G197" s="75">
        <v>2370</v>
      </c>
      <c r="H197" s="75">
        <f t="shared" si="192"/>
        <v>237</v>
      </c>
      <c r="I197" s="75">
        <f t="shared" si="193"/>
        <v>2133</v>
      </c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>
        <v>0</v>
      </c>
      <c r="W197" s="75"/>
      <c r="X197" s="75"/>
      <c r="Y197" s="75"/>
      <c r="Z197" s="75"/>
      <c r="AA197" s="75"/>
      <c r="AB197" s="75"/>
      <c r="AC197" s="75"/>
      <c r="AD197" s="75"/>
      <c r="AE197" s="75">
        <f>ROUND((H197/5/365*9),2)</f>
        <v>1.17</v>
      </c>
      <c r="AF197" s="75">
        <f>ROUND((H197/5/365*31),2)</f>
        <v>4.03</v>
      </c>
      <c r="AG197" s="75">
        <f>ROUND((H197/5/365*30),2)</f>
        <v>3.9</v>
      </c>
      <c r="AH197" s="75">
        <f>ROUND((H197/5/365*31),2)</f>
        <v>4.03</v>
      </c>
      <c r="AI197" s="75">
        <f>SUM(W197:AH197)</f>
        <v>13.129999999999999</v>
      </c>
      <c r="AJ197" s="75">
        <f>ROUND((V197+W197+X197+Y197+Z197+AA197+AB197+AC197+AD197+AE197+AF197+AG197+AH197),2)</f>
        <v>13.13</v>
      </c>
      <c r="AK197" s="75">
        <v>2133</v>
      </c>
      <c r="AL197" s="75">
        <v>2133</v>
      </c>
      <c r="AM197" s="75">
        <v>2133</v>
      </c>
      <c r="AN197" s="75">
        <v>2133</v>
      </c>
      <c r="AO197" s="79">
        <v>2133</v>
      </c>
      <c r="AP197" s="42"/>
    </row>
    <row r="198" spans="2:42" s="36" customFormat="1" ht="165" x14ac:dyDescent="0.15">
      <c r="B198" s="216">
        <v>41173</v>
      </c>
      <c r="C198" s="72" t="s">
        <v>289</v>
      </c>
      <c r="D198" s="253" t="s">
        <v>975</v>
      </c>
      <c r="E198" s="98" t="s">
        <v>19</v>
      </c>
      <c r="F198" s="255" t="s">
        <v>976</v>
      </c>
      <c r="G198" s="75">
        <v>2370</v>
      </c>
      <c r="H198" s="75">
        <f t="shared" si="192"/>
        <v>237</v>
      </c>
      <c r="I198" s="75">
        <f t="shared" si="193"/>
        <v>2133</v>
      </c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>
        <v>0</v>
      </c>
      <c r="W198" s="75"/>
      <c r="X198" s="75"/>
      <c r="Y198" s="75"/>
      <c r="Z198" s="75"/>
      <c r="AA198" s="75"/>
      <c r="AB198" s="75"/>
      <c r="AC198" s="75"/>
      <c r="AD198" s="75"/>
      <c r="AE198" s="75">
        <f>ROUND((H198/5/365*9),2)</f>
        <v>1.17</v>
      </c>
      <c r="AF198" s="75">
        <f>ROUND((H198/5/365*31),2)</f>
        <v>4.03</v>
      </c>
      <c r="AG198" s="75">
        <f>ROUND((H198/5/365*30),2)</f>
        <v>3.9</v>
      </c>
      <c r="AH198" s="75">
        <f>ROUND((H198/5/365*31),2)</f>
        <v>4.03</v>
      </c>
      <c r="AI198" s="75">
        <f>SUM(W198:AH198)</f>
        <v>13.129999999999999</v>
      </c>
      <c r="AJ198" s="75">
        <f>ROUND((V198+W198+X198+Y198+Z198+AA198+AB198+AC198+AD198+AE198+AF198+AG198+AH198),2)</f>
        <v>13.13</v>
      </c>
      <c r="AK198" s="75">
        <v>2133</v>
      </c>
      <c r="AL198" s="75">
        <v>2133</v>
      </c>
      <c r="AM198" s="75">
        <v>2133</v>
      </c>
      <c r="AN198" s="75">
        <v>2133</v>
      </c>
      <c r="AO198" s="79">
        <v>2133</v>
      </c>
      <c r="AP198" s="42"/>
    </row>
    <row r="199" spans="2:42" s="36" customFormat="1" ht="33" x14ac:dyDescent="0.15">
      <c r="B199" s="96">
        <v>41261</v>
      </c>
      <c r="C199" s="98" t="s">
        <v>260</v>
      </c>
      <c r="D199" s="98" t="s">
        <v>977</v>
      </c>
      <c r="E199" s="124" t="s">
        <v>174</v>
      </c>
      <c r="F199" s="98" t="s">
        <v>978</v>
      </c>
      <c r="G199" s="75">
        <v>1155</v>
      </c>
      <c r="H199" s="75">
        <f t="shared" si="192"/>
        <v>115.5</v>
      </c>
      <c r="I199" s="75">
        <f t="shared" si="193"/>
        <v>1039.5</v>
      </c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>
        <f t="shared" ref="W199:W205" si="199">O199+P199+Q199+R199+S199+T199+U199+V199</f>
        <v>0</v>
      </c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>
        <f t="shared" ref="AI199:AI204" si="200">ROUND((I199/5/365*13),2)</f>
        <v>7.4</v>
      </c>
      <c r="AJ199" s="75">
        <f t="shared" ref="AJ199:AJ211" si="201">SUM(X199:AI199)</f>
        <v>7.4</v>
      </c>
      <c r="AK199" s="75">
        <v>1039.5</v>
      </c>
      <c r="AL199" s="75">
        <v>1039.5</v>
      </c>
      <c r="AM199" s="75">
        <v>1039.5</v>
      </c>
      <c r="AN199" s="75">
        <v>1039.5</v>
      </c>
      <c r="AO199" s="79">
        <v>1039.5</v>
      </c>
      <c r="AP199" s="42"/>
    </row>
    <row r="200" spans="2:42" s="36" customFormat="1" ht="33" x14ac:dyDescent="0.15">
      <c r="B200" s="96">
        <v>41261</v>
      </c>
      <c r="C200" s="98" t="s">
        <v>260</v>
      </c>
      <c r="D200" s="98" t="s">
        <v>979</v>
      </c>
      <c r="E200" s="124" t="s">
        <v>245</v>
      </c>
      <c r="F200" s="98" t="s">
        <v>980</v>
      </c>
      <c r="G200" s="75">
        <v>1155</v>
      </c>
      <c r="H200" s="75">
        <f t="shared" si="192"/>
        <v>115.5</v>
      </c>
      <c r="I200" s="75">
        <f t="shared" si="193"/>
        <v>1039.5</v>
      </c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>
        <f t="shared" si="199"/>
        <v>0</v>
      </c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>
        <f t="shared" si="200"/>
        <v>7.4</v>
      </c>
      <c r="AJ200" s="75">
        <f t="shared" si="201"/>
        <v>7.4</v>
      </c>
      <c r="AK200" s="75">
        <v>1039.5</v>
      </c>
      <c r="AL200" s="75">
        <v>1039.5</v>
      </c>
      <c r="AM200" s="75">
        <v>1039.5</v>
      </c>
      <c r="AN200" s="75">
        <v>1039.5</v>
      </c>
      <c r="AO200" s="79">
        <v>1039.5</v>
      </c>
      <c r="AP200" s="42"/>
    </row>
    <row r="201" spans="2:42" s="36" customFormat="1" ht="33" x14ac:dyDescent="0.15">
      <c r="B201" s="96">
        <v>41261</v>
      </c>
      <c r="C201" s="98" t="s">
        <v>260</v>
      </c>
      <c r="D201" s="98" t="s">
        <v>981</v>
      </c>
      <c r="E201" s="124" t="s">
        <v>653</v>
      </c>
      <c r="F201" s="98" t="s">
        <v>982</v>
      </c>
      <c r="G201" s="75">
        <v>1155</v>
      </c>
      <c r="H201" s="75">
        <f t="shared" si="192"/>
        <v>115.5</v>
      </c>
      <c r="I201" s="75">
        <f t="shared" si="193"/>
        <v>1039.5</v>
      </c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>
        <f t="shared" si="199"/>
        <v>0</v>
      </c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>
        <f t="shared" si="200"/>
        <v>7.4</v>
      </c>
      <c r="AJ201" s="75">
        <f t="shared" si="201"/>
        <v>7.4</v>
      </c>
      <c r="AK201" s="75">
        <v>1039.5</v>
      </c>
      <c r="AL201" s="75">
        <v>1039.5</v>
      </c>
      <c r="AM201" s="75">
        <v>1039.5</v>
      </c>
      <c r="AN201" s="75">
        <v>1039.5</v>
      </c>
      <c r="AO201" s="79">
        <v>1039.5</v>
      </c>
      <c r="AP201" s="42"/>
    </row>
    <row r="202" spans="2:42" s="36" customFormat="1" ht="33" x14ac:dyDescent="0.15">
      <c r="B202" s="96">
        <v>41261</v>
      </c>
      <c r="C202" s="98" t="s">
        <v>260</v>
      </c>
      <c r="D202" s="98" t="s">
        <v>983</v>
      </c>
      <c r="E202" s="124" t="s">
        <v>184</v>
      </c>
      <c r="F202" s="98" t="s">
        <v>984</v>
      </c>
      <c r="G202" s="75">
        <v>1155</v>
      </c>
      <c r="H202" s="75">
        <f t="shared" si="192"/>
        <v>115.5</v>
      </c>
      <c r="I202" s="75">
        <f t="shared" si="193"/>
        <v>1039.5</v>
      </c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>
        <f t="shared" si="199"/>
        <v>0</v>
      </c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>
        <f t="shared" si="200"/>
        <v>7.4</v>
      </c>
      <c r="AJ202" s="75">
        <f t="shared" si="201"/>
        <v>7.4</v>
      </c>
      <c r="AK202" s="75">
        <v>1039.5</v>
      </c>
      <c r="AL202" s="75">
        <v>1039.5</v>
      </c>
      <c r="AM202" s="75">
        <v>1039.5</v>
      </c>
      <c r="AN202" s="75">
        <v>1039.5</v>
      </c>
      <c r="AO202" s="79">
        <v>1039.5</v>
      </c>
      <c r="AP202" s="42"/>
    </row>
    <row r="203" spans="2:42" s="36" customFormat="1" ht="33" x14ac:dyDescent="0.15">
      <c r="B203" s="96">
        <v>41261</v>
      </c>
      <c r="C203" s="98" t="s">
        <v>260</v>
      </c>
      <c r="D203" s="98" t="s">
        <v>985</v>
      </c>
      <c r="E203" s="124" t="s">
        <v>25</v>
      </c>
      <c r="F203" s="98" t="s">
        <v>986</v>
      </c>
      <c r="G203" s="75">
        <v>1155</v>
      </c>
      <c r="H203" s="75">
        <f t="shared" si="192"/>
        <v>115.5</v>
      </c>
      <c r="I203" s="75">
        <f t="shared" si="193"/>
        <v>1039.5</v>
      </c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>
        <f t="shared" si="199"/>
        <v>0</v>
      </c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>
        <f t="shared" si="200"/>
        <v>7.4</v>
      </c>
      <c r="AJ203" s="75">
        <f t="shared" si="201"/>
        <v>7.4</v>
      </c>
      <c r="AK203" s="75">
        <v>1039.5</v>
      </c>
      <c r="AL203" s="75">
        <v>1039.5</v>
      </c>
      <c r="AM203" s="75">
        <v>1039.5</v>
      </c>
      <c r="AN203" s="75">
        <v>1039.5</v>
      </c>
      <c r="AO203" s="79">
        <v>1039.5</v>
      </c>
      <c r="AP203" s="42"/>
    </row>
    <row r="204" spans="2:42" s="36" customFormat="1" ht="8.25" x14ac:dyDescent="0.15">
      <c r="B204" s="96">
        <v>41261</v>
      </c>
      <c r="C204" s="98" t="s">
        <v>987</v>
      </c>
      <c r="D204" s="124" t="s">
        <v>988</v>
      </c>
      <c r="E204" s="124" t="s">
        <v>571</v>
      </c>
      <c r="F204" s="124" t="s">
        <v>989</v>
      </c>
      <c r="G204" s="75">
        <v>642</v>
      </c>
      <c r="H204" s="75">
        <f t="shared" si="192"/>
        <v>64.2</v>
      </c>
      <c r="I204" s="75">
        <f t="shared" si="193"/>
        <v>577.80000000000007</v>
      </c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>
        <f t="shared" si="199"/>
        <v>0</v>
      </c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>
        <f t="shared" si="200"/>
        <v>4.12</v>
      </c>
      <c r="AJ204" s="75">
        <f t="shared" si="201"/>
        <v>4.12</v>
      </c>
      <c r="AK204" s="75">
        <v>577.79999999999995</v>
      </c>
      <c r="AL204" s="75">
        <v>577.79999999999995</v>
      </c>
      <c r="AM204" s="75">
        <v>577.79999999999995</v>
      </c>
      <c r="AN204" s="75">
        <v>577.79999999999995</v>
      </c>
      <c r="AO204" s="79">
        <v>577.79999999999995</v>
      </c>
      <c r="AP204" s="42"/>
    </row>
    <row r="205" spans="2:42" s="36" customFormat="1" ht="16.5" x14ac:dyDescent="0.15">
      <c r="B205" s="96">
        <v>41264</v>
      </c>
      <c r="C205" s="124" t="s">
        <v>990</v>
      </c>
      <c r="D205" s="124" t="s">
        <v>991</v>
      </c>
      <c r="E205" s="124" t="s">
        <v>25</v>
      </c>
      <c r="F205" s="98" t="s">
        <v>992</v>
      </c>
      <c r="G205" s="75">
        <v>10900</v>
      </c>
      <c r="H205" s="75">
        <f t="shared" si="192"/>
        <v>1090</v>
      </c>
      <c r="I205" s="75">
        <f t="shared" si="193"/>
        <v>9810</v>
      </c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>
        <f t="shared" si="199"/>
        <v>0</v>
      </c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>
        <f>ROUND((I205/5/365*10),2)</f>
        <v>53.75</v>
      </c>
      <c r="AJ205" s="75">
        <f t="shared" si="201"/>
        <v>53.75</v>
      </c>
      <c r="AK205" s="75">
        <v>9810</v>
      </c>
      <c r="AL205" s="75">
        <v>9810</v>
      </c>
      <c r="AM205" s="75">
        <v>9810</v>
      </c>
      <c r="AN205" s="75">
        <v>9810</v>
      </c>
      <c r="AO205" s="79">
        <v>9810</v>
      </c>
      <c r="AP205" s="42"/>
    </row>
    <row r="206" spans="2:42" s="36" customFormat="1" ht="16.5" x14ac:dyDescent="0.15">
      <c r="B206" s="96">
        <v>41534</v>
      </c>
      <c r="C206" s="98" t="s">
        <v>993</v>
      </c>
      <c r="D206" s="124" t="s">
        <v>994</v>
      </c>
      <c r="E206" s="124" t="s">
        <v>25</v>
      </c>
      <c r="F206" s="98" t="s">
        <v>995</v>
      </c>
      <c r="G206" s="75">
        <v>1132.69</v>
      </c>
      <c r="H206" s="75">
        <f t="shared" si="192"/>
        <v>113.26900000000001</v>
      </c>
      <c r="I206" s="75">
        <f t="shared" si="193"/>
        <v>1019.421</v>
      </c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>
        <f t="shared" si="201"/>
        <v>0</v>
      </c>
      <c r="AK206" s="75">
        <v>0</v>
      </c>
      <c r="AL206" s="75"/>
      <c r="AM206" s="75">
        <v>1019.42</v>
      </c>
      <c r="AN206" s="75">
        <v>1019.42</v>
      </c>
      <c r="AO206" s="79">
        <v>1019.42</v>
      </c>
      <c r="AP206" s="42"/>
    </row>
    <row r="207" spans="2:42" s="36" customFormat="1" ht="16.5" x14ac:dyDescent="0.15">
      <c r="B207" s="96">
        <v>41534</v>
      </c>
      <c r="C207" s="98" t="s">
        <v>993</v>
      </c>
      <c r="D207" s="124" t="s">
        <v>996</v>
      </c>
      <c r="E207" s="124" t="s">
        <v>25</v>
      </c>
      <c r="F207" s="98" t="s">
        <v>997</v>
      </c>
      <c r="G207" s="75">
        <v>1132.69</v>
      </c>
      <c r="H207" s="75">
        <f t="shared" si="192"/>
        <v>113.26900000000001</v>
      </c>
      <c r="I207" s="75">
        <f t="shared" si="193"/>
        <v>1019.421</v>
      </c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>
        <f t="shared" si="201"/>
        <v>0</v>
      </c>
      <c r="AK207" s="75">
        <v>0</v>
      </c>
      <c r="AL207" s="75"/>
      <c r="AM207" s="75">
        <v>1019.42</v>
      </c>
      <c r="AN207" s="75">
        <v>1019.42</v>
      </c>
      <c r="AO207" s="79">
        <v>1019.42</v>
      </c>
      <c r="AP207" s="42"/>
    </row>
    <row r="208" spans="2:42" s="36" customFormat="1" ht="16.5" x14ac:dyDescent="0.15">
      <c r="B208" s="96">
        <v>41534</v>
      </c>
      <c r="C208" s="98" t="s">
        <v>993</v>
      </c>
      <c r="D208" s="124" t="s">
        <v>998</v>
      </c>
      <c r="E208" s="124" t="s">
        <v>25</v>
      </c>
      <c r="F208" s="98" t="s">
        <v>999</v>
      </c>
      <c r="G208" s="75">
        <v>1132.69</v>
      </c>
      <c r="H208" s="75">
        <f t="shared" si="192"/>
        <v>113.26900000000001</v>
      </c>
      <c r="I208" s="75">
        <f t="shared" si="193"/>
        <v>1019.421</v>
      </c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>
        <f t="shared" si="201"/>
        <v>0</v>
      </c>
      <c r="AK208" s="75">
        <v>0</v>
      </c>
      <c r="AL208" s="75"/>
      <c r="AM208" s="75">
        <v>1019.42</v>
      </c>
      <c r="AN208" s="75">
        <v>1019.42</v>
      </c>
      <c r="AO208" s="79">
        <v>1019.42</v>
      </c>
      <c r="AP208" s="42"/>
    </row>
    <row r="209" spans="2:135" s="36" customFormat="1" ht="16.5" x14ac:dyDescent="0.15">
      <c r="B209" s="96">
        <v>41534</v>
      </c>
      <c r="C209" s="98" t="s">
        <v>1000</v>
      </c>
      <c r="D209" s="124" t="s">
        <v>1001</v>
      </c>
      <c r="E209" s="124" t="s">
        <v>25</v>
      </c>
      <c r="F209" s="98" t="s">
        <v>1002</v>
      </c>
      <c r="G209" s="75">
        <v>2558.08</v>
      </c>
      <c r="H209" s="75">
        <f t="shared" si="192"/>
        <v>255.80799999999999</v>
      </c>
      <c r="I209" s="75">
        <f t="shared" si="193"/>
        <v>2302.2719999999999</v>
      </c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>
        <f t="shared" si="201"/>
        <v>0</v>
      </c>
      <c r="AK209" s="75">
        <v>0</v>
      </c>
      <c r="AL209" s="75"/>
      <c r="AM209" s="75">
        <v>2302.27</v>
      </c>
      <c r="AN209" s="75">
        <v>2302.27</v>
      </c>
      <c r="AO209" s="79">
        <v>2302.27</v>
      </c>
      <c r="AP209" s="42"/>
    </row>
    <row r="210" spans="2:135" s="36" customFormat="1" ht="115.5" x14ac:dyDescent="0.15">
      <c r="B210" s="96">
        <v>41547</v>
      </c>
      <c r="C210" s="98" t="s">
        <v>260</v>
      </c>
      <c r="D210" s="124" t="s">
        <v>1003</v>
      </c>
      <c r="E210" s="124" t="s">
        <v>192</v>
      </c>
      <c r="F210" s="98" t="s">
        <v>1004</v>
      </c>
      <c r="G210" s="75">
        <v>1398</v>
      </c>
      <c r="H210" s="75">
        <f t="shared" si="192"/>
        <v>139.80000000000001</v>
      </c>
      <c r="I210" s="75">
        <f t="shared" si="193"/>
        <v>1258.2</v>
      </c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>
        <f t="shared" si="201"/>
        <v>0</v>
      </c>
      <c r="AK210" s="75">
        <v>0</v>
      </c>
      <c r="AL210" s="75"/>
      <c r="AM210" s="75">
        <v>1258.2</v>
      </c>
      <c r="AN210" s="75">
        <v>1258.2</v>
      </c>
      <c r="AO210" s="79">
        <v>1258.2</v>
      </c>
      <c r="AP210" s="42"/>
    </row>
    <row r="211" spans="2:135" s="36" customFormat="1" ht="115.5" x14ac:dyDescent="0.15">
      <c r="B211" s="96">
        <v>41547</v>
      </c>
      <c r="C211" s="98" t="s">
        <v>260</v>
      </c>
      <c r="D211" s="124" t="s">
        <v>1005</v>
      </c>
      <c r="E211" s="124" t="s">
        <v>184</v>
      </c>
      <c r="F211" s="98" t="s">
        <v>1006</v>
      </c>
      <c r="G211" s="75">
        <v>1398</v>
      </c>
      <c r="H211" s="75">
        <f t="shared" si="192"/>
        <v>139.80000000000001</v>
      </c>
      <c r="I211" s="75">
        <f t="shared" si="193"/>
        <v>1258.2</v>
      </c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>
        <f t="shared" si="201"/>
        <v>0</v>
      </c>
      <c r="AK211" s="75">
        <v>0</v>
      </c>
      <c r="AL211" s="75"/>
      <c r="AM211" s="75">
        <v>1258.2</v>
      </c>
      <c r="AN211" s="75">
        <v>1258.2</v>
      </c>
      <c r="AO211" s="79">
        <v>1258.2</v>
      </c>
      <c r="AP211" s="42"/>
    </row>
    <row r="212" spans="2:135" s="36" customFormat="1" ht="8.25" x14ac:dyDescent="0.15">
      <c r="B212" s="96">
        <v>41628</v>
      </c>
      <c r="C212" s="98" t="s">
        <v>23</v>
      </c>
      <c r="D212" s="124" t="s">
        <v>24</v>
      </c>
      <c r="E212" s="124" t="s">
        <v>25</v>
      </c>
      <c r="F212" s="98" t="s">
        <v>26</v>
      </c>
      <c r="G212" s="75">
        <v>37488</v>
      </c>
      <c r="H212" s="75">
        <f t="shared" si="192"/>
        <v>3748.8</v>
      </c>
      <c r="I212" s="75">
        <f t="shared" si="193"/>
        <v>33739.200000000004</v>
      </c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>
        <v>0</v>
      </c>
      <c r="AL212" s="75"/>
      <c r="AM212" s="75">
        <v>33739.199999999997</v>
      </c>
      <c r="AN212" s="75">
        <v>33739.199999999997</v>
      </c>
      <c r="AO212" s="79">
        <v>33739.199999999997</v>
      </c>
      <c r="AP212" s="42"/>
    </row>
    <row r="213" spans="2:135" s="36" customFormat="1" ht="8.25" x14ac:dyDescent="0.15">
      <c r="B213" s="96">
        <v>41628</v>
      </c>
      <c r="C213" s="98" t="s">
        <v>23</v>
      </c>
      <c r="D213" s="124" t="s">
        <v>27</v>
      </c>
      <c r="E213" s="124" t="s">
        <v>25</v>
      </c>
      <c r="F213" s="98" t="s">
        <v>28</v>
      </c>
      <c r="G213" s="75">
        <v>37488</v>
      </c>
      <c r="H213" s="75">
        <f t="shared" si="192"/>
        <v>3748.8</v>
      </c>
      <c r="I213" s="75">
        <f t="shared" si="193"/>
        <v>33739.200000000004</v>
      </c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>
        <v>0</v>
      </c>
      <c r="AL213" s="75"/>
      <c r="AM213" s="75">
        <v>33739.199999999997</v>
      </c>
      <c r="AN213" s="75">
        <v>33739.199999999997</v>
      </c>
      <c r="AO213" s="79">
        <v>33739.199999999997</v>
      </c>
      <c r="AP213" s="42"/>
    </row>
    <row r="214" spans="2:135" s="36" customFormat="1" ht="16.5" x14ac:dyDescent="0.15">
      <c r="B214" s="96">
        <v>41628</v>
      </c>
      <c r="C214" s="98" t="s">
        <v>29</v>
      </c>
      <c r="D214" s="124" t="s">
        <v>30</v>
      </c>
      <c r="E214" s="124" t="s">
        <v>25</v>
      </c>
      <c r="F214" s="98" t="s">
        <v>31</v>
      </c>
      <c r="G214" s="75">
        <v>21715</v>
      </c>
      <c r="H214" s="75">
        <f t="shared" si="192"/>
        <v>2171.5</v>
      </c>
      <c r="I214" s="75">
        <f t="shared" si="193"/>
        <v>19543.5</v>
      </c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>
        <v>0</v>
      </c>
      <c r="AL214" s="75"/>
      <c r="AM214" s="75">
        <v>19543.5</v>
      </c>
      <c r="AN214" s="75">
        <v>19543.5</v>
      </c>
      <c r="AO214" s="79">
        <v>19543.5</v>
      </c>
      <c r="AP214" s="42"/>
    </row>
    <row r="215" spans="2:135" s="36" customFormat="1" ht="8.25" x14ac:dyDescent="0.15">
      <c r="B215" s="96">
        <v>41628</v>
      </c>
      <c r="C215" s="98" t="s">
        <v>1007</v>
      </c>
      <c r="D215" s="124" t="s">
        <v>1007</v>
      </c>
      <c r="E215" s="124" t="s">
        <v>25</v>
      </c>
      <c r="F215" s="98" t="s">
        <v>1008</v>
      </c>
      <c r="G215" s="75">
        <v>15354</v>
      </c>
      <c r="H215" s="75">
        <f t="shared" si="192"/>
        <v>1535.4</v>
      </c>
      <c r="I215" s="75">
        <f t="shared" si="193"/>
        <v>13818.6</v>
      </c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>
        <v>0</v>
      </c>
      <c r="AL215" s="75"/>
      <c r="AM215" s="75">
        <v>13818.6</v>
      </c>
      <c r="AN215" s="75">
        <v>13818.6</v>
      </c>
      <c r="AO215" s="79">
        <v>13818.6</v>
      </c>
      <c r="AP215" s="42"/>
    </row>
    <row r="216" spans="2:135" s="36" customFormat="1" ht="8.25" x14ac:dyDescent="0.15">
      <c r="B216" s="96">
        <v>41628</v>
      </c>
      <c r="C216" s="124" t="s">
        <v>1009</v>
      </c>
      <c r="D216" s="124" t="s">
        <v>1009</v>
      </c>
      <c r="E216" s="124" t="s">
        <v>25</v>
      </c>
      <c r="F216" s="98" t="s">
        <v>1010</v>
      </c>
      <c r="G216" s="75">
        <v>1702</v>
      </c>
      <c r="H216" s="75">
        <f t="shared" si="192"/>
        <v>170.20000000000002</v>
      </c>
      <c r="I216" s="75">
        <f t="shared" si="193"/>
        <v>1531.8</v>
      </c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>
        <v>0</v>
      </c>
      <c r="AL216" s="75"/>
      <c r="AM216" s="75">
        <v>1531.8</v>
      </c>
      <c r="AN216" s="75">
        <v>1531.8</v>
      </c>
      <c r="AO216" s="79">
        <v>1531.8</v>
      </c>
      <c r="AP216" s="42"/>
    </row>
    <row r="217" spans="2:135" s="36" customFormat="1" ht="8.25" x14ac:dyDescent="0.15">
      <c r="B217" s="96">
        <v>41725</v>
      </c>
      <c r="C217" s="256" t="s">
        <v>1011</v>
      </c>
      <c r="D217" s="256" t="s">
        <v>1012</v>
      </c>
      <c r="E217" s="256" t="s">
        <v>11</v>
      </c>
      <c r="F217" s="256" t="s">
        <v>1013</v>
      </c>
      <c r="G217" s="75">
        <v>750</v>
      </c>
      <c r="H217" s="75">
        <f t="shared" si="192"/>
        <v>75</v>
      </c>
      <c r="I217" s="75">
        <f t="shared" si="193"/>
        <v>675</v>
      </c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>
        <v>675</v>
      </c>
      <c r="AN217" s="75">
        <v>675</v>
      </c>
      <c r="AO217" s="79">
        <v>675</v>
      </c>
      <c r="AP217" s="42"/>
    </row>
    <row r="218" spans="2:135" s="36" customFormat="1" ht="41.25" x14ac:dyDescent="0.15">
      <c r="B218" s="96">
        <v>41732</v>
      </c>
      <c r="C218" s="256" t="s">
        <v>265</v>
      </c>
      <c r="D218" s="256" t="s">
        <v>1014</v>
      </c>
      <c r="E218" s="256" t="s">
        <v>25</v>
      </c>
      <c r="F218" s="256" t="s">
        <v>1015</v>
      </c>
      <c r="G218" s="75">
        <v>600.03</v>
      </c>
      <c r="H218" s="75">
        <f t="shared" si="192"/>
        <v>60.003</v>
      </c>
      <c r="I218" s="75">
        <f t="shared" si="193"/>
        <v>540.02700000000004</v>
      </c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75">
        <v>540.03</v>
      </c>
      <c r="AN218" s="76">
        <v>540.03</v>
      </c>
      <c r="AO218" s="79">
        <v>540.03</v>
      </c>
      <c r="AP218" s="42"/>
    </row>
    <row r="219" spans="2:135" s="36" customFormat="1" ht="41.25" x14ac:dyDescent="0.15">
      <c r="B219" s="96">
        <v>41949</v>
      </c>
      <c r="C219" s="256" t="s">
        <v>260</v>
      </c>
      <c r="D219" s="256" t="s">
        <v>1016</v>
      </c>
      <c r="E219" s="256" t="s">
        <v>192</v>
      </c>
      <c r="F219" s="256" t="s">
        <v>1017</v>
      </c>
      <c r="G219" s="75">
        <v>1180</v>
      </c>
      <c r="H219" s="75">
        <f t="shared" si="192"/>
        <v>118</v>
      </c>
      <c r="I219" s="75">
        <f t="shared" si="193"/>
        <v>1062</v>
      </c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75">
        <v>1062</v>
      </c>
      <c r="AN219" s="75">
        <v>1062</v>
      </c>
      <c r="AO219" s="79">
        <v>1062</v>
      </c>
      <c r="AP219" s="42"/>
    </row>
    <row r="220" spans="2:135" s="36" customFormat="1" ht="16.5" x14ac:dyDescent="0.15">
      <c r="B220" s="96">
        <v>41955</v>
      </c>
      <c r="C220" s="124" t="s">
        <v>1018</v>
      </c>
      <c r="D220" s="98" t="s">
        <v>1019</v>
      </c>
      <c r="E220" s="256" t="s">
        <v>184</v>
      </c>
      <c r="F220" s="124" t="s">
        <v>1020</v>
      </c>
      <c r="G220" s="75">
        <v>1921</v>
      </c>
      <c r="H220" s="75">
        <f t="shared" si="192"/>
        <v>192.10000000000002</v>
      </c>
      <c r="I220" s="75">
        <f t="shared" si="193"/>
        <v>1728.9</v>
      </c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75">
        <v>1728.9</v>
      </c>
      <c r="AN220" s="75">
        <v>1728.9</v>
      </c>
      <c r="AO220" s="79">
        <v>1728.9</v>
      </c>
      <c r="AP220" s="42"/>
    </row>
    <row r="221" spans="2:135" s="42" customFormat="1" ht="8.25" x14ac:dyDescent="0.15">
      <c r="B221" s="96">
        <v>41978</v>
      </c>
      <c r="C221" s="98" t="s">
        <v>1021</v>
      </c>
      <c r="D221" s="98" t="s">
        <v>1022</v>
      </c>
      <c r="E221" s="256" t="s">
        <v>256</v>
      </c>
      <c r="F221" s="124" t="s">
        <v>1023</v>
      </c>
      <c r="G221" s="75">
        <v>847.5</v>
      </c>
      <c r="H221" s="75">
        <f t="shared" si="192"/>
        <v>84.75</v>
      </c>
      <c r="I221" s="75">
        <f t="shared" si="193"/>
        <v>762.75</v>
      </c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75">
        <v>762.75</v>
      </c>
      <c r="AN221" s="75">
        <v>762.75</v>
      </c>
      <c r="AO221" s="79">
        <v>762.75</v>
      </c>
      <c r="AP221" s="233"/>
      <c r="AQ221" s="233"/>
      <c r="AR221" s="233"/>
      <c r="AS221" s="233"/>
      <c r="AT221" s="233"/>
      <c r="AU221" s="233"/>
      <c r="AV221" s="233"/>
      <c r="AW221" s="233"/>
      <c r="AX221" s="233"/>
      <c r="AY221" s="234"/>
      <c r="AZ221" s="233"/>
      <c r="BA221" s="233"/>
      <c r="BB221" s="234"/>
      <c r="BC221" s="234"/>
      <c r="BD221" s="234"/>
      <c r="BE221" s="234"/>
      <c r="BF221" s="234"/>
      <c r="BG221" s="234"/>
      <c r="BH221" s="234"/>
      <c r="BI221" s="234"/>
      <c r="BJ221" s="234"/>
      <c r="BK221" s="234">
        <f t="shared" ref="BK221:BK226" si="202">ROUND((I221/5/365*26),2)</f>
        <v>10.87</v>
      </c>
      <c r="BL221" s="234">
        <f t="shared" ref="BL221:BL226" si="203">SUM(AZ221:BK221)</f>
        <v>10.87</v>
      </c>
      <c r="BM221" s="234">
        <f t="shared" ref="BM221:BM226" si="204">ROUND((AY221+BL221),2)</f>
        <v>10.87</v>
      </c>
      <c r="BN221" s="234">
        <f t="shared" ref="BN221:BN226" si="205">ROUND((I221/5/365*31),2)</f>
        <v>12.96</v>
      </c>
      <c r="BO221" s="234">
        <f t="shared" ref="BO221:BO226" si="206">ROUND((I221/5/365*28),2)</f>
        <v>11.7</v>
      </c>
      <c r="BP221" s="234">
        <f t="shared" ref="BP221:BP226" si="207">ROUND((I221/5/365*31),2)</f>
        <v>12.96</v>
      </c>
      <c r="BQ221" s="234">
        <f t="shared" ref="BQ221:BQ226" si="208">ROUND((I221/5/365*30),2)</f>
        <v>12.54</v>
      </c>
      <c r="BR221" s="234">
        <f t="shared" ref="BR221:BR226" si="209">ROUND((I221/5/365*31),2)</f>
        <v>12.96</v>
      </c>
      <c r="BS221" s="234">
        <f t="shared" ref="BS221:BS226" si="210">ROUND((I221/5/365*30),2)</f>
        <v>12.54</v>
      </c>
      <c r="BT221" s="234">
        <f t="shared" ref="BT221:BT240" si="211">ROUND((I221/5/365*31),2)</f>
        <v>12.96</v>
      </c>
      <c r="BU221" s="234">
        <f t="shared" ref="BU221:BU240" si="212">ROUND((I221/5/365*31),2)</f>
        <v>12.96</v>
      </c>
      <c r="BV221" s="234">
        <f t="shared" ref="BV221:BV240" si="213">ROUND((I221/5/365*30),2)</f>
        <v>12.54</v>
      </c>
      <c r="BW221" s="234">
        <f t="shared" ref="BW221:BW240" si="214">ROUND((I221/5/365*31),2)</f>
        <v>12.96</v>
      </c>
      <c r="BX221" s="234">
        <f t="shared" ref="BX221:BX240" si="215">ROUND((I221/5/365*30),2)</f>
        <v>12.54</v>
      </c>
      <c r="BY221" s="234">
        <f t="shared" ref="BY221:BY240" si="216">ROUND((I221/5/365*31),2)</f>
        <v>12.96</v>
      </c>
      <c r="BZ221" s="234">
        <f t="shared" ref="BZ221:BZ240" si="217">SUM(BN221:BY221)</f>
        <v>152.58000000000001</v>
      </c>
      <c r="CA221" s="234">
        <f t="shared" ref="CA221:CA240" si="218">ROUND((BM221+BZ221),2)</f>
        <v>163.44999999999999</v>
      </c>
      <c r="CB221" s="234">
        <f t="shared" ref="CB221:CB240" si="219">ROUND((I221/5/365*31),2)</f>
        <v>12.96</v>
      </c>
      <c r="CC221" s="234">
        <f t="shared" ref="CC221:CC240" si="220">ROUND((I221/5/365*29),2)</f>
        <v>12.12</v>
      </c>
      <c r="CD221" s="234">
        <f t="shared" ref="CD221:CD240" si="221">ROUND((I221/5/365*31),2)</f>
        <v>12.96</v>
      </c>
      <c r="CE221" s="234">
        <f t="shared" ref="CE221:CE240" si="222">ROUND((I221/5/365*30),2)</f>
        <v>12.54</v>
      </c>
      <c r="CF221" s="234">
        <f t="shared" ref="CF221:CF240" si="223">ROUND((I221/5/365*31),2)</f>
        <v>12.96</v>
      </c>
      <c r="CG221" s="234">
        <f t="shared" ref="CG221:CG240" si="224">ROUND((I221/5/365*30),2)</f>
        <v>12.54</v>
      </c>
      <c r="CH221" s="234">
        <f t="shared" ref="CH221:CH240" si="225">ROUND((I221/5/365*31),2)</f>
        <v>12.96</v>
      </c>
      <c r="CI221" s="234">
        <f t="shared" ref="CI221:CI240" si="226">ROUND((I221/5/365*31),2)</f>
        <v>12.96</v>
      </c>
      <c r="CJ221" s="234">
        <f t="shared" ref="CJ221:CJ240" si="227">ROUND((I221/5/365*30),2)</f>
        <v>12.54</v>
      </c>
      <c r="CK221" s="234">
        <f t="shared" ref="CK221:CK240" si="228">ROUND((I221/5/365*31),2)</f>
        <v>12.96</v>
      </c>
      <c r="CL221" s="234">
        <f t="shared" ref="CL221:CL240" si="229">ROUND((I221/5/365*30),2)</f>
        <v>12.54</v>
      </c>
      <c r="CM221" s="234">
        <f t="shared" ref="CM221:CM240" si="230">ROUND((I221/5/365*31),2)</f>
        <v>12.96</v>
      </c>
      <c r="CN221" s="234">
        <f t="shared" ref="CN221:CN240" si="231">SUM(CB221:CM221)</f>
        <v>153</v>
      </c>
      <c r="CO221" s="70">
        <f t="shared" ref="CO221:CO240" si="232">ROUND((CA221+CN221),2)</f>
        <v>316.45</v>
      </c>
      <c r="CP221" s="234">
        <f t="shared" ref="CP221:CP240" si="233">ROUND((I221/5/365*31),2)</f>
        <v>12.96</v>
      </c>
      <c r="CQ221" s="234">
        <f t="shared" ref="CQ221:CQ240" si="234">ROUND((I221/5/365*28),2)</f>
        <v>11.7</v>
      </c>
      <c r="CR221" s="234">
        <f t="shared" ref="CR221:CR240" si="235">ROUND((I221/5/365*31),2)</f>
        <v>12.96</v>
      </c>
      <c r="CS221" s="234">
        <f t="shared" ref="CS221:CS240" si="236">ROUND((I221/5/365*30),2)</f>
        <v>12.54</v>
      </c>
      <c r="CT221" s="235">
        <f t="shared" ref="CT221:CT240" si="237">ROUND((I221/5/365*31),2)</f>
        <v>12.96</v>
      </c>
      <c r="CU221" s="234">
        <f t="shared" ref="CU221:CU240" si="238">ROUND((I221/5/365*30),2)</f>
        <v>12.54</v>
      </c>
      <c r="CV221" s="234">
        <f t="shared" ref="CV221:CV240" si="239">ROUND((I221/5/365*31),2)</f>
        <v>12.96</v>
      </c>
      <c r="CW221" s="234">
        <f t="shared" ref="CW221:CW240" si="240">ROUND((I221/5/365*31),2)</f>
        <v>12.96</v>
      </c>
      <c r="CX221" s="234">
        <f t="shared" ref="CX221:CX240" si="241">ROUND((I221/5/365*30),2)</f>
        <v>12.54</v>
      </c>
      <c r="CY221" s="234">
        <f t="shared" ref="CY221:CY240" si="242">ROUND((I221/5/365*31),2)</f>
        <v>12.96</v>
      </c>
      <c r="CZ221" s="234">
        <f t="shared" ref="CZ221:CZ240" si="243">ROUND((I221/5/365*30),2)</f>
        <v>12.54</v>
      </c>
      <c r="DA221" s="234">
        <f t="shared" ref="DA221:DA240" si="244">ROUND((I221/5/365*31),2)</f>
        <v>12.96</v>
      </c>
      <c r="DB221" s="70">
        <f t="shared" ref="DB221:DB240" si="245">SUM(CP221:DA221)</f>
        <v>152.58000000000001</v>
      </c>
      <c r="DC221" s="70">
        <f t="shared" ref="DC221:DC240" si="246">ROUND((CO221+DB221),2)</f>
        <v>469.03</v>
      </c>
      <c r="DD221" s="234">
        <f t="shared" ref="DD221:DD240" si="247">ROUND((I221/5/365*31),2)</f>
        <v>12.96</v>
      </c>
      <c r="DE221" s="234">
        <f t="shared" ref="DE221:DE240" si="248">ROUND((I221/5/365*28),2)</f>
        <v>11.7</v>
      </c>
      <c r="DF221" s="234">
        <f t="shared" ref="DF221:DF240" si="249">ROUND((I221/5/365*31),2)</f>
        <v>12.96</v>
      </c>
      <c r="DG221" s="234">
        <f t="shared" ref="DG221:DG240" si="250">ROUND((I221/5/365*30),2)</f>
        <v>12.54</v>
      </c>
      <c r="DH221" s="234">
        <f t="shared" ref="DH221:DH240" si="251">ROUND((I221/5/365*31),2)</f>
        <v>12.96</v>
      </c>
      <c r="DI221" s="234">
        <f t="shared" ref="DI221:DI240" si="252">ROUND((I221/5/365*30),2)</f>
        <v>12.54</v>
      </c>
      <c r="DJ221" s="234">
        <f t="shared" ref="DJ221:DJ240" si="253">ROUND((I221/5/365*31),2)</f>
        <v>12.96</v>
      </c>
      <c r="DK221" s="234">
        <f t="shared" ref="DK221:DK240" si="254">ROUND((I221/5/365*31),2)</f>
        <v>12.96</v>
      </c>
      <c r="DL221" s="234">
        <f t="shared" ref="DL221:DL240" si="255">ROUND((I221/5/365*30),2)</f>
        <v>12.54</v>
      </c>
      <c r="DM221" s="234">
        <f t="shared" ref="DM221:DM240" si="256">ROUND((I221/5/365*31),2)</f>
        <v>12.96</v>
      </c>
      <c r="DN221" s="234">
        <f t="shared" ref="DN221:DN240" si="257">ROUND((I221/5/365*30),2)</f>
        <v>12.54</v>
      </c>
      <c r="DO221" s="234">
        <f t="shared" ref="DO221:DO240" si="258">ROUND((I221/5/365*31),2)</f>
        <v>12.96</v>
      </c>
      <c r="DP221" s="70">
        <f t="shared" ref="DP221:DP240" si="259">SUM(DD221:DO221)</f>
        <v>152.58000000000001</v>
      </c>
      <c r="DQ221" s="70">
        <f t="shared" ref="DQ221:DQ240" si="260">ROUND((DC221+DP221),2)</f>
        <v>621.61</v>
      </c>
      <c r="DR221" s="234">
        <f t="shared" ref="DR221:DR240" si="261">ROUND((I221/5/365*31),2)</f>
        <v>12.96</v>
      </c>
      <c r="DS221" s="234">
        <f t="shared" ref="DS221:DS240" si="262">ROUND((I221/5/365*28),2)</f>
        <v>11.7</v>
      </c>
      <c r="DT221" s="234">
        <f t="shared" ref="DT221:DT240" si="263">ROUND((I221/5/365*31),2)</f>
        <v>12.96</v>
      </c>
      <c r="DU221" s="234">
        <f t="shared" ref="DU221:DU240" si="264">ROUND((I221/5/365*30),2)</f>
        <v>12.54</v>
      </c>
      <c r="DV221" s="236">
        <f t="shared" ref="DV221:DV240" si="265">ROUND((I221/5/365*31),2)</f>
        <v>12.96</v>
      </c>
      <c r="DW221" s="236">
        <f t="shared" ref="DW221:DW240" si="266">ROUND((I221/5/365*30),2)</f>
        <v>12.54</v>
      </c>
      <c r="DX221" s="168">
        <f t="shared" ref="DX221:DX240" si="267">ROUND((I221/5/365*31),2)</f>
        <v>12.96</v>
      </c>
      <c r="DY221" s="168">
        <f t="shared" ref="DY221:DY240" si="268">ROUND((I221/5/365*31),2)</f>
        <v>12.96</v>
      </c>
      <c r="DZ221" s="234">
        <f t="shared" ref="DZ221:DZ240" si="269">ROUND((I221/5/365*30),2)</f>
        <v>12.54</v>
      </c>
      <c r="EA221" s="234">
        <f t="shared" ref="EA221:EA240" si="270">ROUND((I221/5/365*31),2)</f>
        <v>12.96</v>
      </c>
      <c r="EB221" s="234">
        <f t="shared" ref="EB221:EB240" si="271">ROUND((I221/5/365*30),2)</f>
        <v>12.54</v>
      </c>
      <c r="EC221" s="234">
        <v>1.52</v>
      </c>
      <c r="ED221" s="237">
        <f t="shared" ref="ED221:ED226" si="272">SUM(DR221:EC221)</f>
        <v>141.14000000000001</v>
      </c>
      <c r="EE221" s="70">
        <f t="shared" ref="EE221:EE240" si="273">ROUND((DQ221+ED221),2)</f>
        <v>762.75</v>
      </c>
    </row>
    <row r="222" spans="2:135" s="42" customFormat="1" ht="8.25" x14ac:dyDescent="0.15">
      <c r="B222" s="96">
        <v>41978</v>
      </c>
      <c r="C222" s="98" t="s">
        <v>1021</v>
      </c>
      <c r="D222" s="98" t="s">
        <v>1024</v>
      </c>
      <c r="E222" s="256" t="s">
        <v>218</v>
      </c>
      <c r="F222" s="124" t="s">
        <v>1025</v>
      </c>
      <c r="G222" s="75">
        <v>847.5</v>
      </c>
      <c r="H222" s="75">
        <f t="shared" si="192"/>
        <v>84.75</v>
      </c>
      <c r="I222" s="75">
        <f t="shared" si="193"/>
        <v>762.75</v>
      </c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75">
        <v>762.75</v>
      </c>
      <c r="AN222" s="75">
        <v>762.75</v>
      </c>
      <c r="AO222" s="79">
        <v>762.75</v>
      </c>
      <c r="AP222" s="233"/>
      <c r="AQ222" s="233"/>
      <c r="AR222" s="233"/>
      <c r="AS222" s="233"/>
      <c r="AT222" s="233"/>
      <c r="AU222" s="233"/>
      <c r="AV222" s="233"/>
      <c r="AW222" s="233"/>
      <c r="AX222" s="233"/>
      <c r="AY222" s="234"/>
      <c r="AZ222" s="233"/>
      <c r="BA222" s="233"/>
      <c r="BB222" s="234"/>
      <c r="BC222" s="234"/>
      <c r="BD222" s="234"/>
      <c r="BE222" s="234"/>
      <c r="BF222" s="234"/>
      <c r="BG222" s="234"/>
      <c r="BH222" s="234"/>
      <c r="BI222" s="234"/>
      <c r="BJ222" s="234"/>
      <c r="BK222" s="234">
        <f t="shared" si="202"/>
        <v>10.87</v>
      </c>
      <c r="BL222" s="234">
        <f t="shared" si="203"/>
        <v>10.87</v>
      </c>
      <c r="BM222" s="234">
        <f t="shared" si="204"/>
        <v>10.87</v>
      </c>
      <c r="BN222" s="234">
        <f t="shared" si="205"/>
        <v>12.96</v>
      </c>
      <c r="BO222" s="234">
        <f t="shared" si="206"/>
        <v>11.7</v>
      </c>
      <c r="BP222" s="234">
        <f t="shared" si="207"/>
        <v>12.96</v>
      </c>
      <c r="BQ222" s="234">
        <f t="shared" si="208"/>
        <v>12.54</v>
      </c>
      <c r="BR222" s="234">
        <f t="shared" si="209"/>
        <v>12.96</v>
      </c>
      <c r="BS222" s="234">
        <f t="shared" si="210"/>
        <v>12.54</v>
      </c>
      <c r="BT222" s="234">
        <f t="shared" si="211"/>
        <v>12.96</v>
      </c>
      <c r="BU222" s="234">
        <f t="shared" si="212"/>
        <v>12.96</v>
      </c>
      <c r="BV222" s="234">
        <f t="shared" si="213"/>
        <v>12.54</v>
      </c>
      <c r="BW222" s="234">
        <f t="shared" si="214"/>
        <v>12.96</v>
      </c>
      <c r="BX222" s="234">
        <f t="shared" si="215"/>
        <v>12.54</v>
      </c>
      <c r="BY222" s="234">
        <f t="shared" si="216"/>
        <v>12.96</v>
      </c>
      <c r="BZ222" s="234">
        <f t="shared" si="217"/>
        <v>152.58000000000001</v>
      </c>
      <c r="CA222" s="234">
        <f t="shared" si="218"/>
        <v>163.44999999999999</v>
      </c>
      <c r="CB222" s="234">
        <f t="shared" si="219"/>
        <v>12.96</v>
      </c>
      <c r="CC222" s="234">
        <f t="shared" si="220"/>
        <v>12.12</v>
      </c>
      <c r="CD222" s="234">
        <f t="shared" si="221"/>
        <v>12.96</v>
      </c>
      <c r="CE222" s="234">
        <f t="shared" si="222"/>
        <v>12.54</v>
      </c>
      <c r="CF222" s="234">
        <f t="shared" si="223"/>
        <v>12.96</v>
      </c>
      <c r="CG222" s="234">
        <f t="shared" si="224"/>
        <v>12.54</v>
      </c>
      <c r="CH222" s="234">
        <f t="shared" si="225"/>
        <v>12.96</v>
      </c>
      <c r="CI222" s="234">
        <f t="shared" si="226"/>
        <v>12.96</v>
      </c>
      <c r="CJ222" s="234">
        <f t="shared" si="227"/>
        <v>12.54</v>
      </c>
      <c r="CK222" s="234">
        <f t="shared" si="228"/>
        <v>12.96</v>
      </c>
      <c r="CL222" s="234">
        <f t="shared" si="229"/>
        <v>12.54</v>
      </c>
      <c r="CM222" s="234">
        <f t="shared" si="230"/>
        <v>12.96</v>
      </c>
      <c r="CN222" s="234">
        <f t="shared" si="231"/>
        <v>153</v>
      </c>
      <c r="CO222" s="70">
        <f t="shared" si="232"/>
        <v>316.45</v>
      </c>
      <c r="CP222" s="234">
        <f t="shared" si="233"/>
        <v>12.96</v>
      </c>
      <c r="CQ222" s="234">
        <f t="shared" si="234"/>
        <v>11.7</v>
      </c>
      <c r="CR222" s="234">
        <f t="shared" si="235"/>
        <v>12.96</v>
      </c>
      <c r="CS222" s="234">
        <f t="shared" si="236"/>
        <v>12.54</v>
      </c>
      <c r="CT222" s="235">
        <f t="shared" si="237"/>
        <v>12.96</v>
      </c>
      <c r="CU222" s="234">
        <f t="shared" si="238"/>
        <v>12.54</v>
      </c>
      <c r="CV222" s="234">
        <f t="shared" si="239"/>
        <v>12.96</v>
      </c>
      <c r="CW222" s="234">
        <f t="shared" si="240"/>
        <v>12.96</v>
      </c>
      <c r="CX222" s="234">
        <f t="shared" si="241"/>
        <v>12.54</v>
      </c>
      <c r="CY222" s="234">
        <f t="shared" si="242"/>
        <v>12.96</v>
      </c>
      <c r="CZ222" s="234">
        <f t="shared" si="243"/>
        <v>12.54</v>
      </c>
      <c r="DA222" s="234">
        <f t="shared" si="244"/>
        <v>12.96</v>
      </c>
      <c r="DB222" s="70">
        <f t="shared" si="245"/>
        <v>152.58000000000001</v>
      </c>
      <c r="DC222" s="70">
        <f t="shared" si="246"/>
        <v>469.03</v>
      </c>
      <c r="DD222" s="234">
        <f t="shared" si="247"/>
        <v>12.96</v>
      </c>
      <c r="DE222" s="234">
        <f t="shared" si="248"/>
        <v>11.7</v>
      </c>
      <c r="DF222" s="234">
        <f t="shared" si="249"/>
        <v>12.96</v>
      </c>
      <c r="DG222" s="234">
        <f t="shared" si="250"/>
        <v>12.54</v>
      </c>
      <c r="DH222" s="234">
        <f t="shared" si="251"/>
        <v>12.96</v>
      </c>
      <c r="DI222" s="234">
        <f t="shared" si="252"/>
        <v>12.54</v>
      </c>
      <c r="DJ222" s="234">
        <f t="shared" si="253"/>
        <v>12.96</v>
      </c>
      <c r="DK222" s="234">
        <f t="shared" si="254"/>
        <v>12.96</v>
      </c>
      <c r="DL222" s="234">
        <f t="shared" si="255"/>
        <v>12.54</v>
      </c>
      <c r="DM222" s="234">
        <f t="shared" si="256"/>
        <v>12.96</v>
      </c>
      <c r="DN222" s="234">
        <f t="shared" si="257"/>
        <v>12.54</v>
      </c>
      <c r="DO222" s="234">
        <f t="shared" si="258"/>
        <v>12.96</v>
      </c>
      <c r="DP222" s="70">
        <f t="shared" si="259"/>
        <v>152.58000000000001</v>
      </c>
      <c r="DQ222" s="70">
        <f t="shared" si="260"/>
        <v>621.61</v>
      </c>
      <c r="DR222" s="234">
        <f t="shared" si="261"/>
        <v>12.96</v>
      </c>
      <c r="DS222" s="234">
        <f t="shared" si="262"/>
        <v>11.7</v>
      </c>
      <c r="DT222" s="234">
        <f t="shared" si="263"/>
        <v>12.96</v>
      </c>
      <c r="DU222" s="234">
        <f t="shared" si="264"/>
        <v>12.54</v>
      </c>
      <c r="DV222" s="236">
        <f t="shared" si="265"/>
        <v>12.96</v>
      </c>
      <c r="DW222" s="236">
        <f t="shared" si="266"/>
        <v>12.54</v>
      </c>
      <c r="DX222" s="168">
        <f t="shared" si="267"/>
        <v>12.96</v>
      </c>
      <c r="DY222" s="168">
        <f t="shared" si="268"/>
        <v>12.96</v>
      </c>
      <c r="DZ222" s="234">
        <f t="shared" si="269"/>
        <v>12.54</v>
      </c>
      <c r="EA222" s="234">
        <f t="shared" si="270"/>
        <v>12.96</v>
      </c>
      <c r="EB222" s="234">
        <f t="shared" si="271"/>
        <v>12.54</v>
      </c>
      <c r="EC222" s="234">
        <v>1.52</v>
      </c>
      <c r="ED222" s="237">
        <f t="shared" si="272"/>
        <v>141.14000000000001</v>
      </c>
      <c r="EE222" s="70">
        <f t="shared" si="273"/>
        <v>762.75</v>
      </c>
    </row>
    <row r="223" spans="2:135" s="42" customFormat="1" ht="8.25" x14ac:dyDescent="0.15">
      <c r="B223" s="96">
        <v>41978</v>
      </c>
      <c r="C223" s="98" t="s">
        <v>1021</v>
      </c>
      <c r="D223" s="98" t="s">
        <v>1026</v>
      </c>
      <c r="E223" s="256" t="s">
        <v>319</v>
      </c>
      <c r="F223" s="124" t="s">
        <v>1027</v>
      </c>
      <c r="G223" s="75">
        <v>847.5</v>
      </c>
      <c r="H223" s="75">
        <f t="shared" si="192"/>
        <v>84.75</v>
      </c>
      <c r="I223" s="75">
        <f t="shared" si="193"/>
        <v>762.75</v>
      </c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75">
        <v>762.75</v>
      </c>
      <c r="AN223" s="75">
        <v>762.75</v>
      </c>
      <c r="AO223" s="79">
        <v>762.75</v>
      </c>
      <c r="AP223" s="233"/>
      <c r="AQ223" s="233"/>
      <c r="AR223" s="233"/>
      <c r="AS223" s="233"/>
      <c r="AT223" s="233"/>
      <c r="AU223" s="233"/>
      <c r="AV223" s="233"/>
      <c r="AW223" s="233"/>
      <c r="AX223" s="233"/>
      <c r="AY223" s="234"/>
      <c r="AZ223" s="233"/>
      <c r="BA223" s="233"/>
      <c r="BB223" s="234"/>
      <c r="BC223" s="234"/>
      <c r="BD223" s="234"/>
      <c r="BE223" s="234"/>
      <c r="BF223" s="234"/>
      <c r="BG223" s="234"/>
      <c r="BH223" s="234"/>
      <c r="BI223" s="234"/>
      <c r="BJ223" s="234"/>
      <c r="BK223" s="234">
        <f t="shared" si="202"/>
        <v>10.87</v>
      </c>
      <c r="BL223" s="234">
        <f t="shared" si="203"/>
        <v>10.87</v>
      </c>
      <c r="BM223" s="234">
        <f t="shared" si="204"/>
        <v>10.87</v>
      </c>
      <c r="BN223" s="234">
        <f t="shared" si="205"/>
        <v>12.96</v>
      </c>
      <c r="BO223" s="234">
        <f t="shared" si="206"/>
        <v>11.7</v>
      </c>
      <c r="BP223" s="234">
        <f t="shared" si="207"/>
        <v>12.96</v>
      </c>
      <c r="BQ223" s="234">
        <f t="shared" si="208"/>
        <v>12.54</v>
      </c>
      <c r="BR223" s="234">
        <f t="shared" si="209"/>
        <v>12.96</v>
      </c>
      <c r="BS223" s="234">
        <f t="shared" si="210"/>
        <v>12.54</v>
      </c>
      <c r="BT223" s="234">
        <f t="shared" si="211"/>
        <v>12.96</v>
      </c>
      <c r="BU223" s="234">
        <f t="shared" si="212"/>
        <v>12.96</v>
      </c>
      <c r="BV223" s="234">
        <f t="shared" si="213"/>
        <v>12.54</v>
      </c>
      <c r="BW223" s="234">
        <f t="shared" si="214"/>
        <v>12.96</v>
      </c>
      <c r="BX223" s="234">
        <f t="shared" si="215"/>
        <v>12.54</v>
      </c>
      <c r="BY223" s="234">
        <f t="shared" si="216"/>
        <v>12.96</v>
      </c>
      <c r="BZ223" s="234">
        <f t="shared" si="217"/>
        <v>152.58000000000001</v>
      </c>
      <c r="CA223" s="234">
        <f t="shared" si="218"/>
        <v>163.44999999999999</v>
      </c>
      <c r="CB223" s="234">
        <f t="shared" si="219"/>
        <v>12.96</v>
      </c>
      <c r="CC223" s="234">
        <f t="shared" si="220"/>
        <v>12.12</v>
      </c>
      <c r="CD223" s="234">
        <f t="shared" si="221"/>
        <v>12.96</v>
      </c>
      <c r="CE223" s="234">
        <f t="shared" si="222"/>
        <v>12.54</v>
      </c>
      <c r="CF223" s="234">
        <f t="shared" si="223"/>
        <v>12.96</v>
      </c>
      <c r="CG223" s="234">
        <f t="shared" si="224"/>
        <v>12.54</v>
      </c>
      <c r="CH223" s="234">
        <f t="shared" si="225"/>
        <v>12.96</v>
      </c>
      <c r="CI223" s="234">
        <f t="shared" si="226"/>
        <v>12.96</v>
      </c>
      <c r="CJ223" s="234">
        <f t="shared" si="227"/>
        <v>12.54</v>
      </c>
      <c r="CK223" s="234">
        <f t="shared" si="228"/>
        <v>12.96</v>
      </c>
      <c r="CL223" s="234">
        <f t="shared" si="229"/>
        <v>12.54</v>
      </c>
      <c r="CM223" s="234">
        <f t="shared" si="230"/>
        <v>12.96</v>
      </c>
      <c r="CN223" s="234">
        <f t="shared" si="231"/>
        <v>153</v>
      </c>
      <c r="CO223" s="70">
        <f t="shared" si="232"/>
        <v>316.45</v>
      </c>
      <c r="CP223" s="234">
        <f t="shared" si="233"/>
        <v>12.96</v>
      </c>
      <c r="CQ223" s="234">
        <f t="shared" si="234"/>
        <v>11.7</v>
      </c>
      <c r="CR223" s="234">
        <f t="shared" si="235"/>
        <v>12.96</v>
      </c>
      <c r="CS223" s="234">
        <f t="shared" si="236"/>
        <v>12.54</v>
      </c>
      <c r="CT223" s="235">
        <f t="shared" si="237"/>
        <v>12.96</v>
      </c>
      <c r="CU223" s="234">
        <f t="shared" si="238"/>
        <v>12.54</v>
      </c>
      <c r="CV223" s="234">
        <f t="shared" si="239"/>
        <v>12.96</v>
      </c>
      <c r="CW223" s="234">
        <f t="shared" si="240"/>
        <v>12.96</v>
      </c>
      <c r="CX223" s="234">
        <f t="shared" si="241"/>
        <v>12.54</v>
      </c>
      <c r="CY223" s="234">
        <f t="shared" si="242"/>
        <v>12.96</v>
      </c>
      <c r="CZ223" s="234">
        <f t="shared" si="243"/>
        <v>12.54</v>
      </c>
      <c r="DA223" s="234">
        <f t="shared" si="244"/>
        <v>12.96</v>
      </c>
      <c r="DB223" s="70">
        <f t="shared" si="245"/>
        <v>152.58000000000001</v>
      </c>
      <c r="DC223" s="70">
        <f t="shared" si="246"/>
        <v>469.03</v>
      </c>
      <c r="DD223" s="234">
        <f t="shared" si="247"/>
        <v>12.96</v>
      </c>
      <c r="DE223" s="234">
        <f t="shared" si="248"/>
        <v>11.7</v>
      </c>
      <c r="DF223" s="234">
        <f t="shared" si="249"/>
        <v>12.96</v>
      </c>
      <c r="DG223" s="234">
        <f t="shared" si="250"/>
        <v>12.54</v>
      </c>
      <c r="DH223" s="234">
        <f t="shared" si="251"/>
        <v>12.96</v>
      </c>
      <c r="DI223" s="234">
        <f t="shared" si="252"/>
        <v>12.54</v>
      </c>
      <c r="DJ223" s="234">
        <f t="shared" si="253"/>
        <v>12.96</v>
      </c>
      <c r="DK223" s="234">
        <f t="shared" si="254"/>
        <v>12.96</v>
      </c>
      <c r="DL223" s="234">
        <f t="shared" si="255"/>
        <v>12.54</v>
      </c>
      <c r="DM223" s="234">
        <f t="shared" si="256"/>
        <v>12.96</v>
      </c>
      <c r="DN223" s="234">
        <f t="shared" si="257"/>
        <v>12.54</v>
      </c>
      <c r="DO223" s="234">
        <f t="shared" si="258"/>
        <v>12.96</v>
      </c>
      <c r="DP223" s="70">
        <f t="shared" si="259"/>
        <v>152.58000000000001</v>
      </c>
      <c r="DQ223" s="70">
        <f t="shared" si="260"/>
        <v>621.61</v>
      </c>
      <c r="DR223" s="234">
        <f t="shared" si="261"/>
        <v>12.96</v>
      </c>
      <c r="DS223" s="234">
        <f t="shared" si="262"/>
        <v>11.7</v>
      </c>
      <c r="DT223" s="234">
        <f t="shared" si="263"/>
        <v>12.96</v>
      </c>
      <c r="DU223" s="234">
        <f t="shared" si="264"/>
        <v>12.54</v>
      </c>
      <c r="DV223" s="236">
        <f t="shared" si="265"/>
        <v>12.96</v>
      </c>
      <c r="DW223" s="236">
        <f t="shared" si="266"/>
        <v>12.54</v>
      </c>
      <c r="DX223" s="168">
        <f t="shared" si="267"/>
        <v>12.96</v>
      </c>
      <c r="DY223" s="168">
        <f t="shared" si="268"/>
        <v>12.96</v>
      </c>
      <c r="DZ223" s="234">
        <f t="shared" si="269"/>
        <v>12.54</v>
      </c>
      <c r="EA223" s="234">
        <f t="shared" si="270"/>
        <v>12.96</v>
      </c>
      <c r="EB223" s="234">
        <f t="shared" si="271"/>
        <v>12.54</v>
      </c>
      <c r="EC223" s="234">
        <v>1.52</v>
      </c>
      <c r="ED223" s="237">
        <f t="shared" si="272"/>
        <v>141.14000000000001</v>
      </c>
      <c r="EE223" s="70">
        <f t="shared" si="273"/>
        <v>762.75</v>
      </c>
    </row>
    <row r="224" spans="2:135" s="42" customFormat="1" ht="8.25" x14ac:dyDescent="0.15">
      <c r="B224" s="96">
        <v>41978</v>
      </c>
      <c r="C224" s="98" t="s">
        <v>1021</v>
      </c>
      <c r="D224" s="98" t="s">
        <v>1028</v>
      </c>
      <c r="E224" s="256" t="s">
        <v>202</v>
      </c>
      <c r="F224" s="124" t="s">
        <v>1029</v>
      </c>
      <c r="G224" s="75">
        <v>847.5</v>
      </c>
      <c r="H224" s="75">
        <f t="shared" si="192"/>
        <v>84.75</v>
      </c>
      <c r="I224" s="75">
        <f t="shared" si="193"/>
        <v>762.75</v>
      </c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75">
        <v>762.75</v>
      </c>
      <c r="AN224" s="75">
        <v>762.75</v>
      </c>
      <c r="AO224" s="79">
        <v>762.75</v>
      </c>
      <c r="AP224" s="233"/>
      <c r="AQ224" s="233"/>
      <c r="AR224" s="233"/>
      <c r="AS224" s="233"/>
      <c r="AT224" s="233"/>
      <c r="AU224" s="233"/>
      <c r="AV224" s="233"/>
      <c r="AW224" s="233"/>
      <c r="AX224" s="233"/>
      <c r="AY224" s="234"/>
      <c r="AZ224" s="233"/>
      <c r="BA224" s="233"/>
      <c r="BB224" s="234"/>
      <c r="BC224" s="234"/>
      <c r="BD224" s="234"/>
      <c r="BE224" s="234"/>
      <c r="BF224" s="234"/>
      <c r="BG224" s="234"/>
      <c r="BH224" s="234"/>
      <c r="BI224" s="234"/>
      <c r="BJ224" s="234"/>
      <c r="BK224" s="234">
        <f t="shared" si="202"/>
        <v>10.87</v>
      </c>
      <c r="BL224" s="234">
        <f t="shared" si="203"/>
        <v>10.87</v>
      </c>
      <c r="BM224" s="234">
        <f t="shared" si="204"/>
        <v>10.87</v>
      </c>
      <c r="BN224" s="234">
        <f t="shared" si="205"/>
        <v>12.96</v>
      </c>
      <c r="BO224" s="234">
        <f t="shared" si="206"/>
        <v>11.7</v>
      </c>
      <c r="BP224" s="234">
        <f t="shared" si="207"/>
        <v>12.96</v>
      </c>
      <c r="BQ224" s="234">
        <f t="shared" si="208"/>
        <v>12.54</v>
      </c>
      <c r="BR224" s="234">
        <f t="shared" si="209"/>
        <v>12.96</v>
      </c>
      <c r="BS224" s="234">
        <f t="shared" si="210"/>
        <v>12.54</v>
      </c>
      <c r="BT224" s="234">
        <f t="shared" si="211"/>
        <v>12.96</v>
      </c>
      <c r="BU224" s="234">
        <f t="shared" si="212"/>
        <v>12.96</v>
      </c>
      <c r="BV224" s="234">
        <f t="shared" si="213"/>
        <v>12.54</v>
      </c>
      <c r="BW224" s="234">
        <f t="shared" si="214"/>
        <v>12.96</v>
      </c>
      <c r="BX224" s="234">
        <f t="shared" si="215"/>
        <v>12.54</v>
      </c>
      <c r="BY224" s="234">
        <f t="shared" si="216"/>
        <v>12.96</v>
      </c>
      <c r="BZ224" s="234">
        <f t="shared" si="217"/>
        <v>152.58000000000001</v>
      </c>
      <c r="CA224" s="234">
        <f t="shared" si="218"/>
        <v>163.44999999999999</v>
      </c>
      <c r="CB224" s="234">
        <f t="shared" si="219"/>
        <v>12.96</v>
      </c>
      <c r="CC224" s="234">
        <f t="shared" si="220"/>
        <v>12.12</v>
      </c>
      <c r="CD224" s="234">
        <f t="shared" si="221"/>
        <v>12.96</v>
      </c>
      <c r="CE224" s="234">
        <f t="shared" si="222"/>
        <v>12.54</v>
      </c>
      <c r="CF224" s="234">
        <f t="shared" si="223"/>
        <v>12.96</v>
      </c>
      <c r="CG224" s="234">
        <f t="shared" si="224"/>
        <v>12.54</v>
      </c>
      <c r="CH224" s="234">
        <f t="shared" si="225"/>
        <v>12.96</v>
      </c>
      <c r="CI224" s="234">
        <f t="shared" si="226"/>
        <v>12.96</v>
      </c>
      <c r="CJ224" s="234">
        <f t="shared" si="227"/>
        <v>12.54</v>
      </c>
      <c r="CK224" s="234">
        <f t="shared" si="228"/>
        <v>12.96</v>
      </c>
      <c r="CL224" s="234">
        <f t="shared" si="229"/>
        <v>12.54</v>
      </c>
      <c r="CM224" s="234">
        <f t="shared" si="230"/>
        <v>12.96</v>
      </c>
      <c r="CN224" s="234">
        <f t="shared" si="231"/>
        <v>153</v>
      </c>
      <c r="CO224" s="70">
        <f t="shared" si="232"/>
        <v>316.45</v>
      </c>
      <c r="CP224" s="234">
        <f t="shared" si="233"/>
        <v>12.96</v>
      </c>
      <c r="CQ224" s="234">
        <f t="shared" si="234"/>
        <v>11.7</v>
      </c>
      <c r="CR224" s="234">
        <f t="shared" si="235"/>
        <v>12.96</v>
      </c>
      <c r="CS224" s="234">
        <f t="shared" si="236"/>
        <v>12.54</v>
      </c>
      <c r="CT224" s="235">
        <f t="shared" si="237"/>
        <v>12.96</v>
      </c>
      <c r="CU224" s="234">
        <f t="shared" si="238"/>
        <v>12.54</v>
      </c>
      <c r="CV224" s="234">
        <f t="shared" si="239"/>
        <v>12.96</v>
      </c>
      <c r="CW224" s="234">
        <f t="shared" si="240"/>
        <v>12.96</v>
      </c>
      <c r="CX224" s="234">
        <f t="shared" si="241"/>
        <v>12.54</v>
      </c>
      <c r="CY224" s="234">
        <f t="shared" si="242"/>
        <v>12.96</v>
      </c>
      <c r="CZ224" s="234">
        <f t="shared" si="243"/>
        <v>12.54</v>
      </c>
      <c r="DA224" s="234">
        <f t="shared" si="244"/>
        <v>12.96</v>
      </c>
      <c r="DB224" s="70">
        <f t="shared" si="245"/>
        <v>152.58000000000001</v>
      </c>
      <c r="DC224" s="70">
        <f t="shared" si="246"/>
        <v>469.03</v>
      </c>
      <c r="DD224" s="234">
        <f t="shared" si="247"/>
        <v>12.96</v>
      </c>
      <c r="DE224" s="234">
        <f t="shared" si="248"/>
        <v>11.7</v>
      </c>
      <c r="DF224" s="234">
        <f t="shared" si="249"/>
        <v>12.96</v>
      </c>
      <c r="DG224" s="234">
        <f t="shared" si="250"/>
        <v>12.54</v>
      </c>
      <c r="DH224" s="234">
        <f t="shared" si="251"/>
        <v>12.96</v>
      </c>
      <c r="DI224" s="234">
        <f t="shared" si="252"/>
        <v>12.54</v>
      </c>
      <c r="DJ224" s="234">
        <f t="shared" si="253"/>
        <v>12.96</v>
      </c>
      <c r="DK224" s="234">
        <f t="shared" si="254"/>
        <v>12.96</v>
      </c>
      <c r="DL224" s="234">
        <f t="shared" si="255"/>
        <v>12.54</v>
      </c>
      <c r="DM224" s="234">
        <f t="shared" si="256"/>
        <v>12.96</v>
      </c>
      <c r="DN224" s="234">
        <f t="shared" si="257"/>
        <v>12.54</v>
      </c>
      <c r="DO224" s="234">
        <f t="shared" si="258"/>
        <v>12.96</v>
      </c>
      <c r="DP224" s="70">
        <f t="shared" si="259"/>
        <v>152.58000000000001</v>
      </c>
      <c r="DQ224" s="70">
        <f t="shared" si="260"/>
        <v>621.61</v>
      </c>
      <c r="DR224" s="234">
        <f t="shared" si="261"/>
        <v>12.96</v>
      </c>
      <c r="DS224" s="234">
        <f t="shared" si="262"/>
        <v>11.7</v>
      </c>
      <c r="DT224" s="234">
        <f t="shared" si="263"/>
        <v>12.96</v>
      </c>
      <c r="DU224" s="234">
        <f t="shared" si="264"/>
        <v>12.54</v>
      </c>
      <c r="DV224" s="236">
        <f t="shared" si="265"/>
        <v>12.96</v>
      </c>
      <c r="DW224" s="236">
        <f t="shared" si="266"/>
        <v>12.54</v>
      </c>
      <c r="DX224" s="168">
        <f t="shared" si="267"/>
        <v>12.96</v>
      </c>
      <c r="DY224" s="168">
        <f t="shared" si="268"/>
        <v>12.96</v>
      </c>
      <c r="DZ224" s="234">
        <f t="shared" si="269"/>
        <v>12.54</v>
      </c>
      <c r="EA224" s="234">
        <f t="shared" si="270"/>
        <v>12.96</v>
      </c>
      <c r="EB224" s="234">
        <f t="shared" si="271"/>
        <v>12.54</v>
      </c>
      <c r="EC224" s="234">
        <v>1.52</v>
      </c>
      <c r="ED224" s="237">
        <f t="shared" si="272"/>
        <v>141.14000000000001</v>
      </c>
      <c r="EE224" s="70">
        <f t="shared" si="273"/>
        <v>762.75</v>
      </c>
    </row>
    <row r="225" spans="2:157" s="42" customFormat="1" ht="8.25" x14ac:dyDescent="0.15">
      <c r="B225" s="96">
        <v>41978</v>
      </c>
      <c r="C225" s="98" t="s">
        <v>1021</v>
      </c>
      <c r="D225" s="98" t="s">
        <v>1030</v>
      </c>
      <c r="E225" s="256" t="s">
        <v>338</v>
      </c>
      <c r="F225" s="124" t="s">
        <v>1031</v>
      </c>
      <c r="G225" s="75">
        <v>847.5</v>
      </c>
      <c r="H225" s="75">
        <f t="shared" si="192"/>
        <v>84.75</v>
      </c>
      <c r="I225" s="75">
        <f t="shared" si="193"/>
        <v>762.75</v>
      </c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75">
        <v>762.75</v>
      </c>
      <c r="AN225" s="75">
        <v>762.75</v>
      </c>
      <c r="AO225" s="79">
        <v>762.75</v>
      </c>
      <c r="AP225" s="233"/>
      <c r="AQ225" s="233"/>
      <c r="AR225" s="233"/>
      <c r="AS225" s="233"/>
      <c r="AT225" s="233"/>
      <c r="AU225" s="233"/>
      <c r="AV225" s="233"/>
      <c r="AW225" s="233"/>
      <c r="AX225" s="233"/>
      <c r="AY225" s="234"/>
      <c r="AZ225" s="233"/>
      <c r="BA225" s="233"/>
      <c r="BB225" s="234"/>
      <c r="BC225" s="234"/>
      <c r="BD225" s="234"/>
      <c r="BE225" s="234"/>
      <c r="BF225" s="234"/>
      <c r="BG225" s="234"/>
      <c r="BH225" s="234"/>
      <c r="BI225" s="234"/>
      <c r="BJ225" s="234"/>
      <c r="BK225" s="234">
        <f t="shared" si="202"/>
        <v>10.87</v>
      </c>
      <c r="BL225" s="234">
        <f t="shared" si="203"/>
        <v>10.87</v>
      </c>
      <c r="BM225" s="234">
        <f t="shared" si="204"/>
        <v>10.87</v>
      </c>
      <c r="BN225" s="234">
        <f t="shared" si="205"/>
        <v>12.96</v>
      </c>
      <c r="BO225" s="234">
        <f t="shared" si="206"/>
        <v>11.7</v>
      </c>
      <c r="BP225" s="234">
        <f t="shared" si="207"/>
        <v>12.96</v>
      </c>
      <c r="BQ225" s="234">
        <f t="shared" si="208"/>
        <v>12.54</v>
      </c>
      <c r="BR225" s="234">
        <f t="shared" si="209"/>
        <v>12.96</v>
      </c>
      <c r="BS225" s="234">
        <f t="shared" si="210"/>
        <v>12.54</v>
      </c>
      <c r="BT225" s="234">
        <f t="shared" si="211"/>
        <v>12.96</v>
      </c>
      <c r="BU225" s="234">
        <f t="shared" si="212"/>
        <v>12.96</v>
      </c>
      <c r="BV225" s="234">
        <f t="shared" si="213"/>
        <v>12.54</v>
      </c>
      <c r="BW225" s="234">
        <f t="shared" si="214"/>
        <v>12.96</v>
      </c>
      <c r="BX225" s="234">
        <f t="shared" si="215"/>
        <v>12.54</v>
      </c>
      <c r="BY225" s="234">
        <f t="shared" si="216"/>
        <v>12.96</v>
      </c>
      <c r="BZ225" s="234">
        <f t="shared" si="217"/>
        <v>152.58000000000001</v>
      </c>
      <c r="CA225" s="234">
        <f t="shared" si="218"/>
        <v>163.44999999999999</v>
      </c>
      <c r="CB225" s="234">
        <f t="shared" si="219"/>
        <v>12.96</v>
      </c>
      <c r="CC225" s="234">
        <f t="shared" si="220"/>
        <v>12.12</v>
      </c>
      <c r="CD225" s="234">
        <f t="shared" si="221"/>
        <v>12.96</v>
      </c>
      <c r="CE225" s="234">
        <f t="shared" si="222"/>
        <v>12.54</v>
      </c>
      <c r="CF225" s="234">
        <f t="shared" si="223"/>
        <v>12.96</v>
      </c>
      <c r="CG225" s="234">
        <f t="shared" si="224"/>
        <v>12.54</v>
      </c>
      <c r="CH225" s="234">
        <f t="shared" si="225"/>
        <v>12.96</v>
      </c>
      <c r="CI225" s="234">
        <f t="shared" si="226"/>
        <v>12.96</v>
      </c>
      <c r="CJ225" s="234">
        <f t="shared" si="227"/>
        <v>12.54</v>
      </c>
      <c r="CK225" s="234">
        <f t="shared" si="228"/>
        <v>12.96</v>
      </c>
      <c r="CL225" s="234">
        <f t="shared" si="229"/>
        <v>12.54</v>
      </c>
      <c r="CM225" s="234">
        <f t="shared" si="230"/>
        <v>12.96</v>
      </c>
      <c r="CN225" s="234">
        <f t="shared" si="231"/>
        <v>153</v>
      </c>
      <c r="CO225" s="70">
        <f t="shared" si="232"/>
        <v>316.45</v>
      </c>
      <c r="CP225" s="234">
        <f t="shared" si="233"/>
        <v>12.96</v>
      </c>
      <c r="CQ225" s="234">
        <f t="shared" si="234"/>
        <v>11.7</v>
      </c>
      <c r="CR225" s="234">
        <f t="shared" si="235"/>
        <v>12.96</v>
      </c>
      <c r="CS225" s="234">
        <f t="shared" si="236"/>
        <v>12.54</v>
      </c>
      <c r="CT225" s="235">
        <f t="shared" si="237"/>
        <v>12.96</v>
      </c>
      <c r="CU225" s="234">
        <f t="shared" si="238"/>
        <v>12.54</v>
      </c>
      <c r="CV225" s="234">
        <f t="shared" si="239"/>
        <v>12.96</v>
      </c>
      <c r="CW225" s="234">
        <f t="shared" si="240"/>
        <v>12.96</v>
      </c>
      <c r="CX225" s="234">
        <f t="shared" si="241"/>
        <v>12.54</v>
      </c>
      <c r="CY225" s="234">
        <f t="shared" si="242"/>
        <v>12.96</v>
      </c>
      <c r="CZ225" s="234">
        <f t="shared" si="243"/>
        <v>12.54</v>
      </c>
      <c r="DA225" s="234">
        <f t="shared" si="244"/>
        <v>12.96</v>
      </c>
      <c r="DB225" s="70">
        <f t="shared" si="245"/>
        <v>152.58000000000001</v>
      </c>
      <c r="DC225" s="70">
        <f t="shared" si="246"/>
        <v>469.03</v>
      </c>
      <c r="DD225" s="234">
        <f t="shared" si="247"/>
        <v>12.96</v>
      </c>
      <c r="DE225" s="234">
        <f t="shared" si="248"/>
        <v>11.7</v>
      </c>
      <c r="DF225" s="234">
        <f t="shared" si="249"/>
        <v>12.96</v>
      </c>
      <c r="DG225" s="234">
        <f t="shared" si="250"/>
        <v>12.54</v>
      </c>
      <c r="DH225" s="234">
        <f t="shared" si="251"/>
        <v>12.96</v>
      </c>
      <c r="DI225" s="234">
        <f t="shared" si="252"/>
        <v>12.54</v>
      </c>
      <c r="DJ225" s="234">
        <f t="shared" si="253"/>
        <v>12.96</v>
      </c>
      <c r="DK225" s="234">
        <f t="shared" si="254"/>
        <v>12.96</v>
      </c>
      <c r="DL225" s="234">
        <f t="shared" si="255"/>
        <v>12.54</v>
      </c>
      <c r="DM225" s="234">
        <f t="shared" si="256"/>
        <v>12.96</v>
      </c>
      <c r="DN225" s="234">
        <f t="shared" si="257"/>
        <v>12.54</v>
      </c>
      <c r="DO225" s="234">
        <f t="shared" si="258"/>
        <v>12.96</v>
      </c>
      <c r="DP225" s="70">
        <f t="shared" si="259"/>
        <v>152.58000000000001</v>
      </c>
      <c r="DQ225" s="70">
        <f t="shared" si="260"/>
        <v>621.61</v>
      </c>
      <c r="DR225" s="234">
        <f t="shared" si="261"/>
        <v>12.96</v>
      </c>
      <c r="DS225" s="234">
        <f t="shared" si="262"/>
        <v>11.7</v>
      </c>
      <c r="DT225" s="234">
        <f t="shared" si="263"/>
        <v>12.96</v>
      </c>
      <c r="DU225" s="234">
        <f t="shared" si="264"/>
        <v>12.54</v>
      </c>
      <c r="DV225" s="236">
        <f t="shared" si="265"/>
        <v>12.96</v>
      </c>
      <c r="DW225" s="236">
        <f t="shared" si="266"/>
        <v>12.54</v>
      </c>
      <c r="DX225" s="168">
        <f t="shared" si="267"/>
        <v>12.96</v>
      </c>
      <c r="DY225" s="168">
        <f t="shared" si="268"/>
        <v>12.96</v>
      </c>
      <c r="DZ225" s="234">
        <f t="shared" si="269"/>
        <v>12.54</v>
      </c>
      <c r="EA225" s="234">
        <f t="shared" si="270"/>
        <v>12.96</v>
      </c>
      <c r="EB225" s="234">
        <f t="shared" si="271"/>
        <v>12.54</v>
      </c>
      <c r="EC225" s="234">
        <v>1.52</v>
      </c>
      <c r="ED225" s="237">
        <f t="shared" si="272"/>
        <v>141.14000000000001</v>
      </c>
      <c r="EE225" s="70">
        <f t="shared" si="273"/>
        <v>762.75</v>
      </c>
    </row>
    <row r="226" spans="2:157" s="42" customFormat="1" ht="8.25" x14ac:dyDescent="0.15">
      <c r="B226" s="96">
        <v>41978</v>
      </c>
      <c r="C226" s="98" t="s">
        <v>1021</v>
      </c>
      <c r="D226" s="98" t="s">
        <v>1032</v>
      </c>
      <c r="E226" s="256" t="s">
        <v>341</v>
      </c>
      <c r="F226" s="124" t="s">
        <v>1033</v>
      </c>
      <c r="G226" s="75">
        <v>847.5</v>
      </c>
      <c r="H226" s="75">
        <f t="shared" si="192"/>
        <v>84.75</v>
      </c>
      <c r="I226" s="75">
        <f t="shared" si="193"/>
        <v>762.75</v>
      </c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75">
        <v>762.75</v>
      </c>
      <c r="AN226" s="75">
        <v>762.75</v>
      </c>
      <c r="AO226" s="79">
        <v>762.75</v>
      </c>
      <c r="AP226" s="233"/>
      <c r="AQ226" s="233"/>
      <c r="AR226" s="233"/>
      <c r="AS226" s="233"/>
      <c r="AT226" s="233"/>
      <c r="AU226" s="233"/>
      <c r="AV226" s="233"/>
      <c r="AW226" s="233"/>
      <c r="AX226" s="233"/>
      <c r="AY226" s="234"/>
      <c r="AZ226" s="233"/>
      <c r="BA226" s="233"/>
      <c r="BB226" s="234"/>
      <c r="BC226" s="234"/>
      <c r="BD226" s="234"/>
      <c r="BE226" s="234"/>
      <c r="BF226" s="234"/>
      <c r="BG226" s="234"/>
      <c r="BH226" s="234"/>
      <c r="BI226" s="234"/>
      <c r="BJ226" s="234"/>
      <c r="BK226" s="234">
        <f t="shared" si="202"/>
        <v>10.87</v>
      </c>
      <c r="BL226" s="234">
        <f t="shared" si="203"/>
        <v>10.87</v>
      </c>
      <c r="BM226" s="234">
        <f t="shared" si="204"/>
        <v>10.87</v>
      </c>
      <c r="BN226" s="234">
        <f t="shared" si="205"/>
        <v>12.96</v>
      </c>
      <c r="BO226" s="234">
        <f t="shared" si="206"/>
        <v>11.7</v>
      </c>
      <c r="BP226" s="234">
        <f t="shared" si="207"/>
        <v>12.96</v>
      </c>
      <c r="BQ226" s="234">
        <f t="shared" si="208"/>
        <v>12.54</v>
      </c>
      <c r="BR226" s="234">
        <f t="shared" si="209"/>
        <v>12.96</v>
      </c>
      <c r="BS226" s="234">
        <f t="shared" si="210"/>
        <v>12.54</v>
      </c>
      <c r="BT226" s="234">
        <f t="shared" si="211"/>
        <v>12.96</v>
      </c>
      <c r="BU226" s="234">
        <f t="shared" si="212"/>
        <v>12.96</v>
      </c>
      <c r="BV226" s="234">
        <f t="shared" si="213"/>
        <v>12.54</v>
      </c>
      <c r="BW226" s="234">
        <f t="shared" si="214"/>
        <v>12.96</v>
      </c>
      <c r="BX226" s="234">
        <f t="shared" si="215"/>
        <v>12.54</v>
      </c>
      <c r="BY226" s="234">
        <f t="shared" si="216"/>
        <v>12.96</v>
      </c>
      <c r="BZ226" s="234">
        <f t="shared" si="217"/>
        <v>152.58000000000001</v>
      </c>
      <c r="CA226" s="234">
        <f t="shared" si="218"/>
        <v>163.44999999999999</v>
      </c>
      <c r="CB226" s="234">
        <f t="shared" si="219"/>
        <v>12.96</v>
      </c>
      <c r="CC226" s="234">
        <f t="shared" si="220"/>
        <v>12.12</v>
      </c>
      <c r="CD226" s="234">
        <f t="shared" si="221"/>
        <v>12.96</v>
      </c>
      <c r="CE226" s="234">
        <f t="shared" si="222"/>
        <v>12.54</v>
      </c>
      <c r="CF226" s="234">
        <f t="shared" si="223"/>
        <v>12.96</v>
      </c>
      <c r="CG226" s="234">
        <f t="shared" si="224"/>
        <v>12.54</v>
      </c>
      <c r="CH226" s="234">
        <f t="shared" si="225"/>
        <v>12.96</v>
      </c>
      <c r="CI226" s="234">
        <f t="shared" si="226"/>
        <v>12.96</v>
      </c>
      <c r="CJ226" s="234">
        <f t="shared" si="227"/>
        <v>12.54</v>
      </c>
      <c r="CK226" s="234">
        <f t="shared" si="228"/>
        <v>12.96</v>
      </c>
      <c r="CL226" s="234">
        <f t="shared" si="229"/>
        <v>12.54</v>
      </c>
      <c r="CM226" s="234">
        <f t="shared" si="230"/>
        <v>12.96</v>
      </c>
      <c r="CN226" s="234">
        <f t="shared" si="231"/>
        <v>153</v>
      </c>
      <c r="CO226" s="70">
        <f t="shared" si="232"/>
        <v>316.45</v>
      </c>
      <c r="CP226" s="234">
        <f t="shared" si="233"/>
        <v>12.96</v>
      </c>
      <c r="CQ226" s="234">
        <f t="shared" si="234"/>
        <v>11.7</v>
      </c>
      <c r="CR226" s="234">
        <f t="shared" si="235"/>
        <v>12.96</v>
      </c>
      <c r="CS226" s="234">
        <f t="shared" si="236"/>
        <v>12.54</v>
      </c>
      <c r="CT226" s="235">
        <f t="shared" si="237"/>
        <v>12.96</v>
      </c>
      <c r="CU226" s="234">
        <f t="shared" si="238"/>
        <v>12.54</v>
      </c>
      <c r="CV226" s="234">
        <f t="shared" si="239"/>
        <v>12.96</v>
      </c>
      <c r="CW226" s="234">
        <f t="shared" si="240"/>
        <v>12.96</v>
      </c>
      <c r="CX226" s="234">
        <f t="shared" si="241"/>
        <v>12.54</v>
      </c>
      <c r="CY226" s="234">
        <f t="shared" si="242"/>
        <v>12.96</v>
      </c>
      <c r="CZ226" s="234">
        <f t="shared" si="243"/>
        <v>12.54</v>
      </c>
      <c r="DA226" s="234">
        <f t="shared" si="244"/>
        <v>12.96</v>
      </c>
      <c r="DB226" s="70">
        <f t="shared" si="245"/>
        <v>152.58000000000001</v>
      </c>
      <c r="DC226" s="70">
        <f t="shared" si="246"/>
        <v>469.03</v>
      </c>
      <c r="DD226" s="234">
        <f t="shared" si="247"/>
        <v>12.96</v>
      </c>
      <c r="DE226" s="234">
        <f t="shared" si="248"/>
        <v>11.7</v>
      </c>
      <c r="DF226" s="234">
        <f t="shared" si="249"/>
        <v>12.96</v>
      </c>
      <c r="DG226" s="234">
        <f t="shared" si="250"/>
        <v>12.54</v>
      </c>
      <c r="DH226" s="234">
        <f t="shared" si="251"/>
        <v>12.96</v>
      </c>
      <c r="DI226" s="234">
        <f t="shared" si="252"/>
        <v>12.54</v>
      </c>
      <c r="DJ226" s="234">
        <f t="shared" si="253"/>
        <v>12.96</v>
      </c>
      <c r="DK226" s="234">
        <f t="shared" si="254"/>
        <v>12.96</v>
      </c>
      <c r="DL226" s="234">
        <f t="shared" si="255"/>
        <v>12.54</v>
      </c>
      <c r="DM226" s="234">
        <f t="shared" si="256"/>
        <v>12.96</v>
      </c>
      <c r="DN226" s="234">
        <f t="shared" si="257"/>
        <v>12.54</v>
      </c>
      <c r="DO226" s="234">
        <f t="shared" si="258"/>
        <v>12.96</v>
      </c>
      <c r="DP226" s="70">
        <f t="shared" si="259"/>
        <v>152.58000000000001</v>
      </c>
      <c r="DQ226" s="70">
        <f t="shared" si="260"/>
        <v>621.61</v>
      </c>
      <c r="DR226" s="234">
        <f t="shared" si="261"/>
        <v>12.96</v>
      </c>
      <c r="DS226" s="234">
        <f t="shared" si="262"/>
        <v>11.7</v>
      </c>
      <c r="DT226" s="234">
        <f t="shared" si="263"/>
        <v>12.96</v>
      </c>
      <c r="DU226" s="234">
        <f t="shared" si="264"/>
        <v>12.54</v>
      </c>
      <c r="DV226" s="236">
        <f t="shared" si="265"/>
        <v>12.96</v>
      </c>
      <c r="DW226" s="236">
        <f t="shared" si="266"/>
        <v>12.54</v>
      </c>
      <c r="DX226" s="168">
        <f t="shared" si="267"/>
        <v>12.96</v>
      </c>
      <c r="DY226" s="168">
        <f t="shared" si="268"/>
        <v>12.96</v>
      </c>
      <c r="DZ226" s="234">
        <f t="shared" si="269"/>
        <v>12.54</v>
      </c>
      <c r="EA226" s="234">
        <f t="shared" si="270"/>
        <v>12.96</v>
      </c>
      <c r="EB226" s="234">
        <f t="shared" si="271"/>
        <v>12.54</v>
      </c>
      <c r="EC226" s="234">
        <v>1.52</v>
      </c>
      <c r="ED226" s="237">
        <f t="shared" si="272"/>
        <v>141.14000000000001</v>
      </c>
      <c r="EE226" s="70">
        <f t="shared" si="273"/>
        <v>762.75</v>
      </c>
    </row>
    <row r="227" spans="2:157" s="36" customFormat="1" ht="16.5" x14ac:dyDescent="0.15">
      <c r="B227" s="96">
        <v>42031</v>
      </c>
      <c r="C227" s="98" t="s">
        <v>1034</v>
      </c>
      <c r="D227" s="98" t="s">
        <v>1035</v>
      </c>
      <c r="E227" s="256" t="s">
        <v>25</v>
      </c>
      <c r="F227" s="124" t="s">
        <v>1036</v>
      </c>
      <c r="G227" s="75">
        <v>11200</v>
      </c>
      <c r="H227" s="75">
        <f t="shared" si="192"/>
        <v>1120</v>
      </c>
      <c r="I227" s="75">
        <f t="shared" si="193"/>
        <v>10080</v>
      </c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75">
        <v>10080</v>
      </c>
      <c r="AN227" s="75">
        <v>10080</v>
      </c>
      <c r="AO227" s="79">
        <v>10080</v>
      </c>
      <c r="AP227" s="233"/>
      <c r="AQ227" s="257"/>
      <c r="AR227" s="238"/>
      <c r="AS227" s="238"/>
      <c r="AT227" s="238"/>
      <c r="AU227" s="238"/>
      <c r="AV227" s="238"/>
      <c r="AW227" s="238"/>
      <c r="AX227" s="238"/>
      <c r="AY227" s="258"/>
      <c r="AZ227" s="238"/>
      <c r="BA227" s="238"/>
      <c r="BB227" s="258"/>
      <c r="BC227" s="258"/>
      <c r="BD227" s="258"/>
      <c r="BE227" s="258"/>
      <c r="BF227" s="258"/>
      <c r="BG227" s="258"/>
      <c r="BH227" s="258"/>
      <c r="BI227" s="258"/>
      <c r="BJ227" s="258"/>
      <c r="BK227" s="258">
        <v>0</v>
      </c>
      <c r="BL227" s="258">
        <v>0</v>
      </c>
      <c r="BM227" s="258">
        <f>ROUND((AY227+BL227),2)</f>
        <v>0</v>
      </c>
      <c r="BN227" s="258">
        <f>ROUND((I227/5/365*4),2)</f>
        <v>22.09</v>
      </c>
      <c r="BO227" s="258">
        <f>ROUND((I227/5/365*28),2)</f>
        <v>154.65</v>
      </c>
      <c r="BP227" s="258">
        <f>ROUND((I227/5/365*31),2)</f>
        <v>171.22</v>
      </c>
      <c r="BQ227" s="258">
        <f>ROUND((I227/5/365*30),2)</f>
        <v>165.7</v>
      </c>
      <c r="BR227" s="258">
        <f>ROUND((I227/5/365*31),2)</f>
        <v>171.22</v>
      </c>
      <c r="BS227" s="258">
        <f>ROUND((I227/5/365*30),2)</f>
        <v>165.7</v>
      </c>
      <c r="BT227" s="258">
        <f t="shared" si="211"/>
        <v>171.22</v>
      </c>
      <c r="BU227" s="258">
        <f t="shared" si="212"/>
        <v>171.22</v>
      </c>
      <c r="BV227" s="258">
        <f t="shared" si="213"/>
        <v>165.7</v>
      </c>
      <c r="BW227" s="258">
        <f t="shared" si="214"/>
        <v>171.22</v>
      </c>
      <c r="BX227" s="258">
        <f t="shared" si="215"/>
        <v>165.7</v>
      </c>
      <c r="BY227" s="258">
        <f t="shared" si="216"/>
        <v>171.22</v>
      </c>
      <c r="BZ227" s="258">
        <f t="shared" si="217"/>
        <v>1866.8600000000004</v>
      </c>
      <c r="CA227" s="258">
        <f t="shared" si="218"/>
        <v>1866.86</v>
      </c>
      <c r="CB227" s="258">
        <f t="shared" si="219"/>
        <v>171.22</v>
      </c>
      <c r="CC227" s="258">
        <f t="shared" si="220"/>
        <v>160.18</v>
      </c>
      <c r="CD227" s="258">
        <f t="shared" si="221"/>
        <v>171.22</v>
      </c>
      <c r="CE227" s="258">
        <f t="shared" si="222"/>
        <v>165.7</v>
      </c>
      <c r="CF227" s="258">
        <f t="shared" si="223"/>
        <v>171.22</v>
      </c>
      <c r="CG227" s="258">
        <f t="shared" si="224"/>
        <v>165.7</v>
      </c>
      <c r="CH227" s="258">
        <f t="shared" si="225"/>
        <v>171.22</v>
      </c>
      <c r="CI227" s="258">
        <f t="shared" si="226"/>
        <v>171.22</v>
      </c>
      <c r="CJ227" s="258">
        <f t="shared" si="227"/>
        <v>165.7</v>
      </c>
      <c r="CK227" s="258">
        <f t="shared" si="228"/>
        <v>171.22</v>
      </c>
      <c r="CL227" s="258">
        <f t="shared" si="229"/>
        <v>165.7</v>
      </c>
      <c r="CM227" s="258">
        <f t="shared" si="230"/>
        <v>171.22</v>
      </c>
      <c r="CN227" s="258">
        <f t="shared" si="231"/>
        <v>2021.5200000000002</v>
      </c>
      <c r="CO227" s="259">
        <f t="shared" si="232"/>
        <v>3888.38</v>
      </c>
      <c r="CP227" s="258">
        <f t="shared" si="233"/>
        <v>171.22</v>
      </c>
      <c r="CQ227" s="258">
        <f t="shared" si="234"/>
        <v>154.65</v>
      </c>
      <c r="CR227" s="258">
        <f t="shared" si="235"/>
        <v>171.22</v>
      </c>
      <c r="CS227" s="258">
        <f t="shared" si="236"/>
        <v>165.7</v>
      </c>
      <c r="CT227" s="260">
        <f t="shared" si="237"/>
        <v>171.22</v>
      </c>
      <c r="CU227" s="258">
        <f t="shared" si="238"/>
        <v>165.7</v>
      </c>
      <c r="CV227" s="258">
        <f t="shared" si="239"/>
        <v>171.22</v>
      </c>
      <c r="CW227" s="258">
        <f t="shared" si="240"/>
        <v>171.22</v>
      </c>
      <c r="CX227" s="258">
        <f t="shared" si="241"/>
        <v>165.7</v>
      </c>
      <c r="CY227" s="258">
        <f t="shared" si="242"/>
        <v>171.22</v>
      </c>
      <c r="CZ227" s="258">
        <f t="shared" si="243"/>
        <v>165.7</v>
      </c>
      <c r="DA227" s="258">
        <f t="shared" si="244"/>
        <v>171.22</v>
      </c>
      <c r="DB227" s="259">
        <f t="shared" si="245"/>
        <v>2015.9900000000002</v>
      </c>
      <c r="DC227" s="259">
        <f t="shared" si="246"/>
        <v>5904.37</v>
      </c>
      <c r="DD227" s="258">
        <f t="shared" si="247"/>
        <v>171.22</v>
      </c>
      <c r="DE227" s="258">
        <f t="shared" si="248"/>
        <v>154.65</v>
      </c>
      <c r="DF227" s="258">
        <f t="shared" si="249"/>
        <v>171.22</v>
      </c>
      <c r="DG227" s="258">
        <f t="shared" si="250"/>
        <v>165.7</v>
      </c>
      <c r="DH227" s="258">
        <f t="shared" si="251"/>
        <v>171.22</v>
      </c>
      <c r="DI227" s="258">
        <f t="shared" si="252"/>
        <v>165.7</v>
      </c>
      <c r="DJ227" s="258">
        <f t="shared" si="253"/>
        <v>171.22</v>
      </c>
      <c r="DK227" s="258">
        <f t="shared" si="254"/>
        <v>171.22</v>
      </c>
      <c r="DL227" s="258">
        <f t="shared" si="255"/>
        <v>165.7</v>
      </c>
      <c r="DM227" s="258">
        <f t="shared" si="256"/>
        <v>171.22</v>
      </c>
      <c r="DN227" s="258">
        <f t="shared" si="257"/>
        <v>165.7</v>
      </c>
      <c r="DO227" s="258">
        <f t="shared" si="258"/>
        <v>171.22</v>
      </c>
      <c r="DP227" s="259">
        <f t="shared" si="259"/>
        <v>2015.9900000000002</v>
      </c>
      <c r="DQ227" s="259">
        <f t="shared" si="260"/>
        <v>7920.36</v>
      </c>
      <c r="DR227" s="258">
        <f t="shared" si="261"/>
        <v>171.22</v>
      </c>
      <c r="DS227" s="258">
        <f t="shared" si="262"/>
        <v>154.65</v>
      </c>
      <c r="DT227" s="258">
        <f t="shared" si="263"/>
        <v>171.22</v>
      </c>
      <c r="DU227" s="258">
        <f t="shared" si="264"/>
        <v>165.7</v>
      </c>
      <c r="DV227" s="261">
        <f t="shared" si="265"/>
        <v>171.22</v>
      </c>
      <c r="DW227" s="261">
        <f t="shared" si="266"/>
        <v>165.7</v>
      </c>
      <c r="DX227" s="75">
        <f t="shared" si="267"/>
        <v>171.22</v>
      </c>
      <c r="DY227" s="75">
        <f t="shared" si="268"/>
        <v>171.22</v>
      </c>
      <c r="DZ227" s="258">
        <f t="shared" si="269"/>
        <v>165.7</v>
      </c>
      <c r="EA227" s="258">
        <f t="shared" si="270"/>
        <v>171.22</v>
      </c>
      <c r="EB227" s="258">
        <f t="shared" si="271"/>
        <v>165.7</v>
      </c>
      <c r="EC227" s="258">
        <f t="shared" ref="EC227:EC240" si="274">ROUND((I227/5/365*31),2)</f>
        <v>171.22</v>
      </c>
      <c r="ED227" s="262">
        <f t="shared" ref="ED227:ED240" si="275">SUM(DR227:EC227)</f>
        <v>2015.9900000000002</v>
      </c>
      <c r="EE227" s="263">
        <f t="shared" si="273"/>
        <v>9936.35</v>
      </c>
      <c r="EF227" s="42"/>
      <c r="EG227" s="42"/>
      <c r="EH227" s="42"/>
      <c r="EI227" s="42"/>
      <c r="EJ227" s="42"/>
    </row>
    <row r="228" spans="2:157" s="36" customFormat="1" ht="8.25" x14ac:dyDescent="0.15">
      <c r="B228" s="96">
        <v>42051</v>
      </c>
      <c r="C228" s="124" t="s">
        <v>1037</v>
      </c>
      <c r="D228" s="98" t="s">
        <v>1038</v>
      </c>
      <c r="E228" s="256" t="s">
        <v>1039</v>
      </c>
      <c r="F228" s="98" t="s">
        <v>1040</v>
      </c>
      <c r="G228" s="75">
        <v>12784</v>
      </c>
      <c r="H228" s="75">
        <f t="shared" si="192"/>
        <v>1278.4000000000001</v>
      </c>
      <c r="I228" s="75">
        <f t="shared" si="193"/>
        <v>11505.6</v>
      </c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75">
        <v>11505.6</v>
      </c>
      <c r="AO228" s="79">
        <v>11505.6</v>
      </c>
      <c r="AP228" s="233"/>
      <c r="AQ228" s="257"/>
      <c r="AR228" s="238"/>
      <c r="AS228" s="238"/>
      <c r="AT228" s="238"/>
      <c r="AU228" s="238"/>
      <c r="AV228" s="238"/>
      <c r="AW228" s="238"/>
      <c r="AX228" s="238"/>
      <c r="AY228" s="258"/>
      <c r="AZ228" s="238"/>
      <c r="BA228" s="238"/>
      <c r="BB228" s="258"/>
      <c r="BC228" s="258"/>
      <c r="BD228" s="258"/>
      <c r="BE228" s="258"/>
      <c r="BF228" s="258"/>
      <c r="BG228" s="258"/>
      <c r="BH228" s="258"/>
      <c r="BI228" s="258"/>
      <c r="BJ228" s="258"/>
      <c r="BK228" s="258"/>
      <c r="BL228" s="258"/>
      <c r="BM228" s="258"/>
      <c r="BN228" s="258">
        <v>0</v>
      </c>
      <c r="BO228" s="258">
        <f>ROUND((I228/5/365*12),2)</f>
        <v>75.650000000000006</v>
      </c>
      <c r="BP228" s="258">
        <f>ROUND((I228/5/365*31),2)</f>
        <v>195.44</v>
      </c>
      <c r="BQ228" s="258">
        <f>ROUND((I228/5/365*30),2)</f>
        <v>189.13</v>
      </c>
      <c r="BR228" s="258">
        <f>ROUND((I228/5/365*31),2)</f>
        <v>195.44</v>
      </c>
      <c r="BS228" s="258">
        <f>ROUND((I228/5/365*30),2)</f>
        <v>189.13</v>
      </c>
      <c r="BT228" s="258">
        <f t="shared" si="211"/>
        <v>195.44</v>
      </c>
      <c r="BU228" s="258">
        <f t="shared" si="212"/>
        <v>195.44</v>
      </c>
      <c r="BV228" s="258">
        <f t="shared" si="213"/>
        <v>189.13</v>
      </c>
      <c r="BW228" s="258">
        <f t="shared" si="214"/>
        <v>195.44</v>
      </c>
      <c r="BX228" s="258">
        <f t="shared" si="215"/>
        <v>189.13</v>
      </c>
      <c r="BY228" s="258">
        <f t="shared" si="216"/>
        <v>195.44</v>
      </c>
      <c r="BZ228" s="258">
        <f t="shared" si="217"/>
        <v>2004.8100000000004</v>
      </c>
      <c r="CA228" s="258">
        <f t="shared" si="218"/>
        <v>2004.81</v>
      </c>
      <c r="CB228" s="258">
        <f t="shared" si="219"/>
        <v>195.44</v>
      </c>
      <c r="CC228" s="258">
        <f t="shared" si="220"/>
        <v>182.83</v>
      </c>
      <c r="CD228" s="258">
        <f t="shared" si="221"/>
        <v>195.44</v>
      </c>
      <c r="CE228" s="258">
        <f t="shared" si="222"/>
        <v>189.13</v>
      </c>
      <c r="CF228" s="258">
        <f t="shared" si="223"/>
        <v>195.44</v>
      </c>
      <c r="CG228" s="258">
        <f t="shared" si="224"/>
        <v>189.13</v>
      </c>
      <c r="CH228" s="258">
        <f t="shared" si="225"/>
        <v>195.44</v>
      </c>
      <c r="CI228" s="258">
        <f t="shared" si="226"/>
        <v>195.44</v>
      </c>
      <c r="CJ228" s="258">
        <f t="shared" si="227"/>
        <v>189.13</v>
      </c>
      <c r="CK228" s="258">
        <f t="shared" si="228"/>
        <v>195.44</v>
      </c>
      <c r="CL228" s="258">
        <f t="shared" si="229"/>
        <v>189.13</v>
      </c>
      <c r="CM228" s="258">
        <f t="shared" si="230"/>
        <v>195.44</v>
      </c>
      <c r="CN228" s="258">
        <f t="shared" si="231"/>
        <v>2307.4300000000003</v>
      </c>
      <c r="CO228" s="259">
        <f t="shared" si="232"/>
        <v>4312.24</v>
      </c>
      <c r="CP228" s="258">
        <f t="shared" si="233"/>
        <v>195.44</v>
      </c>
      <c r="CQ228" s="258">
        <f t="shared" si="234"/>
        <v>176.52</v>
      </c>
      <c r="CR228" s="258">
        <f t="shared" si="235"/>
        <v>195.44</v>
      </c>
      <c r="CS228" s="258">
        <f t="shared" si="236"/>
        <v>189.13</v>
      </c>
      <c r="CT228" s="260">
        <f t="shared" si="237"/>
        <v>195.44</v>
      </c>
      <c r="CU228" s="258">
        <f t="shared" si="238"/>
        <v>189.13</v>
      </c>
      <c r="CV228" s="258">
        <f t="shared" si="239"/>
        <v>195.44</v>
      </c>
      <c r="CW228" s="258">
        <f t="shared" si="240"/>
        <v>195.44</v>
      </c>
      <c r="CX228" s="258">
        <f t="shared" si="241"/>
        <v>189.13</v>
      </c>
      <c r="CY228" s="258">
        <f t="shared" si="242"/>
        <v>195.44</v>
      </c>
      <c r="CZ228" s="258">
        <f t="shared" si="243"/>
        <v>189.13</v>
      </c>
      <c r="DA228" s="258">
        <f t="shared" si="244"/>
        <v>195.44</v>
      </c>
      <c r="DB228" s="259">
        <f t="shared" si="245"/>
        <v>2301.1200000000003</v>
      </c>
      <c r="DC228" s="259">
        <f t="shared" si="246"/>
        <v>6613.36</v>
      </c>
      <c r="DD228" s="258">
        <f t="shared" si="247"/>
        <v>195.44</v>
      </c>
      <c r="DE228" s="258">
        <f t="shared" si="248"/>
        <v>176.52</v>
      </c>
      <c r="DF228" s="258">
        <f t="shared" si="249"/>
        <v>195.44</v>
      </c>
      <c r="DG228" s="258">
        <f t="shared" si="250"/>
        <v>189.13</v>
      </c>
      <c r="DH228" s="258">
        <f t="shared" si="251"/>
        <v>195.44</v>
      </c>
      <c r="DI228" s="258">
        <f t="shared" si="252"/>
        <v>189.13</v>
      </c>
      <c r="DJ228" s="258">
        <f t="shared" si="253"/>
        <v>195.44</v>
      </c>
      <c r="DK228" s="258">
        <f t="shared" si="254"/>
        <v>195.44</v>
      </c>
      <c r="DL228" s="258">
        <f t="shared" si="255"/>
        <v>189.13</v>
      </c>
      <c r="DM228" s="258">
        <f t="shared" si="256"/>
        <v>195.44</v>
      </c>
      <c r="DN228" s="258">
        <f t="shared" si="257"/>
        <v>189.13</v>
      </c>
      <c r="DO228" s="258">
        <f t="shared" si="258"/>
        <v>195.44</v>
      </c>
      <c r="DP228" s="259">
        <f t="shared" si="259"/>
        <v>2301.1200000000003</v>
      </c>
      <c r="DQ228" s="259">
        <f t="shared" si="260"/>
        <v>8914.48</v>
      </c>
      <c r="DR228" s="258">
        <f t="shared" si="261"/>
        <v>195.44</v>
      </c>
      <c r="DS228" s="258">
        <f t="shared" si="262"/>
        <v>176.52</v>
      </c>
      <c r="DT228" s="258">
        <f t="shared" si="263"/>
        <v>195.44</v>
      </c>
      <c r="DU228" s="258">
        <f t="shared" si="264"/>
        <v>189.13</v>
      </c>
      <c r="DV228" s="261">
        <f t="shared" si="265"/>
        <v>195.44</v>
      </c>
      <c r="DW228" s="261">
        <f t="shared" si="266"/>
        <v>189.13</v>
      </c>
      <c r="DX228" s="75">
        <f t="shared" si="267"/>
        <v>195.44</v>
      </c>
      <c r="DY228" s="75">
        <f t="shared" si="268"/>
        <v>195.44</v>
      </c>
      <c r="DZ228" s="258">
        <f t="shared" si="269"/>
        <v>189.13</v>
      </c>
      <c r="EA228" s="258">
        <f t="shared" si="270"/>
        <v>195.44</v>
      </c>
      <c r="EB228" s="258">
        <f t="shared" si="271"/>
        <v>189.13</v>
      </c>
      <c r="EC228" s="258">
        <f t="shared" si="274"/>
        <v>195.44</v>
      </c>
      <c r="ED228" s="262">
        <f t="shared" si="275"/>
        <v>2301.1200000000003</v>
      </c>
      <c r="EE228" s="263">
        <f t="shared" si="273"/>
        <v>11215.6</v>
      </c>
      <c r="EF228" s="42"/>
      <c r="EG228" s="42"/>
      <c r="EH228" s="42"/>
      <c r="EI228" s="42"/>
      <c r="EJ228" s="42"/>
    </row>
    <row r="229" spans="2:157" s="36" customFormat="1" ht="74.25" x14ac:dyDescent="0.15">
      <c r="B229" s="96">
        <v>42163</v>
      </c>
      <c r="C229" s="124" t="s">
        <v>260</v>
      </c>
      <c r="D229" s="124" t="s">
        <v>1041</v>
      </c>
      <c r="E229" s="98" t="s">
        <v>309</v>
      </c>
      <c r="F229" s="232" t="s">
        <v>1042</v>
      </c>
      <c r="G229" s="75">
        <v>1220</v>
      </c>
      <c r="H229" s="75">
        <f t="shared" si="192"/>
        <v>122</v>
      </c>
      <c r="I229" s="75">
        <f t="shared" si="193"/>
        <v>1098</v>
      </c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75">
        <v>1098</v>
      </c>
      <c r="AO229" s="79">
        <v>1098</v>
      </c>
      <c r="AP229" s="233"/>
      <c r="AQ229" s="257"/>
      <c r="AR229" s="238"/>
      <c r="AS229" s="238"/>
      <c r="AT229" s="238"/>
      <c r="AU229" s="238"/>
      <c r="AV229" s="238"/>
      <c r="AW229" s="238"/>
      <c r="AX229" s="238"/>
      <c r="AY229" s="258"/>
      <c r="AZ229" s="238"/>
      <c r="BA229" s="238"/>
      <c r="BB229" s="258"/>
      <c r="BC229" s="258"/>
      <c r="BD229" s="258"/>
      <c r="BE229" s="258"/>
      <c r="BF229" s="258"/>
      <c r="BG229" s="258"/>
      <c r="BH229" s="258"/>
      <c r="BI229" s="258"/>
      <c r="BJ229" s="258"/>
      <c r="BK229" s="258"/>
      <c r="BL229" s="258"/>
      <c r="BM229" s="258"/>
      <c r="BN229" s="258"/>
      <c r="BO229" s="258"/>
      <c r="BP229" s="258"/>
      <c r="BQ229" s="258"/>
      <c r="BR229" s="258">
        <v>0</v>
      </c>
      <c r="BS229" s="258">
        <f t="shared" ref="BS229:BS240" si="276">ROUND((I229/5/365*22),2)</f>
        <v>13.24</v>
      </c>
      <c r="BT229" s="258">
        <f t="shared" si="211"/>
        <v>18.649999999999999</v>
      </c>
      <c r="BU229" s="258">
        <f t="shared" si="212"/>
        <v>18.649999999999999</v>
      </c>
      <c r="BV229" s="258">
        <f t="shared" si="213"/>
        <v>18.05</v>
      </c>
      <c r="BW229" s="258">
        <f t="shared" si="214"/>
        <v>18.649999999999999</v>
      </c>
      <c r="BX229" s="258">
        <f t="shared" si="215"/>
        <v>18.05</v>
      </c>
      <c r="BY229" s="258">
        <f t="shared" si="216"/>
        <v>18.649999999999999</v>
      </c>
      <c r="BZ229" s="258">
        <f t="shared" si="217"/>
        <v>123.94</v>
      </c>
      <c r="CA229" s="258">
        <f t="shared" si="218"/>
        <v>123.94</v>
      </c>
      <c r="CB229" s="258">
        <f t="shared" si="219"/>
        <v>18.649999999999999</v>
      </c>
      <c r="CC229" s="258">
        <f t="shared" si="220"/>
        <v>17.45</v>
      </c>
      <c r="CD229" s="258">
        <f t="shared" si="221"/>
        <v>18.649999999999999</v>
      </c>
      <c r="CE229" s="258">
        <f t="shared" si="222"/>
        <v>18.05</v>
      </c>
      <c r="CF229" s="258">
        <f t="shared" si="223"/>
        <v>18.649999999999999</v>
      </c>
      <c r="CG229" s="258">
        <f t="shared" si="224"/>
        <v>18.05</v>
      </c>
      <c r="CH229" s="258">
        <f t="shared" si="225"/>
        <v>18.649999999999999</v>
      </c>
      <c r="CI229" s="258">
        <f t="shared" si="226"/>
        <v>18.649999999999999</v>
      </c>
      <c r="CJ229" s="258">
        <f t="shared" si="227"/>
        <v>18.05</v>
      </c>
      <c r="CK229" s="258">
        <f t="shared" si="228"/>
        <v>18.649999999999999</v>
      </c>
      <c r="CL229" s="258">
        <f t="shared" si="229"/>
        <v>18.05</v>
      </c>
      <c r="CM229" s="258">
        <f t="shared" si="230"/>
        <v>18.649999999999999</v>
      </c>
      <c r="CN229" s="258">
        <f t="shared" si="231"/>
        <v>220.20000000000002</v>
      </c>
      <c r="CO229" s="259">
        <f t="shared" si="232"/>
        <v>344.14</v>
      </c>
      <c r="CP229" s="258">
        <f t="shared" si="233"/>
        <v>18.649999999999999</v>
      </c>
      <c r="CQ229" s="258">
        <f t="shared" si="234"/>
        <v>16.850000000000001</v>
      </c>
      <c r="CR229" s="258">
        <f t="shared" si="235"/>
        <v>18.649999999999999</v>
      </c>
      <c r="CS229" s="258">
        <f t="shared" si="236"/>
        <v>18.05</v>
      </c>
      <c r="CT229" s="260">
        <f t="shared" si="237"/>
        <v>18.649999999999999</v>
      </c>
      <c r="CU229" s="258">
        <f t="shared" si="238"/>
        <v>18.05</v>
      </c>
      <c r="CV229" s="258">
        <f t="shared" si="239"/>
        <v>18.649999999999999</v>
      </c>
      <c r="CW229" s="258">
        <f t="shared" si="240"/>
        <v>18.649999999999999</v>
      </c>
      <c r="CX229" s="258">
        <f t="shared" si="241"/>
        <v>18.05</v>
      </c>
      <c r="CY229" s="258">
        <f t="shared" si="242"/>
        <v>18.649999999999999</v>
      </c>
      <c r="CZ229" s="258">
        <f t="shared" si="243"/>
        <v>18.05</v>
      </c>
      <c r="DA229" s="258">
        <f t="shared" si="244"/>
        <v>18.649999999999999</v>
      </c>
      <c r="DB229" s="259">
        <f t="shared" si="245"/>
        <v>219.60000000000002</v>
      </c>
      <c r="DC229" s="259">
        <f t="shared" si="246"/>
        <v>563.74</v>
      </c>
      <c r="DD229" s="258">
        <f t="shared" si="247"/>
        <v>18.649999999999999</v>
      </c>
      <c r="DE229" s="258">
        <f t="shared" si="248"/>
        <v>16.850000000000001</v>
      </c>
      <c r="DF229" s="258">
        <f t="shared" si="249"/>
        <v>18.649999999999999</v>
      </c>
      <c r="DG229" s="258">
        <f t="shared" si="250"/>
        <v>18.05</v>
      </c>
      <c r="DH229" s="258">
        <f t="shared" si="251"/>
        <v>18.649999999999999</v>
      </c>
      <c r="DI229" s="258">
        <f t="shared" si="252"/>
        <v>18.05</v>
      </c>
      <c r="DJ229" s="258">
        <f t="shared" si="253"/>
        <v>18.649999999999999</v>
      </c>
      <c r="DK229" s="258">
        <f t="shared" si="254"/>
        <v>18.649999999999999</v>
      </c>
      <c r="DL229" s="258">
        <f t="shared" si="255"/>
        <v>18.05</v>
      </c>
      <c r="DM229" s="258">
        <f t="shared" si="256"/>
        <v>18.649999999999999</v>
      </c>
      <c r="DN229" s="258">
        <f t="shared" si="257"/>
        <v>18.05</v>
      </c>
      <c r="DO229" s="258">
        <f t="shared" si="258"/>
        <v>18.649999999999999</v>
      </c>
      <c r="DP229" s="259">
        <f t="shared" si="259"/>
        <v>219.60000000000002</v>
      </c>
      <c r="DQ229" s="259">
        <f t="shared" si="260"/>
        <v>783.34</v>
      </c>
      <c r="DR229" s="258">
        <f t="shared" si="261"/>
        <v>18.649999999999999</v>
      </c>
      <c r="DS229" s="258">
        <f t="shared" si="262"/>
        <v>16.850000000000001</v>
      </c>
      <c r="DT229" s="258">
        <f t="shared" si="263"/>
        <v>18.649999999999999</v>
      </c>
      <c r="DU229" s="258">
        <f t="shared" si="264"/>
        <v>18.05</v>
      </c>
      <c r="DV229" s="261">
        <f t="shared" si="265"/>
        <v>18.649999999999999</v>
      </c>
      <c r="DW229" s="261">
        <f t="shared" si="266"/>
        <v>18.05</v>
      </c>
      <c r="DX229" s="75">
        <f t="shared" si="267"/>
        <v>18.649999999999999</v>
      </c>
      <c r="DY229" s="75">
        <f t="shared" si="268"/>
        <v>18.649999999999999</v>
      </c>
      <c r="DZ229" s="258">
        <f t="shared" si="269"/>
        <v>18.05</v>
      </c>
      <c r="EA229" s="258">
        <f t="shared" si="270"/>
        <v>18.649999999999999</v>
      </c>
      <c r="EB229" s="258">
        <f t="shared" si="271"/>
        <v>18.05</v>
      </c>
      <c r="EC229" s="258">
        <f t="shared" si="274"/>
        <v>18.649999999999999</v>
      </c>
      <c r="ED229" s="262">
        <f t="shared" si="275"/>
        <v>219.60000000000002</v>
      </c>
      <c r="EE229" s="263">
        <f t="shared" si="273"/>
        <v>1002.94</v>
      </c>
      <c r="EF229" s="258">
        <f t="shared" ref="EF229:EF240" si="277">ROUND((I229/5/365*31),2)</f>
        <v>18.649999999999999</v>
      </c>
      <c r="EG229" s="258">
        <f t="shared" ref="EG229:EG240" si="278">ROUND((I229/5/365*29),2)</f>
        <v>17.45</v>
      </c>
      <c r="EH229" s="258">
        <f t="shared" ref="EH229:EH240" si="279">ROUND((I229/5/365*31),2)</f>
        <v>18.649999999999999</v>
      </c>
      <c r="EI229" s="258">
        <f t="shared" ref="EI229:EI240" si="280">ROUND((I229/5/365*30),2)</f>
        <v>18.05</v>
      </c>
      <c r="EJ229" s="258">
        <f t="shared" ref="EJ229:EJ240" si="281">ROUND((I229/5/365*31),2)</f>
        <v>18.649999999999999</v>
      </c>
      <c r="EK229" s="258">
        <v>3.61</v>
      </c>
      <c r="EL229" s="264">
        <f t="shared" ref="EL229:EL240" si="282">ROUND((I229/5/365*31),2)</f>
        <v>18.649999999999999</v>
      </c>
      <c r="EM229" s="263"/>
      <c r="EN229" s="263"/>
      <c r="EO229" s="263"/>
      <c r="EP229" s="263"/>
      <c r="EQ229" s="263"/>
      <c r="ER229" s="263">
        <f t="shared" ref="ER229:ER240" si="283">SUM(EF229:EQ229)</f>
        <v>113.70999999999998</v>
      </c>
      <c r="ES229" s="263">
        <f t="shared" ref="ES229:ES240" si="284">ROUND((EE229+ER229),2)</f>
        <v>1116.6500000000001</v>
      </c>
      <c r="ET229" s="258">
        <f t="shared" ref="ET229:ET240" si="285">SUM(G229-ES229)</f>
        <v>103.34999999999991</v>
      </c>
      <c r="EU229" s="42"/>
      <c r="EV229" s="42"/>
      <c r="EW229" s="42"/>
      <c r="EX229" s="42"/>
      <c r="EY229" s="42"/>
      <c r="EZ229" s="42"/>
      <c r="FA229" s="42"/>
    </row>
    <row r="230" spans="2:157" s="36" customFormat="1" ht="74.25" x14ac:dyDescent="0.15">
      <c r="B230" s="96">
        <v>42163</v>
      </c>
      <c r="C230" s="124" t="s">
        <v>260</v>
      </c>
      <c r="D230" s="124" t="s">
        <v>1043</v>
      </c>
      <c r="E230" s="98" t="s">
        <v>312</v>
      </c>
      <c r="F230" s="232" t="s">
        <v>1044</v>
      </c>
      <c r="G230" s="75">
        <v>1220</v>
      </c>
      <c r="H230" s="75">
        <f t="shared" si="192"/>
        <v>122</v>
      </c>
      <c r="I230" s="75">
        <f t="shared" si="193"/>
        <v>1098</v>
      </c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75">
        <v>1098</v>
      </c>
      <c r="AO230" s="79">
        <v>1098</v>
      </c>
      <c r="AP230" s="233"/>
      <c r="AQ230" s="257"/>
      <c r="AR230" s="238"/>
      <c r="AS230" s="238"/>
      <c r="AT230" s="238"/>
      <c r="AU230" s="238"/>
      <c r="AV230" s="238"/>
      <c r="AW230" s="238"/>
      <c r="AX230" s="238"/>
      <c r="AY230" s="258"/>
      <c r="AZ230" s="238"/>
      <c r="BA230" s="238"/>
      <c r="BB230" s="258"/>
      <c r="BC230" s="258"/>
      <c r="BD230" s="258"/>
      <c r="BE230" s="258"/>
      <c r="BF230" s="258"/>
      <c r="BG230" s="258"/>
      <c r="BH230" s="258"/>
      <c r="BI230" s="258"/>
      <c r="BJ230" s="258"/>
      <c r="BK230" s="258"/>
      <c r="BL230" s="258"/>
      <c r="BM230" s="258"/>
      <c r="BN230" s="258"/>
      <c r="BO230" s="258"/>
      <c r="BP230" s="258"/>
      <c r="BQ230" s="258"/>
      <c r="BR230" s="258">
        <v>0</v>
      </c>
      <c r="BS230" s="258">
        <f t="shared" si="276"/>
        <v>13.24</v>
      </c>
      <c r="BT230" s="258">
        <f t="shared" si="211"/>
        <v>18.649999999999999</v>
      </c>
      <c r="BU230" s="258">
        <f t="shared" si="212"/>
        <v>18.649999999999999</v>
      </c>
      <c r="BV230" s="258">
        <f t="shared" si="213"/>
        <v>18.05</v>
      </c>
      <c r="BW230" s="258">
        <f t="shared" si="214"/>
        <v>18.649999999999999</v>
      </c>
      <c r="BX230" s="258">
        <f t="shared" si="215"/>
        <v>18.05</v>
      </c>
      <c r="BY230" s="258">
        <f t="shared" si="216"/>
        <v>18.649999999999999</v>
      </c>
      <c r="BZ230" s="258">
        <f t="shared" si="217"/>
        <v>123.94</v>
      </c>
      <c r="CA230" s="258">
        <f t="shared" si="218"/>
        <v>123.94</v>
      </c>
      <c r="CB230" s="258">
        <f t="shared" si="219"/>
        <v>18.649999999999999</v>
      </c>
      <c r="CC230" s="258">
        <f t="shared" si="220"/>
        <v>17.45</v>
      </c>
      <c r="CD230" s="258">
        <f t="shared" si="221"/>
        <v>18.649999999999999</v>
      </c>
      <c r="CE230" s="258">
        <f t="shared" si="222"/>
        <v>18.05</v>
      </c>
      <c r="CF230" s="258">
        <f t="shared" si="223"/>
        <v>18.649999999999999</v>
      </c>
      <c r="CG230" s="258">
        <f t="shared" si="224"/>
        <v>18.05</v>
      </c>
      <c r="CH230" s="258">
        <f t="shared" si="225"/>
        <v>18.649999999999999</v>
      </c>
      <c r="CI230" s="258">
        <f t="shared" si="226"/>
        <v>18.649999999999999</v>
      </c>
      <c r="CJ230" s="258">
        <f t="shared" si="227"/>
        <v>18.05</v>
      </c>
      <c r="CK230" s="258">
        <f t="shared" si="228"/>
        <v>18.649999999999999</v>
      </c>
      <c r="CL230" s="258">
        <f t="shared" si="229"/>
        <v>18.05</v>
      </c>
      <c r="CM230" s="258">
        <f t="shared" si="230"/>
        <v>18.649999999999999</v>
      </c>
      <c r="CN230" s="258">
        <f t="shared" si="231"/>
        <v>220.20000000000002</v>
      </c>
      <c r="CO230" s="259">
        <f t="shared" si="232"/>
        <v>344.14</v>
      </c>
      <c r="CP230" s="258">
        <f t="shared" si="233"/>
        <v>18.649999999999999</v>
      </c>
      <c r="CQ230" s="258">
        <f t="shared" si="234"/>
        <v>16.850000000000001</v>
      </c>
      <c r="CR230" s="258">
        <f t="shared" si="235"/>
        <v>18.649999999999999</v>
      </c>
      <c r="CS230" s="258">
        <f t="shared" si="236"/>
        <v>18.05</v>
      </c>
      <c r="CT230" s="260">
        <f t="shared" si="237"/>
        <v>18.649999999999999</v>
      </c>
      <c r="CU230" s="258">
        <f t="shared" si="238"/>
        <v>18.05</v>
      </c>
      <c r="CV230" s="258">
        <f t="shared" si="239"/>
        <v>18.649999999999999</v>
      </c>
      <c r="CW230" s="258">
        <f t="shared" si="240"/>
        <v>18.649999999999999</v>
      </c>
      <c r="CX230" s="258">
        <f t="shared" si="241"/>
        <v>18.05</v>
      </c>
      <c r="CY230" s="258">
        <f t="shared" si="242"/>
        <v>18.649999999999999</v>
      </c>
      <c r="CZ230" s="258">
        <f t="shared" si="243"/>
        <v>18.05</v>
      </c>
      <c r="DA230" s="258">
        <f t="shared" si="244"/>
        <v>18.649999999999999</v>
      </c>
      <c r="DB230" s="259">
        <f t="shared" si="245"/>
        <v>219.60000000000002</v>
      </c>
      <c r="DC230" s="259">
        <f t="shared" si="246"/>
        <v>563.74</v>
      </c>
      <c r="DD230" s="258">
        <f t="shared" si="247"/>
        <v>18.649999999999999</v>
      </c>
      <c r="DE230" s="258">
        <f t="shared" si="248"/>
        <v>16.850000000000001</v>
      </c>
      <c r="DF230" s="258">
        <f t="shared" si="249"/>
        <v>18.649999999999999</v>
      </c>
      <c r="DG230" s="258">
        <f t="shared" si="250"/>
        <v>18.05</v>
      </c>
      <c r="DH230" s="258">
        <f t="shared" si="251"/>
        <v>18.649999999999999</v>
      </c>
      <c r="DI230" s="258">
        <f t="shared" si="252"/>
        <v>18.05</v>
      </c>
      <c r="DJ230" s="258">
        <f t="shared" si="253"/>
        <v>18.649999999999999</v>
      </c>
      <c r="DK230" s="258">
        <f t="shared" si="254"/>
        <v>18.649999999999999</v>
      </c>
      <c r="DL230" s="258">
        <f t="shared" si="255"/>
        <v>18.05</v>
      </c>
      <c r="DM230" s="258">
        <f t="shared" si="256"/>
        <v>18.649999999999999</v>
      </c>
      <c r="DN230" s="258">
        <f t="shared" si="257"/>
        <v>18.05</v>
      </c>
      <c r="DO230" s="258">
        <f t="shared" si="258"/>
        <v>18.649999999999999</v>
      </c>
      <c r="DP230" s="259">
        <f t="shared" si="259"/>
        <v>219.60000000000002</v>
      </c>
      <c r="DQ230" s="259">
        <f t="shared" si="260"/>
        <v>783.34</v>
      </c>
      <c r="DR230" s="258">
        <f t="shared" si="261"/>
        <v>18.649999999999999</v>
      </c>
      <c r="DS230" s="258">
        <f t="shared" si="262"/>
        <v>16.850000000000001</v>
      </c>
      <c r="DT230" s="258">
        <f t="shared" si="263"/>
        <v>18.649999999999999</v>
      </c>
      <c r="DU230" s="258">
        <f t="shared" si="264"/>
        <v>18.05</v>
      </c>
      <c r="DV230" s="261">
        <f t="shared" si="265"/>
        <v>18.649999999999999</v>
      </c>
      <c r="DW230" s="261">
        <f t="shared" si="266"/>
        <v>18.05</v>
      </c>
      <c r="DX230" s="75">
        <f t="shared" si="267"/>
        <v>18.649999999999999</v>
      </c>
      <c r="DY230" s="75">
        <f t="shared" si="268"/>
        <v>18.649999999999999</v>
      </c>
      <c r="DZ230" s="258">
        <f t="shared" si="269"/>
        <v>18.05</v>
      </c>
      <c r="EA230" s="258">
        <f t="shared" si="270"/>
        <v>18.649999999999999</v>
      </c>
      <c r="EB230" s="258">
        <f t="shared" si="271"/>
        <v>18.05</v>
      </c>
      <c r="EC230" s="258">
        <f t="shared" si="274"/>
        <v>18.649999999999999</v>
      </c>
      <c r="ED230" s="262">
        <f t="shared" si="275"/>
        <v>219.60000000000002</v>
      </c>
      <c r="EE230" s="263">
        <f t="shared" si="273"/>
        <v>1002.94</v>
      </c>
      <c r="EF230" s="258">
        <f t="shared" si="277"/>
        <v>18.649999999999999</v>
      </c>
      <c r="EG230" s="258">
        <f t="shared" si="278"/>
        <v>17.45</v>
      </c>
      <c r="EH230" s="258">
        <f t="shared" si="279"/>
        <v>18.649999999999999</v>
      </c>
      <c r="EI230" s="258">
        <f t="shared" si="280"/>
        <v>18.05</v>
      </c>
      <c r="EJ230" s="258">
        <f t="shared" si="281"/>
        <v>18.649999999999999</v>
      </c>
      <c r="EK230" s="258">
        <v>3.61</v>
      </c>
      <c r="EL230" s="264">
        <f t="shared" si="282"/>
        <v>18.649999999999999</v>
      </c>
      <c r="EM230" s="263"/>
      <c r="EN230" s="263"/>
      <c r="EO230" s="263"/>
      <c r="EP230" s="263"/>
      <c r="EQ230" s="263"/>
      <c r="ER230" s="263">
        <f t="shared" si="283"/>
        <v>113.70999999999998</v>
      </c>
      <c r="ES230" s="263">
        <f t="shared" si="284"/>
        <v>1116.6500000000001</v>
      </c>
      <c r="ET230" s="258">
        <f t="shared" si="285"/>
        <v>103.34999999999991</v>
      </c>
      <c r="EU230" s="42"/>
      <c r="EV230" s="42"/>
      <c r="EW230" s="42"/>
      <c r="EX230" s="42"/>
      <c r="EY230" s="42"/>
      <c r="EZ230" s="42"/>
      <c r="FA230" s="42"/>
    </row>
    <row r="231" spans="2:157" s="36" customFormat="1" ht="74.25" x14ac:dyDescent="0.15">
      <c r="B231" s="96">
        <v>42163</v>
      </c>
      <c r="C231" s="124" t="s">
        <v>260</v>
      </c>
      <c r="D231" s="124" t="s">
        <v>1045</v>
      </c>
      <c r="E231" s="98" t="s">
        <v>256</v>
      </c>
      <c r="F231" s="232" t="s">
        <v>1046</v>
      </c>
      <c r="G231" s="75">
        <v>1220</v>
      </c>
      <c r="H231" s="75">
        <f t="shared" si="192"/>
        <v>122</v>
      </c>
      <c r="I231" s="75">
        <f t="shared" si="193"/>
        <v>1098</v>
      </c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75">
        <v>1098</v>
      </c>
      <c r="AO231" s="79">
        <v>1098</v>
      </c>
      <c r="AP231" s="233"/>
      <c r="AQ231" s="257"/>
      <c r="AR231" s="238"/>
      <c r="AS231" s="238"/>
      <c r="AT231" s="238"/>
      <c r="AU231" s="238"/>
      <c r="AV231" s="238"/>
      <c r="AW231" s="238"/>
      <c r="AX231" s="238"/>
      <c r="AY231" s="258"/>
      <c r="AZ231" s="238"/>
      <c r="BA231" s="238"/>
      <c r="BB231" s="258"/>
      <c r="BC231" s="258"/>
      <c r="BD231" s="258"/>
      <c r="BE231" s="258"/>
      <c r="BF231" s="258"/>
      <c r="BG231" s="258"/>
      <c r="BH231" s="258"/>
      <c r="BI231" s="258"/>
      <c r="BJ231" s="258"/>
      <c r="BK231" s="258"/>
      <c r="BL231" s="258"/>
      <c r="BM231" s="258"/>
      <c r="BN231" s="258"/>
      <c r="BO231" s="258"/>
      <c r="BP231" s="258"/>
      <c r="BQ231" s="258"/>
      <c r="BR231" s="258">
        <v>0</v>
      </c>
      <c r="BS231" s="258">
        <f t="shared" si="276"/>
        <v>13.24</v>
      </c>
      <c r="BT231" s="258">
        <f t="shared" si="211"/>
        <v>18.649999999999999</v>
      </c>
      <c r="BU231" s="258">
        <f t="shared" si="212"/>
        <v>18.649999999999999</v>
      </c>
      <c r="BV231" s="258">
        <f t="shared" si="213"/>
        <v>18.05</v>
      </c>
      <c r="BW231" s="258">
        <f t="shared" si="214"/>
        <v>18.649999999999999</v>
      </c>
      <c r="BX231" s="258">
        <f t="shared" si="215"/>
        <v>18.05</v>
      </c>
      <c r="BY231" s="258">
        <f t="shared" si="216"/>
        <v>18.649999999999999</v>
      </c>
      <c r="BZ231" s="258">
        <f t="shared" si="217"/>
        <v>123.94</v>
      </c>
      <c r="CA231" s="258">
        <f t="shared" si="218"/>
        <v>123.94</v>
      </c>
      <c r="CB231" s="258">
        <f t="shared" si="219"/>
        <v>18.649999999999999</v>
      </c>
      <c r="CC231" s="258">
        <f t="shared" si="220"/>
        <v>17.45</v>
      </c>
      <c r="CD231" s="258">
        <f t="shared" si="221"/>
        <v>18.649999999999999</v>
      </c>
      <c r="CE231" s="258">
        <f t="shared" si="222"/>
        <v>18.05</v>
      </c>
      <c r="CF231" s="258">
        <f t="shared" si="223"/>
        <v>18.649999999999999</v>
      </c>
      <c r="CG231" s="258">
        <f t="shared" si="224"/>
        <v>18.05</v>
      </c>
      <c r="CH231" s="258">
        <f t="shared" si="225"/>
        <v>18.649999999999999</v>
      </c>
      <c r="CI231" s="258">
        <f t="shared" si="226"/>
        <v>18.649999999999999</v>
      </c>
      <c r="CJ231" s="258">
        <f t="shared" si="227"/>
        <v>18.05</v>
      </c>
      <c r="CK231" s="258">
        <f t="shared" si="228"/>
        <v>18.649999999999999</v>
      </c>
      <c r="CL231" s="258">
        <f t="shared" si="229"/>
        <v>18.05</v>
      </c>
      <c r="CM231" s="258">
        <f t="shared" si="230"/>
        <v>18.649999999999999</v>
      </c>
      <c r="CN231" s="258">
        <f t="shared" si="231"/>
        <v>220.20000000000002</v>
      </c>
      <c r="CO231" s="259">
        <f t="shared" si="232"/>
        <v>344.14</v>
      </c>
      <c r="CP231" s="258">
        <f t="shared" si="233"/>
        <v>18.649999999999999</v>
      </c>
      <c r="CQ231" s="258">
        <f t="shared" si="234"/>
        <v>16.850000000000001</v>
      </c>
      <c r="CR231" s="258">
        <f t="shared" si="235"/>
        <v>18.649999999999999</v>
      </c>
      <c r="CS231" s="258">
        <f t="shared" si="236"/>
        <v>18.05</v>
      </c>
      <c r="CT231" s="260">
        <f t="shared" si="237"/>
        <v>18.649999999999999</v>
      </c>
      <c r="CU231" s="258">
        <f t="shared" si="238"/>
        <v>18.05</v>
      </c>
      <c r="CV231" s="258">
        <f t="shared" si="239"/>
        <v>18.649999999999999</v>
      </c>
      <c r="CW231" s="258">
        <f t="shared" si="240"/>
        <v>18.649999999999999</v>
      </c>
      <c r="CX231" s="258">
        <f t="shared" si="241"/>
        <v>18.05</v>
      </c>
      <c r="CY231" s="258">
        <f t="shared" si="242"/>
        <v>18.649999999999999</v>
      </c>
      <c r="CZ231" s="258">
        <f t="shared" si="243"/>
        <v>18.05</v>
      </c>
      <c r="DA231" s="258">
        <f t="shared" si="244"/>
        <v>18.649999999999999</v>
      </c>
      <c r="DB231" s="259">
        <f t="shared" si="245"/>
        <v>219.60000000000002</v>
      </c>
      <c r="DC231" s="259">
        <f t="shared" si="246"/>
        <v>563.74</v>
      </c>
      <c r="DD231" s="258">
        <f t="shared" si="247"/>
        <v>18.649999999999999</v>
      </c>
      <c r="DE231" s="258">
        <f t="shared" si="248"/>
        <v>16.850000000000001</v>
      </c>
      <c r="DF231" s="258">
        <f t="shared" si="249"/>
        <v>18.649999999999999</v>
      </c>
      <c r="DG231" s="258">
        <f t="shared" si="250"/>
        <v>18.05</v>
      </c>
      <c r="DH231" s="258">
        <f t="shared" si="251"/>
        <v>18.649999999999999</v>
      </c>
      <c r="DI231" s="258">
        <f t="shared" si="252"/>
        <v>18.05</v>
      </c>
      <c r="DJ231" s="258">
        <f t="shared" si="253"/>
        <v>18.649999999999999</v>
      </c>
      <c r="DK231" s="258">
        <f t="shared" si="254"/>
        <v>18.649999999999999</v>
      </c>
      <c r="DL231" s="258">
        <f t="shared" si="255"/>
        <v>18.05</v>
      </c>
      <c r="DM231" s="258">
        <f t="shared" si="256"/>
        <v>18.649999999999999</v>
      </c>
      <c r="DN231" s="258">
        <f t="shared" si="257"/>
        <v>18.05</v>
      </c>
      <c r="DO231" s="258">
        <f t="shared" si="258"/>
        <v>18.649999999999999</v>
      </c>
      <c r="DP231" s="259">
        <f t="shared" si="259"/>
        <v>219.60000000000002</v>
      </c>
      <c r="DQ231" s="259">
        <f t="shared" si="260"/>
        <v>783.34</v>
      </c>
      <c r="DR231" s="258">
        <f t="shared" si="261"/>
        <v>18.649999999999999</v>
      </c>
      <c r="DS231" s="258">
        <f t="shared" si="262"/>
        <v>16.850000000000001</v>
      </c>
      <c r="DT231" s="258">
        <f t="shared" si="263"/>
        <v>18.649999999999999</v>
      </c>
      <c r="DU231" s="258">
        <f t="shared" si="264"/>
        <v>18.05</v>
      </c>
      <c r="DV231" s="261">
        <f t="shared" si="265"/>
        <v>18.649999999999999</v>
      </c>
      <c r="DW231" s="261">
        <f t="shared" si="266"/>
        <v>18.05</v>
      </c>
      <c r="DX231" s="75">
        <f t="shared" si="267"/>
        <v>18.649999999999999</v>
      </c>
      <c r="DY231" s="75">
        <f t="shared" si="268"/>
        <v>18.649999999999999</v>
      </c>
      <c r="DZ231" s="258">
        <f t="shared" si="269"/>
        <v>18.05</v>
      </c>
      <c r="EA231" s="258">
        <f t="shared" si="270"/>
        <v>18.649999999999999</v>
      </c>
      <c r="EB231" s="258">
        <f t="shared" si="271"/>
        <v>18.05</v>
      </c>
      <c r="EC231" s="258">
        <f t="shared" si="274"/>
        <v>18.649999999999999</v>
      </c>
      <c r="ED231" s="262">
        <f t="shared" si="275"/>
        <v>219.60000000000002</v>
      </c>
      <c r="EE231" s="263">
        <f t="shared" si="273"/>
        <v>1002.94</v>
      </c>
      <c r="EF231" s="258">
        <f t="shared" si="277"/>
        <v>18.649999999999999</v>
      </c>
      <c r="EG231" s="258">
        <f t="shared" si="278"/>
        <v>17.45</v>
      </c>
      <c r="EH231" s="258">
        <f t="shared" si="279"/>
        <v>18.649999999999999</v>
      </c>
      <c r="EI231" s="258">
        <f t="shared" si="280"/>
        <v>18.05</v>
      </c>
      <c r="EJ231" s="258">
        <f t="shared" si="281"/>
        <v>18.649999999999999</v>
      </c>
      <c r="EK231" s="258">
        <v>3.61</v>
      </c>
      <c r="EL231" s="264">
        <f t="shared" si="282"/>
        <v>18.649999999999999</v>
      </c>
      <c r="EM231" s="263"/>
      <c r="EN231" s="263"/>
      <c r="EO231" s="263"/>
      <c r="EP231" s="263"/>
      <c r="EQ231" s="263"/>
      <c r="ER231" s="263">
        <f t="shared" si="283"/>
        <v>113.70999999999998</v>
      </c>
      <c r="ES231" s="263">
        <f t="shared" si="284"/>
        <v>1116.6500000000001</v>
      </c>
      <c r="ET231" s="258">
        <f t="shared" si="285"/>
        <v>103.34999999999991</v>
      </c>
      <c r="EU231" s="42"/>
      <c r="EV231" s="42"/>
      <c r="EW231" s="42"/>
      <c r="EX231" s="42"/>
      <c r="EY231" s="42"/>
      <c r="EZ231" s="42"/>
      <c r="FA231" s="42"/>
    </row>
    <row r="232" spans="2:157" s="36" customFormat="1" ht="74.25" x14ac:dyDescent="0.15">
      <c r="B232" s="96">
        <v>42163</v>
      </c>
      <c r="C232" s="124" t="s">
        <v>260</v>
      </c>
      <c r="D232" s="124" t="s">
        <v>1047</v>
      </c>
      <c r="E232" s="98" t="s">
        <v>218</v>
      </c>
      <c r="F232" s="232" t="s">
        <v>1048</v>
      </c>
      <c r="G232" s="75">
        <v>1220</v>
      </c>
      <c r="H232" s="75">
        <f t="shared" si="192"/>
        <v>122</v>
      </c>
      <c r="I232" s="75">
        <f t="shared" si="193"/>
        <v>1098</v>
      </c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75">
        <v>1098</v>
      </c>
      <c r="AO232" s="79">
        <v>1098</v>
      </c>
      <c r="AP232" s="233"/>
      <c r="AQ232" s="257"/>
      <c r="AR232" s="238"/>
      <c r="AS232" s="238"/>
      <c r="AT232" s="238"/>
      <c r="AU232" s="238"/>
      <c r="AV232" s="238"/>
      <c r="AW232" s="238"/>
      <c r="AX232" s="238"/>
      <c r="AY232" s="258"/>
      <c r="AZ232" s="238"/>
      <c r="BA232" s="238"/>
      <c r="BB232" s="258"/>
      <c r="BC232" s="258"/>
      <c r="BD232" s="258"/>
      <c r="BE232" s="258"/>
      <c r="BF232" s="258"/>
      <c r="BG232" s="258"/>
      <c r="BH232" s="258"/>
      <c r="BI232" s="258"/>
      <c r="BJ232" s="258"/>
      <c r="BK232" s="258"/>
      <c r="BL232" s="258"/>
      <c r="BM232" s="258"/>
      <c r="BN232" s="258"/>
      <c r="BO232" s="258"/>
      <c r="BP232" s="258"/>
      <c r="BQ232" s="258"/>
      <c r="BR232" s="258">
        <v>0</v>
      </c>
      <c r="BS232" s="258">
        <f t="shared" si="276"/>
        <v>13.24</v>
      </c>
      <c r="BT232" s="258">
        <f t="shared" si="211"/>
        <v>18.649999999999999</v>
      </c>
      <c r="BU232" s="258">
        <f t="shared" si="212"/>
        <v>18.649999999999999</v>
      </c>
      <c r="BV232" s="258">
        <f t="shared" si="213"/>
        <v>18.05</v>
      </c>
      <c r="BW232" s="258">
        <f t="shared" si="214"/>
        <v>18.649999999999999</v>
      </c>
      <c r="BX232" s="258">
        <f t="shared" si="215"/>
        <v>18.05</v>
      </c>
      <c r="BY232" s="258">
        <f t="shared" si="216"/>
        <v>18.649999999999999</v>
      </c>
      <c r="BZ232" s="258">
        <f t="shared" si="217"/>
        <v>123.94</v>
      </c>
      <c r="CA232" s="258">
        <f t="shared" si="218"/>
        <v>123.94</v>
      </c>
      <c r="CB232" s="258">
        <f t="shared" si="219"/>
        <v>18.649999999999999</v>
      </c>
      <c r="CC232" s="258">
        <f t="shared" si="220"/>
        <v>17.45</v>
      </c>
      <c r="CD232" s="258">
        <f t="shared" si="221"/>
        <v>18.649999999999999</v>
      </c>
      <c r="CE232" s="258">
        <f t="shared" si="222"/>
        <v>18.05</v>
      </c>
      <c r="CF232" s="258">
        <f t="shared" si="223"/>
        <v>18.649999999999999</v>
      </c>
      <c r="CG232" s="258">
        <f t="shared" si="224"/>
        <v>18.05</v>
      </c>
      <c r="CH232" s="258">
        <f t="shared" si="225"/>
        <v>18.649999999999999</v>
      </c>
      <c r="CI232" s="258">
        <f t="shared" si="226"/>
        <v>18.649999999999999</v>
      </c>
      <c r="CJ232" s="258">
        <f t="shared" si="227"/>
        <v>18.05</v>
      </c>
      <c r="CK232" s="258">
        <f t="shared" si="228"/>
        <v>18.649999999999999</v>
      </c>
      <c r="CL232" s="258">
        <f t="shared" si="229"/>
        <v>18.05</v>
      </c>
      <c r="CM232" s="258">
        <f t="shared" si="230"/>
        <v>18.649999999999999</v>
      </c>
      <c r="CN232" s="258">
        <f t="shared" si="231"/>
        <v>220.20000000000002</v>
      </c>
      <c r="CO232" s="259">
        <f t="shared" si="232"/>
        <v>344.14</v>
      </c>
      <c r="CP232" s="258">
        <f t="shared" si="233"/>
        <v>18.649999999999999</v>
      </c>
      <c r="CQ232" s="258">
        <f t="shared" si="234"/>
        <v>16.850000000000001</v>
      </c>
      <c r="CR232" s="258">
        <f t="shared" si="235"/>
        <v>18.649999999999999</v>
      </c>
      <c r="CS232" s="258">
        <f t="shared" si="236"/>
        <v>18.05</v>
      </c>
      <c r="CT232" s="260">
        <f t="shared" si="237"/>
        <v>18.649999999999999</v>
      </c>
      <c r="CU232" s="258">
        <f t="shared" si="238"/>
        <v>18.05</v>
      </c>
      <c r="CV232" s="258">
        <f t="shared" si="239"/>
        <v>18.649999999999999</v>
      </c>
      <c r="CW232" s="258">
        <f t="shared" si="240"/>
        <v>18.649999999999999</v>
      </c>
      <c r="CX232" s="258">
        <f t="shared" si="241"/>
        <v>18.05</v>
      </c>
      <c r="CY232" s="258">
        <f t="shared" si="242"/>
        <v>18.649999999999999</v>
      </c>
      <c r="CZ232" s="258">
        <f t="shared" si="243"/>
        <v>18.05</v>
      </c>
      <c r="DA232" s="258">
        <f t="shared" si="244"/>
        <v>18.649999999999999</v>
      </c>
      <c r="DB232" s="259">
        <f t="shared" si="245"/>
        <v>219.60000000000002</v>
      </c>
      <c r="DC232" s="259">
        <f t="shared" si="246"/>
        <v>563.74</v>
      </c>
      <c r="DD232" s="258">
        <f t="shared" si="247"/>
        <v>18.649999999999999</v>
      </c>
      <c r="DE232" s="258">
        <f t="shared" si="248"/>
        <v>16.850000000000001</v>
      </c>
      <c r="DF232" s="258">
        <f t="shared" si="249"/>
        <v>18.649999999999999</v>
      </c>
      <c r="DG232" s="258">
        <f t="shared" si="250"/>
        <v>18.05</v>
      </c>
      <c r="DH232" s="258">
        <f t="shared" si="251"/>
        <v>18.649999999999999</v>
      </c>
      <c r="DI232" s="258">
        <f t="shared" si="252"/>
        <v>18.05</v>
      </c>
      <c r="DJ232" s="258">
        <f t="shared" si="253"/>
        <v>18.649999999999999</v>
      </c>
      <c r="DK232" s="258">
        <f t="shared" si="254"/>
        <v>18.649999999999999</v>
      </c>
      <c r="DL232" s="258">
        <f t="shared" si="255"/>
        <v>18.05</v>
      </c>
      <c r="DM232" s="258">
        <f t="shared" si="256"/>
        <v>18.649999999999999</v>
      </c>
      <c r="DN232" s="258">
        <f t="shared" si="257"/>
        <v>18.05</v>
      </c>
      <c r="DO232" s="258">
        <f t="shared" si="258"/>
        <v>18.649999999999999</v>
      </c>
      <c r="DP232" s="259">
        <f t="shared" si="259"/>
        <v>219.60000000000002</v>
      </c>
      <c r="DQ232" s="259">
        <f t="shared" si="260"/>
        <v>783.34</v>
      </c>
      <c r="DR232" s="258">
        <f t="shared" si="261"/>
        <v>18.649999999999999</v>
      </c>
      <c r="DS232" s="258">
        <f t="shared" si="262"/>
        <v>16.850000000000001</v>
      </c>
      <c r="DT232" s="258">
        <f t="shared" si="263"/>
        <v>18.649999999999999</v>
      </c>
      <c r="DU232" s="258">
        <f t="shared" si="264"/>
        <v>18.05</v>
      </c>
      <c r="DV232" s="261">
        <f t="shared" si="265"/>
        <v>18.649999999999999</v>
      </c>
      <c r="DW232" s="261">
        <f t="shared" si="266"/>
        <v>18.05</v>
      </c>
      <c r="DX232" s="75">
        <f t="shared" si="267"/>
        <v>18.649999999999999</v>
      </c>
      <c r="DY232" s="75">
        <f t="shared" si="268"/>
        <v>18.649999999999999</v>
      </c>
      <c r="DZ232" s="258">
        <f t="shared" si="269"/>
        <v>18.05</v>
      </c>
      <c r="EA232" s="258">
        <f t="shared" si="270"/>
        <v>18.649999999999999</v>
      </c>
      <c r="EB232" s="258">
        <f t="shared" si="271"/>
        <v>18.05</v>
      </c>
      <c r="EC232" s="258">
        <f t="shared" si="274"/>
        <v>18.649999999999999</v>
      </c>
      <c r="ED232" s="262">
        <f t="shared" si="275"/>
        <v>219.60000000000002</v>
      </c>
      <c r="EE232" s="263">
        <f t="shared" si="273"/>
        <v>1002.94</v>
      </c>
      <c r="EF232" s="258">
        <f t="shared" si="277"/>
        <v>18.649999999999999</v>
      </c>
      <c r="EG232" s="258">
        <f t="shared" si="278"/>
        <v>17.45</v>
      </c>
      <c r="EH232" s="258">
        <f t="shared" si="279"/>
        <v>18.649999999999999</v>
      </c>
      <c r="EI232" s="258">
        <f t="shared" si="280"/>
        <v>18.05</v>
      </c>
      <c r="EJ232" s="258">
        <f t="shared" si="281"/>
        <v>18.649999999999999</v>
      </c>
      <c r="EK232" s="258">
        <v>3.61</v>
      </c>
      <c r="EL232" s="264">
        <f t="shared" si="282"/>
        <v>18.649999999999999</v>
      </c>
      <c r="EM232" s="263"/>
      <c r="EN232" s="263"/>
      <c r="EO232" s="263"/>
      <c r="EP232" s="263"/>
      <c r="EQ232" s="263"/>
      <c r="ER232" s="263">
        <f t="shared" si="283"/>
        <v>113.70999999999998</v>
      </c>
      <c r="ES232" s="263">
        <f t="shared" si="284"/>
        <v>1116.6500000000001</v>
      </c>
      <c r="ET232" s="258">
        <f t="shared" si="285"/>
        <v>103.34999999999991</v>
      </c>
      <c r="EU232" s="42"/>
      <c r="EV232" s="42"/>
      <c r="EW232" s="42"/>
      <c r="EX232" s="42"/>
      <c r="EY232" s="42"/>
      <c r="EZ232" s="42"/>
      <c r="FA232" s="42"/>
    </row>
    <row r="233" spans="2:157" s="36" customFormat="1" ht="74.25" x14ac:dyDescent="0.15">
      <c r="B233" s="96">
        <v>42163</v>
      </c>
      <c r="C233" s="124" t="s">
        <v>260</v>
      </c>
      <c r="D233" s="124" t="s">
        <v>1049</v>
      </c>
      <c r="E233" s="98" t="s">
        <v>319</v>
      </c>
      <c r="F233" s="232" t="s">
        <v>1050</v>
      </c>
      <c r="G233" s="75">
        <v>1220</v>
      </c>
      <c r="H233" s="75">
        <f t="shared" si="192"/>
        <v>122</v>
      </c>
      <c r="I233" s="75">
        <f t="shared" si="193"/>
        <v>1098</v>
      </c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75">
        <v>1098</v>
      </c>
      <c r="AO233" s="79">
        <v>1098</v>
      </c>
      <c r="AP233" s="233"/>
      <c r="AQ233" s="257"/>
      <c r="AR233" s="238"/>
      <c r="AS233" s="238"/>
      <c r="AT233" s="238"/>
      <c r="AU233" s="238"/>
      <c r="AV233" s="238"/>
      <c r="AW233" s="238"/>
      <c r="AX233" s="238"/>
      <c r="AY233" s="258"/>
      <c r="AZ233" s="238"/>
      <c r="BA233" s="238"/>
      <c r="BB233" s="258"/>
      <c r="BC233" s="258"/>
      <c r="BD233" s="258"/>
      <c r="BE233" s="258"/>
      <c r="BF233" s="258"/>
      <c r="BG233" s="258"/>
      <c r="BH233" s="258"/>
      <c r="BI233" s="258"/>
      <c r="BJ233" s="258"/>
      <c r="BK233" s="258"/>
      <c r="BL233" s="258"/>
      <c r="BM233" s="258"/>
      <c r="BN233" s="258"/>
      <c r="BO233" s="258"/>
      <c r="BP233" s="258"/>
      <c r="BQ233" s="258"/>
      <c r="BR233" s="258">
        <v>0</v>
      </c>
      <c r="BS233" s="258">
        <f t="shared" si="276"/>
        <v>13.24</v>
      </c>
      <c r="BT233" s="258">
        <f t="shared" si="211"/>
        <v>18.649999999999999</v>
      </c>
      <c r="BU233" s="258">
        <f t="shared" si="212"/>
        <v>18.649999999999999</v>
      </c>
      <c r="BV233" s="258">
        <f t="shared" si="213"/>
        <v>18.05</v>
      </c>
      <c r="BW233" s="258">
        <f t="shared" si="214"/>
        <v>18.649999999999999</v>
      </c>
      <c r="BX233" s="258">
        <f t="shared" si="215"/>
        <v>18.05</v>
      </c>
      <c r="BY233" s="258">
        <f t="shared" si="216"/>
        <v>18.649999999999999</v>
      </c>
      <c r="BZ233" s="258">
        <f t="shared" si="217"/>
        <v>123.94</v>
      </c>
      <c r="CA233" s="258">
        <f t="shared" si="218"/>
        <v>123.94</v>
      </c>
      <c r="CB233" s="258">
        <f t="shared" si="219"/>
        <v>18.649999999999999</v>
      </c>
      <c r="CC233" s="258">
        <f t="shared" si="220"/>
        <v>17.45</v>
      </c>
      <c r="CD233" s="258">
        <f t="shared" si="221"/>
        <v>18.649999999999999</v>
      </c>
      <c r="CE233" s="258">
        <f t="shared" si="222"/>
        <v>18.05</v>
      </c>
      <c r="CF233" s="258">
        <f t="shared" si="223"/>
        <v>18.649999999999999</v>
      </c>
      <c r="CG233" s="258">
        <f t="shared" si="224"/>
        <v>18.05</v>
      </c>
      <c r="CH233" s="258">
        <f t="shared" si="225"/>
        <v>18.649999999999999</v>
      </c>
      <c r="CI233" s="258">
        <f t="shared" si="226"/>
        <v>18.649999999999999</v>
      </c>
      <c r="CJ233" s="258">
        <f t="shared" si="227"/>
        <v>18.05</v>
      </c>
      <c r="CK233" s="258">
        <f t="shared" si="228"/>
        <v>18.649999999999999</v>
      </c>
      <c r="CL233" s="258">
        <f t="shared" si="229"/>
        <v>18.05</v>
      </c>
      <c r="CM233" s="258">
        <f t="shared" si="230"/>
        <v>18.649999999999999</v>
      </c>
      <c r="CN233" s="258">
        <f t="shared" si="231"/>
        <v>220.20000000000002</v>
      </c>
      <c r="CO233" s="259">
        <f t="shared" si="232"/>
        <v>344.14</v>
      </c>
      <c r="CP233" s="258">
        <f t="shared" si="233"/>
        <v>18.649999999999999</v>
      </c>
      <c r="CQ233" s="258">
        <f t="shared" si="234"/>
        <v>16.850000000000001</v>
      </c>
      <c r="CR233" s="258">
        <f t="shared" si="235"/>
        <v>18.649999999999999</v>
      </c>
      <c r="CS233" s="258">
        <f t="shared" si="236"/>
        <v>18.05</v>
      </c>
      <c r="CT233" s="260">
        <f t="shared" si="237"/>
        <v>18.649999999999999</v>
      </c>
      <c r="CU233" s="258">
        <f t="shared" si="238"/>
        <v>18.05</v>
      </c>
      <c r="CV233" s="258">
        <f t="shared" si="239"/>
        <v>18.649999999999999</v>
      </c>
      <c r="CW233" s="258">
        <f t="shared" si="240"/>
        <v>18.649999999999999</v>
      </c>
      <c r="CX233" s="258">
        <f t="shared" si="241"/>
        <v>18.05</v>
      </c>
      <c r="CY233" s="258">
        <f t="shared" si="242"/>
        <v>18.649999999999999</v>
      </c>
      <c r="CZ233" s="258">
        <f t="shared" si="243"/>
        <v>18.05</v>
      </c>
      <c r="DA233" s="258">
        <f t="shared" si="244"/>
        <v>18.649999999999999</v>
      </c>
      <c r="DB233" s="259">
        <f t="shared" si="245"/>
        <v>219.60000000000002</v>
      </c>
      <c r="DC233" s="259">
        <f t="shared" si="246"/>
        <v>563.74</v>
      </c>
      <c r="DD233" s="258">
        <f t="shared" si="247"/>
        <v>18.649999999999999</v>
      </c>
      <c r="DE233" s="258">
        <f t="shared" si="248"/>
        <v>16.850000000000001</v>
      </c>
      <c r="DF233" s="258">
        <f t="shared" si="249"/>
        <v>18.649999999999999</v>
      </c>
      <c r="DG233" s="258">
        <f t="shared" si="250"/>
        <v>18.05</v>
      </c>
      <c r="DH233" s="258">
        <f t="shared" si="251"/>
        <v>18.649999999999999</v>
      </c>
      <c r="DI233" s="258">
        <f t="shared" si="252"/>
        <v>18.05</v>
      </c>
      <c r="DJ233" s="258">
        <f t="shared" si="253"/>
        <v>18.649999999999999</v>
      </c>
      <c r="DK233" s="258">
        <f t="shared" si="254"/>
        <v>18.649999999999999</v>
      </c>
      <c r="DL233" s="258">
        <f t="shared" si="255"/>
        <v>18.05</v>
      </c>
      <c r="DM233" s="258">
        <f t="shared" si="256"/>
        <v>18.649999999999999</v>
      </c>
      <c r="DN233" s="258">
        <f t="shared" si="257"/>
        <v>18.05</v>
      </c>
      <c r="DO233" s="258">
        <f t="shared" si="258"/>
        <v>18.649999999999999</v>
      </c>
      <c r="DP233" s="259">
        <f t="shared" si="259"/>
        <v>219.60000000000002</v>
      </c>
      <c r="DQ233" s="259">
        <f t="shared" si="260"/>
        <v>783.34</v>
      </c>
      <c r="DR233" s="258">
        <f t="shared" si="261"/>
        <v>18.649999999999999</v>
      </c>
      <c r="DS233" s="258">
        <f t="shared" si="262"/>
        <v>16.850000000000001</v>
      </c>
      <c r="DT233" s="258">
        <f t="shared" si="263"/>
        <v>18.649999999999999</v>
      </c>
      <c r="DU233" s="258">
        <f t="shared" si="264"/>
        <v>18.05</v>
      </c>
      <c r="DV233" s="261">
        <f t="shared" si="265"/>
        <v>18.649999999999999</v>
      </c>
      <c r="DW233" s="261">
        <f t="shared" si="266"/>
        <v>18.05</v>
      </c>
      <c r="DX233" s="75">
        <f t="shared" si="267"/>
        <v>18.649999999999999</v>
      </c>
      <c r="DY233" s="75">
        <f t="shared" si="268"/>
        <v>18.649999999999999</v>
      </c>
      <c r="DZ233" s="258">
        <f t="shared" si="269"/>
        <v>18.05</v>
      </c>
      <c r="EA233" s="258">
        <f t="shared" si="270"/>
        <v>18.649999999999999</v>
      </c>
      <c r="EB233" s="258">
        <f t="shared" si="271"/>
        <v>18.05</v>
      </c>
      <c r="EC233" s="258">
        <f t="shared" si="274"/>
        <v>18.649999999999999</v>
      </c>
      <c r="ED233" s="262">
        <f t="shared" si="275"/>
        <v>219.60000000000002</v>
      </c>
      <c r="EE233" s="263">
        <f t="shared" si="273"/>
        <v>1002.94</v>
      </c>
      <c r="EF233" s="258">
        <f t="shared" si="277"/>
        <v>18.649999999999999</v>
      </c>
      <c r="EG233" s="258">
        <f t="shared" si="278"/>
        <v>17.45</v>
      </c>
      <c r="EH233" s="258">
        <f t="shared" si="279"/>
        <v>18.649999999999999</v>
      </c>
      <c r="EI233" s="258">
        <f t="shared" si="280"/>
        <v>18.05</v>
      </c>
      <c r="EJ233" s="258">
        <f t="shared" si="281"/>
        <v>18.649999999999999</v>
      </c>
      <c r="EK233" s="258">
        <v>3.61</v>
      </c>
      <c r="EL233" s="264">
        <f t="shared" si="282"/>
        <v>18.649999999999999</v>
      </c>
      <c r="EM233" s="263"/>
      <c r="EN233" s="263"/>
      <c r="EO233" s="263"/>
      <c r="EP233" s="263"/>
      <c r="EQ233" s="263"/>
      <c r="ER233" s="263">
        <f t="shared" si="283"/>
        <v>113.70999999999998</v>
      </c>
      <c r="ES233" s="263">
        <f t="shared" si="284"/>
        <v>1116.6500000000001</v>
      </c>
      <c r="ET233" s="258">
        <f t="shared" si="285"/>
        <v>103.34999999999991</v>
      </c>
      <c r="EU233" s="42"/>
      <c r="EV233" s="42"/>
      <c r="EW233" s="42"/>
      <c r="EX233" s="42"/>
      <c r="EY233" s="42"/>
      <c r="EZ233" s="42"/>
      <c r="FA233" s="42"/>
    </row>
    <row r="234" spans="2:157" s="36" customFormat="1" ht="74.25" x14ac:dyDescent="0.15">
      <c r="B234" s="96">
        <v>42163</v>
      </c>
      <c r="C234" s="124" t="s">
        <v>260</v>
      </c>
      <c r="D234" s="124" t="s">
        <v>1051</v>
      </c>
      <c r="E234" s="98" t="s">
        <v>272</v>
      </c>
      <c r="F234" s="232" t="s">
        <v>1052</v>
      </c>
      <c r="G234" s="75">
        <v>1220</v>
      </c>
      <c r="H234" s="75">
        <f t="shared" si="192"/>
        <v>122</v>
      </c>
      <c r="I234" s="75">
        <f t="shared" si="193"/>
        <v>1098</v>
      </c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75">
        <v>1098</v>
      </c>
      <c r="AO234" s="79">
        <v>1098</v>
      </c>
      <c r="AP234" s="233"/>
      <c r="AQ234" s="257"/>
      <c r="AR234" s="238"/>
      <c r="AS234" s="238"/>
      <c r="AT234" s="238"/>
      <c r="AU234" s="238"/>
      <c r="AV234" s="238"/>
      <c r="AW234" s="238"/>
      <c r="AX234" s="238"/>
      <c r="AY234" s="258"/>
      <c r="AZ234" s="238"/>
      <c r="BA234" s="238"/>
      <c r="BB234" s="258"/>
      <c r="BC234" s="258"/>
      <c r="BD234" s="258"/>
      <c r="BE234" s="258"/>
      <c r="BF234" s="258"/>
      <c r="BG234" s="258"/>
      <c r="BH234" s="258"/>
      <c r="BI234" s="258"/>
      <c r="BJ234" s="258"/>
      <c r="BK234" s="258"/>
      <c r="BL234" s="258"/>
      <c r="BM234" s="258"/>
      <c r="BN234" s="258"/>
      <c r="BO234" s="258"/>
      <c r="BP234" s="258"/>
      <c r="BQ234" s="258"/>
      <c r="BR234" s="258">
        <v>0</v>
      </c>
      <c r="BS234" s="258">
        <f t="shared" si="276"/>
        <v>13.24</v>
      </c>
      <c r="BT234" s="258">
        <f t="shared" si="211"/>
        <v>18.649999999999999</v>
      </c>
      <c r="BU234" s="258">
        <f t="shared" si="212"/>
        <v>18.649999999999999</v>
      </c>
      <c r="BV234" s="258">
        <f t="shared" si="213"/>
        <v>18.05</v>
      </c>
      <c r="BW234" s="258">
        <f t="shared" si="214"/>
        <v>18.649999999999999</v>
      </c>
      <c r="BX234" s="258">
        <f t="shared" si="215"/>
        <v>18.05</v>
      </c>
      <c r="BY234" s="258">
        <f t="shared" si="216"/>
        <v>18.649999999999999</v>
      </c>
      <c r="BZ234" s="258">
        <f t="shared" si="217"/>
        <v>123.94</v>
      </c>
      <c r="CA234" s="258">
        <f t="shared" si="218"/>
        <v>123.94</v>
      </c>
      <c r="CB234" s="258">
        <f t="shared" si="219"/>
        <v>18.649999999999999</v>
      </c>
      <c r="CC234" s="258">
        <f t="shared" si="220"/>
        <v>17.45</v>
      </c>
      <c r="CD234" s="258">
        <f t="shared" si="221"/>
        <v>18.649999999999999</v>
      </c>
      <c r="CE234" s="258">
        <f t="shared" si="222"/>
        <v>18.05</v>
      </c>
      <c r="CF234" s="258">
        <f t="shared" si="223"/>
        <v>18.649999999999999</v>
      </c>
      <c r="CG234" s="258">
        <f t="shared" si="224"/>
        <v>18.05</v>
      </c>
      <c r="CH234" s="258">
        <f t="shared" si="225"/>
        <v>18.649999999999999</v>
      </c>
      <c r="CI234" s="258">
        <f t="shared" si="226"/>
        <v>18.649999999999999</v>
      </c>
      <c r="CJ234" s="258">
        <f t="shared" si="227"/>
        <v>18.05</v>
      </c>
      <c r="CK234" s="258">
        <f t="shared" si="228"/>
        <v>18.649999999999999</v>
      </c>
      <c r="CL234" s="258">
        <f t="shared" si="229"/>
        <v>18.05</v>
      </c>
      <c r="CM234" s="258">
        <f t="shared" si="230"/>
        <v>18.649999999999999</v>
      </c>
      <c r="CN234" s="258">
        <f t="shared" si="231"/>
        <v>220.20000000000002</v>
      </c>
      <c r="CO234" s="259">
        <f t="shared" si="232"/>
        <v>344.14</v>
      </c>
      <c r="CP234" s="258">
        <f t="shared" si="233"/>
        <v>18.649999999999999</v>
      </c>
      <c r="CQ234" s="258">
        <f t="shared" si="234"/>
        <v>16.850000000000001</v>
      </c>
      <c r="CR234" s="258">
        <f t="shared" si="235"/>
        <v>18.649999999999999</v>
      </c>
      <c r="CS234" s="258">
        <f t="shared" si="236"/>
        <v>18.05</v>
      </c>
      <c r="CT234" s="260">
        <f t="shared" si="237"/>
        <v>18.649999999999999</v>
      </c>
      <c r="CU234" s="258">
        <f t="shared" si="238"/>
        <v>18.05</v>
      </c>
      <c r="CV234" s="258">
        <f t="shared" si="239"/>
        <v>18.649999999999999</v>
      </c>
      <c r="CW234" s="258">
        <f t="shared" si="240"/>
        <v>18.649999999999999</v>
      </c>
      <c r="CX234" s="258">
        <f t="shared" si="241"/>
        <v>18.05</v>
      </c>
      <c r="CY234" s="258">
        <f t="shared" si="242"/>
        <v>18.649999999999999</v>
      </c>
      <c r="CZ234" s="258">
        <f t="shared" si="243"/>
        <v>18.05</v>
      </c>
      <c r="DA234" s="258">
        <f t="shared" si="244"/>
        <v>18.649999999999999</v>
      </c>
      <c r="DB234" s="259">
        <f t="shared" si="245"/>
        <v>219.60000000000002</v>
      </c>
      <c r="DC234" s="259">
        <f t="shared" si="246"/>
        <v>563.74</v>
      </c>
      <c r="DD234" s="258">
        <f t="shared" si="247"/>
        <v>18.649999999999999</v>
      </c>
      <c r="DE234" s="258">
        <f t="shared" si="248"/>
        <v>16.850000000000001</v>
      </c>
      <c r="DF234" s="258">
        <f t="shared" si="249"/>
        <v>18.649999999999999</v>
      </c>
      <c r="DG234" s="258">
        <f t="shared" si="250"/>
        <v>18.05</v>
      </c>
      <c r="DH234" s="258">
        <f t="shared" si="251"/>
        <v>18.649999999999999</v>
      </c>
      <c r="DI234" s="258">
        <f t="shared" si="252"/>
        <v>18.05</v>
      </c>
      <c r="DJ234" s="258">
        <f t="shared" si="253"/>
        <v>18.649999999999999</v>
      </c>
      <c r="DK234" s="258">
        <f t="shared" si="254"/>
        <v>18.649999999999999</v>
      </c>
      <c r="DL234" s="258">
        <f t="shared" si="255"/>
        <v>18.05</v>
      </c>
      <c r="DM234" s="258">
        <f t="shared" si="256"/>
        <v>18.649999999999999</v>
      </c>
      <c r="DN234" s="258">
        <f t="shared" si="257"/>
        <v>18.05</v>
      </c>
      <c r="DO234" s="258">
        <f t="shared" si="258"/>
        <v>18.649999999999999</v>
      </c>
      <c r="DP234" s="259">
        <f t="shared" si="259"/>
        <v>219.60000000000002</v>
      </c>
      <c r="DQ234" s="259">
        <f t="shared" si="260"/>
        <v>783.34</v>
      </c>
      <c r="DR234" s="258">
        <f t="shared" si="261"/>
        <v>18.649999999999999</v>
      </c>
      <c r="DS234" s="258">
        <f t="shared" si="262"/>
        <v>16.850000000000001</v>
      </c>
      <c r="DT234" s="258">
        <f t="shared" si="263"/>
        <v>18.649999999999999</v>
      </c>
      <c r="DU234" s="258">
        <f t="shared" si="264"/>
        <v>18.05</v>
      </c>
      <c r="DV234" s="261">
        <f t="shared" si="265"/>
        <v>18.649999999999999</v>
      </c>
      <c r="DW234" s="261">
        <f t="shared" si="266"/>
        <v>18.05</v>
      </c>
      <c r="DX234" s="75">
        <f t="shared" si="267"/>
        <v>18.649999999999999</v>
      </c>
      <c r="DY234" s="75">
        <f t="shared" si="268"/>
        <v>18.649999999999999</v>
      </c>
      <c r="DZ234" s="258">
        <f t="shared" si="269"/>
        <v>18.05</v>
      </c>
      <c r="EA234" s="258">
        <f t="shared" si="270"/>
        <v>18.649999999999999</v>
      </c>
      <c r="EB234" s="258">
        <f t="shared" si="271"/>
        <v>18.05</v>
      </c>
      <c r="EC234" s="258">
        <f t="shared" si="274"/>
        <v>18.649999999999999</v>
      </c>
      <c r="ED234" s="262">
        <f t="shared" si="275"/>
        <v>219.60000000000002</v>
      </c>
      <c r="EE234" s="263">
        <f t="shared" si="273"/>
        <v>1002.94</v>
      </c>
      <c r="EF234" s="258">
        <f t="shared" si="277"/>
        <v>18.649999999999999</v>
      </c>
      <c r="EG234" s="258">
        <f t="shared" si="278"/>
        <v>17.45</v>
      </c>
      <c r="EH234" s="258">
        <f t="shared" si="279"/>
        <v>18.649999999999999</v>
      </c>
      <c r="EI234" s="258">
        <f t="shared" si="280"/>
        <v>18.05</v>
      </c>
      <c r="EJ234" s="258">
        <f t="shared" si="281"/>
        <v>18.649999999999999</v>
      </c>
      <c r="EK234" s="258">
        <v>3.61</v>
      </c>
      <c r="EL234" s="264">
        <f t="shared" si="282"/>
        <v>18.649999999999999</v>
      </c>
      <c r="EM234" s="263"/>
      <c r="EN234" s="263"/>
      <c r="EO234" s="263"/>
      <c r="EP234" s="263"/>
      <c r="EQ234" s="263"/>
      <c r="ER234" s="263">
        <f t="shared" si="283"/>
        <v>113.70999999999998</v>
      </c>
      <c r="ES234" s="263">
        <f t="shared" si="284"/>
        <v>1116.6500000000001</v>
      </c>
      <c r="ET234" s="258">
        <f t="shared" si="285"/>
        <v>103.34999999999991</v>
      </c>
      <c r="EU234" s="42"/>
      <c r="EV234" s="42"/>
      <c r="EW234" s="42"/>
      <c r="EX234" s="42"/>
      <c r="EY234" s="42"/>
      <c r="EZ234" s="42"/>
      <c r="FA234" s="42"/>
    </row>
    <row r="235" spans="2:157" s="36" customFormat="1" ht="74.25" x14ac:dyDescent="0.15">
      <c r="B235" s="96">
        <v>42163</v>
      </c>
      <c r="C235" s="124" t="s">
        <v>260</v>
      </c>
      <c r="D235" s="124" t="s">
        <v>1053</v>
      </c>
      <c r="E235" s="98" t="s">
        <v>324</v>
      </c>
      <c r="F235" s="232" t="s">
        <v>1054</v>
      </c>
      <c r="G235" s="75">
        <v>1220</v>
      </c>
      <c r="H235" s="75">
        <f t="shared" si="192"/>
        <v>122</v>
      </c>
      <c r="I235" s="75">
        <f t="shared" si="193"/>
        <v>1098</v>
      </c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75">
        <v>1098</v>
      </c>
      <c r="AO235" s="79">
        <v>1098</v>
      </c>
      <c r="AP235" s="233"/>
      <c r="AQ235" s="257"/>
      <c r="AR235" s="238"/>
      <c r="AS235" s="238"/>
      <c r="AT235" s="238"/>
      <c r="AU235" s="238"/>
      <c r="AV235" s="238"/>
      <c r="AW235" s="238"/>
      <c r="AX235" s="238"/>
      <c r="AY235" s="258"/>
      <c r="AZ235" s="238"/>
      <c r="BA235" s="238"/>
      <c r="BB235" s="258"/>
      <c r="BC235" s="258"/>
      <c r="BD235" s="258"/>
      <c r="BE235" s="258"/>
      <c r="BF235" s="258"/>
      <c r="BG235" s="258"/>
      <c r="BH235" s="258"/>
      <c r="BI235" s="258"/>
      <c r="BJ235" s="258"/>
      <c r="BK235" s="258"/>
      <c r="BL235" s="258"/>
      <c r="BM235" s="258"/>
      <c r="BN235" s="258"/>
      <c r="BO235" s="258"/>
      <c r="BP235" s="258"/>
      <c r="BQ235" s="258"/>
      <c r="BR235" s="258">
        <v>0</v>
      </c>
      <c r="BS235" s="258">
        <f t="shared" si="276"/>
        <v>13.24</v>
      </c>
      <c r="BT235" s="258">
        <f t="shared" si="211"/>
        <v>18.649999999999999</v>
      </c>
      <c r="BU235" s="258">
        <f t="shared" si="212"/>
        <v>18.649999999999999</v>
      </c>
      <c r="BV235" s="258">
        <f t="shared" si="213"/>
        <v>18.05</v>
      </c>
      <c r="BW235" s="258">
        <f t="shared" si="214"/>
        <v>18.649999999999999</v>
      </c>
      <c r="BX235" s="258">
        <f t="shared" si="215"/>
        <v>18.05</v>
      </c>
      <c r="BY235" s="258">
        <f t="shared" si="216"/>
        <v>18.649999999999999</v>
      </c>
      <c r="BZ235" s="258">
        <f t="shared" si="217"/>
        <v>123.94</v>
      </c>
      <c r="CA235" s="258">
        <f t="shared" si="218"/>
        <v>123.94</v>
      </c>
      <c r="CB235" s="258">
        <f t="shared" si="219"/>
        <v>18.649999999999999</v>
      </c>
      <c r="CC235" s="258">
        <f t="shared" si="220"/>
        <v>17.45</v>
      </c>
      <c r="CD235" s="258">
        <f t="shared" si="221"/>
        <v>18.649999999999999</v>
      </c>
      <c r="CE235" s="258">
        <f t="shared" si="222"/>
        <v>18.05</v>
      </c>
      <c r="CF235" s="258">
        <f t="shared" si="223"/>
        <v>18.649999999999999</v>
      </c>
      <c r="CG235" s="258">
        <f t="shared" si="224"/>
        <v>18.05</v>
      </c>
      <c r="CH235" s="258">
        <f t="shared" si="225"/>
        <v>18.649999999999999</v>
      </c>
      <c r="CI235" s="258">
        <f t="shared" si="226"/>
        <v>18.649999999999999</v>
      </c>
      <c r="CJ235" s="258">
        <f t="shared" si="227"/>
        <v>18.05</v>
      </c>
      <c r="CK235" s="258">
        <f t="shared" si="228"/>
        <v>18.649999999999999</v>
      </c>
      <c r="CL235" s="258">
        <f t="shared" si="229"/>
        <v>18.05</v>
      </c>
      <c r="CM235" s="258">
        <f t="shared" si="230"/>
        <v>18.649999999999999</v>
      </c>
      <c r="CN235" s="258">
        <f t="shared" si="231"/>
        <v>220.20000000000002</v>
      </c>
      <c r="CO235" s="259">
        <f t="shared" si="232"/>
        <v>344.14</v>
      </c>
      <c r="CP235" s="258">
        <f t="shared" si="233"/>
        <v>18.649999999999999</v>
      </c>
      <c r="CQ235" s="258">
        <f t="shared" si="234"/>
        <v>16.850000000000001</v>
      </c>
      <c r="CR235" s="258">
        <f t="shared" si="235"/>
        <v>18.649999999999999</v>
      </c>
      <c r="CS235" s="258">
        <f t="shared" si="236"/>
        <v>18.05</v>
      </c>
      <c r="CT235" s="260">
        <f t="shared" si="237"/>
        <v>18.649999999999999</v>
      </c>
      <c r="CU235" s="258">
        <f t="shared" si="238"/>
        <v>18.05</v>
      </c>
      <c r="CV235" s="258">
        <f t="shared" si="239"/>
        <v>18.649999999999999</v>
      </c>
      <c r="CW235" s="258">
        <f t="shared" si="240"/>
        <v>18.649999999999999</v>
      </c>
      <c r="CX235" s="258">
        <f t="shared" si="241"/>
        <v>18.05</v>
      </c>
      <c r="CY235" s="258">
        <f t="shared" si="242"/>
        <v>18.649999999999999</v>
      </c>
      <c r="CZ235" s="258">
        <f t="shared" si="243"/>
        <v>18.05</v>
      </c>
      <c r="DA235" s="258">
        <f t="shared" si="244"/>
        <v>18.649999999999999</v>
      </c>
      <c r="DB235" s="259">
        <f t="shared" si="245"/>
        <v>219.60000000000002</v>
      </c>
      <c r="DC235" s="259">
        <f t="shared" si="246"/>
        <v>563.74</v>
      </c>
      <c r="DD235" s="258">
        <f t="shared" si="247"/>
        <v>18.649999999999999</v>
      </c>
      <c r="DE235" s="258">
        <f t="shared" si="248"/>
        <v>16.850000000000001</v>
      </c>
      <c r="DF235" s="258">
        <f t="shared" si="249"/>
        <v>18.649999999999999</v>
      </c>
      <c r="DG235" s="258">
        <f t="shared" si="250"/>
        <v>18.05</v>
      </c>
      <c r="DH235" s="258">
        <f t="shared" si="251"/>
        <v>18.649999999999999</v>
      </c>
      <c r="DI235" s="258">
        <f t="shared" si="252"/>
        <v>18.05</v>
      </c>
      <c r="DJ235" s="258">
        <f t="shared" si="253"/>
        <v>18.649999999999999</v>
      </c>
      <c r="DK235" s="258">
        <f t="shared" si="254"/>
        <v>18.649999999999999</v>
      </c>
      <c r="DL235" s="258">
        <f t="shared" si="255"/>
        <v>18.05</v>
      </c>
      <c r="DM235" s="258">
        <f t="shared" si="256"/>
        <v>18.649999999999999</v>
      </c>
      <c r="DN235" s="258">
        <f t="shared" si="257"/>
        <v>18.05</v>
      </c>
      <c r="DO235" s="258">
        <f t="shared" si="258"/>
        <v>18.649999999999999</v>
      </c>
      <c r="DP235" s="259">
        <f t="shared" si="259"/>
        <v>219.60000000000002</v>
      </c>
      <c r="DQ235" s="259">
        <f t="shared" si="260"/>
        <v>783.34</v>
      </c>
      <c r="DR235" s="258">
        <f t="shared" si="261"/>
        <v>18.649999999999999</v>
      </c>
      <c r="DS235" s="258">
        <f t="shared" si="262"/>
        <v>16.850000000000001</v>
      </c>
      <c r="DT235" s="258">
        <f t="shared" si="263"/>
        <v>18.649999999999999</v>
      </c>
      <c r="DU235" s="258">
        <f t="shared" si="264"/>
        <v>18.05</v>
      </c>
      <c r="DV235" s="261">
        <f t="shared" si="265"/>
        <v>18.649999999999999</v>
      </c>
      <c r="DW235" s="261">
        <f t="shared" si="266"/>
        <v>18.05</v>
      </c>
      <c r="DX235" s="75">
        <f t="shared" si="267"/>
        <v>18.649999999999999</v>
      </c>
      <c r="DY235" s="75">
        <f t="shared" si="268"/>
        <v>18.649999999999999</v>
      </c>
      <c r="DZ235" s="258">
        <f t="shared" si="269"/>
        <v>18.05</v>
      </c>
      <c r="EA235" s="258">
        <f t="shared" si="270"/>
        <v>18.649999999999999</v>
      </c>
      <c r="EB235" s="258">
        <f t="shared" si="271"/>
        <v>18.05</v>
      </c>
      <c r="EC235" s="258">
        <f t="shared" si="274"/>
        <v>18.649999999999999</v>
      </c>
      <c r="ED235" s="262">
        <f t="shared" si="275"/>
        <v>219.60000000000002</v>
      </c>
      <c r="EE235" s="263">
        <f t="shared" si="273"/>
        <v>1002.94</v>
      </c>
      <c r="EF235" s="258">
        <f t="shared" si="277"/>
        <v>18.649999999999999</v>
      </c>
      <c r="EG235" s="258">
        <f t="shared" si="278"/>
        <v>17.45</v>
      </c>
      <c r="EH235" s="258">
        <f t="shared" si="279"/>
        <v>18.649999999999999</v>
      </c>
      <c r="EI235" s="258">
        <f t="shared" si="280"/>
        <v>18.05</v>
      </c>
      <c r="EJ235" s="258">
        <f t="shared" si="281"/>
        <v>18.649999999999999</v>
      </c>
      <c r="EK235" s="258">
        <v>3.61</v>
      </c>
      <c r="EL235" s="264">
        <f t="shared" si="282"/>
        <v>18.649999999999999</v>
      </c>
      <c r="EM235" s="263"/>
      <c r="EN235" s="263"/>
      <c r="EO235" s="263"/>
      <c r="EP235" s="263"/>
      <c r="EQ235" s="263"/>
      <c r="ER235" s="263">
        <f t="shared" si="283"/>
        <v>113.70999999999998</v>
      </c>
      <c r="ES235" s="263">
        <f t="shared" si="284"/>
        <v>1116.6500000000001</v>
      </c>
      <c r="ET235" s="258">
        <f t="shared" si="285"/>
        <v>103.34999999999991</v>
      </c>
      <c r="EU235" s="42"/>
      <c r="EV235" s="42"/>
      <c r="EW235" s="42"/>
      <c r="EX235" s="42"/>
      <c r="EY235" s="42"/>
      <c r="EZ235" s="42"/>
      <c r="FA235" s="42"/>
    </row>
    <row r="236" spans="2:157" s="36" customFormat="1" ht="74.25" x14ac:dyDescent="0.15">
      <c r="B236" s="96">
        <v>42163</v>
      </c>
      <c r="C236" s="124" t="s">
        <v>260</v>
      </c>
      <c r="D236" s="124" t="s">
        <v>1055</v>
      </c>
      <c r="E236" s="98" t="s">
        <v>331</v>
      </c>
      <c r="F236" s="232" t="s">
        <v>1056</v>
      </c>
      <c r="G236" s="75">
        <v>1220</v>
      </c>
      <c r="H236" s="75">
        <f t="shared" si="192"/>
        <v>122</v>
      </c>
      <c r="I236" s="75">
        <f t="shared" si="193"/>
        <v>1098</v>
      </c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75">
        <v>1098</v>
      </c>
      <c r="AO236" s="79">
        <v>1098</v>
      </c>
      <c r="AP236" s="233"/>
      <c r="AQ236" s="257"/>
      <c r="AR236" s="238"/>
      <c r="AS236" s="238"/>
      <c r="AT236" s="238"/>
      <c r="AU236" s="238"/>
      <c r="AV236" s="238"/>
      <c r="AW236" s="238"/>
      <c r="AX236" s="238"/>
      <c r="AY236" s="258"/>
      <c r="AZ236" s="238"/>
      <c r="BA236" s="238"/>
      <c r="BB236" s="258"/>
      <c r="BC236" s="258"/>
      <c r="BD236" s="258"/>
      <c r="BE236" s="258"/>
      <c r="BF236" s="258"/>
      <c r="BG236" s="258"/>
      <c r="BH236" s="258"/>
      <c r="BI236" s="258"/>
      <c r="BJ236" s="258"/>
      <c r="BK236" s="258"/>
      <c r="BL236" s="258"/>
      <c r="BM236" s="258"/>
      <c r="BN236" s="258"/>
      <c r="BO236" s="258"/>
      <c r="BP236" s="258"/>
      <c r="BQ236" s="258"/>
      <c r="BR236" s="258">
        <v>0</v>
      </c>
      <c r="BS236" s="258">
        <f t="shared" si="276"/>
        <v>13.24</v>
      </c>
      <c r="BT236" s="258">
        <f t="shared" si="211"/>
        <v>18.649999999999999</v>
      </c>
      <c r="BU236" s="258">
        <f t="shared" si="212"/>
        <v>18.649999999999999</v>
      </c>
      <c r="BV236" s="258">
        <f t="shared" si="213"/>
        <v>18.05</v>
      </c>
      <c r="BW236" s="258">
        <f t="shared" si="214"/>
        <v>18.649999999999999</v>
      </c>
      <c r="BX236" s="258">
        <f t="shared" si="215"/>
        <v>18.05</v>
      </c>
      <c r="BY236" s="258">
        <f t="shared" si="216"/>
        <v>18.649999999999999</v>
      </c>
      <c r="BZ236" s="258">
        <f t="shared" si="217"/>
        <v>123.94</v>
      </c>
      <c r="CA236" s="258">
        <f t="shared" si="218"/>
        <v>123.94</v>
      </c>
      <c r="CB236" s="258">
        <f t="shared" si="219"/>
        <v>18.649999999999999</v>
      </c>
      <c r="CC236" s="258">
        <f t="shared" si="220"/>
        <v>17.45</v>
      </c>
      <c r="CD236" s="258">
        <f t="shared" si="221"/>
        <v>18.649999999999999</v>
      </c>
      <c r="CE236" s="258">
        <f t="shared" si="222"/>
        <v>18.05</v>
      </c>
      <c r="CF236" s="258">
        <f t="shared" si="223"/>
        <v>18.649999999999999</v>
      </c>
      <c r="CG236" s="258">
        <f t="shared" si="224"/>
        <v>18.05</v>
      </c>
      <c r="CH236" s="258">
        <f t="shared" si="225"/>
        <v>18.649999999999999</v>
      </c>
      <c r="CI236" s="258">
        <f t="shared" si="226"/>
        <v>18.649999999999999</v>
      </c>
      <c r="CJ236" s="258">
        <f t="shared" si="227"/>
        <v>18.05</v>
      </c>
      <c r="CK236" s="258">
        <f t="shared" si="228"/>
        <v>18.649999999999999</v>
      </c>
      <c r="CL236" s="258">
        <f t="shared" si="229"/>
        <v>18.05</v>
      </c>
      <c r="CM236" s="258">
        <f t="shared" si="230"/>
        <v>18.649999999999999</v>
      </c>
      <c r="CN236" s="258">
        <f t="shared" si="231"/>
        <v>220.20000000000002</v>
      </c>
      <c r="CO236" s="259">
        <f t="shared" si="232"/>
        <v>344.14</v>
      </c>
      <c r="CP236" s="258">
        <f t="shared" si="233"/>
        <v>18.649999999999999</v>
      </c>
      <c r="CQ236" s="258">
        <f t="shared" si="234"/>
        <v>16.850000000000001</v>
      </c>
      <c r="CR236" s="258">
        <f t="shared" si="235"/>
        <v>18.649999999999999</v>
      </c>
      <c r="CS236" s="258">
        <f t="shared" si="236"/>
        <v>18.05</v>
      </c>
      <c r="CT236" s="260">
        <f t="shared" si="237"/>
        <v>18.649999999999999</v>
      </c>
      <c r="CU236" s="258">
        <f t="shared" si="238"/>
        <v>18.05</v>
      </c>
      <c r="CV236" s="258">
        <f t="shared" si="239"/>
        <v>18.649999999999999</v>
      </c>
      <c r="CW236" s="258">
        <f t="shared" si="240"/>
        <v>18.649999999999999</v>
      </c>
      <c r="CX236" s="258">
        <f t="shared" si="241"/>
        <v>18.05</v>
      </c>
      <c r="CY236" s="258">
        <f t="shared" si="242"/>
        <v>18.649999999999999</v>
      </c>
      <c r="CZ236" s="258">
        <f t="shared" si="243"/>
        <v>18.05</v>
      </c>
      <c r="DA236" s="258">
        <f t="shared" si="244"/>
        <v>18.649999999999999</v>
      </c>
      <c r="DB236" s="259">
        <f t="shared" si="245"/>
        <v>219.60000000000002</v>
      </c>
      <c r="DC236" s="259">
        <f t="shared" si="246"/>
        <v>563.74</v>
      </c>
      <c r="DD236" s="258">
        <f t="shared" si="247"/>
        <v>18.649999999999999</v>
      </c>
      <c r="DE236" s="258">
        <f t="shared" si="248"/>
        <v>16.850000000000001</v>
      </c>
      <c r="DF236" s="258">
        <f t="shared" si="249"/>
        <v>18.649999999999999</v>
      </c>
      <c r="DG236" s="258">
        <f t="shared" si="250"/>
        <v>18.05</v>
      </c>
      <c r="DH236" s="258">
        <f t="shared" si="251"/>
        <v>18.649999999999999</v>
      </c>
      <c r="DI236" s="258">
        <f t="shared" si="252"/>
        <v>18.05</v>
      </c>
      <c r="DJ236" s="258">
        <f t="shared" si="253"/>
        <v>18.649999999999999</v>
      </c>
      <c r="DK236" s="258">
        <f t="shared" si="254"/>
        <v>18.649999999999999</v>
      </c>
      <c r="DL236" s="258">
        <f t="shared" si="255"/>
        <v>18.05</v>
      </c>
      <c r="DM236" s="258">
        <f t="shared" si="256"/>
        <v>18.649999999999999</v>
      </c>
      <c r="DN236" s="258">
        <f t="shared" si="257"/>
        <v>18.05</v>
      </c>
      <c r="DO236" s="258">
        <f t="shared" si="258"/>
        <v>18.649999999999999</v>
      </c>
      <c r="DP236" s="259">
        <f t="shared" si="259"/>
        <v>219.60000000000002</v>
      </c>
      <c r="DQ236" s="259">
        <f t="shared" si="260"/>
        <v>783.34</v>
      </c>
      <c r="DR236" s="258">
        <f t="shared" si="261"/>
        <v>18.649999999999999</v>
      </c>
      <c r="DS236" s="258">
        <f t="shared" si="262"/>
        <v>16.850000000000001</v>
      </c>
      <c r="DT236" s="258">
        <f t="shared" si="263"/>
        <v>18.649999999999999</v>
      </c>
      <c r="DU236" s="258">
        <f t="shared" si="264"/>
        <v>18.05</v>
      </c>
      <c r="DV236" s="261">
        <f t="shared" si="265"/>
        <v>18.649999999999999</v>
      </c>
      <c r="DW236" s="261">
        <f t="shared" si="266"/>
        <v>18.05</v>
      </c>
      <c r="DX236" s="75">
        <f t="shared" si="267"/>
        <v>18.649999999999999</v>
      </c>
      <c r="DY236" s="75">
        <f t="shared" si="268"/>
        <v>18.649999999999999</v>
      </c>
      <c r="DZ236" s="258">
        <f t="shared" si="269"/>
        <v>18.05</v>
      </c>
      <c r="EA236" s="258">
        <f t="shared" si="270"/>
        <v>18.649999999999999</v>
      </c>
      <c r="EB236" s="258">
        <f t="shared" si="271"/>
        <v>18.05</v>
      </c>
      <c r="EC236" s="258">
        <f t="shared" si="274"/>
        <v>18.649999999999999</v>
      </c>
      <c r="ED236" s="262">
        <f t="shared" si="275"/>
        <v>219.60000000000002</v>
      </c>
      <c r="EE236" s="263">
        <f t="shared" si="273"/>
        <v>1002.94</v>
      </c>
      <c r="EF236" s="258">
        <f t="shared" si="277"/>
        <v>18.649999999999999</v>
      </c>
      <c r="EG236" s="258">
        <f t="shared" si="278"/>
        <v>17.45</v>
      </c>
      <c r="EH236" s="258">
        <f t="shared" si="279"/>
        <v>18.649999999999999</v>
      </c>
      <c r="EI236" s="258">
        <f t="shared" si="280"/>
        <v>18.05</v>
      </c>
      <c r="EJ236" s="258">
        <f t="shared" si="281"/>
        <v>18.649999999999999</v>
      </c>
      <c r="EK236" s="258">
        <v>3.61</v>
      </c>
      <c r="EL236" s="264">
        <f t="shared" si="282"/>
        <v>18.649999999999999</v>
      </c>
      <c r="EM236" s="263"/>
      <c r="EN236" s="263"/>
      <c r="EO236" s="263"/>
      <c r="EP236" s="263"/>
      <c r="EQ236" s="263"/>
      <c r="ER236" s="263">
        <f t="shared" si="283"/>
        <v>113.70999999999998</v>
      </c>
      <c r="ES236" s="263">
        <f t="shared" si="284"/>
        <v>1116.6500000000001</v>
      </c>
      <c r="ET236" s="258">
        <f t="shared" si="285"/>
        <v>103.34999999999991</v>
      </c>
      <c r="EU236" s="42"/>
      <c r="EV236" s="42"/>
      <c r="EW236" s="42"/>
      <c r="EX236" s="42"/>
      <c r="EY236" s="42"/>
      <c r="EZ236" s="42"/>
      <c r="FA236" s="42"/>
    </row>
    <row r="237" spans="2:157" s="36" customFormat="1" ht="74.25" x14ac:dyDescent="0.15">
      <c r="B237" s="96">
        <v>42163</v>
      </c>
      <c r="C237" s="124" t="s">
        <v>260</v>
      </c>
      <c r="D237" s="124" t="s">
        <v>1057</v>
      </c>
      <c r="E237" s="98" t="s">
        <v>202</v>
      </c>
      <c r="F237" s="232" t="s">
        <v>1058</v>
      </c>
      <c r="G237" s="75">
        <v>1220</v>
      </c>
      <c r="H237" s="75">
        <f t="shared" si="192"/>
        <v>122</v>
      </c>
      <c r="I237" s="75">
        <f t="shared" si="193"/>
        <v>1098</v>
      </c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75">
        <v>1098</v>
      </c>
      <c r="AO237" s="79">
        <v>1098</v>
      </c>
      <c r="AP237" s="233"/>
      <c r="AQ237" s="257"/>
      <c r="AR237" s="238"/>
      <c r="AS237" s="238"/>
      <c r="AT237" s="238"/>
      <c r="AU237" s="238"/>
      <c r="AV237" s="238"/>
      <c r="AW237" s="238"/>
      <c r="AX237" s="238"/>
      <c r="AY237" s="258"/>
      <c r="AZ237" s="238"/>
      <c r="BA237" s="238"/>
      <c r="BB237" s="258"/>
      <c r="BC237" s="258"/>
      <c r="BD237" s="258"/>
      <c r="BE237" s="258"/>
      <c r="BF237" s="258"/>
      <c r="BG237" s="258"/>
      <c r="BH237" s="258"/>
      <c r="BI237" s="258"/>
      <c r="BJ237" s="258"/>
      <c r="BK237" s="258"/>
      <c r="BL237" s="258"/>
      <c r="BM237" s="258"/>
      <c r="BN237" s="258"/>
      <c r="BO237" s="258"/>
      <c r="BP237" s="258"/>
      <c r="BQ237" s="258"/>
      <c r="BR237" s="258">
        <v>0</v>
      </c>
      <c r="BS237" s="258">
        <f t="shared" si="276"/>
        <v>13.24</v>
      </c>
      <c r="BT237" s="258">
        <f t="shared" si="211"/>
        <v>18.649999999999999</v>
      </c>
      <c r="BU237" s="258">
        <f t="shared" si="212"/>
        <v>18.649999999999999</v>
      </c>
      <c r="BV237" s="258">
        <f t="shared" si="213"/>
        <v>18.05</v>
      </c>
      <c r="BW237" s="258">
        <f t="shared" si="214"/>
        <v>18.649999999999999</v>
      </c>
      <c r="BX237" s="258">
        <f t="shared" si="215"/>
        <v>18.05</v>
      </c>
      <c r="BY237" s="258">
        <f t="shared" si="216"/>
        <v>18.649999999999999</v>
      </c>
      <c r="BZ237" s="258">
        <f t="shared" si="217"/>
        <v>123.94</v>
      </c>
      <c r="CA237" s="258">
        <f t="shared" si="218"/>
        <v>123.94</v>
      </c>
      <c r="CB237" s="258">
        <f t="shared" si="219"/>
        <v>18.649999999999999</v>
      </c>
      <c r="CC237" s="258">
        <f t="shared" si="220"/>
        <v>17.45</v>
      </c>
      <c r="CD237" s="258">
        <f t="shared" si="221"/>
        <v>18.649999999999999</v>
      </c>
      <c r="CE237" s="258">
        <f t="shared" si="222"/>
        <v>18.05</v>
      </c>
      <c r="CF237" s="258">
        <f t="shared" si="223"/>
        <v>18.649999999999999</v>
      </c>
      <c r="CG237" s="258">
        <f t="shared" si="224"/>
        <v>18.05</v>
      </c>
      <c r="CH237" s="258">
        <f t="shared" si="225"/>
        <v>18.649999999999999</v>
      </c>
      <c r="CI237" s="258">
        <f t="shared" si="226"/>
        <v>18.649999999999999</v>
      </c>
      <c r="CJ237" s="258">
        <f t="shared" si="227"/>
        <v>18.05</v>
      </c>
      <c r="CK237" s="258">
        <f t="shared" si="228"/>
        <v>18.649999999999999</v>
      </c>
      <c r="CL237" s="258">
        <f t="shared" si="229"/>
        <v>18.05</v>
      </c>
      <c r="CM237" s="258">
        <f t="shared" si="230"/>
        <v>18.649999999999999</v>
      </c>
      <c r="CN237" s="258">
        <f t="shared" si="231"/>
        <v>220.20000000000002</v>
      </c>
      <c r="CO237" s="259">
        <f t="shared" si="232"/>
        <v>344.14</v>
      </c>
      <c r="CP237" s="258">
        <f t="shared" si="233"/>
        <v>18.649999999999999</v>
      </c>
      <c r="CQ237" s="258">
        <f t="shared" si="234"/>
        <v>16.850000000000001</v>
      </c>
      <c r="CR237" s="258">
        <f t="shared" si="235"/>
        <v>18.649999999999999</v>
      </c>
      <c r="CS237" s="258">
        <f t="shared" si="236"/>
        <v>18.05</v>
      </c>
      <c r="CT237" s="260">
        <f t="shared" si="237"/>
        <v>18.649999999999999</v>
      </c>
      <c r="CU237" s="258">
        <f t="shared" si="238"/>
        <v>18.05</v>
      </c>
      <c r="CV237" s="258">
        <f t="shared" si="239"/>
        <v>18.649999999999999</v>
      </c>
      <c r="CW237" s="258">
        <f t="shared" si="240"/>
        <v>18.649999999999999</v>
      </c>
      <c r="CX237" s="258">
        <f t="shared" si="241"/>
        <v>18.05</v>
      </c>
      <c r="CY237" s="258">
        <f t="shared" si="242"/>
        <v>18.649999999999999</v>
      </c>
      <c r="CZ237" s="258">
        <f t="shared" si="243"/>
        <v>18.05</v>
      </c>
      <c r="DA237" s="258">
        <f t="shared" si="244"/>
        <v>18.649999999999999</v>
      </c>
      <c r="DB237" s="259">
        <f t="shared" si="245"/>
        <v>219.60000000000002</v>
      </c>
      <c r="DC237" s="259">
        <f t="shared" si="246"/>
        <v>563.74</v>
      </c>
      <c r="DD237" s="258">
        <f t="shared" si="247"/>
        <v>18.649999999999999</v>
      </c>
      <c r="DE237" s="258">
        <f t="shared" si="248"/>
        <v>16.850000000000001</v>
      </c>
      <c r="DF237" s="258">
        <f t="shared" si="249"/>
        <v>18.649999999999999</v>
      </c>
      <c r="DG237" s="258">
        <f t="shared" si="250"/>
        <v>18.05</v>
      </c>
      <c r="DH237" s="258">
        <f t="shared" si="251"/>
        <v>18.649999999999999</v>
      </c>
      <c r="DI237" s="258">
        <f t="shared" si="252"/>
        <v>18.05</v>
      </c>
      <c r="DJ237" s="258">
        <f t="shared" si="253"/>
        <v>18.649999999999999</v>
      </c>
      <c r="DK237" s="258">
        <f t="shared" si="254"/>
        <v>18.649999999999999</v>
      </c>
      <c r="DL237" s="258">
        <f t="shared" si="255"/>
        <v>18.05</v>
      </c>
      <c r="DM237" s="258">
        <f t="shared" si="256"/>
        <v>18.649999999999999</v>
      </c>
      <c r="DN237" s="258">
        <f t="shared" si="257"/>
        <v>18.05</v>
      </c>
      <c r="DO237" s="258">
        <f t="shared" si="258"/>
        <v>18.649999999999999</v>
      </c>
      <c r="DP237" s="259">
        <f t="shared" si="259"/>
        <v>219.60000000000002</v>
      </c>
      <c r="DQ237" s="259">
        <f t="shared" si="260"/>
        <v>783.34</v>
      </c>
      <c r="DR237" s="258">
        <f t="shared" si="261"/>
        <v>18.649999999999999</v>
      </c>
      <c r="DS237" s="258">
        <f t="shared" si="262"/>
        <v>16.850000000000001</v>
      </c>
      <c r="DT237" s="258">
        <f t="shared" si="263"/>
        <v>18.649999999999999</v>
      </c>
      <c r="DU237" s="258">
        <f t="shared" si="264"/>
        <v>18.05</v>
      </c>
      <c r="DV237" s="261">
        <f t="shared" si="265"/>
        <v>18.649999999999999</v>
      </c>
      <c r="DW237" s="261">
        <f t="shared" si="266"/>
        <v>18.05</v>
      </c>
      <c r="DX237" s="75">
        <f t="shared" si="267"/>
        <v>18.649999999999999</v>
      </c>
      <c r="DY237" s="75">
        <f t="shared" si="268"/>
        <v>18.649999999999999</v>
      </c>
      <c r="DZ237" s="258">
        <f t="shared" si="269"/>
        <v>18.05</v>
      </c>
      <c r="EA237" s="258">
        <f t="shared" si="270"/>
        <v>18.649999999999999</v>
      </c>
      <c r="EB237" s="258">
        <f t="shared" si="271"/>
        <v>18.05</v>
      </c>
      <c r="EC237" s="258">
        <f t="shared" si="274"/>
        <v>18.649999999999999</v>
      </c>
      <c r="ED237" s="262">
        <f t="shared" si="275"/>
        <v>219.60000000000002</v>
      </c>
      <c r="EE237" s="263">
        <f t="shared" si="273"/>
        <v>1002.94</v>
      </c>
      <c r="EF237" s="258">
        <f t="shared" si="277"/>
        <v>18.649999999999999</v>
      </c>
      <c r="EG237" s="258">
        <f t="shared" si="278"/>
        <v>17.45</v>
      </c>
      <c r="EH237" s="258">
        <f t="shared" si="279"/>
        <v>18.649999999999999</v>
      </c>
      <c r="EI237" s="258">
        <f t="shared" si="280"/>
        <v>18.05</v>
      </c>
      <c r="EJ237" s="258">
        <f t="shared" si="281"/>
        <v>18.649999999999999</v>
      </c>
      <c r="EK237" s="258">
        <v>3.61</v>
      </c>
      <c r="EL237" s="264">
        <f t="shared" si="282"/>
        <v>18.649999999999999</v>
      </c>
      <c r="EM237" s="263"/>
      <c r="EN237" s="263"/>
      <c r="EO237" s="263"/>
      <c r="EP237" s="263"/>
      <c r="EQ237" s="263"/>
      <c r="ER237" s="263">
        <f t="shared" si="283"/>
        <v>113.70999999999998</v>
      </c>
      <c r="ES237" s="263">
        <f t="shared" si="284"/>
        <v>1116.6500000000001</v>
      </c>
      <c r="ET237" s="258">
        <f t="shared" si="285"/>
        <v>103.34999999999991</v>
      </c>
      <c r="EU237" s="42"/>
      <c r="EV237" s="42"/>
      <c r="EW237" s="42"/>
      <c r="EX237" s="42"/>
      <c r="EY237" s="42"/>
      <c r="EZ237" s="42"/>
      <c r="FA237" s="42"/>
    </row>
    <row r="238" spans="2:157" s="36" customFormat="1" ht="74.25" x14ac:dyDescent="0.15">
      <c r="B238" s="96">
        <v>42163</v>
      </c>
      <c r="C238" s="124" t="s">
        <v>260</v>
      </c>
      <c r="D238" s="124" t="s">
        <v>1059</v>
      </c>
      <c r="E238" s="98" t="s">
        <v>338</v>
      </c>
      <c r="F238" s="232" t="s">
        <v>1060</v>
      </c>
      <c r="G238" s="75">
        <v>1220</v>
      </c>
      <c r="H238" s="75">
        <f t="shared" si="192"/>
        <v>122</v>
      </c>
      <c r="I238" s="75">
        <f t="shared" si="193"/>
        <v>1098</v>
      </c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75">
        <v>1098</v>
      </c>
      <c r="AO238" s="79">
        <v>1098</v>
      </c>
      <c r="AP238" s="233"/>
      <c r="AQ238" s="257"/>
      <c r="AR238" s="238"/>
      <c r="AS238" s="238"/>
      <c r="AT238" s="238"/>
      <c r="AU238" s="238"/>
      <c r="AV238" s="238"/>
      <c r="AW238" s="238"/>
      <c r="AX238" s="238"/>
      <c r="AY238" s="258"/>
      <c r="AZ238" s="238"/>
      <c r="BA238" s="238"/>
      <c r="BB238" s="258"/>
      <c r="BC238" s="258"/>
      <c r="BD238" s="258"/>
      <c r="BE238" s="258"/>
      <c r="BF238" s="258"/>
      <c r="BG238" s="258"/>
      <c r="BH238" s="258"/>
      <c r="BI238" s="258"/>
      <c r="BJ238" s="258"/>
      <c r="BK238" s="258"/>
      <c r="BL238" s="258"/>
      <c r="BM238" s="258"/>
      <c r="BN238" s="258"/>
      <c r="BO238" s="258"/>
      <c r="BP238" s="258"/>
      <c r="BQ238" s="258"/>
      <c r="BR238" s="258">
        <v>0</v>
      </c>
      <c r="BS238" s="258">
        <f t="shared" si="276"/>
        <v>13.24</v>
      </c>
      <c r="BT238" s="258">
        <f t="shared" si="211"/>
        <v>18.649999999999999</v>
      </c>
      <c r="BU238" s="258">
        <f t="shared" si="212"/>
        <v>18.649999999999999</v>
      </c>
      <c r="BV238" s="258">
        <f t="shared" si="213"/>
        <v>18.05</v>
      </c>
      <c r="BW238" s="258">
        <f t="shared" si="214"/>
        <v>18.649999999999999</v>
      </c>
      <c r="BX238" s="258">
        <f t="shared" si="215"/>
        <v>18.05</v>
      </c>
      <c r="BY238" s="258">
        <f t="shared" si="216"/>
        <v>18.649999999999999</v>
      </c>
      <c r="BZ238" s="258">
        <f t="shared" si="217"/>
        <v>123.94</v>
      </c>
      <c r="CA238" s="258">
        <f t="shared" si="218"/>
        <v>123.94</v>
      </c>
      <c r="CB238" s="258">
        <f t="shared" si="219"/>
        <v>18.649999999999999</v>
      </c>
      <c r="CC238" s="258">
        <f t="shared" si="220"/>
        <v>17.45</v>
      </c>
      <c r="CD238" s="258">
        <f t="shared" si="221"/>
        <v>18.649999999999999</v>
      </c>
      <c r="CE238" s="258">
        <f t="shared" si="222"/>
        <v>18.05</v>
      </c>
      <c r="CF238" s="258">
        <f t="shared" si="223"/>
        <v>18.649999999999999</v>
      </c>
      <c r="CG238" s="258">
        <f t="shared" si="224"/>
        <v>18.05</v>
      </c>
      <c r="CH238" s="258">
        <f t="shared" si="225"/>
        <v>18.649999999999999</v>
      </c>
      <c r="CI238" s="258">
        <f t="shared" si="226"/>
        <v>18.649999999999999</v>
      </c>
      <c r="CJ238" s="258">
        <f t="shared" si="227"/>
        <v>18.05</v>
      </c>
      <c r="CK238" s="258">
        <f t="shared" si="228"/>
        <v>18.649999999999999</v>
      </c>
      <c r="CL238" s="258">
        <f t="shared" si="229"/>
        <v>18.05</v>
      </c>
      <c r="CM238" s="258">
        <f t="shared" si="230"/>
        <v>18.649999999999999</v>
      </c>
      <c r="CN238" s="258">
        <f t="shared" si="231"/>
        <v>220.20000000000002</v>
      </c>
      <c r="CO238" s="259">
        <f t="shared" si="232"/>
        <v>344.14</v>
      </c>
      <c r="CP238" s="258">
        <f t="shared" si="233"/>
        <v>18.649999999999999</v>
      </c>
      <c r="CQ238" s="258">
        <f t="shared" si="234"/>
        <v>16.850000000000001</v>
      </c>
      <c r="CR238" s="258">
        <f t="shared" si="235"/>
        <v>18.649999999999999</v>
      </c>
      <c r="CS238" s="258">
        <f t="shared" si="236"/>
        <v>18.05</v>
      </c>
      <c r="CT238" s="260">
        <f t="shared" si="237"/>
        <v>18.649999999999999</v>
      </c>
      <c r="CU238" s="258">
        <f t="shared" si="238"/>
        <v>18.05</v>
      </c>
      <c r="CV238" s="258">
        <f t="shared" si="239"/>
        <v>18.649999999999999</v>
      </c>
      <c r="CW238" s="258">
        <f t="shared" si="240"/>
        <v>18.649999999999999</v>
      </c>
      <c r="CX238" s="258">
        <f t="shared" si="241"/>
        <v>18.05</v>
      </c>
      <c r="CY238" s="258">
        <f t="shared" si="242"/>
        <v>18.649999999999999</v>
      </c>
      <c r="CZ238" s="258">
        <f t="shared" si="243"/>
        <v>18.05</v>
      </c>
      <c r="DA238" s="258">
        <f t="shared" si="244"/>
        <v>18.649999999999999</v>
      </c>
      <c r="DB238" s="259">
        <f t="shared" si="245"/>
        <v>219.60000000000002</v>
      </c>
      <c r="DC238" s="259">
        <f t="shared" si="246"/>
        <v>563.74</v>
      </c>
      <c r="DD238" s="258">
        <f t="shared" si="247"/>
        <v>18.649999999999999</v>
      </c>
      <c r="DE238" s="258">
        <f t="shared" si="248"/>
        <v>16.850000000000001</v>
      </c>
      <c r="DF238" s="258">
        <f t="shared" si="249"/>
        <v>18.649999999999999</v>
      </c>
      <c r="DG238" s="258">
        <f t="shared" si="250"/>
        <v>18.05</v>
      </c>
      <c r="DH238" s="258">
        <f t="shared" si="251"/>
        <v>18.649999999999999</v>
      </c>
      <c r="DI238" s="258">
        <f t="shared" si="252"/>
        <v>18.05</v>
      </c>
      <c r="DJ238" s="258">
        <f t="shared" si="253"/>
        <v>18.649999999999999</v>
      </c>
      <c r="DK238" s="258">
        <f t="shared" si="254"/>
        <v>18.649999999999999</v>
      </c>
      <c r="DL238" s="258">
        <f t="shared" si="255"/>
        <v>18.05</v>
      </c>
      <c r="DM238" s="258">
        <f t="shared" si="256"/>
        <v>18.649999999999999</v>
      </c>
      <c r="DN238" s="258">
        <f t="shared" si="257"/>
        <v>18.05</v>
      </c>
      <c r="DO238" s="258">
        <f t="shared" si="258"/>
        <v>18.649999999999999</v>
      </c>
      <c r="DP238" s="259">
        <f t="shared" si="259"/>
        <v>219.60000000000002</v>
      </c>
      <c r="DQ238" s="259">
        <f t="shared" si="260"/>
        <v>783.34</v>
      </c>
      <c r="DR238" s="258">
        <f t="shared" si="261"/>
        <v>18.649999999999999</v>
      </c>
      <c r="DS238" s="258">
        <f t="shared" si="262"/>
        <v>16.850000000000001</v>
      </c>
      <c r="DT238" s="258">
        <f t="shared" si="263"/>
        <v>18.649999999999999</v>
      </c>
      <c r="DU238" s="258">
        <f t="shared" si="264"/>
        <v>18.05</v>
      </c>
      <c r="DV238" s="261">
        <f t="shared" si="265"/>
        <v>18.649999999999999</v>
      </c>
      <c r="DW238" s="261">
        <f t="shared" si="266"/>
        <v>18.05</v>
      </c>
      <c r="DX238" s="75">
        <f t="shared" si="267"/>
        <v>18.649999999999999</v>
      </c>
      <c r="DY238" s="75">
        <f t="shared" si="268"/>
        <v>18.649999999999999</v>
      </c>
      <c r="DZ238" s="258">
        <f t="shared" si="269"/>
        <v>18.05</v>
      </c>
      <c r="EA238" s="258">
        <f t="shared" si="270"/>
        <v>18.649999999999999</v>
      </c>
      <c r="EB238" s="258">
        <f t="shared" si="271"/>
        <v>18.05</v>
      </c>
      <c r="EC238" s="258">
        <f t="shared" si="274"/>
        <v>18.649999999999999</v>
      </c>
      <c r="ED238" s="262">
        <f t="shared" si="275"/>
        <v>219.60000000000002</v>
      </c>
      <c r="EE238" s="263">
        <f t="shared" si="273"/>
        <v>1002.94</v>
      </c>
      <c r="EF238" s="258">
        <f t="shared" si="277"/>
        <v>18.649999999999999</v>
      </c>
      <c r="EG238" s="258">
        <f t="shared" si="278"/>
        <v>17.45</v>
      </c>
      <c r="EH238" s="258">
        <f t="shared" si="279"/>
        <v>18.649999999999999</v>
      </c>
      <c r="EI238" s="258">
        <f t="shared" si="280"/>
        <v>18.05</v>
      </c>
      <c r="EJ238" s="258">
        <f t="shared" si="281"/>
        <v>18.649999999999999</v>
      </c>
      <c r="EK238" s="258">
        <v>3.61</v>
      </c>
      <c r="EL238" s="264">
        <f t="shared" si="282"/>
        <v>18.649999999999999</v>
      </c>
      <c r="EM238" s="263"/>
      <c r="EN238" s="263"/>
      <c r="EO238" s="263"/>
      <c r="EP238" s="263"/>
      <c r="EQ238" s="263"/>
      <c r="ER238" s="263">
        <f t="shared" si="283"/>
        <v>113.70999999999998</v>
      </c>
      <c r="ES238" s="263">
        <f t="shared" si="284"/>
        <v>1116.6500000000001</v>
      </c>
      <c r="ET238" s="258">
        <f t="shared" si="285"/>
        <v>103.34999999999991</v>
      </c>
      <c r="EU238" s="42"/>
      <c r="EV238" s="42"/>
      <c r="EW238" s="42"/>
      <c r="EX238" s="42"/>
      <c r="EY238" s="42"/>
      <c r="EZ238" s="42"/>
      <c r="FA238" s="42"/>
    </row>
    <row r="239" spans="2:157" s="36" customFormat="1" ht="69" customHeight="1" x14ac:dyDescent="0.15">
      <c r="B239" s="96">
        <v>42163</v>
      </c>
      <c r="C239" s="124" t="s">
        <v>260</v>
      </c>
      <c r="D239" s="124" t="s">
        <v>1061</v>
      </c>
      <c r="E239" s="98" t="s">
        <v>341</v>
      </c>
      <c r="F239" s="232" t="s">
        <v>1062</v>
      </c>
      <c r="G239" s="75">
        <v>1220</v>
      </c>
      <c r="H239" s="75">
        <f t="shared" si="192"/>
        <v>122</v>
      </c>
      <c r="I239" s="75">
        <f t="shared" si="193"/>
        <v>1098</v>
      </c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75">
        <v>1098</v>
      </c>
      <c r="AO239" s="79">
        <v>1098</v>
      </c>
      <c r="AP239" s="233"/>
      <c r="AQ239" s="257"/>
      <c r="AR239" s="238"/>
      <c r="AS239" s="238"/>
      <c r="AT239" s="238"/>
      <c r="AU239" s="238"/>
      <c r="AV239" s="238"/>
      <c r="AW239" s="238"/>
      <c r="AX239" s="238"/>
      <c r="AY239" s="258"/>
      <c r="AZ239" s="238"/>
      <c r="BA239" s="238"/>
      <c r="BB239" s="258"/>
      <c r="BC239" s="258"/>
      <c r="BD239" s="258"/>
      <c r="BE239" s="258"/>
      <c r="BF239" s="258"/>
      <c r="BG239" s="258"/>
      <c r="BH239" s="258"/>
      <c r="BI239" s="258"/>
      <c r="BJ239" s="258"/>
      <c r="BK239" s="258"/>
      <c r="BL239" s="258"/>
      <c r="BM239" s="258"/>
      <c r="BN239" s="258"/>
      <c r="BO239" s="258"/>
      <c r="BP239" s="258"/>
      <c r="BQ239" s="258"/>
      <c r="BR239" s="258">
        <v>0</v>
      </c>
      <c r="BS239" s="258">
        <f t="shared" si="276"/>
        <v>13.24</v>
      </c>
      <c r="BT239" s="258">
        <f t="shared" si="211"/>
        <v>18.649999999999999</v>
      </c>
      <c r="BU239" s="258">
        <f t="shared" si="212"/>
        <v>18.649999999999999</v>
      </c>
      <c r="BV239" s="258">
        <f t="shared" si="213"/>
        <v>18.05</v>
      </c>
      <c r="BW239" s="258">
        <f t="shared" si="214"/>
        <v>18.649999999999999</v>
      </c>
      <c r="BX239" s="258">
        <f t="shared" si="215"/>
        <v>18.05</v>
      </c>
      <c r="BY239" s="258">
        <f t="shared" si="216"/>
        <v>18.649999999999999</v>
      </c>
      <c r="BZ239" s="258">
        <f t="shared" si="217"/>
        <v>123.94</v>
      </c>
      <c r="CA239" s="258">
        <f t="shared" si="218"/>
        <v>123.94</v>
      </c>
      <c r="CB239" s="258">
        <f t="shared" si="219"/>
        <v>18.649999999999999</v>
      </c>
      <c r="CC239" s="258">
        <f t="shared" si="220"/>
        <v>17.45</v>
      </c>
      <c r="CD239" s="258">
        <f t="shared" si="221"/>
        <v>18.649999999999999</v>
      </c>
      <c r="CE239" s="258">
        <f t="shared" si="222"/>
        <v>18.05</v>
      </c>
      <c r="CF239" s="258">
        <f t="shared" si="223"/>
        <v>18.649999999999999</v>
      </c>
      <c r="CG239" s="258">
        <f t="shared" si="224"/>
        <v>18.05</v>
      </c>
      <c r="CH239" s="258">
        <f t="shared" si="225"/>
        <v>18.649999999999999</v>
      </c>
      <c r="CI239" s="258">
        <f t="shared" si="226"/>
        <v>18.649999999999999</v>
      </c>
      <c r="CJ239" s="258">
        <f t="shared" si="227"/>
        <v>18.05</v>
      </c>
      <c r="CK239" s="258">
        <f t="shared" si="228"/>
        <v>18.649999999999999</v>
      </c>
      <c r="CL239" s="258">
        <f t="shared" si="229"/>
        <v>18.05</v>
      </c>
      <c r="CM239" s="258">
        <f t="shared" si="230"/>
        <v>18.649999999999999</v>
      </c>
      <c r="CN239" s="258">
        <f t="shared" si="231"/>
        <v>220.20000000000002</v>
      </c>
      <c r="CO239" s="259">
        <f t="shared" si="232"/>
        <v>344.14</v>
      </c>
      <c r="CP239" s="258">
        <f t="shared" si="233"/>
        <v>18.649999999999999</v>
      </c>
      <c r="CQ239" s="258">
        <f t="shared" si="234"/>
        <v>16.850000000000001</v>
      </c>
      <c r="CR239" s="258">
        <f t="shared" si="235"/>
        <v>18.649999999999999</v>
      </c>
      <c r="CS239" s="258">
        <f t="shared" si="236"/>
        <v>18.05</v>
      </c>
      <c r="CT239" s="260">
        <f t="shared" si="237"/>
        <v>18.649999999999999</v>
      </c>
      <c r="CU239" s="258">
        <f t="shared" si="238"/>
        <v>18.05</v>
      </c>
      <c r="CV239" s="258">
        <f t="shared" si="239"/>
        <v>18.649999999999999</v>
      </c>
      <c r="CW239" s="258">
        <f t="shared" si="240"/>
        <v>18.649999999999999</v>
      </c>
      <c r="CX239" s="258">
        <f t="shared" si="241"/>
        <v>18.05</v>
      </c>
      <c r="CY239" s="258">
        <f t="shared" si="242"/>
        <v>18.649999999999999</v>
      </c>
      <c r="CZ239" s="258">
        <f t="shared" si="243"/>
        <v>18.05</v>
      </c>
      <c r="DA239" s="258">
        <f t="shared" si="244"/>
        <v>18.649999999999999</v>
      </c>
      <c r="DB239" s="259">
        <f t="shared" si="245"/>
        <v>219.60000000000002</v>
      </c>
      <c r="DC239" s="259">
        <f t="shared" si="246"/>
        <v>563.74</v>
      </c>
      <c r="DD239" s="258">
        <f t="shared" si="247"/>
        <v>18.649999999999999</v>
      </c>
      <c r="DE239" s="258">
        <f t="shared" si="248"/>
        <v>16.850000000000001</v>
      </c>
      <c r="DF239" s="258">
        <f t="shared" si="249"/>
        <v>18.649999999999999</v>
      </c>
      <c r="DG239" s="258">
        <f t="shared" si="250"/>
        <v>18.05</v>
      </c>
      <c r="DH239" s="258">
        <f t="shared" si="251"/>
        <v>18.649999999999999</v>
      </c>
      <c r="DI239" s="258">
        <f t="shared" si="252"/>
        <v>18.05</v>
      </c>
      <c r="DJ239" s="258">
        <f t="shared" si="253"/>
        <v>18.649999999999999</v>
      </c>
      <c r="DK239" s="258">
        <f t="shared" si="254"/>
        <v>18.649999999999999</v>
      </c>
      <c r="DL239" s="258">
        <f t="shared" si="255"/>
        <v>18.05</v>
      </c>
      <c r="DM239" s="258">
        <f t="shared" si="256"/>
        <v>18.649999999999999</v>
      </c>
      <c r="DN239" s="258">
        <f t="shared" si="257"/>
        <v>18.05</v>
      </c>
      <c r="DO239" s="258">
        <f t="shared" si="258"/>
        <v>18.649999999999999</v>
      </c>
      <c r="DP239" s="259">
        <f t="shared" si="259"/>
        <v>219.60000000000002</v>
      </c>
      <c r="DQ239" s="259">
        <f t="shared" si="260"/>
        <v>783.34</v>
      </c>
      <c r="DR239" s="258">
        <f t="shared" si="261"/>
        <v>18.649999999999999</v>
      </c>
      <c r="DS239" s="258">
        <f t="shared" si="262"/>
        <v>16.850000000000001</v>
      </c>
      <c r="DT239" s="258">
        <f t="shared" si="263"/>
        <v>18.649999999999999</v>
      </c>
      <c r="DU239" s="258">
        <f t="shared" si="264"/>
        <v>18.05</v>
      </c>
      <c r="DV239" s="261">
        <f t="shared" si="265"/>
        <v>18.649999999999999</v>
      </c>
      <c r="DW239" s="261">
        <f t="shared" si="266"/>
        <v>18.05</v>
      </c>
      <c r="DX239" s="75">
        <f t="shared" si="267"/>
        <v>18.649999999999999</v>
      </c>
      <c r="DY239" s="75">
        <f t="shared" si="268"/>
        <v>18.649999999999999</v>
      </c>
      <c r="DZ239" s="258">
        <f t="shared" si="269"/>
        <v>18.05</v>
      </c>
      <c r="EA239" s="258">
        <f t="shared" si="270"/>
        <v>18.649999999999999</v>
      </c>
      <c r="EB239" s="258">
        <f t="shared" si="271"/>
        <v>18.05</v>
      </c>
      <c r="EC239" s="258">
        <f t="shared" si="274"/>
        <v>18.649999999999999</v>
      </c>
      <c r="ED239" s="262">
        <f t="shared" si="275"/>
        <v>219.60000000000002</v>
      </c>
      <c r="EE239" s="263">
        <f t="shared" si="273"/>
        <v>1002.94</v>
      </c>
      <c r="EF239" s="258">
        <f t="shared" si="277"/>
        <v>18.649999999999999</v>
      </c>
      <c r="EG239" s="258">
        <f t="shared" si="278"/>
        <v>17.45</v>
      </c>
      <c r="EH239" s="258">
        <f t="shared" si="279"/>
        <v>18.649999999999999</v>
      </c>
      <c r="EI239" s="258">
        <f t="shared" si="280"/>
        <v>18.05</v>
      </c>
      <c r="EJ239" s="258">
        <f t="shared" si="281"/>
        <v>18.649999999999999</v>
      </c>
      <c r="EK239" s="258">
        <v>3.61</v>
      </c>
      <c r="EL239" s="264">
        <f t="shared" si="282"/>
        <v>18.649999999999999</v>
      </c>
      <c r="EM239" s="263"/>
      <c r="EN239" s="263"/>
      <c r="EO239" s="263"/>
      <c r="EP239" s="263"/>
      <c r="EQ239" s="263"/>
      <c r="ER239" s="263">
        <f t="shared" si="283"/>
        <v>113.70999999999998</v>
      </c>
      <c r="ES239" s="263">
        <f t="shared" si="284"/>
        <v>1116.6500000000001</v>
      </c>
      <c r="ET239" s="258">
        <f t="shared" si="285"/>
        <v>103.34999999999991</v>
      </c>
      <c r="EU239" s="42"/>
      <c r="EV239" s="42"/>
      <c r="EW239" s="42"/>
      <c r="EX239" s="42"/>
      <c r="EY239" s="42"/>
      <c r="EZ239" s="42"/>
      <c r="FA239" s="42"/>
    </row>
    <row r="240" spans="2:157" s="36" customFormat="1" ht="74.25" x14ac:dyDescent="0.15">
      <c r="B240" s="96">
        <v>42163</v>
      </c>
      <c r="C240" s="124" t="s">
        <v>260</v>
      </c>
      <c r="D240" s="124" t="s">
        <v>1063</v>
      </c>
      <c r="E240" s="98" t="s">
        <v>196</v>
      </c>
      <c r="F240" s="232" t="s">
        <v>1064</v>
      </c>
      <c r="G240" s="75">
        <v>1220</v>
      </c>
      <c r="H240" s="75">
        <f t="shared" si="192"/>
        <v>122</v>
      </c>
      <c r="I240" s="75">
        <f t="shared" si="193"/>
        <v>1098</v>
      </c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75">
        <v>1098</v>
      </c>
      <c r="AO240" s="79">
        <v>1098</v>
      </c>
      <c r="AP240" s="233"/>
      <c r="AQ240" s="257"/>
      <c r="AR240" s="238"/>
      <c r="AS240" s="238"/>
      <c r="AT240" s="238"/>
      <c r="AU240" s="238"/>
      <c r="AV240" s="238"/>
      <c r="AW240" s="238"/>
      <c r="AX240" s="238"/>
      <c r="AY240" s="258"/>
      <c r="AZ240" s="238"/>
      <c r="BA240" s="238"/>
      <c r="BB240" s="258"/>
      <c r="BC240" s="258"/>
      <c r="BD240" s="258"/>
      <c r="BE240" s="258"/>
      <c r="BF240" s="258"/>
      <c r="BG240" s="258"/>
      <c r="BH240" s="258"/>
      <c r="BI240" s="258"/>
      <c r="BJ240" s="258"/>
      <c r="BK240" s="258"/>
      <c r="BL240" s="258"/>
      <c r="BM240" s="258"/>
      <c r="BN240" s="258"/>
      <c r="BO240" s="258"/>
      <c r="BP240" s="258"/>
      <c r="BQ240" s="258"/>
      <c r="BR240" s="258">
        <v>0</v>
      </c>
      <c r="BS240" s="258">
        <f t="shared" si="276"/>
        <v>13.24</v>
      </c>
      <c r="BT240" s="258">
        <f t="shared" si="211"/>
        <v>18.649999999999999</v>
      </c>
      <c r="BU240" s="258">
        <f t="shared" si="212"/>
        <v>18.649999999999999</v>
      </c>
      <c r="BV240" s="258">
        <f t="shared" si="213"/>
        <v>18.05</v>
      </c>
      <c r="BW240" s="258">
        <f t="shared" si="214"/>
        <v>18.649999999999999</v>
      </c>
      <c r="BX240" s="258">
        <f t="shared" si="215"/>
        <v>18.05</v>
      </c>
      <c r="BY240" s="258">
        <f t="shared" si="216"/>
        <v>18.649999999999999</v>
      </c>
      <c r="BZ240" s="258">
        <f t="shared" si="217"/>
        <v>123.94</v>
      </c>
      <c r="CA240" s="258">
        <f t="shared" si="218"/>
        <v>123.94</v>
      </c>
      <c r="CB240" s="258">
        <f t="shared" si="219"/>
        <v>18.649999999999999</v>
      </c>
      <c r="CC240" s="258">
        <f t="shared" si="220"/>
        <v>17.45</v>
      </c>
      <c r="CD240" s="258">
        <f t="shared" si="221"/>
        <v>18.649999999999999</v>
      </c>
      <c r="CE240" s="258">
        <f t="shared" si="222"/>
        <v>18.05</v>
      </c>
      <c r="CF240" s="258">
        <f t="shared" si="223"/>
        <v>18.649999999999999</v>
      </c>
      <c r="CG240" s="258">
        <f t="shared" si="224"/>
        <v>18.05</v>
      </c>
      <c r="CH240" s="258">
        <f t="shared" si="225"/>
        <v>18.649999999999999</v>
      </c>
      <c r="CI240" s="258">
        <f t="shared" si="226"/>
        <v>18.649999999999999</v>
      </c>
      <c r="CJ240" s="258">
        <f t="shared" si="227"/>
        <v>18.05</v>
      </c>
      <c r="CK240" s="258">
        <f t="shared" si="228"/>
        <v>18.649999999999999</v>
      </c>
      <c r="CL240" s="258">
        <f t="shared" si="229"/>
        <v>18.05</v>
      </c>
      <c r="CM240" s="258">
        <f t="shared" si="230"/>
        <v>18.649999999999999</v>
      </c>
      <c r="CN240" s="258">
        <f t="shared" si="231"/>
        <v>220.20000000000002</v>
      </c>
      <c r="CO240" s="259">
        <f t="shared" si="232"/>
        <v>344.14</v>
      </c>
      <c r="CP240" s="258">
        <f t="shared" si="233"/>
        <v>18.649999999999999</v>
      </c>
      <c r="CQ240" s="258">
        <f t="shared" si="234"/>
        <v>16.850000000000001</v>
      </c>
      <c r="CR240" s="258">
        <f t="shared" si="235"/>
        <v>18.649999999999999</v>
      </c>
      <c r="CS240" s="258">
        <f t="shared" si="236"/>
        <v>18.05</v>
      </c>
      <c r="CT240" s="260">
        <f t="shared" si="237"/>
        <v>18.649999999999999</v>
      </c>
      <c r="CU240" s="258">
        <f t="shared" si="238"/>
        <v>18.05</v>
      </c>
      <c r="CV240" s="258">
        <f t="shared" si="239"/>
        <v>18.649999999999999</v>
      </c>
      <c r="CW240" s="258">
        <f t="shared" si="240"/>
        <v>18.649999999999999</v>
      </c>
      <c r="CX240" s="258">
        <f t="shared" si="241"/>
        <v>18.05</v>
      </c>
      <c r="CY240" s="258">
        <f t="shared" si="242"/>
        <v>18.649999999999999</v>
      </c>
      <c r="CZ240" s="258">
        <f t="shared" si="243"/>
        <v>18.05</v>
      </c>
      <c r="DA240" s="258">
        <f t="shared" si="244"/>
        <v>18.649999999999999</v>
      </c>
      <c r="DB240" s="259">
        <f t="shared" si="245"/>
        <v>219.60000000000002</v>
      </c>
      <c r="DC240" s="259">
        <f t="shared" si="246"/>
        <v>563.74</v>
      </c>
      <c r="DD240" s="258">
        <f t="shared" si="247"/>
        <v>18.649999999999999</v>
      </c>
      <c r="DE240" s="258">
        <f t="shared" si="248"/>
        <v>16.850000000000001</v>
      </c>
      <c r="DF240" s="258">
        <f t="shared" si="249"/>
        <v>18.649999999999999</v>
      </c>
      <c r="DG240" s="258">
        <f t="shared" si="250"/>
        <v>18.05</v>
      </c>
      <c r="DH240" s="258">
        <f t="shared" si="251"/>
        <v>18.649999999999999</v>
      </c>
      <c r="DI240" s="258">
        <f t="shared" si="252"/>
        <v>18.05</v>
      </c>
      <c r="DJ240" s="258">
        <f t="shared" si="253"/>
        <v>18.649999999999999</v>
      </c>
      <c r="DK240" s="258">
        <f t="shared" si="254"/>
        <v>18.649999999999999</v>
      </c>
      <c r="DL240" s="258">
        <f t="shared" si="255"/>
        <v>18.05</v>
      </c>
      <c r="DM240" s="258">
        <f t="shared" si="256"/>
        <v>18.649999999999999</v>
      </c>
      <c r="DN240" s="258">
        <f t="shared" si="257"/>
        <v>18.05</v>
      </c>
      <c r="DO240" s="258">
        <f t="shared" si="258"/>
        <v>18.649999999999999</v>
      </c>
      <c r="DP240" s="259">
        <f t="shared" si="259"/>
        <v>219.60000000000002</v>
      </c>
      <c r="DQ240" s="259">
        <f t="shared" si="260"/>
        <v>783.34</v>
      </c>
      <c r="DR240" s="258">
        <f t="shared" si="261"/>
        <v>18.649999999999999</v>
      </c>
      <c r="DS240" s="258">
        <f t="shared" si="262"/>
        <v>16.850000000000001</v>
      </c>
      <c r="DT240" s="258">
        <f t="shared" si="263"/>
        <v>18.649999999999999</v>
      </c>
      <c r="DU240" s="258">
        <f t="shared" si="264"/>
        <v>18.05</v>
      </c>
      <c r="DV240" s="261">
        <f t="shared" si="265"/>
        <v>18.649999999999999</v>
      </c>
      <c r="DW240" s="261">
        <f t="shared" si="266"/>
        <v>18.05</v>
      </c>
      <c r="DX240" s="75">
        <f t="shared" si="267"/>
        <v>18.649999999999999</v>
      </c>
      <c r="DY240" s="75">
        <f t="shared" si="268"/>
        <v>18.649999999999999</v>
      </c>
      <c r="DZ240" s="258">
        <f t="shared" si="269"/>
        <v>18.05</v>
      </c>
      <c r="EA240" s="258">
        <f t="shared" si="270"/>
        <v>18.649999999999999</v>
      </c>
      <c r="EB240" s="258">
        <f t="shared" si="271"/>
        <v>18.05</v>
      </c>
      <c r="EC240" s="258">
        <f t="shared" si="274"/>
        <v>18.649999999999999</v>
      </c>
      <c r="ED240" s="262">
        <f t="shared" si="275"/>
        <v>219.60000000000002</v>
      </c>
      <c r="EE240" s="263">
        <f t="shared" si="273"/>
        <v>1002.94</v>
      </c>
      <c r="EF240" s="258">
        <f t="shared" si="277"/>
        <v>18.649999999999999</v>
      </c>
      <c r="EG240" s="258">
        <f t="shared" si="278"/>
        <v>17.45</v>
      </c>
      <c r="EH240" s="258">
        <f t="shared" si="279"/>
        <v>18.649999999999999</v>
      </c>
      <c r="EI240" s="258">
        <f t="shared" si="280"/>
        <v>18.05</v>
      </c>
      <c r="EJ240" s="258">
        <f t="shared" si="281"/>
        <v>18.649999999999999</v>
      </c>
      <c r="EK240" s="258">
        <v>3.61</v>
      </c>
      <c r="EL240" s="264">
        <f t="shared" si="282"/>
        <v>18.649999999999999</v>
      </c>
      <c r="EM240" s="263"/>
      <c r="EN240" s="263"/>
      <c r="EO240" s="263"/>
      <c r="EP240" s="263"/>
      <c r="EQ240" s="263"/>
      <c r="ER240" s="263">
        <f t="shared" si="283"/>
        <v>113.70999999999998</v>
      </c>
      <c r="ES240" s="263">
        <f t="shared" si="284"/>
        <v>1116.6500000000001</v>
      </c>
      <c r="ET240" s="258">
        <f t="shared" si="285"/>
        <v>103.34999999999991</v>
      </c>
      <c r="EU240" s="42"/>
      <c r="EV240" s="42"/>
      <c r="EW240" s="42"/>
      <c r="EX240" s="42"/>
      <c r="EY240" s="42"/>
      <c r="EZ240" s="42"/>
      <c r="FA240" s="42"/>
    </row>
    <row r="241" spans="2:157" s="36" customFormat="1" ht="8.25" x14ac:dyDescent="0.15">
      <c r="B241" s="96">
        <v>42270</v>
      </c>
      <c r="C241" s="98" t="s">
        <v>1021</v>
      </c>
      <c r="D241" s="124" t="s">
        <v>1065</v>
      </c>
      <c r="E241" s="124" t="s">
        <v>309</v>
      </c>
      <c r="F241" s="124" t="s">
        <v>1066</v>
      </c>
      <c r="G241" s="75">
        <v>847.5</v>
      </c>
      <c r="H241" s="75">
        <f>(G241*0.1)</f>
        <v>84.75</v>
      </c>
      <c r="I241" s="75">
        <f>(G241*0.9)</f>
        <v>762.75</v>
      </c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75">
        <v>762.75</v>
      </c>
      <c r="AO241" s="79">
        <v>762.75</v>
      </c>
      <c r="AP241" s="233"/>
      <c r="AQ241" s="265"/>
      <c r="AR241" s="6"/>
      <c r="AS241" s="6"/>
      <c r="AT241" s="6"/>
      <c r="AU241" s="6"/>
      <c r="AV241" s="6"/>
      <c r="AW241" s="6"/>
      <c r="AX241" s="6"/>
      <c r="AY241" s="264"/>
      <c r="AZ241" s="6"/>
      <c r="BA241" s="6"/>
      <c r="BB241" s="264"/>
      <c r="BC241" s="264"/>
      <c r="BD241" s="264"/>
      <c r="BE241" s="264"/>
      <c r="BF241" s="264"/>
      <c r="BG241" s="264"/>
      <c r="BH241" s="264"/>
      <c r="BI241" s="264"/>
      <c r="BJ241" s="264"/>
      <c r="BK241" s="264"/>
      <c r="BL241" s="264"/>
      <c r="BM241" s="264"/>
      <c r="BN241" s="264"/>
      <c r="BO241" s="264"/>
      <c r="BP241" s="264"/>
      <c r="BQ241" s="264"/>
      <c r="BR241" s="264"/>
      <c r="BS241" s="264"/>
      <c r="BT241" s="264"/>
      <c r="BU241" s="264"/>
      <c r="BV241" s="264">
        <f>ROUND((I241/5/365*7),2)</f>
        <v>2.93</v>
      </c>
      <c r="BW241" s="264">
        <f>ROUND((I241/5/365*31),2)</f>
        <v>12.96</v>
      </c>
      <c r="BX241" s="264">
        <f>ROUND((I241/5/365*30),2)</f>
        <v>12.54</v>
      </c>
      <c r="BY241" s="264">
        <f>ROUND((I241/5/365*31),2)</f>
        <v>12.96</v>
      </c>
      <c r="BZ241" s="264">
        <f>SUM(BN241:BY241)</f>
        <v>41.39</v>
      </c>
      <c r="CA241" s="264">
        <f>ROUND((BM241+BZ241),2)</f>
        <v>41.39</v>
      </c>
      <c r="CB241" s="264">
        <f>ROUND((I241/5/365*31),2)</f>
        <v>12.96</v>
      </c>
      <c r="CC241" s="264">
        <f>ROUND((I241/5/365*29),2)</f>
        <v>12.12</v>
      </c>
      <c r="CD241" s="264">
        <f>ROUND((I241/5/365*31),2)</f>
        <v>12.96</v>
      </c>
      <c r="CE241" s="264">
        <f>ROUND((I241/5/365*30),2)</f>
        <v>12.54</v>
      </c>
      <c r="CF241" s="264">
        <f>ROUND((I241/5/365*31),2)</f>
        <v>12.96</v>
      </c>
      <c r="CG241" s="264">
        <f>ROUND((I241/5/365*30),2)</f>
        <v>12.54</v>
      </c>
      <c r="CH241" s="264">
        <f>ROUND((I241/5/365*31),2)</f>
        <v>12.96</v>
      </c>
      <c r="CI241" s="264">
        <f>ROUND((I241/5/365*31),2)</f>
        <v>12.96</v>
      </c>
      <c r="CJ241" s="264">
        <f>ROUND((I241/5/365*30),2)</f>
        <v>12.54</v>
      </c>
      <c r="CK241" s="264">
        <f>ROUND((I241/5/365*31),2)</f>
        <v>12.96</v>
      </c>
      <c r="CL241" s="264">
        <f>ROUND((I241/5/365*30),2)</f>
        <v>12.54</v>
      </c>
      <c r="CM241" s="264">
        <f>ROUND((I241/5/365*31),2)</f>
        <v>12.96</v>
      </c>
      <c r="CN241" s="264">
        <f>SUM(CB241:CM241)</f>
        <v>153</v>
      </c>
      <c r="CO241" s="263">
        <f>ROUND((CA241+CN241),2)</f>
        <v>194.39</v>
      </c>
      <c r="CP241" s="264">
        <f>ROUND((I241/5/365*31),2)</f>
        <v>12.96</v>
      </c>
      <c r="CQ241" s="264">
        <f>ROUND((I241/5/365*28),2)</f>
        <v>11.7</v>
      </c>
      <c r="CR241" s="264">
        <f>ROUND((I241/5/365*31),2)</f>
        <v>12.96</v>
      </c>
      <c r="CS241" s="264">
        <f>ROUND((I241/5/365*30),2)</f>
        <v>12.54</v>
      </c>
      <c r="CT241" s="266">
        <f>ROUND((I241/5/365*31),2)</f>
        <v>12.96</v>
      </c>
      <c r="CU241" s="264">
        <f>ROUND((I241/5/365*30),2)</f>
        <v>12.54</v>
      </c>
      <c r="CV241" s="264">
        <f>ROUND((I241/5/365*31),2)</f>
        <v>12.96</v>
      </c>
      <c r="CW241" s="264">
        <f>ROUND((I241/5/365*31),2)</f>
        <v>12.96</v>
      </c>
      <c r="CX241" s="264">
        <f>ROUND((I241/5/365*30),2)</f>
        <v>12.54</v>
      </c>
      <c r="CY241" s="264">
        <f>ROUND((I241/5/365*31),2)</f>
        <v>12.96</v>
      </c>
      <c r="CZ241" s="264">
        <f>ROUND((I241/5/365*30),2)</f>
        <v>12.54</v>
      </c>
      <c r="DA241" s="264">
        <f>ROUND((I241/5/365*31),2)</f>
        <v>12.96</v>
      </c>
      <c r="DB241" s="263">
        <f>SUM(CP241:DA241)</f>
        <v>152.58000000000001</v>
      </c>
      <c r="DC241" s="263">
        <f>ROUND((CO241+DB241),2)</f>
        <v>346.97</v>
      </c>
      <c r="DD241" s="264">
        <f>ROUND((I241/5/365*31),2)</f>
        <v>12.96</v>
      </c>
      <c r="DE241" s="264">
        <f>ROUND((I241/5/365*28),2)</f>
        <v>11.7</v>
      </c>
      <c r="DF241" s="264">
        <f>ROUND((I241/5/365*31),2)</f>
        <v>12.96</v>
      </c>
      <c r="DG241" s="264">
        <f>ROUND((I241/5/365*30),2)</f>
        <v>12.54</v>
      </c>
      <c r="DH241" s="264">
        <f>ROUND((I241/5/365*31),2)</f>
        <v>12.96</v>
      </c>
      <c r="DI241" s="264">
        <f>ROUND((I241/5/365*30),2)</f>
        <v>12.54</v>
      </c>
      <c r="DJ241" s="264">
        <f>ROUND((I241/5/365*31),2)</f>
        <v>12.96</v>
      </c>
      <c r="DK241" s="264">
        <f>ROUND((I241/5/365*31),2)</f>
        <v>12.96</v>
      </c>
      <c r="DL241" s="264">
        <f>ROUND((I241/5/365*30),2)</f>
        <v>12.54</v>
      </c>
      <c r="DM241" s="264">
        <f>ROUND((I241/5/365*31),2)</f>
        <v>12.96</v>
      </c>
      <c r="DN241" s="264">
        <f>ROUND((I241/5/365*30),2)</f>
        <v>12.54</v>
      </c>
      <c r="DO241" s="264">
        <f>ROUND((I241/5/365*31),2)</f>
        <v>12.96</v>
      </c>
      <c r="DP241" s="263">
        <f>SUM(DD241:DO241)</f>
        <v>152.58000000000001</v>
      </c>
      <c r="DQ241" s="263">
        <f>ROUND((DC241+DP241),2)</f>
        <v>499.55</v>
      </c>
      <c r="DR241" s="264">
        <f>ROUND((I241/5/365*31),2)</f>
        <v>12.96</v>
      </c>
      <c r="DS241" s="264">
        <f>ROUND((I241/5/365*28),2)</f>
        <v>11.7</v>
      </c>
      <c r="DT241" s="264">
        <f>ROUND((I241/5/365*31),2)</f>
        <v>12.96</v>
      </c>
      <c r="DU241" s="264">
        <f>ROUND((I241/5/365*30),2)</f>
        <v>12.54</v>
      </c>
      <c r="DV241" s="267">
        <f>ROUND((I241/5/365*31),2)</f>
        <v>12.96</v>
      </c>
      <c r="DW241" s="267">
        <f>ROUND((I241/5/365*30),2)</f>
        <v>12.54</v>
      </c>
      <c r="DX241" s="65">
        <f>ROUND((I241/5/365*31),2)</f>
        <v>12.96</v>
      </c>
      <c r="DY241" s="65">
        <f>ROUND((I241/5/365*31),2)</f>
        <v>12.96</v>
      </c>
      <c r="DZ241" s="264">
        <f>ROUND((I241/5/365*30),2)</f>
        <v>12.54</v>
      </c>
      <c r="EA241" s="264">
        <f>ROUND((I241/5/365*31),2)</f>
        <v>12.96</v>
      </c>
      <c r="EB241" s="264">
        <f>ROUND((I241/5/365*30),2)</f>
        <v>12.54</v>
      </c>
      <c r="EC241" s="264">
        <f>ROUND((I241/5/365*31),2)</f>
        <v>12.96</v>
      </c>
      <c r="ED241" s="268">
        <f>SUM(DR241:EC241)</f>
        <v>152.58000000000001</v>
      </c>
      <c r="EE241" s="263">
        <f>ROUND((DQ241+ED241),2)</f>
        <v>652.13</v>
      </c>
      <c r="EF241" s="264">
        <f>ROUND((I241/5/365*31),2)</f>
        <v>12.96</v>
      </c>
      <c r="EG241" s="264">
        <f>ROUND((I241/5/365*29),2)</f>
        <v>12.12</v>
      </c>
      <c r="EH241" s="264">
        <f>ROUND((I241/5/365*31),2)</f>
        <v>12.96</v>
      </c>
      <c r="EI241" s="264">
        <f>ROUND((I241/5/365*30),2)</f>
        <v>12.54</v>
      </c>
      <c r="EJ241" s="264">
        <f>ROUND((I241/5/365*31),2)</f>
        <v>12.96</v>
      </c>
      <c r="EK241" s="264">
        <f>ROUND((I241/5/365*30),2)</f>
        <v>12.54</v>
      </c>
      <c r="EL241" s="264">
        <f>ROUND((I241/5/365*31),2)</f>
        <v>12.96</v>
      </c>
      <c r="EM241" s="264">
        <f>ROUND((I241/5/365*31),2)</f>
        <v>12.96</v>
      </c>
      <c r="EN241" s="264">
        <v>8.6199999999999992</v>
      </c>
      <c r="EO241" s="264"/>
      <c r="EP241" s="263"/>
      <c r="EQ241" s="263"/>
      <c r="ER241" s="263">
        <f>SUM(EF241:EQ241)</f>
        <v>110.62</v>
      </c>
      <c r="ES241" s="263">
        <f>ROUND((EE241+ER241),2)</f>
        <v>762.75</v>
      </c>
      <c r="ET241" s="264">
        <f>SUM(G241-ES241)</f>
        <v>84.75</v>
      </c>
      <c r="EU241" s="42"/>
      <c r="EV241" s="42"/>
      <c r="EW241" s="42"/>
      <c r="EX241" s="42"/>
      <c r="EY241" s="42"/>
      <c r="EZ241" s="42"/>
      <c r="FA241" s="42"/>
    </row>
    <row r="242" spans="2:157" s="36" customFormat="1" ht="8.25" x14ac:dyDescent="0.15">
      <c r="B242" s="96">
        <v>42270</v>
      </c>
      <c r="C242" s="98" t="s">
        <v>1021</v>
      </c>
      <c r="D242" s="124" t="s">
        <v>1067</v>
      </c>
      <c r="E242" s="124" t="s">
        <v>324</v>
      </c>
      <c r="F242" s="124" t="s">
        <v>1068</v>
      </c>
      <c r="G242" s="75">
        <v>847.5</v>
      </c>
      <c r="H242" s="75">
        <f>(G242*0.1)</f>
        <v>84.75</v>
      </c>
      <c r="I242" s="75">
        <f>(G242*0.9)</f>
        <v>762.75</v>
      </c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75">
        <v>762.75</v>
      </c>
      <c r="AO242" s="79">
        <v>762.75</v>
      </c>
      <c r="AP242" s="233"/>
      <c r="AQ242" s="257"/>
      <c r="AR242" s="238"/>
      <c r="AS242" s="238"/>
      <c r="AT242" s="238"/>
      <c r="AU242" s="238"/>
      <c r="AV242" s="238"/>
      <c r="AW242" s="238"/>
      <c r="AX242" s="238"/>
      <c r="AY242" s="258"/>
      <c r="AZ242" s="238"/>
      <c r="BA242" s="238"/>
      <c r="BB242" s="258"/>
      <c r="BC242" s="258"/>
      <c r="BD242" s="258"/>
      <c r="BE242" s="258"/>
      <c r="BF242" s="258"/>
      <c r="BG242" s="258"/>
      <c r="BH242" s="258"/>
      <c r="BI242" s="258"/>
      <c r="BJ242" s="258"/>
      <c r="BK242" s="258"/>
      <c r="BL242" s="258"/>
      <c r="BM242" s="258"/>
      <c r="BN242" s="258"/>
      <c r="BO242" s="258"/>
      <c r="BP242" s="258"/>
      <c r="BQ242" s="258"/>
      <c r="BR242" s="258"/>
      <c r="BS242" s="258"/>
      <c r="BT242" s="258"/>
      <c r="BU242" s="258"/>
      <c r="BV242" s="258">
        <f>ROUND((I242/5/365*7),2)</f>
        <v>2.93</v>
      </c>
      <c r="BW242" s="258">
        <f>ROUND((I242/5/365*31),2)</f>
        <v>12.96</v>
      </c>
      <c r="BX242" s="258">
        <f>ROUND((I242/5/365*30),2)</f>
        <v>12.54</v>
      </c>
      <c r="BY242" s="258">
        <f>ROUND((I242/5/365*31),2)</f>
        <v>12.96</v>
      </c>
      <c r="BZ242" s="258">
        <f>SUM(BN242:BY242)</f>
        <v>41.39</v>
      </c>
      <c r="CA242" s="258">
        <f>ROUND((BM242+BZ242),2)</f>
        <v>41.39</v>
      </c>
      <c r="CB242" s="258">
        <f>ROUND((I242/5/365*31),2)</f>
        <v>12.96</v>
      </c>
      <c r="CC242" s="258">
        <f>ROUND((I242/5/365*29),2)</f>
        <v>12.12</v>
      </c>
      <c r="CD242" s="258">
        <f>ROUND((I242/5/365*31),2)</f>
        <v>12.96</v>
      </c>
      <c r="CE242" s="258">
        <f>ROUND((I242/5/365*30),2)</f>
        <v>12.54</v>
      </c>
      <c r="CF242" s="258">
        <f>ROUND((I242/5/365*31),2)</f>
        <v>12.96</v>
      </c>
      <c r="CG242" s="258">
        <f>ROUND((I242/5/365*30),2)</f>
        <v>12.54</v>
      </c>
      <c r="CH242" s="258">
        <f>ROUND((I242/5/365*31),2)</f>
        <v>12.96</v>
      </c>
      <c r="CI242" s="258">
        <f>ROUND((I242/5/365*31),2)</f>
        <v>12.96</v>
      </c>
      <c r="CJ242" s="258">
        <f>ROUND((I242/5/365*30),2)</f>
        <v>12.54</v>
      </c>
      <c r="CK242" s="258">
        <f>ROUND((I242/5/365*31),2)</f>
        <v>12.96</v>
      </c>
      <c r="CL242" s="258">
        <f>ROUND((I242/5/365*30),2)</f>
        <v>12.54</v>
      </c>
      <c r="CM242" s="258">
        <f>ROUND((I242/5/365*31),2)</f>
        <v>12.96</v>
      </c>
      <c r="CN242" s="258">
        <f>SUM(CB242:CM242)</f>
        <v>153</v>
      </c>
      <c r="CO242" s="259">
        <f>ROUND((CA242+CN242),2)</f>
        <v>194.39</v>
      </c>
      <c r="CP242" s="258">
        <f>ROUND((I242/5/365*31),2)</f>
        <v>12.96</v>
      </c>
      <c r="CQ242" s="258">
        <f>ROUND((I242/5/365*28),2)</f>
        <v>11.7</v>
      </c>
      <c r="CR242" s="258">
        <f>ROUND((I242/5/365*31),2)</f>
        <v>12.96</v>
      </c>
      <c r="CS242" s="258">
        <f>ROUND((I242/5/365*30),2)</f>
        <v>12.54</v>
      </c>
      <c r="CT242" s="260">
        <f>ROUND((I242/5/365*31),2)</f>
        <v>12.96</v>
      </c>
      <c r="CU242" s="258">
        <f>ROUND((I242/5/365*30),2)</f>
        <v>12.54</v>
      </c>
      <c r="CV242" s="258">
        <f>ROUND((I242/5/365*31),2)</f>
        <v>12.96</v>
      </c>
      <c r="CW242" s="258">
        <f>ROUND((I242/5/365*31),2)</f>
        <v>12.96</v>
      </c>
      <c r="CX242" s="258">
        <f>ROUND((I242/5/365*30),2)</f>
        <v>12.54</v>
      </c>
      <c r="CY242" s="258">
        <f>ROUND((I242/5/365*31),2)</f>
        <v>12.96</v>
      </c>
      <c r="CZ242" s="258">
        <f>ROUND((I242/5/365*30),2)</f>
        <v>12.54</v>
      </c>
      <c r="DA242" s="258">
        <f>ROUND((I242/5/365*31),2)</f>
        <v>12.96</v>
      </c>
      <c r="DB242" s="259">
        <f>SUM(CP242:DA242)</f>
        <v>152.58000000000001</v>
      </c>
      <c r="DC242" s="259">
        <f>ROUND((CO242+DB242),2)</f>
        <v>346.97</v>
      </c>
      <c r="DD242" s="258">
        <f>ROUND((I242/5/365*31),2)</f>
        <v>12.96</v>
      </c>
      <c r="DE242" s="258">
        <f>ROUND((I242/5/365*28),2)</f>
        <v>11.7</v>
      </c>
      <c r="DF242" s="258">
        <f>ROUND((I242/5/365*31),2)</f>
        <v>12.96</v>
      </c>
      <c r="DG242" s="258">
        <f>ROUND((I242/5/365*30),2)</f>
        <v>12.54</v>
      </c>
      <c r="DH242" s="258">
        <f>ROUND((I242/5/365*31),2)</f>
        <v>12.96</v>
      </c>
      <c r="DI242" s="258">
        <f>ROUND((I242/5/365*30),2)</f>
        <v>12.54</v>
      </c>
      <c r="DJ242" s="258">
        <f>ROUND((I242/5/365*31),2)</f>
        <v>12.96</v>
      </c>
      <c r="DK242" s="258">
        <f>ROUND((I242/5/365*31),2)</f>
        <v>12.96</v>
      </c>
      <c r="DL242" s="258">
        <f>ROUND((I242/5/365*30),2)</f>
        <v>12.54</v>
      </c>
      <c r="DM242" s="258">
        <f>ROUND((I242/5/365*31),2)</f>
        <v>12.96</v>
      </c>
      <c r="DN242" s="258">
        <f>ROUND((I242/5/365*30),2)</f>
        <v>12.54</v>
      </c>
      <c r="DO242" s="258">
        <f>ROUND((I242/5/365*31),2)</f>
        <v>12.96</v>
      </c>
      <c r="DP242" s="259">
        <f>SUM(DD242:DO242)</f>
        <v>152.58000000000001</v>
      </c>
      <c r="DQ242" s="259">
        <f>ROUND((DC242+DP242),2)</f>
        <v>499.55</v>
      </c>
      <c r="DR242" s="258">
        <f>ROUND((I242/5/365*31),2)</f>
        <v>12.96</v>
      </c>
      <c r="DS242" s="258">
        <f>ROUND((I242/5/365*28),2)</f>
        <v>11.7</v>
      </c>
      <c r="DT242" s="258">
        <f>ROUND((I242/5/365*31),2)</f>
        <v>12.96</v>
      </c>
      <c r="DU242" s="258">
        <f>ROUND((I242/5/365*30),2)</f>
        <v>12.54</v>
      </c>
      <c r="DV242" s="261">
        <f>ROUND((I242/5/365*31),2)</f>
        <v>12.96</v>
      </c>
      <c r="DW242" s="261">
        <f>ROUND((I242/5/365*30),2)</f>
        <v>12.54</v>
      </c>
      <c r="DX242" s="75">
        <f>ROUND((I242/5/365*31),2)</f>
        <v>12.96</v>
      </c>
      <c r="DY242" s="75">
        <f>ROUND((I242/5/365*31),2)</f>
        <v>12.96</v>
      </c>
      <c r="DZ242" s="258">
        <f>ROUND((I242/5/365*30),2)</f>
        <v>12.54</v>
      </c>
      <c r="EA242" s="258">
        <f>ROUND((I242/5/365*31),2)</f>
        <v>12.96</v>
      </c>
      <c r="EB242" s="258">
        <f>ROUND((I242/5/365*30),2)</f>
        <v>12.54</v>
      </c>
      <c r="EC242" s="258">
        <f>ROUND((I242/5/365*31),2)</f>
        <v>12.96</v>
      </c>
      <c r="ED242" s="262">
        <f>SUM(DR242:EC242)</f>
        <v>152.58000000000001</v>
      </c>
      <c r="EE242" s="259">
        <f>ROUND((DQ242+ED242),2)</f>
        <v>652.13</v>
      </c>
      <c r="EF242" s="258">
        <f>ROUND((I242/5/365*31),2)</f>
        <v>12.96</v>
      </c>
      <c r="EG242" s="258">
        <f>ROUND((I242/5/365*29),2)</f>
        <v>12.12</v>
      </c>
      <c r="EH242" s="258">
        <f>ROUND((I242/5/365*31),2)</f>
        <v>12.96</v>
      </c>
      <c r="EI242" s="258">
        <f>ROUND((I242/5/365*30),2)</f>
        <v>12.54</v>
      </c>
      <c r="EJ242" s="258">
        <f>ROUND((I242/5/365*31),2)</f>
        <v>12.96</v>
      </c>
      <c r="EK242" s="258">
        <f>ROUND((I242/5/365*30),2)</f>
        <v>12.54</v>
      </c>
      <c r="EL242" s="258">
        <f>ROUND((I242/5/365*31),2)</f>
        <v>12.96</v>
      </c>
      <c r="EM242" s="258">
        <f>ROUND((I242/5/365*31),2)</f>
        <v>12.96</v>
      </c>
      <c r="EN242" s="258">
        <v>8.6199999999999992</v>
      </c>
      <c r="EO242" s="259"/>
      <c r="EP242" s="259"/>
      <c r="EQ242" s="259"/>
      <c r="ER242" s="259">
        <f>SUM(EF242:EQ242)</f>
        <v>110.62</v>
      </c>
      <c r="ES242" s="259">
        <f>ROUND((EE242+ER242),2)</f>
        <v>762.75</v>
      </c>
      <c r="ET242" s="258">
        <f>SUM(G242-ES242)</f>
        <v>84.75</v>
      </c>
      <c r="EU242" s="42"/>
      <c r="EV242" s="42"/>
      <c r="EW242" s="42"/>
      <c r="EX242" s="42"/>
      <c r="EY242" s="42"/>
      <c r="EZ242" s="42"/>
      <c r="FA242" s="42"/>
    </row>
    <row r="243" spans="2:157" s="36" customFormat="1" ht="8.25" x14ac:dyDescent="0.15">
      <c r="B243" s="96">
        <v>42270</v>
      </c>
      <c r="C243" s="98" t="s">
        <v>1021</v>
      </c>
      <c r="D243" s="124" t="s">
        <v>1069</v>
      </c>
      <c r="E243" s="124" t="s">
        <v>312</v>
      </c>
      <c r="F243" s="124" t="s">
        <v>1070</v>
      </c>
      <c r="G243" s="75">
        <v>847.5</v>
      </c>
      <c r="H243" s="75">
        <f>(G243*0.1)</f>
        <v>84.75</v>
      </c>
      <c r="I243" s="75">
        <f>(G243*0.9)</f>
        <v>762.75</v>
      </c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75">
        <v>762.75</v>
      </c>
      <c r="AO243" s="79">
        <v>762.75</v>
      </c>
      <c r="AP243" s="233"/>
      <c r="AQ243" s="257"/>
      <c r="AR243" s="238"/>
      <c r="AS243" s="238"/>
      <c r="AT243" s="238"/>
      <c r="AU243" s="238"/>
      <c r="AV243" s="238"/>
      <c r="AW243" s="238"/>
      <c r="AX243" s="238"/>
      <c r="AY243" s="258"/>
      <c r="AZ243" s="238"/>
      <c r="BA243" s="238"/>
      <c r="BB243" s="258"/>
      <c r="BC243" s="258"/>
      <c r="BD243" s="258"/>
      <c r="BE243" s="258"/>
      <c r="BF243" s="258"/>
      <c r="BG243" s="258"/>
      <c r="BH243" s="258"/>
      <c r="BI243" s="258"/>
      <c r="BJ243" s="258"/>
      <c r="BK243" s="258"/>
      <c r="BL243" s="258"/>
      <c r="BM243" s="258"/>
      <c r="BN243" s="258"/>
      <c r="BO243" s="258"/>
      <c r="BP243" s="258"/>
      <c r="BQ243" s="258"/>
      <c r="BR243" s="258"/>
      <c r="BS243" s="258"/>
      <c r="BT243" s="258"/>
      <c r="BU243" s="258"/>
      <c r="BV243" s="258">
        <f>ROUND((I243/5/365*7),2)</f>
        <v>2.93</v>
      </c>
      <c r="BW243" s="258">
        <f>ROUND((I243/5/365*31),2)</f>
        <v>12.96</v>
      </c>
      <c r="BX243" s="258">
        <f>ROUND((I243/5/365*30),2)</f>
        <v>12.54</v>
      </c>
      <c r="BY243" s="258">
        <f>ROUND((I243/5/365*31),2)</f>
        <v>12.96</v>
      </c>
      <c r="BZ243" s="258">
        <f>SUM(BN243:BY243)</f>
        <v>41.39</v>
      </c>
      <c r="CA243" s="258">
        <f>ROUND((BM243+BZ243),2)</f>
        <v>41.39</v>
      </c>
      <c r="CB243" s="258">
        <f>ROUND((I243/5/365*31),2)</f>
        <v>12.96</v>
      </c>
      <c r="CC243" s="258">
        <f>ROUND((I243/5/365*29),2)</f>
        <v>12.12</v>
      </c>
      <c r="CD243" s="258">
        <f>ROUND((I243/5/365*31),2)</f>
        <v>12.96</v>
      </c>
      <c r="CE243" s="258">
        <f>ROUND((I243/5/365*30),2)</f>
        <v>12.54</v>
      </c>
      <c r="CF243" s="258">
        <f>ROUND((I243/5/365*31),2)</f>
        <v>12.96</v>
      </c>
      <c r="CG243" s="258">
        <f>ROUND((I243/5/365*30),2)</f>
        <v>12.54</v>
      </c>
      <c r="CH243" s="258">
        <f>ROUND((I243/5/365*31),2)</f>
        <v>12.96</v>
      </c>
      <c r="CI243" s="258">
        <f>ROUND((I243/5/365*31),2)</f>
        <v>12.96</v>
      </c>
      <c r="CJ243" s="258">
        <f>ROUND((I243/5/365*30),2)</f>
        <v>12.54</v>
      </c>
      <c r="CK243" s="258">
        <f>ROUND((I243/5/365*31),2)</f>
        <v>12.96</v>
      </c>
      <c r="CL243" s="258">
        <f>ROUND((I243/5/365*30),2)</f>
        <v>12.54</v>
      </c>
      <c r="CM243" s="258">
        <f>ROUND((I243/5/365*31),2)</f>
        <v>12.96</v>
      </c>
      <c r="CN243" s="258">
        <f>SUM(CB243:CM243)</f>
        <v>153</v>
      </c>
      <c r="CO243" s="259">
        <f>ROUND((CA243+CN243),2)</f>
        <v>194.39</v>
      </c>
      <c r="CP243" s="258">
        <f>ROUND((I243/5/365*31),2)</f>
        <v>12.96</v>
      </c>
      <c r="CQ243" s="258">
        <f>ROUND((I243/5/365*28),2)</f>
        <v>11.7</v>
      </c>
      <c r="CR243" s="258">
        <f>ROUND((I243/5/365*31),2)</f>
        <v>12.96</v>
      </c>
      <c r="CS243" s="258">
        <f>ROUND((I243/5/365*30),2)</f>
        <v>12.54</v>
      </c>
      <c r="CT243" s="260">
        <f>ROUND((I243/5/365*31),2)</f>
        <v>12.96</v>
      </c>
      <c r="CU243" s="258">
        <f>ROUND((I243/5/365*30),2)</f>
        <v>12.54</v>
      </c>
      <c r="CV243" s="258">
        <f>ROUND((I243/5/365*31),2)</f>
        <v>12.96</v>
      </c>
      <c r="CW243" s="258">
        <f>ROUND((I243/5/365*31),2)</f>
        <v>12.96</v>
      </c>
      <c r="CX243" s="258">
        <f>ROUND((I243/5/365*30),2)</f>
        <v>12.54</v>
      </c>
      <c r="CY243" s="258">
        <f>ROUND((I243/5/365*31),2)</f>
        <v>12.96</v>
      </c>
      <c r="CZ243" s="258">
        <f>ROUND((I243/5/365*30),2)</f>
        <v>12.54</v>
      </c>
      <c r="DA243" s="258">
        <f>ROUND((I243/5/365*31),2)</f>
        <v>12.96</v>
      </c>
      <c r="DB243" s="259">
        <f>SUM(CP243:DA243)</f>
        <v>152.58000000000001</v>
      </c>
      <c r="DC243" s="259">
        <f>ROUND((CO243+DB243),2)</f>
        <v>346.97</v>
      </c>
      <c r="DD243" s="258">
        <f>ROUND((I243/5/365*31),2)</f>
        <v>12.96</v>
      </c>
      <c r="DE243" s="258">
        <f>ROUND((I243/5/365*28),2)</f>
        <v>11.7</v>
      </c>
      <c r="DF243" s="258">
        <f>ROUND((I243/5/365*31),2)</f>
        <v>12.96</v>
      </c>
      <c r="DG243" s="258">
        <f>ROUND((I243/5/365*30),2)</f>
        <v>12.54</v>
      </c>
      <c r="DH243" s="258">
        <f>ROUND((I243/5/365*31),2)</f>
        <v>12.96</v>
      </c>
      <c r="DI243" s="258">
        <f>ROUND((I243/5/365*30),2)</f>
        <v>12.54</v>
      </c>
      <c r="DJ243" s="258">
        <f>ROUND((I243/5/365*31),2)</f>
        <v>12.96</v>
      </c>
      <c r="DK243" s="258">
        <f>ROUND((I243/5/365*31),2)</f>
        <v>12.96</v>
      </c>
      <c r="DL243" s="258">
        <f>ROUND((I243/5/365*30),2)</f>
        <v>12.54</v>
      </c>
      <c r="DM243" s="258">
        <f>ROUND((I243/5/365*31),2)</f>
        <v>12.96</v>
      </c>
      <c r="DN243" s="258">
        <f>ROUND((I243/5/365*30),2)</f>
        <v>12.54</v>
      </c>
      <c r="DO243" s="258">
        <f>ROUND((I243/5/365*31),2)</f>
        <v>12.96</v>
      </c>
      <c r="DP243" s="259">
        <f>SUM(DD243:DO243)</f>
        <v>152.58000000000001</v>
      </c>
      <c r="DQ243" s="259">
        <f>ROUND((DC243+DP243),2)</f>
        <v>499.55</v>
      </c>
      <c r="DR243" s="258">
        <f>ROUND((I243/5/365*31),2)</f>
        <v>12.96</v>
      </c>
      <c r="DS243" s="258">
        <f>ROUND((I243/5/365*28),2)</f>
        <v>11.7</v>
      </c>
      <c r="DT243" s="258">
        <f>ROUND((I243/5/365*31),2)</f>
        <v>12.96</v>
      </c>
      <c r="DU243" s="258">
        <f>ROUND((I243/5/365*30),2)</f>
        <v>12.54</v>
      </c>
      <c r="DV243" s="261">
        <f>ROUND((I243/5/365*31),2)</f>
        <v>12.96</v>
      </c>
      <c r="DW243" s="261">
        <f>ROUND((I243/5/365*30),2)</f>
        <v>12.54</v>
      </c>
      <c r="DX243" s="75">
        <f>ROUND((I243/5/365*31),2)</f>
        <v>12.96</v>
      </c>
      <c r="DY243" s="75">
        <f>ROUND((I243/5/365*31),2)</f>
        <v>12.96</v>
      </c>
      <c r="DZ243" s="258">
        <f>ROUND((I243/5/365*30),2)</f>
        <v>12.54</v>
      </c>
      <c r="EA243" s="258">
        <f>ROUND((I243/5/365*31),2)</f>
        <v>12.96</v>
      </c>
      <c r="EB243" s="258">
        <f>ROUND((I243/5/365*30),2)</f>
        <v>12.54</v>
      </c>
      <c r="EC243" s="258">
        <f>ROUND((I243/5/365*31),2)</f>
        <v>12.96</v>
      </c>
      <c r="ED243" s="262">
        <f>SUM(DR243:EC243)</f>
        <v>152.58000000000001</v>
      </c>
      <c r="EE243" s="259">
        <f>ROUND((DQ243+ED243),2)</f>
        <v>652.13</v>
      </c>
      <c r="EF243" s="258">
        <f>ROUND((I243/5/365*31),2)</f>
        <v>12.96</v>
      </c>
      <c r="EG243" s="258">
        <f>ROUND((I243/5/365*29),2)</f>
        <v>12.12</v>
      </c>
      <c r="EH243" s="258">
        <f>ROUND((I243/5/365*31),2)</f>
        <v>12.96</v>
      </c>
      <c r="EI243" s="258">
        <f>ROUND((I243/5/365*30),2)</f>
        <v>12.54</v>
      </c>
      <c r="EJ243" s="258">
        <f>ROUND((I243/5/365*31),2)</f>
        <v>12.96</v>
      </c>
      <c r="EK243" s="258">
        <f>ROUND((I243/5/365*30),2)</f>
        <v>12.54</v>
      </c>
      <c r="EL243" s="258">
        <f>ROUND((I243/5/365*31),2)</f>
        <v>12.96</v>
      </c>
      <c r="EM243" s="258">
        <f>ROUND((I243/5/365*31),2)</f>
        <v>12.96</v>
      </c>
      <c r="EN243" s="258">
        <v>8.6199999999999992</v>
      </c>
      <c r="EO243" s="259"/>
      <c r="EP243" s="259"/>
      <c r="EQ243" s="259"/>
      <c r="ER243" s="259">
        <f>SUM(EF243:EQ243)</f>
        <v>110.62</v>
      </c>
      <c r="ES243" s="259">
        <f>ROUND((EE243+ER243),2)</f>
        <v>762.75</v>
      </c>
      <c r="ET243" s="258">
        <f>SUM(G243-ES243)</f>
        <v>84.75</v>
      </c>
      <c r="EU243" s="269"/>
      <c r="EV243" s="42"/>
      <c r="EW243" s="42"/>
      <c r="EX243" s="42"/>
      <c r="EY243" s="42"/>
      <c r="EZ243" s="42"/>
      <c r="FA243" s="42"/>
    </row>
    <row r="244" spans="2:157" s="36" customFormat="1" ht="8.25" x14ac:dyDescent="0.15">
      <c r="B244" s="96">
        <v>42311</v>
      </c>
      <c r="C244" s="98" t="s">
        <v>1071</v>
      </c>
      <c r="D244" s="124" t="s">
        <v>1072</v>
      </c>
      <c r="E244" s="98" t="s">
        <v>25</v>
      </c>
      <c r="F244" s="124" t="s">
        <v>1073</v>
      </c>
      <c r="G244" s="100">
        <v>865</v>
      </c>
      <c r="H244" s="75">
        <f>(G244*0.1)</f>
        <v>86.5</v>
      </c>
      <c r="I244" s="75">
        <f>(G244*0.9)</f>
        <v>778.5</v>
      </c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75">
        <v>778.5</v>
      </c>
      <c r="AO244" s="79">
        <v>778.5</v>
      </c>
      <c r="AP244" s="233"/>
      <c r="AQ244" s="257"/>
      <c r="AR244" s="238"/>
      <c r="AS244" s="238"/>
      <c r="AT244" s="238"/>
      <c r="AU244" s="238"/>
      <c r="AV244" s="238"/>
      <c r="AW244" s="238"/>
      <c r="AX244" s="238"/>
      <c r="AY244" s="258"/>
      <c r="AZ244" s="238"/>
      <c r="BA244" s="238"/>
      <c r="BB244" s="258"/>
      <c r="BC244" s="258"/>
      <c r="BD244" s="258"/>
      <c r="BE244" s="258"/>
      <c r="BF244" s="258"/>
      <c r="BG244" s="258"/>
      <c r="BH244" s="258"/>
      <c r="BI244" s="258"/>
      <c r="BJ244" s="258"/>
      <c r="BK244" s="258"/>
      <c r="BL244" s="258"/>
      <c r="BM244" s="258"/>
      <c r="BN244" s="258"/>
      <c r="BO244" s="258"/>
      <c r="BP244" s="258"/>
      <c r="BQ244" s="258"/>
      <c r="BR244" s="258"/>
      <c r="BS244" s="258"/>
      <c r="BT244" s="258"/>
      <c r="BU244" s="258"/>
      <c r="BV244" s="258"/>
      <c r="BW244" s="258">
        <v>0</v>
      </c>
      <c r="BX244" s="258">
        <f>ROUND((I244/5/365*27),2)</f>
        <v>11.52</v>
      </c>
      <c r="BY244" s="258">
        <f>ROUND((I244/5/365*31),2)</f>
        <v>13.22</v>
      </c>
      <c r="BZ244" s="258">
        <f>SUM(BN244:BY244)</f>
        <v>24.740000000000002</v>
      </c>
      <c r="CA244" s="258">
        <f>ROUND((BM244+BZ244),2)</f>
        <v>24.74</v>
      </c>
      <c r="CB244" s="258">
        <f>ROUND((I244/5/365*31),2)</f>
        <v>13.22</v>
      </c>
      <c r="CC244" s="258">
        <f>ROUND((I244/5/365*29),2)</f>
        <v>12.37</v>
      </c>
      <c r="CD244" s="258">
        <f>ROUND((I244/5/365*31),2)</f>
        <v>13.22</v>
      </c>
      <c r="CE244" s="258">
        <f>ROUND((I244/5/365*30),2)</f>
        <v>12.8</v>
      </c>
      <c r="CF244" s="258">
        <f>ROUND((I244/5/365*31),2)</f>
        <v>13.22</v>
      </c>
      <c r="CG244" s="258">
        <f>ROUND((I244/5/365*30),2)</f>
        <v>12.8</v>
      </c>
      <c r="CH244" s="258">
        <f>ROUND((I244/5/365*31),2)</f>
        <v>13.22</v>
      </c>
      <c r="CI244" s="258">
        <f>ROUND((I244/5/365*31),2)</f>
        <v>13.22</v>
      </c>
      <c r="CJ244" s="258">
        <f>ROUND((I244/5/365*30),2)</f>
        <v>12.8</v>
      </c>
      <c r="CK244" s="258">
        <f>ROUND((I244/5/365*31),2)</f>
        <v>13.22</v>
      </c>
      <c r="CL244" s="258">
        <f>ROUND((I244/5/365*30),2)</f>
        <v>12.8</v>
      </c>
      <c r="CM244" s="258">
        <f>ROUND((I244/5/365*31),2)</f>
        <v>13.22</v>
      </c>
      <c r="CN244" s="258">
        <f>SUM(CB244:CM244)</f>
        <v>156.11000000000001</v>
      </c>
      <c r="CO244" s="259">
        <f>ROUND((CA244+CN244),2)</f>
        <v>180.85</v>
      </c>
      <c r="CP244" s="258">
        <f>ROUND((I244/5/365*31),2)</f>
        <v>13.22</v>
      </c>
      <c r="CQ244" s="258">
        <f>ROUND((I244/5/365*28),2)</f>
        <v>11.94</v>
      </c>
      <c r="CR244" s="258">
        <f>ROUND((I244/5/365*31),2)</f>
        <v>13.22</v>
      </c>
      <c r="CS244" s="258">
        <f>ROUND((I244/5/365*30),2)</f>
        <v>12.8</v>
      </c>
      <c r="CT244" s="260">
        <f>ROUND((I244/5/365*31),2)</f>
        <v>13.22</v>
      </c>
      <c r="CU244" s="258">
        <f>ROUND((I244/5/365*30),2)</f>
        <v>12.8</v>
      </c>
      <c r="CV244" s="258">
        <f>ROUND((I244/5/365*31),2)</f>
        <v>13.22</v>
      </c>
      <c r="CW244" s="258">
        <f>ROUND((I244/5/365*31),2)</f>
        <v>13.22</v>
      </c>
      <c r="CX244" s="258">
        <f>ROUND((I244/5/365*30),2)</f>
        <v>12.8</v>
      </c>
      <c r="CY244" s="258">
        <f>ROUND((I244/5/365*31),2)</f>
        <v>13.22</v>
      </c>
      <c r="CZ244" s="258">
        <f>ROUND((I244/5/365*30),2)</f>
        <v>12.8</v>
      </c>
      <c r="DA244" s="258">
        <f>ROUND((I244/5/365*31),2)</f>
        <v>13.22</v>
      </c>
      <c r="DB244" s="259">
        <f>SUM(CP244:DA244)</f>
        <v>155.68</v>
      </c>
      <c r="DC244" s="259">
        <f>ROUND((CO244+DB244),2)</f>
        <v>336.53</v>
      </c>
      <c r="DD244" s="258">
        <f>ROUND((I244/5/365*31),2)</f>
        <v>13.22</v>
      </c>
      <c r="DE244" s="258">
        <f>ROUND((I244/5/365*28),2)</f>
        <v>11.94</v>
      </c>
      <c r="DF244" s="258">
        <f>ROUND((I244/5/365*31),2)</f>
        <v>13.22</v>
      </c>
      <c r="DG244" s="258">
        <f>ROUND((I244/5/365*30),2)</f>
        <v>12.8</v>
      </c>
      <c r="DH244" s="258">
        <f>ROUND((I244/5/365*31),2)</f>
        <v>13.22</v>
      </c>
      <c r="DI244" s="258">
        <f>ROUND((I244/5/365*30),2)</f>
        <v>12.8</v>
      </c>
      <c r="DJ244" s="258">
        <f>ROUND((I244/5/365*31),2)</f>
        <v>13.22</v>
      </c>
      <c r="DK244" s="258">
        <f>ROUND((I244/5/365*31),2)</f>
        <v>13.22</v>
      </c>
      <c r="DL244" s="258">
        <f>ROUND((I244/5/365*30),2)</f>
        <v>12.8</v>
      </c>
      <c r="DM244" s="258">
        <f>ROUND((I244/5/365*31),2)</f>
        <v>13.22</v>
      </c>
      <c r="DN244" s="258">
        <f>ROUND((I244/5/365*30),2)</f>
        <v>12.8</v>
      </c>
      <c r="DO244" s="258">
        <f>ROUND((I244/5/365*31),2)</f>
        <v>13.22</v>
      </c>
      <c r="DP244" s="259">
        <f>SUM(DD244:DO244)</f>
        <v>155.68</v>
      </c>
      <c r="DQ244" s="259">
        <f>ROUND((DC244+DP244),2)</f>
        <v>492.21</v>
      </c>
      <c r="DR244" s="258">
        <f>ROUND((I244/5/365*31),2)</f>
        <v>13.22</v>
      </c>
      <c r="DS244" s="258">
        <f>ROUND((I244/5/365*28),2)</f>
        <v>11.94</v>
      </c>
      <c r="DT244" s="258">
        <f>ROUND((I244/5/365*31),2)</f>
        <v>13.22</v>
      </c>
      <c r="DU244" s="258">
        <f>ROUND((I244/5/365*30),2)</f>
        <v>12.8</v>
      </c>
      <c r="DV244" s="261">
        <f>ROUND((I244/5/365*31),2)</f>
        <v>13.22</v>
      </c>
      <c r="DW244" s="261">
        <f>ROUND((I244/5/365*30),2)</f>
        <v>12.8</v>
      </c>
      <c r="DX244" s="75">
        <f>ROUND((I244/5/365*31),2)</f>
        <v>13.22</v>
      </c>
      <c r="DY244" s="75">
        <f>ROUND((I244/5/365*31),2)</f>
        <v>13.22</v>
      </c>
      <c r="DZ244" s="258">
        <f>ROUND((I244/5/365*30),2)</f>
        <v>12.8</v>
      </c>
      <c r="EA244" s="258">
        <f>ROUND((I244/5/365*31),2)</f>
        <v>13.22</v>
      </c>
      <c r="EB244" s="258">
        <f>ROUND((I244/5/365*30),2)</f>
        <v>12.8</v>
      </c>
      <c r="EC244" s="258">
        <f>ROUND((I244/5/365*31),2)</f>
        <v>13.22</v>
      </c>
      <c r="ED244" s="262">
        <f>SUM(DR244:EC244)</f>
        <v>155.68</v>
      </c>
      <c r="EE244" s="259">
        <f>ROUND((DQ244+ED244),2)</f>
        <v>647.89</v>
      </c>
      <c r="EF244" s="258">
        <f>ROUND((I244/5/365*31),2)</f>
        <v>13.22</v>
      </c>
      <c r="EG244" s="258">
        <f>ROUND((I244/5/365*29),2)</f>
        <v>12.37</v>
      </c>
      <c r="EH244" s="258">
        <f>ROUND((I244/5/365*31),2)</f>
        <v>13.22</v>
      </c>
      <c r="EI244" s="258">
        <f>ROUND((I244/5/365*30),2)</f>
        <v>12.8</v>
      </c>
      <c r="EJ244" s="258">
        <f>ROUND((I244/5/365*31),2)</f>
        <v>13.22</v>
      </c>
      <c r="EK244" s="258">
        <f>ROUND((I244/5/365*30),2)</f>
        <v>12.8</v>
      </c>
      <c r="EL244" s="258">
        <f>ROUND((I244/5/365*31),2)</f>
        <v>13.22</v>
      </c>
      <c r="EM244" s="258">
        <f>ROUND((I244/5/365*31),2)</f>
        <v>13.22</v>
      </c>
      <c r="EN244" s="258">
        <f>ROUND((I244/5/365*30),2)</f>
        <v>12.8</v>
      </c>
      <c r="EO244" s="258">
        <f>ROUND((I244/5/365*31),2)</f>
        <v>13.22</v>
      </c>
      <c r="EP244" s="258">
        <v>0.52</v>
      </c>
      <c r="EQ244" s="259"/>
      <c r="ER244" s="259">
        <f>SUM(EF244:EQ244)</f>
        <v>130.61000000000001</v>
      </c>
      <c r="ES244" s="259">
        <f>ROUND((EE244+ER244),2)</f>
        <v>778.5</v>
      </c>
      <c r="ET244" s="258">
        <f>SUM(G244-ES244)</f>
        <v>86.5</v>
      </c>
      <c r="EU244" s="269"/>
      <c r="EV244" s="42"/>
      <c r="EW244" s="42"/>
      <c r="EX244" s="42"/>
      <c r="EY244" s="42"/>
      <c r="EZ244" s="42"/>
      <c r="FA244" s="42"/>
    </row>
    <row r="245" spans="2:157" s="159" customFormat="1" ht="8.25" x14ac:dyDescent="0.25">
      <c r="B245" s="270" t="s">
        <v>555</v>
      </c>
      <c r="C245" s="271"/>
      <c r="D245" s="271"/>
      <c r="E245" s="272"/>
      <c r="F245" s="272"/>
      <c r="G245" s="273">
        <f>SUM(G119:G244)</f>
        <v>370388.91000000003</v>
      </c>
      <c r="H245" s="273">
        <f t="shared" ref="H245:AO245" si="286">SUM(H119:H244)</f>
        <v>37038.891000000018</v>
      </c>
      <c r="I245" s="273">
        <f>SUM(I119:I244)</f>
        <v>333350.01899999985</v>
      </c>
      <c r="J245" s="273">
        <f t="shared" si="286"/>
        <v>0</v>
      </c>
      <c r="K245" s="273">
        <f t="shared" si="286"/>
        <v>0</v>
      </c>
      <c r="L245" s="273">
        <f t="shared" si="286"/>
        <v>0</v>
      </c>
      <c r="M245" s="273">
        <f t="shared" si="286"/>
        <v>0</v>
      </c>
      <c r="N245" s="273">
        <f t="shared" si="286"/>
        <v>0</v>
      </c>
      <c r="O245" s="273">
        <f t="shared" si="286"/>
        <v>0</v>
      </c>
      <c r="P245" s="273">
        <f t="shared" si="286"/>
        <v>0</v>
      </c>
      <c r="Q245" s="273">
        <f t="shared" si="286"/>
        <v>0</v>
      </c>
      <c r="R245" s="273">
        <f t="shared" si="286"/>
        <v>2.42</v>
      </c>
      <c r="S245" s="273">
        <f t="shared" si="286"/>
        <v>2465.14</v>
      </c>
      <c r="T245" s="273">
        <f t="shared" si="286"/>
        <v>4203.49</v>
      </c>
      <c r="U245" s="273">
        <f t="shared" si="286"/>
        <v>6157.0099999999966</v>
      </c>
      <c r="V245" s="273">
        <f t="shared" si="286"/>
        <v>6184.38</v>
      </c>
      <c r="W245" s="273">
        <f t="shared" si="286"/>
        <v>21349.57</v>
      </c>
      <c r="X245" s="273">
        <f t="shared" si="286"/>
        <v>7342.0800000000036</v>
      </c>
      <c r="Y245" s="273">
        <f t="shared" si="286"/>
        <v>9812.3100000000049</v>
      </c>
      <c r="Z245" s="273">
        <f t="shared" si="286"/>
        <v>12266.290000000006</v>
      </c>
      <c r="AA245" s="273">
        <f t="shared" si="286"/>
        <v>14908.270000000004</v>
      </c>
      <c r="AB245" s="273">
        <f t="shared" si="286"/>
        <v>12259.540000000006</v>
      </c>
      <c r="AC245" s="273">
        <f t="shared" si="286"/>
        <v>9151.6300000000101</v>
      </c>
      <c r="AD245" s="273">
        <f t="shared" si="286"/>
        <v>9423.0600000000049</v>
      </c>
      <c r="AE245" s="273">
        <f t="shared" si="286"/>
        <v>7044.2300000000014</v>
      </c>
      <c r="AF245" s="273">
        <f t="shared" si="286"/>
        <v>4641.3899999999985</v>
      </c>
      <c r="AG245" s="273">
        <f t="shared" si="286"/>
        <v>4963.510000000002</v>
      </c>
      <c r="AH245" s="273">
        <f t="shared" si="286"/>
        <v>3591.6900000000032</v>
      </c>
      <c r="AI245" s="273">
        <f t="shared" si="286"/>
        <v>785.24999999999977</v>
      </c>
      <c r="AJ245" s="273">
        <f t="shared" si="286"/>
        <v>561.99999999999989</v>
      </c>
      <c r="AK245" s="273">
        <f t="shared" si="286"/>
        <v>176690.00999999989</v>
      </c>
      <c r="AL245" s="273">
        <f t="shared" si="286"/>
        <v>175688.9499999999</v>
      </c>
      <c r="AM245" s="273">
        <f t="shared" si="286"/>
        <v>305601.67</v>
      </c>
      <c r="AN245" s="273">
        <f t="shared" si="286"/>
        <v>333350.01999999996</v>
      </c>
      <c r="AO245" s="274">
        <f t="shared" si="286"/>
        <v>333350.01999999996</v>
      </c>
      <c r="AP245" s="86"/>
    </row>
    <row r="246" spans="2:157" s="159" customFormat="1" ht="16.5" x14ac:dyDescent="0.25">
      <c r="B246" s="194" t="s">
        <v>1074</v>
      </c>
      <c r="C246" s="195" t="s">
        <v>1075</v>
      </c>
      <c r="D246" s="196" t="s">
        <v>1076</v>
      </c>
      <c r="E246" s="197" t="s">
        <v>19</v>
      </c>
      <c r="F246" s="197" t="s">
        <v>1077</v>
      </c>
      <c r="G246" s="76">
        <v>3205</v>
      </c>
      <c r="H246" s="76">
        <f>(G246*0.1)</f>
        <v>320.5</v>
      </c>
      <c r="I246" s="76">
        <f>(G246*0.9)</f>
        <v>2884.5</v>
      </c>
      <c r="J246" s="76">
        <v>0</v>
      </c>
      <c r="K246" s="76">
        <v>0</v>
      </c>
      <c r="L246" s="76">
        <v>0</v>
      </c>
      <c r="M246" s="76">
        <v>0</v>
      </c>
      <c r="N246" s="76">
        <v>0</v>
      </c>
      <c r="O246" s="76">
        <v>0</v>
      </c>
      <c r="P246" s="76">
        <v>0</v>
      </c>
      <c r="Q246" s="76">
        <v>0</v>
      </c>
      <c r="R246" s="76">
        <v>0</v>
      </c>
      <c r="S246" s="76">
        <v>0</v>
      </c>
      <c r="T246" s="76">
        <v>0</v>
      </c>
      <c r="U246" s="76">
        <v>0</v>
      </c>
      <c r="V246" s="76">
        <v>0</v>
      </c>
      <c r="W246" s="76">
        <v>0</v>
      </c>
      <c r="X246" s="76">
        <v>0</v>
      </c>
      <c r="Y246" s="76">
        <v>74.28</v>
      </c>
      <c r="Z246" s="76">
        <v>576.91</v>
      </c>
      <c r="AA246" s="76">
        <v>576.94000000000005</v>
      </c>
      <c r="AB246" s="76">
        <v>578.52</v>
      </c>
      <c r="AC246" s="76">
        <v>576.94000000000005</v>
      </c>
      <c r="AD246" s="76">
        <v>500.91</v>
      </c>
      <c r="AE246" s="76">
        <v>0</v>
      </c>
      <c r="AF246" s="75">
        <v>0</v>
      </c>
      <c r="AG246" s="76">
        <v>0</v>
      </c>
      <c r="AH246" s="76"/>
      <c r="AI246" s="76"/>
      <c r="AJ246" s="76"/>
      <c r="AK246" s="76">
        <f t="shared" ref="AK246:AL247" si="287">SUM(Y246:AD246)</f>
        <v>2884.5</v>
      </c>
      <c r="AL246" s="76">
        <f t="shared" si="287"/>
        <v>2810.22</v>
      </c>
      <c r="AM246" s="76">
        <v>2884.5</v>
      </c>
      <c r="AN246" s="76">
        <v>2884.5</v>
      </c>
      <c r="AO246" s="79">
        <v>2884.5</v>
      </c>
      <c r="AP246" s="86"/>
    </row>
    <row r="247" spans="2:157" s="159" customFormat="1" ht="8.25" x14ac:dyDescent="0.25">
      <c r="B247" s="194" t="s">
        <v>106</v>
      </c>
      <c r="C247" s="195" t="s">
        <v>1078</v>
      </c>
      <c r="D247" s="196" t="s">
        <v>1079</v>
      </c>
      <c r="E247" s="197" t="s">
        <v>19</v>
      </c>
      <c r="F247" s="197" t="s">
        <v>1080</v>
      </c>
      <c r="G247" s="76">
        <v>1130</v>
      </c>
      <c r="H247" s="76">
        <f>(G247*0.1)</f>
        <v>113</v>
      </c>
      <c r="I247" s="76">
        <f>(G247*0.9)</f>
        <v>1017</v>
      </c>
      <c r="J247" s="76">
        <v>0</v>
      </c>
      <c r="K247" s="76">
        <v>0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0</v>
      </c>
      <c r="U247" s="76">
        <v>0</v>
      </c>
      <c r="V247" s="76">
        <v>0</v>
      </c>
      <c r="W247" s="76">
        <v>0</v>
      </c>
      <c r="X247" s="76">
        <v>0</v>
      </c>
      <c r="Y247" s="76">
        <v>7.24</v>
      </c>
      <c r="Z247" s="76">
        <v>203.44</v>
      </c>
      <c r="AA247" s="76">
        <v>203.44</v>
      </c>
      <c r="AB247" s="76">
        <v>204</v>
      </c>
      <c r="AC247" s="76">
        <v>203.44</v>
      </c>
      <c r="AD247" s="76">
        <v>195.44</v>
      </c>
      <c r="AE247" s="76">
        <v>0</v>
      </c>
      <c r="AF247" s="75">
        <v>0</v>
      </c>
      <c r="AG247" s="76">
        <v>0</v>
      </c>
      <c r="AH247" s="76"/>
      <c r="AI247" s="76"/>
      <c r="AJ247" s="76"/>
      <c r="AK247" s="76">
        <f t="shared" si="287"/>
        <v>1017</v>
      </c>
      <c r="AL247" s="76">
        <f t="shared" si="287"/>
        <v>1009.76</v>
      </c>
      <c r="AM247" s="76">
        <v>1017</v>
      </c>
      <c r="AN247" s="76">
        <v>1017</v>
      </c>
      <c r="AO247" s="198">
        <v>1017</v>
      </c>
      <c r="AP247" s="86"/>
    </row>
    <row r="248" spans="2:157" s="276" customFormat="1" ht="11.25" x14ac:dyDescent="0.25">
      <c r="B248" s="206" t="s">
        <v>555</v>
      </c>
      <c r="C248" s="207"/>
      <c r="D248" s="208"/>
      <c r="E248" s="209"/>
      <c r="F248" s="209"/>
      <c r="G248" s="210">
        <f>SUM(G246:G247)</f>
        <v>4335</v>
      </c>
      <c r="H248" s="210">
        <f>SUM(H246:H247)</f>
        <v>433.5</v>
      </c>
      <c r="I248" s="210">
        <f>SUM(I246:I247)</f>
        <v>3901.5</v>
      </c>
      <c r="J248" s="210"/>
      <c r="K248" s="210"/>
      <c r="L248" s="210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  <c r="AA248" s="210"/>
      <c r="AB248" s="210"/>
      <c r="AC248" s="210"/>
      <c r="AD248" s="210"/>
      <c r="AE248" s="210"/>
      <c r="AF248" s="210"/>
      <c r="AG248" s="210"/>
      <c r="AH248" s="210"/>
      <c r="AI248" s="210"/>
      <c r="AJ248" s="210"/>
      <c r="AK248" s="210"/>
      <c r="AL248" s="210"/>
      <c r="AM248" s="210"/>
      <c r="AN248" s="210">
        <f>SUM(AN246:AN247)</f>
        <v>3901.5</v>
      </c>
      <c r="AO248" s="211">
        <f>SUM(AO246:AO247)</f>
        <v>3901.5</v>
      </c>
      <c r="AP248" s="275"/>
    </row>
    <row r="249" spans="2:157" s="283" customFormat="1" ht="12" thickBot="1" x14ac:dyDescent="0.25">
      <c r="B249" s="277" t="s">
        <v>1081</v>
      </c>
      <c r="C249" s="278"/>
      <c r="D249" s="278"/>
      <c r="E249" s="279"/>
      <c r="F249" s="279"/>
      <c r="G249" s="280">
        <f t="shared" ref="G249:AO249" si="288">ROUND((G22+G36+G117+G245+G248),2)</f>
        <v>756858.2</v>
      </c>
      <c r="H249" s="280">
        <f t="shared" si="288"/>
        <v>75685.820000000007</v>
      </c>
      <c r="I249" s="280">
        <f t="shared" si="288"/>
        <v>681173.26</v>
      </c>
      <c r="J249" s="280">
        <f t="shared" ca="1" si="288"/>
        <v>702646.66</v>
      </c>
      <c r="K249" s="280">
        <f t="shared" ca="1" si="288"/>
        <v>702646.66</v>
      </c>
      <c r="L249" s="280">
        <f t="shared" ca="1" si="288"/>
        <v>702646.66</v>
      </c>
      <c r="M249" s="280">
        <f t="shared" ca="1" si="288"/>
        <v>702646.66</v>
      </c>
      <c r="N249" s="280">
        <f t="shared" ca="1" si="288"/>
        <v>702646.66</v>
      </c>
      <c r="O249" s="280">
        <f t="shared" ca="1" si="288"/>
        <v>702646.66</v>
      </c>
      <c r="P249" s="280">
        <f t="shared" ca="1" si="288"/>
        <v>702646.66</v>
      </c>
      <c r="Q249" s="280">
        <f t="shared" ca="1" si="288"/>
        <v>702646.66</v>
      </c>
      <c r="R249" s="280">
        <f t="shared" ca="1" si="288"/>
        <v>702646.66</v>
      </c>
      <c r="S249" s="280">
        <f t="shared" ca="1" si="288"/>
        <v>702646.66</v>
      </c>
      <c r="T249" s="280">
        <f t="shared" ca="1" si="288"/>
        <v>702646.66</v>
      </c>
      <c r="U249" s="280">
        <f t="shared" ca="1" si="288"/>
        <v>702646.66</v>
      </c>
      <c r="V249" s="280">
        <f t="shared" ca="1" si="288"/>
        <v>702646.66</v>
      </c>
      <c r="W249" s="280">
        <f t="shared" ca="1" si="288"/>
        <v>702646.66</v>
      </c>
      <c r="X249" s="280">
        <f t="shared" ca="1" si="288"/>
        <v>702646.66</v>
      </c>
      <c r="Y249" s="280">
        <f t="shared" ca="1" si="288"/>
        <v>702646.66</v>
      </c>
      <c r="Z249" s="280">
        <f t="shared" ca="1" si="288"/>
        <v>702646.66</v>
      </c>
      <c r="AA249" s="280">
        <f t="shared" ca="1" si="288"/>
        <v>702646.66</v>
      </c>
      <c r="AB249" s="280">
        <f t="shared" ca="1" si="288"/>
        <v>702646.66</v>
      </c>
      <c r="AC249" s="280">
        <f t="shared" ca="1" si="288"/>
        <v>702646.66</v>
      </c>
      <c r="AD249" s="280">
        <f t="shared" ca="1" si="288"/>
        <v>702646.66</v>
      </c>
      <c r="AE249" s="280">
        <f t="shared" ca="1" si="288"/>
        <v>702646.66</v>
      </c>
      <c r="AF249" s="280">
        <f t="shared" ca="1" si="288"/>
        <v>702646.66</v>
      </c>
      <c r="AG249" s="280">
        <f t="shared" ca="1" si="288"/>
        <v>702646.66</v>
      </c>
      <c r="AH249" s="280">
        <f t="shared" ca="1" si="288"/>
        <v>702646.66</v>
      </c>
      <c r="AI249" s="280">
        <f t="shared" ca="1" si="288"/>
        <v>702646.66</v>
      </c>
      <c r="AJ249" s="280">
        <f t="shared" ca="1" si="288"/>
        <v>702646.66</v>
      </c>
      <c r="AK249" s="280">
        <f t="shared" ca="1" si="288"/>
        <v>702646.66</v>
      </c>
      <c r="AL249" s="280">
        <f t="shared" ca="1" si="288"/>
        <v>702646.66</v>
      </c>
      <c r="AM249" s="280">
        <f t="shared" si="288"/>
        <v>616975.81000000006</v>
      </c>
      <c r="AN249" s="280">
        <f t="shared" si="288"/>
        <v>681172.55</v>
      </c>
      <c r="AO249" s="281">
        <f t="shared" si="288"/>
        <v>681172.55</v>
      </c>
      <c r="AP249" s="282"/>
    </row>
    <row r="250" spans="2:157" ht="8.25" x14ac:dyDescent="0.15">
      <c r="B250" s="284"/>
      <c r="C250" s="285"/>
      <c r="D250" s="286"/>
      <c r="E250" s="287"/>
      <c r="F250" s="287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C250" s="162"/>
      <c r="AD250" s="162"/>
      <c r="AE250" s="162"/>
      <c r="AF250" s="168"/>
      <c r="AG250" s="162"/>
      <c r="AH250" s="162"/>
      <c r="AI250" s="162"/>
      <c r="AJ250" s="162"/>
      <c r="AK250" s="162"/>
      <c r="AL250" s="162"/>
      <c r="AM250" s="162"/>
      <c r="AN250" s="162"/>
      <c r="AO250" s="162"/>
    </row>
    <row r="251" spans="2:157" ht="8.25" x14ac:dyDescent="0.15">
      <c r="B251" s="284"/>
      <c r="C251" s="285"/>
      <c r="D251" s="286"/>
      <c r="E251" s="287"/>
      <c r="F251" s="287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  <c r="AC251" s="162"/>
      <c r="AD251" s="162"/>
      <c r="AE251" s="162"/>
      <c r="AF251" s="168"/>
      <c r="AG251" s="162"/>
      <c r="AH251" s="162"/>
      <c r="AI251" s="162"/>
      <c r="AJ251" s="162"/>
      <c r="AK251" s="162"/>
      <c r="AL251" s="162"/>
      <c r="AM251" s="162"/>
      <c r="AN251" s="162"/>
      <c r="AO251" s="162"/>
    </row>
    <row r="252" spans="2:157" ht="8.25" x14ac:dyDescent="0.15"/>
    <row r="253" spans="2:157" ht="8.25" x14ac:dyDescent="0.15">
      <c r="B253" s="288" t="s">
        <v>1082</v>
      </c>
      <c r="D253" s="158" t="s">
        <v>1083</v>
      </c>
      <c r="H253" s="306" t="s">
        <v>1084</v>
      </c>
      <c r="I253" s="306"/>
      <c r="J253" s="334"/>
      <c r="K253" s="334"/>
      <c r="L253" s="334"/>
      <c r="M253" s="334"/>
      <c r="N253" s="334"/>
      <c r="O253" s="334"/>
      <c r="P253" s="334"/>
      <c r="Q253" s="334"/>
      <c r="R253" s="334"/>
      <c r="S253" s="334"/>
      <c r="T253" s="334"/>
      <c r="U253" s="334"/>
      <c r="V253" s="334"/>
      <c r="W253" s="334"/>
      <c r="X253" s="334"/>
      <c r="Y253" s="334"/>
      <c r="Z253" s="334"/>
      <c r="AA253" s="334"/>
      <c r="AB253" s="334"/>
      <c r="AC253" s="334"/>
      <c r="AD253" s="334"/>
      <c r="AE253" s="334"/>
      <c r="AF253" s="334"/>
      <c r="AG253" s="334"/>
      <c r="AH253" s="334"/>
      <c r="AI253" s="334"/>
      <c r="AJ253" s="334"/>
      <c r="AK253" s="334"/>
      <c r="AL253" s="334"/>
      <c r="AM253" s="334"/>
      <c r="AN253" s="334"/>
      <c r="AO253" s="334"/>
    </row>
    <row r="254" spans="2:157" ht="8.25" x14ac:dyDescent="0.15">
      <c r="B254" s="335" t="s">
        <v>1085</v>
      </c>
      <c r="C254" s="335"/>
      <c r="D254" s="289" t="s">
        <v>517</v>
      </c>
      <c r="H254" s="306" t="s">
        <v>1086</v>
      </c>
      <c r="I254" s="334"/>
      <c r="J254" s="334"/>
      <c r="K254" s="334"/>
      <c r="L254" s="334"/>
      <c r="M254" s="334"/>
      <c r="N254" s="334"/>
      <c r="O254" s="334"/>
      <c r="P254" s="334"/>
      <c r="Q254" s="334"/>
      <c r="R254" s="334"/>
      <c r="S254" s="334"/>
      <c r="T254" s="334"/>
      <c r="U254" s="334"/>
      <c r="V254" s="334"/>
      <c r="W254" s="334"/>
      <c r="X254" s="334"/>
      <c r="Y254" s="334"/>
      <c r="Z254" s="334"/>
      <c r="AA254" s="334"/>
      <c r="AB254" s="334"/>
      <c r="AC254" s="334"/>
      <c r="AD254" s="334"/>
      <c r="AE254" s="334"/>
      <c r="AF254" s="334"/>
      <c r="AG254" s="334"/>
      <c r="AH254" s="334"/>
      <c r="AI254" s="334"/>
      <c r="AJ254" s="334"/>
      <c r="AK254" s="334"/>
      <c r="AL254" s="334"/>
      <c r="AM254" s="334"/>
      <c r="AN254" s="334"/>
      <c r="AO254" s="334"/>
    </row>
    <row r="255" spans="2:157" ht="8.25" x14ac:dyDescent="0.15">
      <c r="B255" s="335" t="s">
        <v>1087</v>
      </c>
      <c r="C255" s="335"/>
      <c r="D255" s="289" t="s">
        <v>1088</v>
      </c>
      <c r="E255" s="289"/>
      <c r="F255" s="289"/>
      <c r="G255" s="290"/>
      <c r="H255" s="306" t="s">
        <v>1089</v>
      </c>
      <c r="I255" s="306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334"/>
      <c r="AC255" s="334"/>
      <c r="AD255" s="334"/>
      <c r="AE255" s="334"/>
      <c r="AF255" s="334"/>
      <c r="AG255" s="334"/>
      <c r="AH255" s="334"/>
      <c r="AI255" s="334"/>
      <c r="AJ255" s="334"/>
      <c r="AK255" s="334"/>
      <c r="AL255" s="334"/>
      <c r="AM255" s="334"/>
      <c r="AN255" s="334"/>
      <c r="AO255" s="334"/>
    </row>
    <row r="256" spans="2:157" ht="8.25" x14ac:dyDescent="0.15">
      <c r="D256" s="174"/>
    </row>
    <row r="257" spans="3:32" ht="8.25" x14ac:dyDescent="0.15">
      <c r="D257" s="174"/>
    </row>
    <row r="258" spans="3:32" ht="8.25" x14ac:dyDescent="0.15"/>
    <row r="259" spans="3:32" ht="8.25" x14ac:dyDescent="0.15"/>
    <row r="260" spans="3:32" ht="8.25" x14ac:dyDescent="0.15">
      <c r="C260" s="178"/>
      <c r="D260" s="178"/>
    </row>
    <row r="261" spans="3:32" ht="8.25" x14ac:dyDescent="0.15">
      <c r="C261" s="178"/>
      <c r="D261" s="178"/>
      <c r="AF261" s="176"/>
    </row>
    <row r="262" spans="3:32" ht="8.25" x14ac:dyDescent="0.15"/>
    <row r="263" spans="3:32" ht="8.25" x14ac:dyDescent="0.15">
      <c r="C263" s="178"/>
      <c r="D263" s="178"/>
      <c r="AF263" s="176"/>
    </row>
    <row r="264" spans="3:32" ht="8.25" x14ac:dyDescent="0.15"/>
    <row r="265" spans="3:32" ht="8.25" x14ac:dyDescent="0.15">
      <c r="C265" s="178"/>
      <c r="D265" s="178"/>
      <c r="AF265" s="176"/>
    </row>
    <row r="266" spans="3:32" ht="8.25" x14ac:dyDescent="0.15"/>
    <row r="267" spans="3:32" ht="8.25" x14ac:dyDescent="0.15"/>
    <row r="268" spans="3:32" ht="8.25" x14ac:dyDescent="0.15"/>
    <row r="269" spans="3:32" ht="8.25" x14ac:dyDescent="0.15"/>
    <row r="270" spans="3:32" ht="8.25" x14ac:dyDescent="0.15"/>
    <row r="271" spans="3:32" ht="8.25" x14ac:dyDescent="0.15"/>
    <row r="272" spans="3:32" ht="8.25" x14ac:dyDescent="0.15"/>
    <row r="273" spans="3:32" ht="8.25" x14ac:dyDescent="0.15"/>
    <row r="274" spans="3:32" ht="8.25" x14ac:dyDescent="0.15"/>
    <row r="275" spans="3:32" ht="8.25" x14ac:dyDescent="0.15"/>
    <row r="276" spans="3:32" ht="8.25" x14ac:dyDescent="0.15"/>
    <row r="277" spans="3:32" ht="8.25" x14ac:dyDescent="0.15"/>
    <row r="278" spans="3:32" ht="8.25" x14ac:dyDescent="0.15"/>
    <row r="279" spans="3:32" ht="8.25" x14ac:dyDescent="0.15"/>
    <row r="280" spans="3:32" ht="8.25" x14ac:dyDescent="0.15"/>
    <row r="281" spans="3:32" ht="8.25" x14ac:dyDescent="0.15">
      <c r="C281" s="178"/>
      <c r="D281" s="178"/>
      <c r="AF281" s="176"/>
    </row>
    <row r="282" spans="3:32" ht="8.25" x14ac:dyDescent="0.15">
      <c r="C282" s="178"/>
      <c r="D282" s="178"/>
      <c r="AF282" s="176"/>
    </row>
    <row r="283" spans="3:32" ht="8.25" x14ac:dyDescent="0.15">
      <c r="C283" s="178"/>
      <c r="D283" s="178"/>
      <c r="AF283" s="176"/>
    </row>
    <row r="284" spans="3:32" ht="8.25" x14ac:dyDescent="0.15">
      <c r="C284" s="178"/>
      <c r="D284" s="178"/>
      <c r="AF284" s="176"/>
    </row>
    <row r="285" spans="3:32" ht="8.25" x14ac:dyDescent="0.15">
      <c r="C285" s="178"/>
      <c r="D285" s="178"/>
      <c r="AF285" s="176"/>
    </row>
    <row r="286" spans="3:32" ht="8.25" x14ac:dyDescent="0.15">
      <c r="C286" s="178"/>
      <c r="D286" s="178"/>
      <c r="AF286" s="176"/>
    </row>
    <row r="287" spans="3:32" ht="8.25" x14ac:dyDescent="0.15">
      <c r="C287" s="178"/>
      <c r="D287" s="178"/>
      <c r="AF287" s="176"/>
    </row>
    <row r="288" spans="3:32" ht="8.25" x14ac:dyDescent="0.15">
      <c r="C288" s="178"/>
      <c r="D288" s="178"/>
      <c r="AF288" s="176"/>
    </row>
    <row r="289" spans="3:32" ht="8.25" x14ac:dyDescent="0.15">
      <c r="C289" s="178"/>
      <c r="D289" s="178"/>
      <c r="AF289" s="176"/>
    </row>
    <row r="290" spans="3:32" ht="8.25" x14ac:dyDescent="0.15">
      <c r="C290" s="178"/>
      <c r="D290" s="178"/>
      <c r="AF290" s="176"/>
    </row>
  </sheetData>
  <mergeCells count="11">
    <mergeCell ref="B118:AO118"/>
    <mergeCell ref="B2:C2"/>
    <mergeCell ref="B3:AO3"/>
    <mergeCell ref="B5:AO5"/>
    <mergeCell ref="B23:AO23"/>
    <mergeCell ref="B37:AO37"/>
    <mergeCell ref="H253:AO253"/>
    <mergeCell ref="B254:C254"/>
    <mergeCell ref="H254:AO254"/>
    <mergeCell ref="B255:C255"/>
    <mergeCell ref="H255:AO255"/>
  </mergeCells>
  <pageMargins left="0.23622047244094491" right="0.23622047244094491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BIE.MUE.&gt; $20,0000 sept 2021 </vt:lpstr>
      <vt:lpstr>Activo fijo sept. 2021</vt:lpstr>
      <vt:lpstr>ya deprec. sept- 2021</vt:lpstr>
      <vt:lpstr>'Activo fijo sept. 2021'!Títulos_a_imprimir</vt:lpstr>
      <vt:lpstr>'ya deprec. sept- 2021'!Títulos_a_imprimir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Mayra Benitez</cp:lastModifiedBy>
  <cp:lastPrinted>2021-10-25T21:03:37Z</cp:lastPrinted>
  <dcterms:created xsi:type="dcterms:W3CDTF">2021-10-25T16:55:23Z</dcterms:created>
  <dcterms:modified xsi:type="dcterms:W3CDTF">2021-10-25T21:17:20Z</dcterms:modified>
</cp:coreProperties>
</file>